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defaultThemeVersion="124226"/>
  <mc:AlternateContent xmlns:mc="http://schemas.openxmlformats.org/markup-compatibility/2006">
    <mc:Choice Requires="x15">
      <x15ac:absPath xmlns:x15ac="http://schemas.microsoft.com/office/spreadsheetml/2010/11/ac" url="C:\Users\soins\OneDrive\Documentos\ALCALDIA 2024\MRG 2024\AJUSTE MRG 2024\AJUSTES MAPAS OCT 2024\INTERIOR ok\"/>
    </mc:Choice>
  </mc:AlternateContent>
  <xr:revisionPtr revIDLastSave="0" documentId="13_ncr:1_{2EBEBCCD-3067-466A-B9F3-0AE061B0D00B}" xr6:coauthVersionLast="47" xr6:coauthVersionMax="47" xr10:uidLastSave="{00000000-0000-0000-0000-000000000000}"/>
  <bookViews>
    <workbookView xWindow="-120" yWindow="-120" windowWidth="20730" windowHeight="11040" tabRatio="882" activeTab="2" xr2:uid="{00000000-000D-0000-FFFF-FFFF00000000}"/>
  </bookViews>
  <sheets>
    <sheet name="Intructivo " sheetId="21" r:id="rId1"/>
    <sheet name="CONTEXTO" sheetId="23" r:id="rId2"/>
    <sheet name="Mapa de Riesgos" sheetId="1" r:id="rId3"/>
    <sheet name="Matriz Calor Inherente" sheetId="18" r:id="rId4"/>
    <sheet name="Matriz Calor Residual" sheetId="19" r:id="rId5"/>
    <sheet name="Tabla probabilidad" sheetId="12" r:id="rId6"/>
    <sheet name="Tabla Impacto" sheetId="13" r:id="rId7"/>
    <sheet name="Tabla Valoración controles" sheetId="15" r:id="rId8"/>
    <sheet name="Opciones Tratamiento" sheetId="16" state="hidden" r:id="rId9"/>
    <sheet name="Hoja1" sheetId="11" state="hidden" r:id="rId10"/>
  </sheets>
  <calcPr calcId="191029"/>
  <pivotCaches>
    <pivotCache cacheId="3" r:id="rId1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44" i="1" l="1"/>
  <c r="AB45" i="1"/>
  <c r="AB46" i="1"/>
  <c r="AB47" i="1"/>
  <c r="AB48" i="1"/>
  <c r="AB55" i="1"/>
  <c r="AB61" i="1"/>
  <c r="AB67" i="1"/>
  <c r="T38" i="1"/>
  <c r="T39" i="1"/>
  <c r="T40" i="1"/>
  <c r="T41" i="1"/>
  <c r="T42" i="1"/>
  <c r="T43" i="1"/>
  <c r="Q38" i="1"/>
  <c r="X38" i="1" s="1"/>
  <c r="Y38" i="1" s="1"/>
  <c r="Q39" i="1"/>
  <c r="X39" i="1" s="1"/>
  <c r="Y39" i="1" s="1"/>
  <c r="Q40" i="1"/>
  <c r="X40" i="1" s="1"/>
  <c r="Y40" i="1" s="1"/>
  <c r="Q41" i="1"/>
  <c r="X41" i="1" s="1"/>
  <c r="Y41" i="1" s="1"/>
  <c r="Q42" i="1"/>
  <c r="X42" i="1" s="1"/>
  <c r="Y42" i="1" s="1"/>
  <c r="Q43" i="1"/>
  <c r="K43" i="1"/>
  <c r="L43" i="1" s="1"/>
  <c r="M43" i="1" s="1"/>
  <c r="K44" i="1"/>
  <c r="K45" i="1"/>
  <c r="K46" i="1"/>
  <c r="K47" i="1"/>
  <c r="K48" i="1"/>
  <c r="AC41" i="1" l="1"/>
  <c r="AB42" i="1"/>
  <c r="AA42" i="1" s="1"/>
  <c r="AC42" i="1" s="1"/>
  <c r="AB40" i="1"/>
  <c r="AA40" i="1" s="1"/>
  <c r="AC40" i="1" s="1"/>
  <c r="AB43" i="1"/>
  <c r="AA43" i="1" s="1"/>
  <c r="AC43" i="1" s="1"/>
  <c r="AB41" i="1"/>
  <c r="AA41" i="1" s="1"/>
  <c r="AB39" i="1"/>
  <c r="AA39" i="1" s="1"/>
  <c r="AC39" i="1" s="1"/>
  <c r="AB38" i="1"/>
  <c r="AA38" i="1" s="1"/>
  <c r="AC38" i="1" s="1"/>
  <c r="H43" i="1"/>
  <c r="H49" i="1"/>
  <c r="H55" i="1"/>
  <c r="H61" i="1"/>
  <c r="H67" i="1"/>
  <c r="N43" i="1" l="1"/>
  <c r="I43" i="1"/>
  <c r="X43" i="1" s="1"/>
  <c r="Z43" i="1" s="1"/>
  <c r="T37" i="1"/>
  <c r="Q37" i="1"/>
  <c r="H37" i="1"/>
  <c r="I37" i="1" s="1"/>
  <c r="K40" i="1"/>
  <c r="K41" i="1"/>
  <c r="K39" i="1"/>
  <c r="K42" i="1"/>
  <c r="K38" i="1"/>
  <c r="X37" i="1" l="1"/>
  <c r="Z37" i="1" s="1"/>
  <c r="T30" i="1"/>
  <c r="Q30" i="1"/>
  <c r="H30" i="1"/>
  <c r="Y37" i="1" l="1"/>
  <c r="I30" i="1"/>
  <c r="X30" i="1" s="1"/>
  <c r="T26" i="1"/>
  <c r="T27" i="1"/>
  <c r="T28" i="1"/>
  <c r="T29" i="1"/>
  <c r="I61" i="1"/>
  <c r="T67" i="1"/>
  <c r="T61" i="1"/>
  <c r="Q62" i="1"/>
  <c r="AB62" i="1" s="1"/>
  <c r="T62" i="1"/>
  <c r="Q63" i="1"/>
  <c r="AB63" i="1" s="1"/>
  <c r="T63" i="1"/>
  <c r="Q64" i="1"/>
  <c r="AB64" i="1" s="1"/>
  <c r="T64" i="1"/>
  <c r="Q65" i="1"/>
  <c r="AB65" i="1" s="1"/>
  <c r="T65" i="1"/>
  <c r="Q66" i="1"/>
  <c r="AB66" i="1" s="1"/>
  <c r="T66" i="1"/>
  <c r="I67" i="1"/>
  <c r="Q68" i="1"/>
  <c r="AB68" i="1" s="1"/>
  <c r="T68" i="1"/>
  <c r="Q69" i="1"/>
  <c r="AB69" i="1" s="1"/>
  <c r="T69" i="1"/>
  <c r="Q70" i="1"/>
  <c r="AB70" i="1" s="1"/>
  <c r="T70" i="1"/>
  <c r="Q71" i="1"/>
  <c r="AB71" i="1" s="1"/>
  <c r="T71" i="1"/>
  <c r="Q72" i="1"/>
  <c r="AB72" i="1" s="1"/>
  <c r="T72" i="1"/>
  <c r="K70" i="1"/>
  <c r="K66" i="1"/>
  <c r="K71" i="1"/>
  <c r="K64" i="1"/>
  <c r="K65" i="1"/>
  <c r="K63" i="1"/>
  <c r="K68" i="1"/>
  <c r="K72" i="1"/>
  <c r="K62" i="1"/>
  <c r="K69" i="1"/>
  <c r="Z30" i="1" l="1"/>
  <c r="Y30" i="1"/>
  <c r="AA65" i="1"/>
  <c r="X69" i="1"/>
  <c r="AA64" i="1"/>
  <c r="AA68" i="1"/>
  <c r="AA67" i="1"/>
  <c r="X67" i="1"/>
  <c r="Z67" i="1" s="1"/>
  <c r="X63" i="1"/>
  <c r="Z63" i="1" s="1"/>
  <c r="X72" i="1"/>
  <c r="Z72" i="1" s="1"/>
  <c r="X68" i="1"/>
  <c r="Z68" i="1" s="1"/>
  <c r="X66" i="1"/>
  <c r="X64" i="1"/>
  <c r="Z64" i="1" s="1"/>
  <c r="X71" i="1"/>
  <c r="AA69" i="1"/>
  <c r="X65" i="1"/>
  <c r="X70" i="1"/>
  <c r="Z70" i="1" s="1"/>
  <c r="X61" i="1"/>
  <c r="Z61" i="1" s="1"/>
  <c r="AA71" i="1"/>
  <c r="AA63" i="1"/>
  <c r="AA72" i="1"/>
  <c r="AA70" i="1"/>
  <c r="AA62" i="1"/>
  <c r="AA66" i="1"/>
  <c r="X62" i="1"/>
  <c r="Z62" i="1" s="1"/>
  <c r="Y65" i="1" l="1"/>
  <c r="Z65" i="1"/>
  <c r="Y71" i="1"/>
  <c r="Z71" i="1"/>
  <c r="Y69" i="1"/>
  <c r="AC69" i="1" s="1"/>
  <c r="Z69" i="1"/>
  <c r="Y66" i="1"/>
  <c r="AC66" i="1" s="1"/>
  <c r="Z66" i="1"/>
  <c r="Y64" i="1"/>
  <c r="AC64" i="1" s="1"/>
  <c r="AC65" i="1"/>
  <c r="Y63" i="1"/>
  <c r="AC63" i="1" s="1"/>
  <c r="Y70" i="1"/>
  <c r="AC70" i="1" s="1"/>
  <c r="Y67" i="1"/>
  <c r="AC67" i="1" s="1"/>
  <c r="Y72" i="1"/>
  <c r="AC72" i="1" s="1"/>
  <c r="Y68" i="1"/>
  <c r="AC68" i="1" s="1"/>
  <c r="Y61" i="1"/>
  <c r="AC71" i="1"/>
  <c r="Y62" i="1"/>
  <c r="AC62" i="1" s="1"/>
  <c r="T24" i="1" l="1"/>
  <c r="T12" i="1" l="1"/>
  <c r="Q12" i="1"/>
  <c r="H12" i="1" l="1"/>
  <c r="I12" i="1" s="1"/>
  <c r="K60" i="1"/>
  <c r="K52" i="1"/>
  <c r="K57" i="1"/>
  <c r="K53" i="1"/>
  <c r="K28" i="1"/>
  <c r="K27" i="1"/>
  <c r="K51" i="1"/>
  <c r="K29" i="1"/>
  <c r="K50" i="1"/>
  <c r="K59" i="1"/>
  <c r="K25" i="1"/>
  <c r="K56" i="1"/>
  <c r="K26" i="1"/>
  <c r="K58" i="1"/>
  <c r="K54" i="1"/>
  <c r="F221" i="13" l="1"/>
  <c r="F211" i="13"/>
  <c r="F212" i="13"/>
  <c r="F213" i="13"/>
  <c r="F214" i="13"/>
  <c r="F215" i="13"/>
  <c r="F216" i="13"/>
  <c r="F217" i="13"/>
  <c r="F218" i="13"/>
  <c r="F219" i="13"/>
  <c r="F220" i="13"/>
  <c r="F210" i="13"/>
  <c r="B221" i="13" a="1"/>
  <c r="K13" i="1"/>
  <c r="K14" i="1"/>
  <c r="K17" i="1"/>
  <c r="K15" i="1"/>
  <c r="K16" i="1"/>
  <c r="B221" i="13" l="1"/>
  <c r="Q50" i="1"/>
  <c r="AB50" i="1" s="1"/>
  <c r="K24" i="1" l="1"/>
  <c r="K18" i="1"/>
  <c r="K30" i="1"/>
  <c r="K37" i="1"/>
  <c r="L37" i="1" s="1"/>
  <c r="K61" i="1"/>
  <c r="L61" i="1" s="1"/>
  <c r="K67" i="1"/>
  <c r="L67" i="1" s="1"/>
  <c r="AL44" i="18"/>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M37" i="1" l="1"/>
  <c r="AB37" i="1" s="1"/>
  <c r="AA37" i="1" s="1"/>
  <c r="AC37" i="1" s="1"/>
  <c r="N37" i="1"/>
  <c r="M67" i="1"/>
  <c r="N67" i="1"/>
  <c r="N61" i="1"/>
  <c r="M61" i="1"/>
  <c r="AA61" i="1" s="1"/>
  <c r="AC61" i="1" s="1"/>
  <c r="T60" i="1"/>
  <c r="Q60" i="1"/>
  <c r="AB60" i="1" s="1"/>
  <c r="T59" i="1"/>
  <c r="Q59" i="1"/>
  <c r="AB59" i="1" s="1"/>
  <c r="T58" i="1"/>
  <c r="Q58" i="1"/>
  <c r="AB58" i="1" s="1"/>
  <c r="T57" i="1"/>
  <c r="Q57" i="1"/>
  <c r="AB57" i="1" s="1"/>
  <c r="T56" i="1"/>
  <c r="Q56" i="1"/>
  <c r="AB56" i="1" s="1"/>
  <c r="T55" i="1"/>
  <c r="I55" i="1"/>
  <c r="T54" i="1"/>
  <c r="Q54" i="1"/>
  <c r="AB54" i="1" s="1"/>
  <c r="T53" i="1"/>
  <c r="Q53" i="1"/>
  <c r="AB53" i="1" s="1"/>
  <c r="T52" i="1"/>
  <c r="Q52" i="1"/>
  <c r="AB52" i="1" s="1"/>
  <c r="T51" i="1"/>
  <c r="Q51" i="1"/>
  <c r="AB51" i="1" s="1"/>
  <c r="T50" i="1"/>
  <c r="T49" i="1"/>
  <c r="Q49" i="1"/>
  <c r="AB49" i="1" s="1"/>
  <c r="I49" i="1"/>
  <c r="T35" i="1"/>
  <c r="Q35" i="1"/>
  <c r="T34" i="1"/>
  <c r="Q34" i="1"/>
  <c r="T33" i="1"/>
  <c r="Q33" i="1"/>
  <c r="T32" i="1"/>
  <c r="Q32" i="1"/>
  <c r="Q29" i="1"/>
  <c r="Q28" i="1"/>
  <c r="Q27" i="1"/>
  <c r="Q26" i="1"/>
  <c r="T25" i="1"/>
  <c r="Q25" i="1"/>
  <c r="Q24" i="1"/>
  <c r="H24" i="1"/>
  <c r="I24" i="1" s="1"/>
  <c r="H18" i="1"/>
  <c r="Q17" i="1"/>
  <c r="Q16" i="1"/>
  <c r="T23" i="1"/>
  <c r="Q23" i="1"/>
  <c r="T22" i="1"/>
  <c r="Q22" i="1"/>
  <c r="T21" i="1"/>
  <c r="Q21" i="1"/>
  <c r="T20" i="1"/>
  <c r="Q20" i="1"/>
  <c r="T19" i="1"/>
  <c r="Q19" i="1"/>
  <c r="T18" i="1"/>
  <c r="Q18" i="1"/>
  <c r="X55" i="1" l="1"/>
  <c r="Z55" i="1" s="1"/>
  <c r="X27" i="1"/>
  <c r="Y27" i="1" s="1"/>
  <c r="X59" i="1"/>
  <c r="Z59" i="1" s="1"/>
  <c r="X33" i="1"/>
  <c r="X29" i="1"/>
  <c r="Y29" i="1" s="1"/>
  <c r="X53" i="1"/>
  <c r="Z53" i="1" s="1"/>
  <c r="X36" i="1"/>
  <c r="X35" i="1"/>
  <c r="X34" i="1"/>
  <c r="X57" i="1"/>
  <c r="Z57" i="1" s="1"/>
  <c r="X56" i="1"/>
  <c r="Z56" i="1" s="1"/>
  <c r="X32" i="1"/>
  <c r="X52" i="1"/>
  <c r="Z52" i="1" s="1"/>
  <c r="X51" i="1"/>
  <c r="Z51" i="1" s="1"/>
  <c r="X54" i="1"/>
  <c r="Z54" i="1" s="1"/>
  <c r="X58" i="1"/>
  <c r="Z58" i="1" s="1"/>
  <c r="X60" i="1"/>
  <c r="Z60" i="1" s="1"/>
  <c r="X24" i="1"/>
  <c r="X26" i="1"/>
  <c r="Y26" i="1" s="1"/>
  <c r="X28" i="1"/>
  <c r="Y28" i="1" s="1"/>
  <c r="X49" i="1"/>
  <c r="Z49" i="1" s="1"/>
  <c r="AB32" i="1"/>
  <c r="AA53" i="1"/>
  <c r="AA54" i="1"/>
  <c r="I18" i="1"/>
  <c r="X18" i="1" s="1"/>
  <c r="Z18" i="1" s="1"/>
  <c r="Y55" i="1" l="1"/>
  <c r="Y54" i="1"/>
  <c r="Y53" i="1"/>
  <c r="Y49" i="1"/>
  <c r="X50" i="1"/>
  <c r="Z50" i="1" s="1"/>
  <c r="Z32" i="1"/>
  <c r="Y33" i="1" s="1"/>
  <c r="Y24" i="1"/>
  <c r="Z24" i="1"/>
  <c r="Y18" i="1"/>
  <c r="X19" i="1"/>
  <c r="X25" i="1" l="1"/>
  <c r="Y25" i="1" s="1"/>
  <c r="Y56" i="1"/>
  <c r="Y32" i="1"/>
  <c r="Y57" i="1"/>
  <c r="Z33"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3" i="1"/>
  <c r="AC54" i="1"/>
  <c r="T13" i="1"/>
  <c r="T16" i="1"/>
  <c r="T17" i="1"/>
  <c r="Z25" i="1" l="1"/>
  <c r="Y58" i="1"/>
  <c r="Z26" i="1"/>
  <c r="Z27" i="1" s="1"/>
  <c r="Y51" i="1"/>
  <c r="Y50" i="1"/>
  <c r="Y35" i="1"/>
  <c r="Y19" i="1"/>
  <c r="Z19" i="1"/>
  <c r="X20" i="1" s="1"/>
  <c r="Y20" i="1" s="1"/>
  <c r="Y59" i="1" l="1"/>
  <c r="Y52" i="1"/>
  <c r="Y34" i="1"/>
  <c r="Z34" i="1"/>
  <c r="Z35" i="1"/>
  <c r="Z20" i="1"/>
  <c r="X21" i="1" s="1"/>
  <c r="Y21" i="1" s="1"/>
  <c r="Y60" i="1" l="1"/>
  <c r="Z28" i="1"/>
  <c r="Y36" i="1"/>
  <c r="Z36" i="1"/>
  <c r="Z21" i="1"/>
  <c r="X22" i="1" s="1"/>
  <c r="Z22" i="1" s="1"/>
  <c r="X23" i="1" s="1"/>
  <c r="X12" i="1"/>
  <c r="Y12" i="1" s="1"/>
  <c r="Z29" i="1" l="1"/>
  <c r="Y22" i="1"/>
  <c r="Y23" i="1"/>
  <c r="Z23" i="1"/>
  <c r="Q13" i="1"/>
  <c r="Z12" i="1" l="1"/>
  <c r="X13" i="1" s="1"/>
  <c r="Y13" i="1" l="1"/>
  <c r="Z13" i="1" l="1"/>
  <c r="X16" i="1" l="1"/>
  <c r="Y16" i="1" l="1"/>
  <c r="Z16" i="1"/>
  <c r="X17" i="1" s="1"/>
  <c r="Y17" i="1" l="1"/>
  <c r="Z17" i="1"/>
  <c r="L30" i="1" l="1"/>
  <c r="L24" i="1"/>
  <c r="K55" i="1"/>
  <c r="L55" i="1" s="1"/>
  <c r="K49" i="1"/>
  <c r="L49" i="1" s="1"/>
  <c r="K12" i="1"/>
  <c r="L12" i="1" s="1"/>
  <c r="L18" i="1"/>
  <c r="M30" i="1" l="1"/>
  <c r="AB30" i="1" s="1"/>
  <c r="AA30" i="1" s="1"/>
  <c r="N30" i="1"/>
  <c r="Z42" i="18"/>
  <c r="N42" i="18"/>
  <c r="AF26" i="18"/>
  <c r="N26" i="18"/>
  <c r="AF18" i="18"/>
  <c r="T10" i="18"/>
  <c r="N34" i="18"/>
  <c r="T34" i="18"/>
  <c r="T18" i="18"/>
  <c r="Z18" i="18"/>
  <c r="Z10" i="18"/>
  <c r="AL18" i="18"/>
  <c r="Z26" i="18"/>
  <c r="T42" i="18"/>
  <c r="AF34" i="18"/>
  <c r="AL10" i="18"/>
  <c r="N18" i="18"/>
  <c r="N10" i="18"/>
  <c r="AL34" i="18"/>
  <c r="AL42" i="18"/>
  <c r="AF10" i="18"/>
  <c r="Z34" i="18"/>
  <c r="AF42" i="18"/>
  <c r="AL26" i="18"/>
  <c r="T26" i="18"/>
  <c r="AJ34" i="18"/>
  <c r="R34" i="18"/>
  <c r="R42" i="18"/>
  <c r="AJ26" i="18"/>
  <c r="X10" i="18"/>
  <c r="X42" i="18"/>
  <c r="L42" i="18"/>
  <c r="R18" i="18"/>
  <c r="R26" i="18"/>
  <c r="L34" i="18"/>
  <c r="X26" i="18"/>
  <c r="X34" i="18"/>
  <c r="AD18" i="18"/>
  <c r="AD34" i="18"/>
  <c r="L26" i="18"/>
  <c r="AJ10" i="18"/>
  <c r="M55" i="1"/>
  <c r="AJ42" i="18"/>
  <c r="AJ18" i="18"/>
  <c r="AD26" i="18"/>
  <c r="L10" i="18"/>
  <c r="AD10" i="18"/>
  <c r="X18" i="18"/>
  <c r="AD42" i="18"/>
  <c r="L18" i="18"/>
  <c r="R10" i="18"/>
  <c r="N55" i="1"/>
  <c r="AB36" i="18"/>
  <c r="AH12" i="18"/>
  <c r="P28" i="18"/>
  <c r="AH20" i="18"/>
  <c r="P36" i="18"/>
  <c r="V12" i="18"/>
  <c r="AH28" i="18"/>
  <c r="AB20" i="18"/>
  <c r="J12" i="18"/>
  <c r="J20" i="18"/>
  <c r="P44" i="18"/>
  <c r="AB44" i="18"/>
  <c r="V28" i="18"/>
  <c r="V36" i="18"/>
  <c r="J28" i="18"/>
  <c r="AH36" i="18"/>
  <c r="J44" i="18"/>
  <c r="P12" i="18"/>
  <c r="AB12" i="18"/>
  <c r="V44" i="18"/>
  <c r="AH44" i="18"/>
  <c r="V20" i="18"/>
  <c r="P20" i="18"/>
  <c r="J36" i="18"/>
  <c r="AB28" i="18"/>
  <c r="T38" i="18"/>
  <c r="AF22" i="18"/>
  <c r="N38" i="18"/>
  <c r="AF30" i="18"/>
  <c r="AL6" i="18"/>
  <c r="Z6" i="18"/>
  <c r="N24" i="1"/>
  <c r="T14" i="18"/>
  <c r="T22" i="18"/>
  <c r="N6" i="18"/>
  <c r="AL30" i="18"/>
  <c r="Z22" i="18"/>
  <c r="Z14" i="18"/>
  <c r="M24" i="1"/>
  <c r="Z30" i="18"/>
  <c r="AL38" i="18"/>
  <c r="AL14" i="18"/>
  <c r="AF6" i="18"/>
  <c r="AL22" i="18"/>
  <c r="T30" i="18"/>
  <c r="Z38" i="18"/>
  <c r="AF14" i="18"/>
  <c r="N30" i="18"/>
  <c r="N14" i="18"/>
  <c r="N22" i="18"/>
  <c r="AF38" i="18"/>
  <c r="T6" i="18"/>
  <c r="X32" i="18"/>
  <c r="AD32" i="18"/>
  <c r="AJ8" i="18"/>
  <c r="L16" i="18"/>
  <c r="R32" i="18"/>
  <c r="AJ32" i="18"/>
  <c r="R40" i="18"/>
  <c r="AJ40" i="18"/>
  <c r="AD24" i="18"/>
  <c r="AJ24" i="18"/>
  <c r="R24" i="18"/>
  <c r="AJ16" i="18"/>
  <c r="AD8" i="18"/>
  <c r="L32" i="18"/>
  <c r="L40" i="18"/>
  <c r="R16" i="18"/>
  <c r="L24" i="18"/>
  <c r="AD16" i="18"/>
  <c r="L8" i="18"/>
  <c r="R8" i="18"/>
  <c r="X40" i="18"/>
  <c r="X8" i="18"/>
  <c r="X16" i="18"/>
  <c r="AD40" i="18"/>
  <c r="X24" i="18"/>
  <c r="J40" i="18"/>
  <c r="J16" i="18"/>
  <c r="P16" i="18"/>
  <c r="V8" i="18"/>
  <c r="J8" i="18"/>
  <c r="J24" i="18"/>
  <c r="AH16" i="18"/>
  <c r="AB16" i="18"/>
  <c r="AB40" i="18"/>
  <c r="P32" i="18"/>
  <c r="P40" i="18"/>
  <c r="AH24" i="18"/>
  <c r="AB32" i="18"/>
  <c r="J32" i="18"/>
  <c r="V16" i="18"/>
  <c r="V40" i="18"/>
  <c r="AH32" i="18"/>
  <c r="V24" i="18"/>
  <c r="V32" i="18"/>
  <c r="AH8" i="18"/>
  <c r="AB8" i="18"/>
  <c r="P8" i="18"/>
  <c r="AH40" i="18"/>
  <c r="AB24" i="18"/>
  <c r="P24" i="18"/>
  <c r="AD38" i="18"/>
  <c r="L30" i="18"/>
  <c r="AD30" i="18"/>
  <c r="AJ6" i="18"/>
  <c r="L14" i="18"/>
  <c r="L22" i="18"/>
  <c r="X6" i="18"/>
  <c r="L6" i="18"/>
  <c r="N18" i="1"/>
  <c r="R38" i="18"/>
  <c r="AJ38" i="18"/>
  <c r="L38" i="18"/>
  <c r="AD6" i="18"/>
  <c r="R6" i="18"/>
  <c r="AJ30" i="18"/>
  <c r="R30" i="18"/>
  <c r="AD22" i="18"/>
  <c r="AJ14" i="18"/>
  <c r="AJ22" i="18"/>
  <c r="AD14" i="18"/>
  <c r="X38" i="18"/>
  <c r="X14" i="18"/>
  <c r="R22" i="18"/>
  <c r="X22" i="18"/>
  <c r="M18" i="1"/>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M12" i="1"/>
  <c r="AB12" i="1" s="1"/>
  <c r="AB13" i="1" s="1"/>
  <c r="N12" i="1"/>
  <c r="M49" i="1"/>
  <c r="AH34" i="18"/>
  <c r="AH42" i="18"/>
  <c r="AH18" i="18"/>
  <c r="AB10" i="18"/>
  <c r="J26" i="18"/>
  <c r="V18" i="18"/>
  <c r="V42" i="18"/>
  <c r="J42" i="18"/>
  <c r="P10" i="18"/>
  <c r="AB26" i="18"/>
  <c r="J34" i="18"/>
  <c r="J18" i="18"/>
  <c r="AH10" i="18"/>
  <c r="AB34" i="18"/>
  <c r="P26" i="18"/>
  <c r="P34" i="18"/>
  <c r="V34" i="18"/>
  <c r="AH26" i="18"/>
  <c r="J10" i="18"/>
  <c r="N49" i="1"/>
  <c r="P18" i="18"/>
  <c r="AB42" i="18"/>
  <c r="V10" i="18"/>
  <c r="AB18" i="18"/>
  <c r="P42" i="18"/>
  <c r="V26" i="18"/>
  <c r="Z32" i="18"/>
  <c r="N24" i="18"/>
  <c r="AL32" i="18"/>
  <c r="AL40" i="18"/>
  <c r="N8" i="18"/>
  <c r="AF24" i="18"/>
  <c r="Z40" i="18"/>
  <c r="Z16" i="18"/>
  <c r="N32" i="18"/>
  <c r="T32" i="18"/>
  <c r="N40" i="18"/>
  <c r="T8" i="18"/>
  <c r="AF32" i="18"/>
  <c r="AL8" i="18"/>
  <c r="T24" i="18"/>
  <c r="N16" i="18"/>
  <c r="T16" i="18"/>
  <c r="Z24" i="18"/>
  <c r="AF16" i="18"/>
  <c r="T40" i="18"/>
  <c r="AF8" i="18"/>
  <c r="AL24" i="18"/>
  <c r="Z8" i="18"/>
  <c r="AF40" i="18"/>
  <c r="AL16" i="18"/>
  <c r="AC30" i="1" l="1"/>
  <c r="AA55" i="1"/>
  <c r="AA12" i="1"/>
  <c r="AB18" i="1"/>
  <c r="AB24" i="1"/>
  <c r="AA49" i="1" l="1"/>
  <c r="V22" i="19" s="1"/>
  <c r="AA24" i="1"/>
  <c r="V38" i="19" s="1"/>
  <c r="AB25" i="1"/>
  <c r="AA25" i="1" s="1"/>
  <c r="AA18" i="1"/>
  <c r="J47" i="19" s="1"/>
  <c r="AB19" i="1"/>
  <c r="AB20" i="1" s="1"/>
  <c r="J40" i="19"/>
  <c r="V30" i="19"/>
  <c r="AH20" i="19"/>
  <c r="J30" i="19"/>
  <c r="V20" i="19"/>
  <c r="AH10" i="19"/>
  <c r="P10" i="19"/>
  <c r="AB50" i="19"/>
  <c r="J50" i="19"/>
  <c r="AB40" i="19"/>
  <c r="P30" i="19"/>
  <c r="V50" i="19"/>
  <c r="P50" i="19"/>
  <c r="AB10" i="19"/>
  <c r="AH30" i="19"/>
  <c r="AH40" i="19"/>
  <c r="J10" i="19"/>
  <c r="AB20" i="19"/>
  <c r="AH50" i="19"/>
  <c r="V10" i="19"/>
  <c r="P20" i="19"/>
  <c r="J20" i="19"/>
  <c r="P40" i="19"/>
  <c r="V40" i="19"/>
  <c r="AB30" i="19"/>
  <c r="J11" i="19"/>
  <c r="V11" i="19"/>
  <c r="AB21" i="19"/>
  <c r="P31" i="19"/>
  <c r="J31" i="19"/>
  <c r="AB41" i="19"/>
  <c r="AH41" i="19"/>
  <c r="P41" i="19"/>
  <c r="J21" i="19"/>
  <c r="AB31" i="19"/>
  <c r="AB51" i="19"/>
  <c r="P21" i="19"/>
  <c r="V41" i="19"/>
  <c r="V31" i="19"/>
  <c r="AH21" i="19"/>
  <c r="AB11" i="19"/>
  <c r="P51" i="19"/>
  <c r="V21" i="19"/>
  <c r="AH31" i="19"/>
  <c r="V51" i="19"/>
  <c r="J51" i="19"/>
  <c r="AH51" i="19"/>
  <c r="AH11" i="19"/>
  <c r="J41" i="19"/>
  <c r="P11" i="19"/>
  <c r="AB26" i="1"/>
  <c r="AB36" i="19"/>
  <c r="AH16" i="19"/>
  <c r="P16" i="19"/>
  <c r="V46" i="19"/>
  <c r="J6" i="19"/>
  <c r="AB16" i="19"/>
  <c r="V26" i="19"/>
  <c r="V16" i="19"/>
  <c r="AB6" i="19"/>
  <c r="J26" i="19"/>
  <c r="P6" i="19"/>
  <c r="AH46" i="19"/>
  <c r="P46" i="19"/>
  <c r="AH26" i="19"/>
  <c r="AH36" i="19"/>
  <c r="V36" i="19"/>
  <c r="P36" i="19"/>
  <c r="V6" i="19"/>
  <c r="AH6" i="19"/>
  <c r="AB46" i="19"/>
  <c r="AB26" i="19"/>
  <c r="J16" i="19"/>
  <c r="P26" i="19"/>
  <c r="AC12" i="1"/>
  <c r="J36" i="19"/>
  <c r="J46" i="19"/>
  <c r="V25" i="19"/>
  <c r="AH25" i="19"/>
  <c r="P45" i="19"/>
  <c r="AH45" i="19"/>
  <c r="AH15" i="19"/>
  <c r="AB55" i="19"/>
  <c r="J45" i="19"/>
  <c r="AH35" i="19"/>
  <c r="V45" i="19"/>
  <c r="AH55" i="19"/>
  <c r="V15" i="19"/>
  <c r="J25" i="19"/>
  <c r="V35" i="19"/>
  <c r="P25" i="19"/>
  <c r="V55" i="19"/>
  <c r="J15" i="19"/>
  <c r="AB15" i="19"/>
  <c r="J35" i="19"/>
  <c r="AB35" i="19"/>
  <c r="J55" i="19"/>
  <c r="AB25" i="19"/>
  <c r="P35" i="19"/>
  <c r="P55" i="19"/>
  <c r="AB45" i="19"/>
  <c r="P15" i="19"/>
  <c r="AC55"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P18" i="19"/>
  <c r="AB28" i="19"/>
  <c r="AH18" i="19"/>
  <c r="AB8" i="19"/>
  <c r="AA13" i="1"/>
  <c r="AA51" i="1"/>
  <c r="AA52" i="1"/>
  <c r="AA50" i="1"/>
  <c r="AA56" i="1"/>
  <c r="AA32" i="1"/>
  <c r="AB33" i="1"/>
  <c r="P48" i="19" l="1"/>
  <c r="J38" i="19"/>
  <c r="AH28" i="19"/>
  <c r="P28" i="19"/>
  <c r="V28" i="19"/>
  <c r="AB48" i="19"/>
  <c r="AH8" i="19"/>
  <c r="V18" i="19"/>
  <c r="AH48" i="19"/>
  <c r="P38" i="19"/>
  <c r="AC24" i="1"/>
  <c r="J8" i="19"/>
  <c r="J48" i="19"/>
  <c r="V48" i="19"/>
  <c r="V8" i="19"/>
  <c r="J18" i="19"/>
  <c r="AB18" i="19"/>
  <c r="AH38" i="19"/>
  <c r="P8" i="19"/>
  <c r="AB38" i="19"/>
  <c r="J28" i="19"/>
  <c r="V37" i="19"/>
  <c r="J7" i="19"/>
  <c r="P47" i="19"/>
  <c r="V27" i="19"/>
  <c r="P7" i="19"/>
  <c r="AH17" i="19"/>
  <c r="AB17" i="19"/>
  <c r="P17" i="19"/>
  <c r="AH32" i="19"/>
  <c r="AB52" i="19"/>
  <c r="J32" i="19"/>
  <c r="V12" i="19"/>
  <c r="J42" i="19"/>
  <c r="J12" i="19"/>
  <c r="J22" i="19"/>
  <c r="AB12" i="19"/>
  <c r="AC49" i="1"/>
  <c r="AB22" i="19"/>
  <c r="P52" i="19"/>
  <c r="V42" i="19"/>
  <c r="AH12" i="19"/>
  <c r="P42" i="19"/>
  <c r="P32" i="19"/>
  <c r="AH42" i="19"/>
  <c r="AB42" i="19"/>
  <c r="J52" i="19"/>
  <c r="V32" i="19"/>
  <c r="AH22" i="19"/>
  <c r="AH52" i="19"/>
  <c r="V52" i="19"/>
  <c r="P12" i="19"/>
  <c r="P22" i="19"/>
  <c r="AB32" i="19"/>
  <c r="AH47" i="19"/>
  <c r="P27" i="19"/>
  <c r="AH37" i="19"/>
  <c r="V7" i="19"/>
  <c r="AB37" i="19"/>
  <c r="J37" i="19"/>
  <c r="V47" i="19"/>
  <c r="J17" i="19"/>
  <c r="AB47" i="19"/>
  <c r="AB7" i="19"/>
  <c r="AB27" i="19"/>
  <c r="AA19" i="1"/>
  <c r="W27" i="19" s="1"/>
  <c r="P37" i="19"/>
  <c r="J27" i="19"/>
  <c r="AH7" i="19"/>
  <c r="AH27" i="19"/>
  <c r="V17" i="19"/>
  <c r="AC18" i="1"/>
  <c r="K35" i="19"/>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51" i="1"/>
  <c r="AD12" i="19"/>
  <c r="AD32" i="19"/>
  <c r="AD22" i="19"/>
  <c r="X52" i="19"/>
  <c r="AD52" i="19"/>
  <c r="L42" i="19"/>
  <c r="R42" i="19"/>
  <c r="AJ21" i="19"/>
  <c r="AD31" i="19"/>
  <c r="R21" i="19"/>
  <c r="AD41" i="19"/>
  <c r="AJ11" i="19"/>
  <c r="AJ51" i="19"/>
  <c r="L41" i="19"/>
  <c r="AD11" i="19"/>
  <c r="L21" i="19"/>
  <c r="L11" i="19"/>
  <c r="X51" i="19"/>
  <c r="X21" i="19"/>
  <c r="R11" i="19"/>
  <c r="R31" i="19"/>
  <c r="AJ41" i="19"/>
  <c r="L31" i="19"/>
  <c r="R51" i="19"/>
  <c r="X31" i="19"/>
  <c r="X11" i="19"/>
  <c r="X41" i="19"/>
  <c r="AJ31" i="19"/>
  <c r="AD51" i="19"/>
  <c r="R41" i="19"/>
  <c r="AD21" i="19"/>
  <c r="L51" i="19"/>
  <c r="AB21" i="1"/>
  <c r="AA20" i="1"/>
  <c r="AA33" i="1"/>
  <c r="AB34" i="1"/>
  <c r="AA57" i="1"/>
  <c r="K42" i="19"/>
  <c r="AC32" i="19"/>
  <c r="W42" i="19"/>
  <c r="AI52" i="19"/>
  <c r="K22" i="19"/>
  <c r="Q32" i="19"/>
  <c r="AI12" i="19"/>
  <c r="AC52" i="19"/>
  <c r="Q42" i="19"/>
  <c r="AC42" i="19"/>
  <c r="K12" i="19"/>
  <c r="Q22" i="19"/>
  <c r="W52" i="19"/>
  <c r="AI42" i="19"/>
  <c r="W32" i="19"/>
  <c r="AI22" i="19"/>
  <c r="W12" i="19"/>
  <c r="AI32" i="19"/>
  <c r="AC12" i="19"/>
  <c r="Q12" i="19"/>
  <c r="Q52" i="19"/>
  <c r="AC50" i="1"/>
  <c r="K32" i="19"/>
  <c r="W22" i="19"/>
  <c r="K52" i="19"/>
  <c r="AC22" i="19"/>
  <c r="AC40" i="19"/>
  <c r="W10" i="19"/>
  <c r="AC50" i="19"/>
  <c r="Q10" i="19"/>
  <c r="Q30" i="19"/>
  <c r="W50" i="19"/>
  <c r="K40" i="19"/>
  <c r="Q50" i="19"/>
  <c r="W20" i="19"/>
  <c r="K10" i="19"/>
  <c r="Q40" i="19"/>
  <c r="K30" i="19"/>
  <c r="AI50" i="19"/>
  <c r="AI20" i="19"/>
  <c r="K50" i="19"/>
  <c r="AI40" i="19"/>
  <c r="W40" i="19"/>
  <c r="K20" i="19"/>
  <c r="AC10" i="19"/>
  <c r="AI10" i="19"/>
  <c r="AC20" i="19"/>
  <c r="AI30" i="19"/>
  <c r="AC30" i="19"/>
  <c r="W30" i="19"/>
  <c r="Q20" i="19"/>
  <c r="AC13" i="1"/>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B27" i="1"/>
  <c r="AA26" i="1"/>
  <c r="K39" i="19"/>
  <c r="AC39" i="19"/>
  <c r="W29" i="19"/>
  <c r="AI49" i="19"/>
  <c r="W9" i="19"/>
  <c r="AC19" i="19"/>
  <c r="Q49" i="19"/>
  <c r="W49" i="19"/>
  <c r="AC9" i="19"/>
  <c r="AI9" i="19"/>
  <c r="Q29" i="19"/>
  <c r="W39" i="19"/>
  <c r="Q39" i="19"/>
  <c r="AC32"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6" i="1"/>
  <c r="Q33" i="19"/>
  <c r="AI23" i="19"/>
  <c r="K53" i="19"/>
  <c r="AC23" i="19"/>
  <c r="AC13" i="19"/>
  <c r="W23" i="19"/>
  <c r="W33" i="19"/>
  <c r="Q13" i="19"/>
  <c r="W13" i="19"/>
  <c r="AI13" i="19"/>
  <c r="Q43" i="19"/>
  <c r="Q23" i="19"/>
  <c r="W53" i="19"/>
  <c r="M12" i="19"/>
  <c r="AK42" i="19"/>
  <c r="AE32" i="19"/>
  <c r="AC52" i="1"/>
  <c r="M52" i="19"/>
  <c r="S12" i="19"/>
  <c r="M32" i="19"/>
  <c r="S52" i="19"/>
  <c r="Y52" i="19"/>
  <c r="Y42" i="19"/>
  <c r="AK12" i="19"/>
  <c r="S22" i="19"/>
  <c r="AE12" i="19"/>
  <c r="Y22" i="19"/>
  <c r="S32" i="19"/>
  <c r="AK52" i="19"/>
  <c r="M22" i="19"/>
  <c r="AK32" i="19"/>
  <c r="AE22" i="19"/>
  <c r="AE42" i="19"/>
  <c r="Y32" i="19"/>
  <c r="M42" i="19"/>
  <c r="Y12" i="19"/>
  <c r="AE52" i="19"/>
  <c r="AK22" i="19"/>
  <c r="S42" i="19"/>
  <c r="AB16"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C25" i="1"/>
  <c r="K7" i="19" l="1"/>
  <c r="Q7" i="19"/>
  <c r="AI37" i="19"/>
  <c r="AC17" i="19"/>
  <c r="AC27" i="19"/>
  <c r="Q27" i="19"/>
  <c r="AI7" i="19"/>
  <c r="K17" i="19"/>
  <c r="W37" i="19"/>
  <c r="AI27" i="19"/>
  <c r="K27" i="19"/>
  <c r="AC37" i="19"/>
  <c r="W47" i="19"/>
  <c r="AI47" i="19"/>
  <c r="AC7" i="19"/>
  <c r="K47" i="19"/>
  <c r="Q17" i="19"/>
  <c r="K37" i="19"/>
  <c r="AI17" i="19"/>
  <c r="AC19" i="1"/>
  <c r="W7" i="19"/>
  <c r="Q47" i="19"/>
  <c r="Q37" i="19"/>
  <c r="AC47" i="19"/>
  <c r="W17" i="19"/>
  <c r="AA16" i="1"/>
  <c r="AB17" i="1"/>
  <c r="AA17" i="1" s="1"/>
  <c r="R40" i="19"/>
  <c r="AD10" i="19"/>
  <c r="X40" i="19"/>
  <c r="AJ10" i="19"/>
  <c r="R50" i="19"/>
  <c r="X10" i="19"/>
  <c r="R30" i="19"/>
  <c r="L10" i="19"/>
  <c r="L50" i="19"/>
  <c r="AJ20" i="19"/>
  <c r="AJ40" i="19"/>
  <c r="AD30" i="19"/>
  <c r="R20" i="19"/>
  <c r="AD50" i="19"/>
  <c r="AJ30" i="19"/>
  <c r="AJ50" i="19"/>
  <c r="X30" i="19"/>
  <c r="AD20" i="19"/>
  <c r="L40" i="19"/>
  <c r="X50" i="19"/>
  <c r="X20" i="19"/>
  <c r="AD40" i="19"/>
  <c r="R10" i="19"/>
  <c r="L30" i="19"/>
  <c r="L20" i="19"/>
  <c r="AA58" i="1"/>
  <c r="AD47" i="19"/>
  <c r="AJ27" i="19"/>
  <c r="AD27" i="19"/>
  <c r="AJ7" i="19"/>
  <c r="AJ37" i="19"/>
  <c r="L27" i="19"/>
  <c r="AD17" i="19"/>
  <c r="L37" i="19"/>
  <c r="R17" i="19"/>
  <c r="AJ17" i="19"/>
  <c r="X7" i="19"/>
  <c r="X47" i="19"/>
  <c r="L7" i="19"/>
  <c r="L17" i="19"/>
  <c r="R27" i="19"/>
  <c r="X27" i="19"/>
  <c r="R7" i="19"/>
  <c r="X17" i="19"/>
  <c r="AJ47" i="19"/>
  <c r="L47" i="19"/>
  <c r="R37" i="19"/>
  <c r="AD7" i="19"/>
  <c r="X37" i="19"/>
  <c r="AC20" i="1"/>
  <c r="R47" i="19"/>
  <c r="AD37" i="19"/>
  <c r="AB28" i="1"/>
  <c r="AA28" i="1" s="1"/>
  <c r="AA27" i="1"/>
  <c r="AB29" i="1"/>
  <c r="AA29" i="1" s="1"/>
  <c r="AJ43" i="19"/>
  <c r="AD33" i="19"/>
  <c r="X33" i="19"/>
  <c r="X13" i="19"/>
  <c r="AD43" i="19"/>
  <c r="L43" i="19"/>
  <c r="AC57" i="1"/>
  <c r="X23" i="19"/>
  <c r="R33" i="19"/>
  <c r="R43" i="19"/>
  <c r="AD53" i="19"/>
  <c r="AJ13" i="19"/>
  <c r="R23" i="19"/>
  <c r="R13" i="19"/>
  <c r="AJ53" i="19"/>
  <c r="L33" i="19"/>
  <c r="L23" i="19"/>
  <c r="X43" i="19"/>
  <c r="X53" i="19"/>
  <c r="AD13" i="19"/>
  <c r="L53" i="19"/>
  <c r="L13" i="19"/>
  <c r="AD23" i="19"/>
  <c r="AJ33" i="19"/>
  <c r="AJ23" i="19"/>
  <c r="R53" i="19"/>
  <c r="AA21" i="1"/>
  <c r="AB22" i="1"/>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6"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G11" i="19"/>
  <c r="AM41" i="19"/>
  <c r="AA21" i="19"/>
  <c r="AA51" i="19"/>
  <c r="U51" i="19"/>
  <c r="U31" i="19"/>
  <c r="AA11" i="19"/>
  <c r="AG21" i="19"/>
  <c r="O31" i="19"/>
  <c r="AA34" i="1"/>
  <c r="AB35" i="1"/>
  <c r="AA35" i="1" s="1"/>
  <c r="AB36" i="1"/>
  <c r="AA36" i="1" s="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E11" i="19"/>
  <c r="Y41" i="19"/>
  <c r="M41" i="19"/>
  <c r="Y21" i="19"/>
  <c r="AK41" i="19"/>
  <c r="S31" i="19"/>
  <c r="M31" i="19"/>
  <c r="M51" i="19"/>
  <c r="Y51" i="19"/>
  <c r="AK21" i="19"/>
  <c r="AK31" i="19"/>
  <c r="Y11" i="19"/>
  <c r="AE41" i="19"/>
  <c r="AE21" i="19"/>
  <c r="S51" i="19"/>
  <c r="AE51" i="19"/>
  <c r="AK51" i="19"/>
  <c r="M21" i="19"/>
  <c r="AE31" i="19"/>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C33" i="1"/>
  <c r="AD9" i="19"/>
  <c r="AJ49" i="19"/>
  <c r="L39" i="19"/>
  <c r="R19" i="19"/>
  <c r="AJ39" i="19"/>
  <c r="AJ29" i="19"/>
  <c r="AJ19" i="19"/>
  <c r="AJ9" i="19"/>
  <c r="AD49" i="19"/>
  <c r="L19" i="19"/>
  <c r="L29" i="19"/>
  <c r="R49" i="19"/>
  <c r="AG39" i="19" l="1"/>
  <c r="AG29" i="19"/>
  <c r="AM19" i="19"/>
  <c r="O39" i="19"/>
  <c r="AC36"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C21"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7" i="1"/>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5" i="1"/>
  <c r="T19" i="19"/>
  <c r="AL49" i="19"/>
  <c r="T29" i="19"/>
  <c r="AF29" i="19"/>
  <c r="T18" i="19"/>
  <c r="N48" i="19"/>
  <c r="N8" i="19"/>
  <c r="T28" i="19"/>
  <c r="AF38" i="19"/>
  <c r="Z28" i="19"/>
  <c r="Z18" i="19"/>
  <c r="AF8" i="19"/>
  <c r="AC28"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4" i="1"/>
  <c r="M9" i="19"/>
  <c r="Y29" i="19"/>
  <c r="AA59" i="1"/>
  <c r="AA60" i="1"/>
  <c r="AM46" i="19"/>
  <c r="U36" i="19"/>
  <c r="AG16" i="19"/>
  <c r="O6" i="19"/>
  <c r="AA36" i="19"/>
  <c r="AM16" i="19"/>
  <c r="U6" i="19"/>
  <c r="AG46" i="19"/>
  <c r="AA16" i="19"/>
  <c r="AC17" i="1"/>
  <c r="AA6" i="19"/>
  <c r="AG6" i="19"/>
  <c r="AA46" i="19"/>
  <c r="AM26" i="19"/>
  <c r="U16" i="19"/>
  <c r="O36" i="19"/>
  <c r="U26" i="19"/>
  <c r="O46" i="19"/>
  <c r="AA26" i="19"/>
  <c r="AM6" i="19"/>
  <c r="U46" i="19"/>
  <c r="AG26" i="19"/>
  <c r="O16" i="19"/>
  <c r="AG36" i="19"/>
  <c r="O26" i="19"/>
  <c r="AM36" i="19"/>
  <c r="AB23" i="1"/>
  <c r="AA23" i="1" s="1"/>
  <c r="AA22" i="1"/>
  <c r="O8" i="19"/>
  <c r="AA48" i="19"/>
  <c r="AM38" i="19"/>
  <c r="U48" i="19"/>
  <c r="AA18" i="19"/>
  <c r="AG18" i="19"/>
  <c r="AG48" i="19"/>
  <c r="AM18" i="19"/>
  <c r="AA28" i="19"/>
  <c r="AG28" i="19"/>
  <c r="AA8" i="19"/>
  <c r="U18" i="19"/>
  <c r="AG38" i="19"/>
  <c r="U38" i="19"/>
  <c r="AM8" i="19"/>
  <c r="AA38" i="19"/>
  <c r="AM48" i="19"/>
  <c r="U28" i="19"/>
  <c r="O38" i="19"/>
  <c r="U8" i="19"/>
  <c r="AG8" i="19"/>
  <c r="AC29"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8" i="1"/>
  <c r="M33" i="19"/>
  <c r="AF6" i="19"/>
  <c r="N46" i="19"/>
  <c r="Z26" i="19"/>
  <c r="AL6" i="19"/>
  <c r="AL36" i="19"/>
  <c r="AF26" i="19"/>
  <c r="Z6" i="19"/>
  <c r="T26" i="19"/>
  <c r="Z46" i="19"/>
  <c r="AF46" i="19"/>
  <c r="T46" i="19"/>
  <c r="T6" i="19"/>
  <c r="AF36" i="19"/>
  <c r="N26" i="19"/>
  <c r="Z16" i="19"/>
  <c r="AL26" i="19"/>
  <c r="Z36" i="19"/>
  <c r="N36" i="19"/>
  <c r="AL46" i="19"/>
  <c r="T36" i="19"/>
  <c r="AF16" i="19"/>
  <c r="N6" i="19"/>
  <c r="N16" i="19"/>
  <c r="AC16"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C60"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AC59" i="1"/>
  <c r="T53" i="19"/>
  <c r="AL33" i="19"/>
  <c r="T13" i="19"/>
  <c r="Z33" i="19"/>
  <c r="Z47" i="19"/>
  <c r="T7" i="19"/>
  <c r="AL37" i="19"/>
  <c r="T17" i="19"/>
  <c r="Z17" i="19"/>
  <c r="AF7" i="19"/>
  <c r="AF37" i="19"/>
  <c r="N17" i="19"/>
  <c r="AF27" i="19"/>
  <c r="AC22"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3" i="1"/>
  <c r="AA17" i="19"/>
  <c r="O7" i="19"/>
  <c r="AA37" i="19"/>
  <c r="AA27" i="19"/>
  <c r="AM27" i="19"/>
  <c r="U17" i="19"/>
  <c r="U47" i="19"/>
  <c r="AG17" i="19"/>
  <c r="O47" i="19"/>
  <c r="Z40" i="19"/>
  <c r="T10" i="19"/>
  <c r="AF10" i="19"/>
  <c r="T20" i="19"/>
  <c r="N30" i="19"/>
  <c r="Z20" i="19"/>
  <c r="AF50" i="19"/>
  <c r="T50" i="19"/>
  <c r="AL30" i="19"/>
  <c r="T40" i="19"/>
  <c r="AF40" i="19"/>
  <c r="AF30" i="19"/>
  <c r="N50" i="19"/>
  <c r="AL40" i="19"/>
  <c r="AL20" i="19"/>
  <c r="Z10" i="19"/>
  <c r="AF20" i="19"/>
  <c r="N10" i="19"/>
  <c r="Z50" i="19"/>
  <c r="AL50" i="19"/>
  <c r="N40" i="19"/>
  <c r="T30" i="19"/>
  <c r="Z30" i="19"/>
  <c r="AL10" i="19"/>
  <c r="N20"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<sst xmlns="http://schemas.openxmlformats.org/spreadsheetml/2006/main" count="487" uniqueCount="320">
  <si>
    <t>Matriz Mapa de Riesgos</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</si>
  <si>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6"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</si>
  <si>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</si>
  <si>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</si>
  <si>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Contexto: </t>
    </r>
    <r>
      <rPr>
        <sz val="11"/>
        <rFont val="Arial Narrow"/>
        <family val="2"/>
      </rPr>
      <t>Diligenciar formato Contexto Extratégico - Código: F-DPM-1210-238,37-014</t>
    </r>
    <r>
      <rPr>
        <sz val="10"/>
        <rFont val="Arial Narrow"/>
        <family val="2"/>
      </rPr>
      <t xml:space="preserve">
</t>
    </r>
  </si>
  <si>
    <t>Columna</t>
  </si>
  <si>
    <t>Descripción - Lineamientos para el diligenciamiento</t>
  </si>
  <si>
    <t>Proceso</t>
  </si>
  <si>
    <t>Diligencie el nombre del proceso al cual se le identificarán y valorarán los riesgos.</t>
  </si>
  <si>
    <t>Alcance</t>
  </si>
  <si>
    <t>Diligencie el alcance del proceso.</t>
  </si>
  <si>
    <t>Objetivos estratégicos</t>
  </si>
  <si>
    <t>Utilice la lista de despligue que se encuentra parametrizada, le aparecerán los cuatro objetivos estratégicos de la entidad, seleccione el de su proceso.</t>
  </si>
  <si>
    <t>Objetivo del proceso</t>
  </si>
  <si>
    <t>Diligencie el objetivo del proceso.</t>
  </si>
  <si>
    <t>Planeación institucional</t>
  </si>
  <si>
    <t xml:space="preserve">Describa los productos del proceso. </t>
  </si>
  <si>
    <t>Puntos de riesgo en la cadena de valor</t>
  </si>
  <si>
    <t>Identifique las actividades del proceso donde exista evidencia de que pueda ocurrir eventos de riesgo operativo.</t>
  </si>
  <si>
    <t xml:space="preserve"> -  Hoja 3 Mapa de Riesgos Final: Encontrará la totalidad de la estructura para la identificación y valoración de los riesgos por proceso, programa o proyecto, acorde con el nivel de desagregación que la entidad considere necesaria.</t>
  </si>
  <si>
    <t>Objetivo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</si>
  <si>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</si>
  <si>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</si>
  <si>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</si>
  <si>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</si>
  <si>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</si>
  <si>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</si>
  <si>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</si>
  <si>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</si>
  <si>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</si>
  <si>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</si>
  <si>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</si>
  <si>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</si>
  <si>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</si>
  <si>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</si>
  <si>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</si>
  <si>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</si>
  <si>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</si>
  <si>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</si>
  <si>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</si>
  <si>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</si>
  <si>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</si>
  <si>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</si>
  <si>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</si>
  <si>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</si>
  <si>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</si>
  <si>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</si>
  <si>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</si>
  <si>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</si>
  <si>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</si>
  <si>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</si>
  <si>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</si>
  <si>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</si>
  <si>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</si>
  <si>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</si>
  <si>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</si>
  <si>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</si>
  <si>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</si>
  <si>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</si>
  <si>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 xml:space="preserve">Responsable, fecha de inicio, fecha de terminación,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</si>
  <si>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</si>
  <si>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</si>
  <si>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</si>
  <si>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4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</si>
  <si>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</si>
  <si>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6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</si>
  <si>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</si>
  <si>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Valoración de Controles: </t>
    </r>
    <r>
      <rPr>
        <sz val="11"/>
        <rFont val="Arial Narrow"/>
        <family val="2"/>
      </rPr>
      <t>Tabla referente para todos los cálculos (no se diligencia)</t>
    </r>
  </si>
  <si>
    <r>
      <rPr>
        <b/>
        <sz val="11"/>
        <rFont val="Calibri"/>
        <family val="2"/>
      </rPr>
      <t>Capacidades institucionales:</t>
    </r>
    <r>
      <rPr>
        <sz val="11"/>
        <rFont val="Calibri"/>
        <family val="2"/>
      </rPr>
      <t xml:space="preserve">
Fortalecer las instituciones públicas en sus capacidades de gestión fiscal (generación de ingresos, gasto eficiente, inversión óptima), transparencia (control social, participación ciudadana, publicidad de información), gestión de procesos (sistema de gestión, estructura, plataforma tecnológica), gestión humana (cualificación, evaluación, bienestar), ejercicio de la autoridad (civil, sanitaria, educativa, territorial) y servicio al ciudadano (trámites, información, participación). 
</t>
    </r>
  </si>
  <si>
    <t>CONTEXTO ESTRATÉGICO</t>
  </si>
  <si>
    <t>Código: F-DPM-1210-238,37-014</t>
  </si>
  <si>
    <t>Hábitat y territorio:
Planear, desarrollar y liderar una ciudad segura y a escala humana, con conectividad digital, espacio público inclusivo, sistema de movilidad sostenible, ambientes de vivienda dignos, y prevención y mitigación de riesgos.</t>
  </si>
  <si>
    <t>Versión: 1.0</t>
  </si>
  <si>
    <t xml:space="preserve">Desarrollo sostenible:
Promover una ciudad ambientalmente sostenible, socialmente inclusiva y económicamente dinámica, que fomenta el desarrollo equilibrado de sus ecosistemas, su tejido social y su base empresarial, y se integra con liderazgo en los escenarios nacional e internacional.  </t>
  </si>
  <si>
    <t>Fecha: Abril 27-2021</t>
  </si>
  <si>
    <t xml:space="preserve">Calidad de vida:
Proteger la salud pública y proporcionar a la ciudadanía una oferta educativa equitativa, con calidad, pertinente y adecuada al ciclo de vida, así como programación y espacios para la expresión y disfrute del patrimonio, el arte y la cultura, la convivencia, la recreación, el deporte, y el ejercicio de sus derechos. </t>
  </si>
  <si>
    <t>Página: Página 1 de 1</t>
  </si>
  <si>
    <t>PROCESO:</t>
  </si>
  <si>
    <t>Seguridad, protección y convivencia ciudadana</t>
  </si>
  <si>
    <t>ALCANCE:</t>
  </si>
  <si>
    <t>Inicia con la planeación, inspección, vigilancia y control de las actividades relacionadas con la seguridad, protección y convivencia ciudadana, y finaliza con el seguimiento y cumplimiento de las medidas correctivas impuestas.</t>
  </si>
  <si>
    <t>OBJETIVOS ESTRATÉGICOS</t>
  </si>
  <si>
    <t>OBJETIVO DEL PROCESO</t>
  </si>
  <si>
    <t>PLANEACIÓN INSTITUCIONAL</t>
  </si>
  <si>
    <t>PUNTOS DE RIESGO EN LA CADENA DE VALOR</t>
  </si>
  <si>
    <t>Velar  por  la  preservación,  restablecimiento  del  orden  público,  administración  de  justicia  y  reducción  de  los  hechos para contribuir con la seguridad, protección y convivencia ciudadana del Municipio de Bucaramanga</t>
  </si>
  <si>
    <t>Plan Integral de Seguridad y Convivencia Ciudadana - PISCC.
Estrategia de erradicación de la violencia contra la mujer y fortalecimiento de la protección en niños, niñas y adolescentes.
Estrategia de Mejoramiento para la prestación del Servicio de las Inspecciones de Policía y el Seguimiento a los procesos policivos.
Estrategia de Promoción y Efectividad del Código Nacional de Seguridad y Convivencia Ciudadana.
Estrategia de diagnostio y abordaje de conflictividades sociales.
Programa de Casa de Justicia, Tolerancia en Movimiento y Gestores de Convivencia.
Plan de Acción del Plan de Desarrollo Municipal de Bucaramanga.</t>
  </si>
  <si>
    <t>Recepción, distribución y gestión de procesos policivos, comparendos y procesos de comisarias de familia.
Inspección, vigilancia y control a establecimientos de comercio.
Atención a la ciudadanía.
Contratación.</t>
  </si>
  <si>
    <t>MATRIZ DOFA</t>
  </si>
  <si>
    <t>DEBILIDADES</t>
  </si>
  <si>
    <t>AMENAZAS</t>
  </si>
  <si>
    <t>Insuficiencia de recurso humano y financiero para atender toda la problemática del Municipio.</t>
  </si>
  <si>
    <t>Baja credibilidad y percepción de la justicia e instituciones.</t>
  </si>
  <si>
    <t>Falta de comunicación interna.</t>
  </si>
  <si>
    <t>Percepción de inseguirdad.</t>
  </si>
  <si>
    <t>Claridad en las funciones y competencias.</t>
  </si>
  <si>
    <t>Tramitología y burocracia externa.</t>
  </si>
  <si>
    <t>Perfiles inadecuados para los cargos.</t>
  </si>
  <si>
    <t>Posibles alteraciones del Orden Público.</t>
  </si>
  <si>
    <t>Falta de compromiso institucional.</t>
  </si>
  <si>
    <t>Parcialidad de los medios de comunicación y redes sociales.</t>
  </si>
  <si>
    <t xml:space="preserve">Alternancia en el trabajo </t>
  </si>
  <si>
    <t>Polarización Política Nacional.</t>
  </si>
  <si>
    <t>El espacio fisico y elementos tecnicos y tecnologicos de las oficinas no es adecuado para el desarrollo de las actividades propias y de atención a la comunidad.</t>
  </si>
  <si>
    <t>Alta tasa de informalidad.</t>
  </si>
  <si>
    <t>Sistematización de los procesos policivos y de comisarias de familia.</t>
  </si>
  <si>
    <t>Ubicaciones de oficinas y desarrollo de actividades con entornos de mayor afectación de seguridad.</t>
  </si>
  <si>
    <t xml:space="preserve">Cambios en la agenda legislativa </t>
  </si>
  <si>
    <t>FORTALEZAS</t>
  </si>
  <si>
    <t>OPORTUNIDADES</t>
  </si>
  <si>
    <t>Transversalidad del impacto en la sociedad.</t>
  </si>
  <si>
    <t>Promoción de los Derechos Humanos</t>
  </si>
  <si>
    <t>Apoyo interinstitucional con entidades como Policía, Migración, Fiscalía y entre otros.</t>
  </si>
  <si>
    <t>Institucionalidad</t>
  </si>
  <si>
    <t>Alto impacto en la gobernabilidad del Municipio de Bucaramanga.</t>
  </si>
  <si>
    <t>Políticas de transferencia de recursos.</t>
  </si>
  <si>
    <t>Interes general de comunidad en temas de Seguridad y Convivencia Ciudadana.</t>
  </si>
  <si>
    <t>Agenda legislativa,  proyecto régimen departamental, código nacional de policía, marco jurídico en pro de la gobernabilidad.</t>
  </si>
  <si>
    <t>Mayor presencia institucional y proximidad ciudadana.</t>
  </si>
  <si>
    <t>Permanente acción para la mejora de los procesos de la entidad.</t>
  </si>
  <si>
    <t>Acceso gratuito a la justicia formal y mecanismos alternativos de resolución de conflictos.</t>
  </si>
  <si>
    <t>Gestión de organizaciones nacionales e internacionales.</t>
  </si>
  <si>
    <t xml:space="preserve">Mayor cobertura del circuito cerrado de televisión </t>
  </si>
  <si>
    <t>Matriz Mapa Riesgos de Gestión</t>
  </si>
  <si>
    <t>Código: F-DPM-1210-238,37-013</t>
  </si>
  <si>
    <t>Versión: 3.0</t>
  </si>
  <si>
    <t>Fecha Aprobación: Octubre-19-2021</t>
  </si>
  <si>
    <t xml:space="preserve">Página: 1 de 1 </t>
  </si>
  <si>
    <t>Proceso:</t>
  </si>
  <si>
    <t>SEGURIDAD, PROTECCIÓN Y CONVIVENCIA CIUDADANA</t>
  </si>
  <si>
    <t>Objetivo:</t>
  </si>
  <si>
    <t>Alcance:</t>
  </si>
  <si>
    <t>Planeación, inspección, vigilancia y control de las actividades relacionadas con la seguridad, protección y convivencia ciudadana, y finaliza con el seguimiento y cumplimiento de las medidas correctivas impuestas.</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</si>
  <si>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</si>
  <si>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</si>
  <si>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</si>
  <si>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</si>
  <si>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</si>
  <si>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</si>
  <si>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</si>
  <si>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</si>
  <si>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</si>
  <si>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</si>
  <si>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</si>
  <si>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</si>
  <si>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</si>
  <si>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</si>
  <si>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</si>
  <si>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</si>
  <si>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</si>
  <si>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</si>
  <si>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Responsable</t>
  </si>
  <si>
    <t>Fecha de inicio</t>
  </si>
  <si>
    <t>Fecha de terminación</t>
  </si>
  <si>
    <t>Fecha Seguimiento</t>
  </si>
  <si>
    <t>Seguimiento</t>
  </si>
  <si>
    <t>Tipo</t>
  </si>
  <si>
    <t>Implementación</t>
  </si>
  <si>
    <t>Calificación</t>
  </si>
  <si>
    <t>Documentación</t>
  </si>
  <si>
    <t>Frecuencia</t>
  </si>
  <si>
    <t>Evidencia</t>
  </si>
  <si>
    <t>Reputacional</t>
  </si>
  <si>
    <t>Investigaciones disciplinarias y sanciones por entes de control.</t>
  </si>
  <si>
    <t>Incumplimiento de la normatividad archivística en los documentos emanados de la Secretaría del Interior</t>
  </si>
  <si>
    <t>Posibilidad de afectación reputacional por posibles investigaciones y sanciones disciplinarias por entes de control, debido al incumplimiento de la Ley 594 del 2000 en los documentos emanados por la Secretaría del Interior</t>
  </si>
  <si>
    <t>Ejecucion y Administracion de procesos</t>
  </si>
  <si>
    <t xml:space="preserve">     El riesgo afecta la imagen de la entidad con algunos usuarios de relevancia frente al logro de los objetivos</t>
  </si>
  <si>
    <t>El profesional asignado al archivo aplica el PROCEDIMIENTO PARA LA TRANSFERENCIA DE  DOCUMENTOS P-GDO-8600-170-002 el cual establece los  lineamientos  para  llevar  a  cabo  las  Transferencias  Documentales Primarias  desde  los  Archivos  de  Gestión  al  Archivo  Central,  teniendo  en  cuenta  el  cumplimiento  de  los tiempos de retención en la primera fase del ciclo vital de la documentación, según lo estipulen las Tablas de Retención Documental y las directrices del Archivo General de la Nación.</t>
  </si>
  <si>
    <t>Preventivo</t>
  </si>
  <si>
    <t>Manual</t>
  </si>
  <si>
    <t>Documentado</t>
  </si>
  <si>
    <t>Continua</t>
  </si>
  <si>
    <t>Con Registro</t>
  </si>
  <si>
    <t>Reducir (mitigar)</t>
  </si>
  <si>
    <t xml:space="preserve">Realizar las Transferencias documentales de la Secretaría del Interior en los tiempos establecidos en el cronograma del  Archivo Central. </t>
  </si>
  <si>
    <t>Profesional encargado</t>
  </si>
  <si>
    <t>Investigaciones y sanciones por Entes de Control</t>
  </si>
  <si>
    <t xml:space="preserve">Respuestas extemporáneas de las  PQRSD asignadas a la Secretaría del Interior </t>
  </si>
  <si>
    <t xml:space="preserve">Posibilidad de afectación reputacional  por investigaciones y sanciones por entes de control, debido a las respuestas extemporáneas de las PQRSD asignadas a la Secretaría del Interior </t>
  </si>
  <si>
    <t>El responsable de las PQRSD de la Secretaría del Interior verifica las PQRSD próximas a vencer y vencidas asignadas a los funcionarios y contratistas de la secretaría, mediante seguimientos.</t>
  </si>
  <si>
    <t>Realizar un (1) acta por mesas de trabajos mensual de seguimiento a las PQRSD vencidas y por vencer con los responsables de dar respuesta de fondo y en los términos de ley.</t>
  </si>
  <si>
    <t>Subsecretaria del Interior</t>
  </si>
  <si>
    <t>Debido a la demora en los procesos de contratación y su continuidad de conformidad a la ley 1098 de 2006 lo cual genera un riesgo en la atención oportuna para los niños, niñas y adolescentes durante el periodo de restablecimiento de derechos (hogar de paso)</t>
  </si>
  <si>
    <t>Posibilidad de afectación reputacional  por  investigaciones y sanciones por entes de control, debido a la demora en los procesos de contratación y su continuidad de conformidad a la ley 1098 de 2006 lo cual genera un riesgo en la atención oportuna para los niños, niñas y adolescentes durante el periodo de restablecimiento de derechos (hogar de paso)</t>
  </si>
  <si>
    <t xml:space="preserve">     El riesgo afecta la imagen de de la entidad con efecto publicitario sostenido a nivel de sector administrativo, nivel departamental o municipal</t>
  </si>
  <si>
    <t>El Subsecretario del Interior y el comisario de familia, verifican la atención integral en el hogar de paso a los niños y niñas remitidos por las comisarías de familia ajustado a la normatividad vigente.</t>
  </si>
  <si>
    <t>Atender el 100% de los niños y niñas remitidos por las comisarías de familia.</t>
  </si>
  <si>
    <t>El Subsecretario del Interior y su equipo de trabajo del área de proyectos y contratación, verifica los procesos prioritarios que continúan para la próxima vigencia por medio de un seguimiento</t>
  </si>
  <si>
    <t>Realizar un seguimiento para la actualización oportuna del proyecto para la siguiente vigencia.</t>
  </si>
  <si>
    <t>Secretario del Interior</t>
  </si>
  <si>
    <t>Económico y Reputacional</t>
  </si>
  <si>
    <t>Investigaciones disciplinarias y fiscales promovidas por entes de control</t>
  </si>
  <si>
    <t xml:space="preserve">Suscripcion de contratos sin haber surtido el proceso de registro y/o actualización del proyecto de inversión </t>
  </si>
  <si>
    <t>Posibilidad de afectación económica y reputacional, por posibles investigaciones disciplinarias y fiscales promovidas por entes de control, debido a la suscripción de contratos sin haber surtido el proceso de registro y/o actualización del proyecto de inversión</t>
  </si>
  <si>
    <t xml:space="preserve">     Entre 100 y 500 SMLMV </t>
  </si>
  <si>
    <t>El Secretario del Interior impartirá directrices al personal responsable de presupuesto y formuladores de proyectos de inversión, sobre los requerimientos para surtir el proceso de registro y/o actualización de proyectos en el marco de las normas vigentes.</t>
  </si>
  <si>
    <t xml:space="preserve">Emitir una (1) circular que contenga los lineamientos de articulación del equipo de presupuesto y formuladores de proyectos de inversión con el fin de surtir el proceso de registro y/o actualización de proyectos en el marco de las normas vigentes, previo a la adjudicación de los contratos </t>
  </si>
  <si>
    <t>Realizar un (1) informe semestral de seguimiento aleatorio al 10% de los contratos suscritos por la Secretaría del Interior donde se verifique la debida certificación del Banco de Proyectos previa a la adjudicación del contrato en el marco de las normas vigentes.</t>
  </si>
  <si>
    <t>Sanciones e investigaciones disciplinarias  de entes de control y deficiente  inversion de  los recursos en la Administración Central.</t>
  </si>
  <si>
    <t>mala planeación al momento de realizar la contratación sin tener en cuenta los tiempos de la ejecución del mismo, contituyedo reservas presupuestales</t>
  </si>
  <si>
    <t>Posibilidad de afectación económica y reputacional por sanciones e investigaciones disciplinarias de entes de control y deficiente inversión de los recursos en la Administración Central debido a la mala planeación al momento de realizar la contratación sin tener en cuenta los tiempos de la ejecución del mismo, constituyendo reservas presupuestales</t>
  </si>
  <si>
    <t>El ordenador del gasto, el profesional líder de contratación y el profesional encargado de presupuesto en la Secretaría del Interior, realizarán el seguimiento al presupuesto en materia de contratación, conforme al principio de planeación, con el fin de evitar la constitución de reservas presupuestales a través del sistema financiero.</t>
  </si>
  <si>
    <t>Realizar 1 seguimiento trimestral a la planeación contractual programada para la vigencia, mediante una mesa de trabajo y la matriz de contratación de la Dependencia.</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</si>
  <si>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</si>
  <si>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</si>
  <si>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</si>
  <si>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</si>
  <si>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</si>
  <si>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</si>
  <si>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</si>
  <si>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</si>
  <si>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</si>
  <si>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</si>
  <si>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</si>
  <si>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</si>
  <si>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</si>
  <si>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</si>
  <si>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</si>
  <si>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</si>
  <si>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</si>
  <si>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</si>
  <si>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</si>
  <si>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</si>
  <si>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</si>
  <si>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</si>
  <si>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</si>
  <si>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</si>
  <si>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</si>
  <si>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</si>
  <si>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</si>
  <si>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</si>
  <si>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</si>
  <si>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</si>
  <si>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</si>
  <si>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</si>
  <si>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</si>
  <si>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</si>
  <si>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</si>
  <si>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</si>
  <si>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</si>
  <si>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</si>
  <si>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</si>
  <si>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</si>
  <si>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</si>
  <si>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</si>
  <si>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</si>
  <si>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</si>
  <si>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</si>
  <si>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</si>
  <si>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</si>
  <si>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</si>
  <si>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</si>
  <si>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</si>
  <si>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</si>
  <si>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</si>
  <si>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</si>
  <si>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</si>
  <si>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</si>
  <si>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</si>
  <si>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</si>
  <si>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</si>
  <si>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</si>
  <si>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</si>
  <si>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</si>
  <si>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</si>
  <si>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</si>
  <si>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</si>
  <si>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</si>
  <si>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</si>
  <si>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</si>
  <si>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</si>
  <si>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</si>
  <si>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</si>
  <si>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</si>
  <si>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</si>
  <si>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</si>
  <si>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</si>
  <si>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</si>
  <si>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</si>
  <si>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</si>
  <si>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</si>
  <si>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</si>
  <si>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</si>
  <si>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</si>
  <si>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</si>
  <si>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</si>
  <si>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</si>
  <si>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</si>
  <si>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</si>
  <si>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</si>
  <si>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</si>
  <si>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</si>
  <si>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</si>
  <si>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</si>
  <si>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</si>
  <si>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</si>
  <si>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</si>
  <si>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Económico</t>
  </si>
  <si>
    <t>Evitar</t>
  </si>
  <si>
    <t>Reducir (compartir)</t>
  </si>
  <si>
    <t>Plan de accion (solo para la opción reducir)</t>
  </si>
  <si>
    <t>Finalizado</t>
  </si>
  <si>
    <t>En curso</t>
  </si>
  <si>
    <t>Daños Activos Fisicos</t>
  </si>
  <si>
    <t>Fallas Tecnologicas</t>
  </si>
  <si>
    <t>Fraude Externo</t>
  </si>
  <si>
    <t>Fraude Interno</t>
  </si>
  <si>
    <t>Relaciones Laborales</t>
  </si>
  <si>
    <t>Usuarios, productos y practicas , organizacionales</t>
  </si>
  <si>
    <t>Registro Sustancial</t>
  </si>
  <si>
    <t>Registro Material</t>
  </si>
  <si>
    <t>Sin registro</t>
  </si>
  <si>
    <t>Reducir</t>
  </si>
  <si>
    <t>Posibilidad de afectación economica y reputacional por investigaciones disciplinarias y sanciones por entes de control, debido al incumplimiento en las normas vigentes en las diferentes etapas de la contratación (precontractual, contractual y postcontractual) que puedan afectar el cumplimiento del objeto contractual.</t>
  </si>
  <si>
    <t>Investigaciones disciplinarias y sanciones por entes de control</t>
  </si>
  <si>
    <t>Incumplimiento en las normas vigentes en las diferentes etapas de la contratación (precontractual, contractual y postcontractual) que puedan afectar la obtención y cumplimiento del objeto contractual</t>
  </si>
  <si>
    <t>El profesional encargado de la contratación cada vez que se celebre un contrato o convenio, revisa y valida a través de las plataformas SECOP II  la documentación generada en las etapas precontractual, contractual y postcontractual en los tiempos establecidos en la ley</t>
  </si>
  <si>
    <t xml:space="preserve">Profesional de Contratación </t>
  </si>
  <si>
    <t>Realizar un seguimiento a una muestra aleatoria del 10% de los procesos contractuales suscritos por la Secretaría del Interior con el fin de verificar la documentación generada en las etapas precontractual, contractual y postcontractual en las plataformas del SECOP II en los tiempos establecidos en la ley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</si>
</sst>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8"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2"/>
      <color theme="1"/>
      <name val="Arial Narrow"/>
      <family val="2"/>
    </font>
    <font>
      <sz val="12"/>
      <name val="Arial Narrow"/>
      <family val="2"/>
    </font>
    <font>
      <b/>
      <sz val="10"/>
      <color theme="6" tint="-0.249977111117893"/>
      <name val="Arial Narrow"/>
      <family val="2"/>
    </font>
    <font>
      <b/>
      <sz val="12"/>
      <color rgb="FF000000"/>
      <name val="Arial"/>
      <family val="2"/>
    </font>
    <font>
      <b/>
      <sz val="14"/>
      <color rgb="FF000000"/>
      <name val="Arial"/>
      <family val="2"/>
    </font>
    <font>
      <sz val="11"/>
      <color theme="1"/>
      <name val="Arial"/>
      <family val="2"/>
    </font>
    <font>
      <sz val="9"/>
      <color theme="1"/>
      <name val="Arial"/>
      <family val="2"/>
    </font>
    <font>
      <sz val="11"/>
      <color rgb="FF000000"/>
      <name val="Arial Narrow"/>
      <family val="2"/>
    </font>
    <font>
      <b/>
      <sz val="28"/>
      <color theme="1"/>
      <name val="Arial Narrow"/>
      <family val="2"/>
    </font>
    <font>
      <b/>
      <sz val="10"/>
      <color theme="1"/>
      <name val="Arial Narrow"/>
      <family val="2"/>
    </font>
    <font>
      <b/>
      <sz val="10"/>
      <color rgb="FFFF0000"/>
      <name val="Arial Narrow"/>
      <family val="2"/>
    </font>
    <font>
      <b/>
      <sz val="11"/>
      <name val="Calibri"/>
      <family val="2"/>
    </font>
    <font>
      <sz val="11"/>
      <name val="Calibri"/>
      <family val="2"/>
    </font>
  </fonts>
  <fills count="21">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6" tint="0.59999389629810485"/>
        <bgColor rgb="FF000000"/>
      </patternFill>
    </fill>
    <fill>
      <patternFill patternType="solid">
        <fgColor theme="0"/>
        <bgColor rgb="FF000000"/>
      </patternFill>
    </fill>
    <fill>
      <patternFill patternType="solid">
        <fgColor rgb="FFFFFFFF"/>
        <bgColor rgb="FF000000"/>
      </patternFill>
    </fill>
    <fill>
      <patternFill patternType="solid">
        <fgColor theme="6" tint="0.59999389629810485"/>
        <bgColor indexed="64"/>
      </patternFill>
    </fill>
  </fills>
  <borders count="110">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double">
        <color indexed="64"/>
      </left>
      <right/>
      <top style="double">
        <color indexed="64"/>
      </top>
      <bottom style="thin">
        <color indexed="64"/>
      </bottom>
      <diagonal/>
    </border>
    <border>
      <left/>
      <right style="thin">
        <color theme="0"/>
      </right>
      <top style="double">
        <color indexed="64"/>
      </top>
      <bottom style="thin">
        <color indexed="64"/>
      </bottom>
      <diagonal/>
    </border>
    <border>
      <left style="hair">
        <color indexed="64"/>
      </left>
      <right style="thin">
        <color indexed="64"/>
      </right>
      <top style="thin">
        <color indexed="64"/>
      </top>
      <bottom style="hair">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double">
        <color indexed="64"/>
      </right>
      <top/>
      <bottom/>
      <diagonal/>
    </border>
    <border>
      <left/>
      <right/>
      <top style="double">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thin">
        <color indexed="64"/>
      </bottom>
      <diagonal/>
    </border>
    <border>
      <left/>
      <right style="double">
        <color indexed="64"/>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dashed">
        <color theme="9" tint="-0.24994659260841701"/>
      </right>
      <top/>
      <bottom/>
      <diagonal/>
    </border>
    <border>
      <left/>
      <right style="thin">
        <color indexed="64"/>
      </right>
      <top style="medium">
        <color indexed="64"/>
      </top>
      <bottom/>
      <diagonal/>
    </border>
  </borders>
  <cellStyleXfs count="5">
    <xf numFmtId="0" fontId="0" fillId="0" borderId="0"/>
    <xf numFmtId="9" fontId="13" fillId="0" borderId="0" applyFont="0" applyFill="0" applyBorder="0" applyAlignment="0" applyProtection="0"/>
    <xf numFmtId="0" fontId="45" fillId="0" borderId="0"/>
    <xf numFmtId="0" fontId="46" fillId="0" borderId="0"/>
    <xf numFmtId="0" fontId="5" fillId="0" borderId="0"/>
  </cellStyleXfs>
  <cellXfs count="583">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7" fillId="0" borderId="0" xfId="0" applyFont="1" applyAlignment="1">
      <alignment horizontal="center" vertical="center" wrapText="1"/>
    </xf>
    <xf numFmtId="0" fontId="8" fillId="6" borderId="0" xfId="0" applyFont="1" applyFill="1" applyAlignment="1">
      <alignment horizontal="center" vertical="center" wrapText="1" readingOrder="1"/>
    </xf>
    <xf numFmtId="0" fontId="9" fillId="5" borderId="11" xfId="0" applyFont="1" applyFill="1" applyBorder="1" applyAlignment="1">
      <alignment horizontal="center" vertical="center" wrapText="1" readingOrder="1"/>
    </xf>
    <xf numFmtId="0" fontId="9" fillId="0" borderId="11" xfId="0" applyFont="1" applyBorder="1" applyAlignment="1">
      <alignment horizontal="justify" vertical="center" wrapText="1" readingOrder="1"/>
    </xf>
    <xf numFmtId="9" fontId="9" fillId="0" borderId="11" xfId="0" applyNumberFormat="1" applyFont="1" applyBorder="1" applyAlignment="1">
      <alignment horizontal="center" vertical="center" wrapText="1" readingOrder="1"/>
    </xf>
    <xf numFmtId="0" fontId="9" fillId="7" borderId="1" xfId="0" applyFont="1" applyFill="1" applyBorder="1" applyAlignment="1">
      <alignment horizontal="center" vertical="center" wrapText="1" readingOrder="1"/>
    </xf>
    <xf numFmtId="0" fontId="9" fillId="0" borderId="1" xfId="0" applyFont="1" applyBorder="1" applyAlignment="1">
      <alignment horizontal="justify" vertical="center" wrapText="1" readingOrder="1"/>
    </xf>
    <xf numFmtId="9" fontId="9" fillId="0" borderId="1" xfId="0" applyNumberFormat="1" applyFont="1" applyBorder="1" applyAlignment="1">
      <alignment horizontal="center" vertical="center" wrapText="1" readingOrder="1"/>
    </xf>
    <xf numFmtId="0" fontId="9" fillId="4" borderId="1" xfId="0" applyFont="1" applyFill="1" applyBorder="1" applyAlignment="1">
      <alignment horizontal="center" vertical="center" wrapText="1" readingOrder="1"/>
    </xf>
    <xf numFmtId="0" fontId="9" fillId="8" borderId="1" xfId="0" applyFont="1" applyFill="1" applyBorder="1" applyAlignment="1">
      <alignment horizontal="center" vertical="center" wrapText="1" readingOrder="1"/>
    </xf>
    <xf numFmtId="0" fontId="10" fillId="9" borderId="1" xfId="0" applyFont="1" applyFill="1" applyBorder="1" applyAlignment="1">
      <alignment horizontal="center" vertical="center" wrapText="1" readingOrder="1"/>
    </xf>
    <xf numFmtId="0" fontId="14" fillId="0" borderId="0" xfId="0" applyFont="1"/>
    <xf numFmtId="0" fontId="12"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6" fillId="0" borderId="0" xfId="0" applyFont="1" applyAlignment="1">
      <alignment vertical="center"/>
    </xf>
    <xf numFmtId="0" fontId="27" fillId="0" borderId="0" xfId="0" applyFont="1"/>
    <xf numFmtId="0" fontId="25" fillId="0" borderId="0" xfId="0" applyFont="1"/>
    <xf numFmtId="0" fontId="0" fillId="0" borderId="0" xfId="0" pivotButton="1"/>
    <xf numFmtId="0" fontId="11" fillId="0" borderId="0" xfId="0" applyFont="1" applyAlignment="1">
      <alignment horizontal="justify" vertical="center" wrapText="1" readingOrder="1"/>
    </xf>
    <xf numFmtId="0" fontId="28" fillId="0" borderId="0" xfId="0" applyFont="1"/>
    <xf numFmtId="0" fontId="30" fillId="6" borderId="0" xfId="0" applyFont="1" applyFill="1" applyAlignment="1">
      <alignment horizontal="center" vertical="center" wrapText="1" readingOrder="1"/>
    </xf>
    <xf numFmtId="0" fontId="31" fillId="0" borderId="11" xfId="0" applyFont="1" applyBorder="1" applyAlignment="1">
      <alignment horizontal="justify" vertical="center" wrapText="1" readingOrder="1"/>
    </xf>
    <xf numFmtId="0" fontId="31" fillId="0" borderId="1" xfId="0" applyFont="1" applyBorder="1" applyAlignment="1">
      <alignment horizontal="justify" vertical="center" wrapText="1" readingOrder="1"/>
    </xf>
    <xf numFmtId="0" fontId="31" fillId="5" borderId="11" xfId="0" applyFont="1" applyFill="1" applyBorder="1" applyAlignment="1">
      <alignment horizontal="center" vertical="center" wrapText="1" readingOrder="1"/>
    </xf>
    <xf numFmtId="0" fontId="31" fillId="7" borderId="1" xfId="0" applyFont="1" applyFill="1" applyBorder="1" applyAlignment="1">
      <alignment horizontal="center" vertical="center" wrapText="1" readingOrder="1"/>
    </xf>
    <xf numFmtId="0" fontId="31" fillId="4" borderId="1" xfId="0" applyFont="1" applyFill="1" applyBorder="1" applyAlignment="1">
      <alignment horizontal="center" vertical="center" wrapText="1" readingOrder="1"/>
    </xf>
    <xf numFmtId="0" fontId="31" fillId="8" borderId="1" xfId="0" applyFont="1" applyFill="1" applyBorder="1" applyAlignment="1">
      <alignment horizontal="center" vertical="center" wrapText="1" readingOrder="1"/>
    </xf>
    <xf numFmtId="0" fontId="32" fillId="9" borderId="1" xfId="0" applyFont="1" applyFill="1" applyBorder="1" applyAlignment="1">
      <alignment horizontal="center" vertical="center" wrapText="1" readingOrder="1"/>
    </xf>
    <xf numFmtId="0" fontId="31" fillId="0" borderId="11" xfId="0" applyFont="1" applyBorder="1" applyAlignment="1">
      <alignment horizontal="center" vertical="center" wrapText="1" readingOrder="1"/>
    </xf>
    <xf numFmtId="0" fontId="31" fillId="0" borderId="1" xfId="0" applyFont="1" applyBorder="1" applyAlignment="1">
      <alignment horizontal="center" vertical="center" wrapText="1" readingOrder="1"/>
    </xf>
    <xf numFmtId="0" fontId="18" fillId="11" borderId="12" xfId="0" applyFont="1" applyFill="1" applyBorder="1" applyAlignment="1" applyProtection="1">
      <alignment horizontal="center" vertical="center" wrapText="1" readingOrder="1"/>
      <protection hidden="1"/>
    </xf>
    <xf numFmtId="0" fontId="18" fillId="11" borderId="19" xfId="0" applyFont="1" applyFill="1" applyBorder="1" applyAlignment="1" applyProtection="1">
      <alignment horizontal="center" vertical="center" wrapText="1" readingOrder="1"/>
      <protection hidden="1"/>
    </xf>
    <xf numFmtId="0" fontId="18" fillId="11" borderId="13" xfId="0" applyFont="1" applyFill="1" applyBorder="1" applyAlignment="1" applyProtection="1">
      <alignment horizontal="center" vertical="center" wrapText="1" readingOrder="1"/>
      <protection hidden="1"/>
    </xf>
    <xf numFmtId="0" fontId="18" fillId="12" borderId="12" xfId="0" applyFont="1" applyFill="1" applyBorder="1" applyAlignment="1" applyProtection="1">
      <alignment horizontal="center" wrapText="1" readingOrder="1"/>
      <protection hidden="1"/>
    </xf>
    <xf numFmtId="0" fontId="18" fillId="12" borderId="19" xfId="0" applyFont="1" applyFill="1" applyBorder="1" applyAlignment="1" applyProtection="1">
      <alignment horizontal="center" wrapText="1" readingOrder="1"/>
      <protection hidden="1"/>
    </xf>
    <xf numFmtId="0" fontId="18" fillId="12" borderId="13" xfId="0" applyFont="1" applyFill="1" applyBorder="1" applyAlignment="1" applyProtection="1">
      <alignment horizontal="center" wrapText="1" readingOrder="1"/>
      <protection hidden="1"/>
    </xf>
    <xf numFmtId="0" fontId="18" fillId="11" borderId="14" xfId="0" applyFont="1" applyFill="1" applyBorder="1" applyAlignment="1" applyProtection="1">
      <alignment horizontal="center" vertical="center" wrapText="1" readingOrder="1"/>
      <protection hidden="1"/>
    </xf>
    <xf numFmtId="0" fontId="18" fillId="11" borderId="0" xfId="0" applyFont="1" applyFill="1" applyAlignment="1" applyProtection="1">
      <alignment horizontal="center" vertical="center" wrapText="1" readingOrder="1"/>
      <protection hidden="1"/>
    </xf>
    <xf numFmtId="0" fontId="18" fillId="11" borderId="15" xfId="0" applyFont="1" applyFill="1" applyBorder="1" applyAlignment="1" applyProtection="1">
      <alignment horizontal="center" vertical="center" wrapText="1" readingOrder="1"/>
      <protection hidden="1"/>
    </xf>
    <xf numFmtId="0" fontId="18" fillId="12" borderId="14" xfId="0" applyFont="1" applyFill="1" applyBorder="1" applyAlignment="1" applyProtection="1">
      <alignment horizontal="center" wrapText="1" readingOrder="1"/>
      <protection hidden="1"/>
    </xf>
    <xf numFmtId="0" fontId="18" fillId="12" borderId="0" xfId="0" applyFont="1" applyFill="1" applyAlignment="1" applyProtection="1">
      <alignment horizontal="center" wrapText="1" readingOrder="1"/>
      <protection hidden="1"/>
    </xf>
    <xf numFmtId="0" fontId="18" fillId="12" borderId="15" xfId="0" applyFont="1" applyFill="1" applyBorder="1" applyAlignment="1" applyProtection="1">
      <alignment horizontal="center" wrapText="1" readingOrder="1"/>
      <protection hidden="1"/>
    </xf>
    <xf numFmtId="0" fontId="18" fillId="11" borderId="16" xfId="0" applyFont="1" applyFill="1" applyBorder="1" applyAlignment="1" applyProtection="1">
      <alignment horizontal="center" vertical="center" wrapText="1" readingOrder="1"/>
      <protection hidden="1"/>
    </xf>
    <xf numFmtId="0" fontId="18" fillId="11" borderId="18" xfId="0" applyFont="1" applyFill="1" applyBorder="1" applyAlignment="1" applyProtection="1">
      <alignment horizontal="center" vertical="center" wrapText="1" readingOrder="1"/>
      <protection hidden="1"/>
    </xf>
    <xf numFmtId="0" fontId="18" fillId="11" borderId="17" xfId="0" applyFont="1" applyFill="1" applyBorder="1" applyAlignment="1" applyProtection="1">
      <alignment horizontal="center" vertical="center" wrapText="1" readingOrder="1"/>
      <protection hidden="1"/>
    </xf>
    <xf numFmtId="0" fontId="18" fillId="12" borderId="16" xfId="0" applyFont="1" applyFill="1" applyBorder="1" applyAlignment="1" applyProtection="1">
      <alignment horizontal="center" wrapText="1" readingOrder="1"/>
      <protection hidden="1"/>
    </xf>
    <xf numFmtId="0" fontId="18" fillId="12" borderId="18" xfId="0" applyFont="1" applyFill="1" applyBorder="1" applyAlignment="1" applyProtection="1">
      <alignment horizontal="center" wrapText="1" readingOrder="1"/>
      <protection hidden="1"/>
    </xf>
    <xf numFmtId="0" fontId="18" fillId="12" borderId="17" xfId="0" applyFont="1" applyFill="1" applyBorder="1" applyAlignment="1" applyProtection="1">
      <alignment horizontal="center" wrapText="1" readingOrder="1"/>
      <protection hidden="1"/>
    </xf>
    <xf numFmtId="0" fontId="18" fillId="13" borderId="12" xfId="0" applyFont="1" applyFill="1" applyBorder="1" applyAlignment="1" applyProtection="1">
      <alignment horizontal="center" wrapText="1" readingOrder="1"/>
      <protection hidden="1"/>
    </xf>
    <xf numFmtId="0" fontId="18" fillId="13" borderId="19" xfId="0" applyFont="1" applyFill="1" applyBorder="1" applyAlignment="1" applyProtection="1">
      <alignment horizontal="center" wrapText="1" readingOrder="1"/>
      <protection hidden="1"/>
    </xf>
    <xf numFmtId="0" fontId="18" fillId="13" borderId="13" xfId="0" applyFont="1" applyFill="1" applyBorder="1" applyAlignment="1" applyProtection="1">
      <alignment horizontal="center" wrapText="1" readingOrder="1"/>
      <protection hidden="1"/>
    </xf>
    <xf numFmtId="0" fontId="18" fillId="13" borderId="14" xfId="0" applyFont="1" applyFill="1" applyBorder="1" applyAlignment="1" applyProtection="1">
      <alignment horizontal="center" wrapText="1" readingOrder="1"/>
      <protection hidden="1"/>
    </xf>
    <xf numFmtId="0" fontId="18" fillId="13" borderId="0" xfId="0" applyFont="1" applyFill="1" applyAlignment="1" applyProtection="1">
      <alignment horizontal="center" wrapText="1" readingOrder="1"/>
      <protection hidden="1"/>
    </xf>
    <xf numFmtId="0" fontId="18" fillId="13" borderId="15" xfId="0" applyFont="1" applyFill="1" applyBorder="1" applyAlignment="1" applyProtection="1">
      <alignment horizontal="center" wrapText="1" readingOrder="1"/>
      <protection hidden="1"/>
    </xf>
    <xf numFmtId="0" fontId="18" fillId="13" borderId="16" xfId="0" applyFont="1" applyFill="1" applyBorder="1" applyAlignment="1" applyProtection="1">
      <alignment horizontal="center" wrapText="1" readingOrder="1"/>
      <protection hidden="1"/>
    </xf>
    <xf numFmtId="0" fontId="18" fillId="13" borderId="18" xfId="0" applyFont="1" applyFill="1" applyBorder="1" applyAlignment="1" applyProtection="1">
      <alignment horizontal="center" wrapText="1" readingOrder="1"/>
      <protection hidden="1"/>
    </xf>
    <xf numFmtId="0" fontId="18" fillId="13" borderId="17" xfId="0" applyFont="1" applyFill="1" applyBorder="1" applyAlignment="1" applyProtection="1">
      <alignment horizontal="center" wrapText="1" readingOrder="1"/>
      <protection hidden="1"/>
    </xf>
    <xf numFmtId="0" fontId="18" fillId="5" borderId="12" xfId="0" applyFont="1" applyFill="1" applyBorder="1" applyAlignment="1" applyProtection="1">
      <alignment horizontal="center" wrapText="1" readingOrder="1"/>
      <protection hidden="1"/>
    </xf>
    <xf numFmtId="0" fontId="18" fillId="5" borderId="19" xfId="0" applyFont="1" applyFill="1" applyBorder="1" applyAlignment="1" applyProtection="1">
      <alignment horizontal="center" wrapText="1" readingOrder="1"/>
      <protection hidden="1"/>
    </xf>
    <xf numFmtId="0" fontId="18" fillId="5" borderId="13" xfId="0" applyFont="1" applyFill="1" applyBorder="1" applyAlignment="1" applyProtection="1">
      <alignment horizontal="center" wrapText="1" readingOrder="1"/>
      <protection hidden="1"/>
    </xf>
    <xf numFmtId="0" fontId="18" fillId="5" borderId="14" xfId="0" applyFont="1" applyFill="1" applyBorder="1" applyAlignment="1" applyProtection="1">
      <alignment horizontal="center" wrapText="1" readingOrder="1"/>
      <protection hidden="1"/>
    </xf>
    <xf numFmtId="0" fontId="18" fillId="5" borderId="0" xfId="0" applyFont="1" applyFill="1" applyAlignment="1" applyProtection="1">
      <alignment horizontal="center" wrapText="1" readingOrder="1"/>
      <protection hidden="1"/>
    </xf>
    <xf numFmtId="0" fontId="18" fillId="5" borderId="15" xfId="0" applyFont="1" applyFill="1" applyBorder="1" applyAlignment="1" applyProtection="1">
      <alignment horizontal="center" wrapText="1" readingOrder="1"/>
      <protection hidden="1"/>
    </xf>
    <xf numFmtId="0" fontId="18" fillId="5" borderId="16" xfId="0" applyFont="1" applyFill="1" applyBorder="1" applyAlignment="1" applyProtection="1">
      <alignment horizontal="center" wrapText="1" readingOrder="1"/>
      <protection hidden="1"/>
    </xf>
    <xf numFmtId="0" fontId="18" fillId="5" borderId="18" xfId="0" applyFont="1" applyFill="1" applyBorder="1" applyAlignment="1" applyProtection="1">
      <alignment horizontal="center" wrapText="1" readingOrder="1"/>
      <protection hidden="1"/>
    </xf>
    <xf numFmtId="0" fontId="18" fillId="5" borderId="17" xfId="0" applyFont="1" applyFill="1" applyBorder="1" applyAlignment="1" applyProtection="1">
      <alignment horizontal="center" wrapText="1" readingOrder="1"/>
      <protection hidden="1"/>
    </xf>
    <xf numFmtId="0" fontId="22" fillId="13" borderId="19" xfId="0" applyFont="1" applyFill="1" applyBorder="1" applyAlignment="1" applyProtection="1">
      <alignment horizontal="center" wrapText="1" readingOrder="1"/>
      <protection hidden="1"/>
    </xf>
    <xf numFmtId="0" fontId="0" fillId="3" borderId="0" xfId="0" applyFill="1"/>
    <xf numFmtId="0" fontId="15" fillId="3" borderId="0" xfId="0" applyFont="1" applyFill="1" applyAlignment="1">
      <alignment vertical="center"/>
    </xf>
    <xf numFmtId="0" fontId="5" fillId="3" borderId="0" xfId="0" applyFont="1" applyFill="1"/>
    <xf numFmtId="0" fontId="34" fillId="3" borderId="0" xfId="0" applyFont="1" applyFill="1"/>
    <xf numFmtId="0" fontId="35" fillId="3" borderId="34" xfId="0" applyFont="1" applyFill="1" applyBorder="1" applyAlignment="1">
      <alignment horizontal="center" vertical="center" wrapText="1" readingOrder="1"/>
    </xf>
    <xf numFmtId="0" fontId="36" fillId="3" borderId="34" xfId="0" applyFont="1" applyFill="1" applyBorder="1" applyAlignment="1">
      <alignment horizontal="justify" vertical="center" wrapText="1" readingOrder="1"/>
    </xf>
    <xf numFmtId="9" fontId="35" fillId="3" borderId="43" xfId="0" applyNumberFormat="1" applyFont="1" applyFill="1" applyBorder="1" applyAlignment="1">
      <alignment horizontal="center" vertical="center" wrapText="1" readingOrder="1"/>
    </xf>
    <xf numFmtId="0" fontId="35" fillId="3" borderId="33" xfId="0" applyFont="1" applyFill="1" applyBorder="1" applyAlignment="1">
      <alignment horizontal="center" vertical="center" wrapText="1" readingOrder="1"/>
    </xf>
    <xf numFmtId="0" fontId="36" fillId="3" borderId="33" xfId="0" applyFont="1" applyFill="1" applyBorder="1" applyAlignment="1">
      <alignment horizontal="justify" vertical="center" wrapText="1" readingOrder="1"/>
    </xf>
    <xf numFmtId="9" fontId="35" fillId="3" borderId="38" xfId="0" applyNumberFormat="1" applyFont="1" applyFill="1" applyBorder="1" applyAlignment="1">
      <alignment horizontal="center" vertical="center" wrapText="1" readingOrder="1"/>
    </xf>
    <xf numFmtId="0" fontId="36" fillId="3" borderId="38" xfId="0" applyFont="1" applyFill="1" applyBorder="1" applyAlignment="1">
      <alignment horizontal="center" vertical="center" wrapText="1" readingOrder="1"/>
    </xf>
    <xf numFmtId="0" fontId="35" fillId="3" borderId="40" xfId="0" applyFont="1" applyFill="1" applyBorder="1" applyAlignment="1">
      <alignment horizontal="center" vertical="center" wrapText="1" readingOrder="1"/>
    </xf>
    <xf numFmtId="0" fontId="36" fillId="3" borderId="40" xfId="0" applyFont="1" applyFill="1" applyBorder="1" applyAlignment="1">
      <alignment horizontal="justify" vertical="center" wrapText="1" readingOrder="1"/>
    </xf>
    <xf numFmtId="0" fontId="36" fillId="3" borderId="41" xfId="0" applyFont="1" applyFill="1" applyBorder="1" applyAlignment="1">
      <alignment horizontal="center" vertical="center" wrapText="1" readingOrder="1"/>
    </xf>
    <xf numFmtId="0" fontId="44" fillId="3" borderId="0" xfId="0" applyFont="1" applyFill="1"/>
    <xf numFmtId="0" fontId="35" fillId="14" borderId="45" xfId="0" applyFont="1" applyFill="1" applyBorder="1" applyAlignment="1">
      <alignment horizontal="center" vertical="center" wrapText="1" readingOrder="1"/>
    </xf>
    <xf numFmtId="0" fontId="35" fillId="14" borderId="46" xfId="0" applyFont="1" applyFill="1" applyBorder="1" applyAlignment="1">
      <alignment horizontal="center" vertical="center" wrapText="1" readingOrder="1"/>
    </xf>
    <xf numFmtId="0" fontId="12" fillId="3" borderId="0" xfId="0" applyFont="1" applyFill="1"/>
    <xf numFmtId="0" fontId="29" fillId="3" borderId="0" xfId="0" applyFont="1" applyFill="1" applyAlignment="1">
      <alignment horizontal="center" vertical="center" wrapText="1"/>
    </xf>
    <xf numFmtId="0" fontId="11" fillId="3" borderId="0" xfId="0" applyFont="1" applyFill="1" applyAlignment="1">
      <alignment horizontal="justify" vertical="center" wrapText="1" readingOrder="1"/>
    </xf>
    <xf numFmtId="0" fontId="4" fillId="3" borderId="0" xfId="0" applyFont="1" applyFill="1" applyAlignment="1">
      <alignment vertical="center"/>
    </xf>
    <xf numFmtId="0" fontId="14" fillId="3" borderId="0" xfId="0" applyFont="1" applyFill="1"/>
    <xf numFmtId="0" fontId="4" fillId="3" borderId="0" xfId="0" applyFont="1" applyFill="1" applyAlignment="1">
      <alignment horizontal="left" vertical="center"/>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47" fillId="3" borderId="51" xfId="2" applyFont="1" applyFill="1" applyBorder="1"/>
    <xf numFmtId="0" fontId="47" fillId="3" borderId="52" xfId="2" applyFont="1" applyFill="1" applyBorder="1"/>
    <xf numFmtId="0" fontId="47" fillId="3" borderId="53" xfId="2" applyFont="1" applyFill="1" applyBorder="1"/>
    <xf numFmtId="0" fontId="0" fillId="3" borderId="15" xfId="0" applyFill="1" applyBorder="1"/>
    <xf numFmtId="0" fontId="49" fillId="3" borderId="0" xfId="2" quotePrefix="1" applyFont="1" applyFill="1" applyAlignment="1">
      <alignment horizontal="left" vertical="top" wrapText="1"/>
    </xf>
    <xf numFmtId="0" fontId="50" fillId="3" borderId="0" xfId="2" quotePrefix="1" applyFont="1" applyFill="1" applyAlignment="1">
      <alignment horizontal="left" vertical="top" wrapText="1"/>
    </xf>
    <xf numFmtId="0" fontId="50" fillId="3" borderId="75" xfId="2" quotePrefix="1" applyFont="1" applyFill="1" applyBorder="1" applyAlignment="1">
      <alignment horizontal="left" vertical="top" wrapText="1"/>
    </xf>
    <xf numFmtId="0" fontId="47" fillId="3" borderId="0" xfId="2" quotePrefix="1" applyFont="1" applyFill="1" applyAlignment="1">
      <alignment horizontal="left" vertical="top" wrapText="1"/>
    </xf>
    <xf numFmtId="0" fontId="47" fillId="3" borderId="75" xfId="2" quotePrefix="1" applyFont="1" applyFill="1" applyBorder="1" applyAlignment="1">
      <alignment horizontal="left" vertical="top" wrapText="1"/>
    </xf>
    <xf numFmtId="0" fontId="47" fillId="0" borderId="75" xfId="2" quotePrefix="1" applyFont="1" applyBorder="1" applyAlignment="1">
      <alignment horizontal="left" vertical="top" wrapText="1"/>
    </xf>
    <xf numFmtId="0" fontId="51" fillId="3" borderId="0" xfId="2" quotePrefix="1" applyFont="1" applyFill="1" applyAlignment="1">
      <alignment horizontal="left" vertical="top" wrapText="1"/>
    </xf>
    <xf numFmtId="0" fontId="51" fillId="3" borderId="86" xfId="2" quotePrefix="1" applyFont="1" applyFill="1" applyBorder="1" applyAlignment="1">
      <alignment horizontal="left" vertical="top" wrapText="1"/>
    </xf>
    <xf numFmtId="0" fontId="51" fillId="3" borderId="75" xfId="2" quotePrefix="1" applyFont="1" applyFill="1" applyBorder="1" applyAlignment="1">
      <alignment horizontal="left" vertical="top" wrapText="1"/>
    </xf>
    <xf numFmtId="0" fontId="47" fillId="3" borderId="86" xfId="2" applyFont="1" applyFill="1" applyBorder="1"/>
    <xf numFmtId="0" fontId="47" fillId="3" borderId="0" xfId="2" applyFont="1" applyFill="1"/>
    <xf numFmtId="0" fontId="47" fillId="3" borderId="75" xfId="2" applyFont="1" applyFill="1" applyBorder="1"/>
    <xf numFmtId="0" fontId="47" fillId="3" borderId="15" xfId="2" applyFont="1" applyFill="1" applyBorder="1"/>
    <xf numFmtId="0" fontId="47" fillId="3" borderId="14" xfId="2" applyFont="1" applyFill="1" applyBorder="1"/>
    <xf numFmtId="0" fontId="52" fillId="3" borderId="0" xfId="0" applyFont="1" applyFill="1" applyAlignment="1">
      <alignment horizontal="left" vertical="center" wrapText="1"/>
    </xf>
    <xf numFmtId="0" fontId="53" fillId="3" borderId="0" xfId="0" applyFont="1" applyFill="1" applyAlignment="1">
      <alignment horizontal="left" vertical="top" wrapText="1"/>
    </xf>
    <xf numFmtId="0" fontId="47" fillId="3" borderId="0" xfId="2" applyFont="1" applyFill="1" applyAlignment="1">
      <alignment horizontal="left" vertical="top" wrapText="1"/>
    </xf>
    <xf numFmtId="0" fontId="47" fillId="3" borderId="14" xfId="2" applyFont="1" applyFill="1" applyBorder="1" applyAlignment="1">
      <alignment horizontal="left" vertical="top" wrapText="1"/>
    </xf>
    <xf numFmtId="0" fontId="47" fillId="3" borderId="15" xfId="2" applyFont="1" applyFill="1" applyBorder="1" applyAlignment="1">
      <alignment horizontal="left" vertical="top" wrapText="1"/>
    </xf>
    <xf numFmtId="0" fontId="47" fillId="3" borderId="16" xfId="2" applyFont="1" applyFill="1" applyBorder="1"/>
    <xf numFmtId="0" fontId="47" fillId="3" borderId="18" xfId="2" applyFont="1" applyFill="1" applyBorder="1"/>
    <xf numFmtId="0" fontId="47" fillId="3" borderId="17" xfId="2" applyFont="1" applyFill="1" applyBorder="1"/>
    <xf numFmtId="0" fontId="14" fillId="16" borderId="0" xfId="0" applyFont="1" applyFill="1" applyAlignment="1">
      <alignment horizontal="left" vertical="top" wrapText="1"/>
    </xf>
    <xf numFmtId="0" fontId="45" fillId="3" borderId="95" xfId="0" applyFont="1" applyFill="1" applyBorder="1" applyAlignment="1">
      <alignment vertical="center" wrapText="1"/>
    </xf>
    <xf numFmtId="0" fontId="45" fillId="3" borderId="97" xfId="0" applyFont="1" applyFill="1" applyBorder="1" applyAlignment="1">
      <alignment vertical="center" wrapText="1"/>
    </xf>
    <xf numFmtId="0" fontId="14" fillId="16" borderId="0" xfId="0" applyFont="1" applyFill="1" applyAlignment="1">
      <alignment wrapText="1"/>
    </xf>
    <xf numFmtId="0" fontId="5" fillId="0" borderId="0" xfId="0" applyFont="1" applyAlignment="1">
      <alignment vertical="top" wrapText="1"/>
    </xf>
    <xf numFmtId="0" fontId="59" fillId="0" borderId="0" xfId="0" applyFont="1" applyAlignment="1">
      <alignment horizontal="center" vertical="center" wrapText="1"/>
    </xf>
    <xf numFmtId="0" fontId="60" fillId="0" borderId="0" xfId="0" applyFont="1" applyAlignment="1">
      <alignment vertical="center" wrapText="1"/>
    </xf>
    <xf numFmtId="0" fontId="42" fillId="17" borderId="98" xfId="0" applyFont="1" applyFill="1" applyBorder="1" applyAlignment="1">
      <alignment horizontal="left" vertical="center" wrapText="1" indent="1"/>
    </xf>
    <xf numFmtId="0" fontId="42" fillId="17" borderId="100" xfId="0" applyFont="1" applyFill="1" applyBorder="1" applyAlignment="1">
      <alignment horizontal="left" vertical="center" wrapText="1" indent="1"/>
    </xf>
    <xf numFmtId="0" fontId="56" fillId="0" borderId="45" xfId="0" applyFont="1" applyBorder="1" applyAlignment="1">
      <alignment horizontal="center" vertical="center" wrapText="1"/>
    </xf>
    <xf numFmtId="0" fontId="56" fillId="0" borderId="104" xfId="0" applyFont="1" applyBorder="1" applyAlignment="1">
      <alignment horizontal="center" vertical="center" wrapText="1"/>
    </xf>
    <xf numFmtId="0" fontId="56" fillId="0" borderId="47" xfId="0" applyFont="1" applyBorder="1" applyAlignment="1">
      <alignment horizontal="center" vertical="center" wrapText="1"/>
    </xf>
    <xf numFmtId="0" fontId="58" fillId="0" borderId="0" xfId="0" applyFont="1" applyAlignment="1">
      <alignment horizontal="center" vertical="center"/>
    </xf>
    <xf numFmtId="0" fontId="61" fillId="0" borderId="0" xfId="0" applyFont="1" applyAlignment="1">
      <alignment horizontal="center" vertical="center"/>
    </xf>
    <xf numFmtId="164" fontId="1" fillId="0" borderId="2" xfId="1" applyNumberFormat="1" applyFont="1" applyBorder="1" applyAlignment="1">
      <alignment horizontal="center" vertical="center"/>
    </xf>
    <xf numFmtId="0" fontId="1" fillId="0" borderId="2" xfId="0" applyFont="1" applyBorder="1" applyAlignment="1" applyProtection="1">
      <alignment horizontal="center" vertical="center"/>
      <protection hidden="1"/>
    </xf>
    <xf numFmtId="0" fontId="1"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14"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1" fillId="0" borderId="2" xfId="0" applyFont="1" applyBorder="1" applyAlignment="1" applyProtection="1">
      <alignment horizontal="justify" vertical="center"/>
      <protection locked="0"/>
    </xf>
    <xf numFmtId="0" fontId="1" fillId="3" borderId="0" xfId="0" applyFont="1" applyFill="1" applyAlignment="1">
      <alignment horizontal="justify" vertical="center"/>
    </xf>
    <xf numFmtId="0" fontId="1" fillId="0" borderId="0" xfId="0" applyFont="1" applyAlignment="1">
      <alignment horizontal="justify" vertical="center"/>
    </xf>
    <xf numFmtId="0" fontId="55" fillId="17" borderId="13" xfId="0" applyFont="1" applyFill="1" applyBorder="1" applyAlignment="1">
      <alignment horizontal="center" vertical="center" wrapText="1"/>
    </xf>
    <xf numFmtId="0" fontId="55" fillId="17" borderId="109" xfId="0" applyFont="1" applyFill="1" applyBorder="1" applyAlignment="1">
      <alignment horizontal="center" vertical="center" wrapText="1"/>
    </xf>
    <xf numFmtId="14" fontId="1" fillId="3" borderId="2" xfId="0" applyNumberFormat="1" applyFont="1" applyFill="1" applyBorder="1" applyAlignment="1" applyProtection="1">
      <alignment horizontal="center" vertical="center"/>
      <protection locked="0"/>
    </xf>
    <xf numFmtId="0" fontId="1" fillId="0" borderId="4" xfId="0" applyFont="1" applyBorder="1" applyAlignment="1">
      <alignment horizontal="center" vertical="center"/>
    </xf>
    <xf numFmtId="0" fontId="4" fillId="0" borderId="4"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protection hidden="1"/>
    </xf>
    <xf numFmtId="0" fontId="4" fillId="0" borderId="4" xfId="0" applyFont="1" applyBorder="1" applyAlignment="1" applyProtection="1">
      <alignment horizontal="center" vertical="center" textRotation="90" wrapText="1"/>
      <protection hidden="1"/>
    </xf>
    <xf numFmtId="164" fontId="1" fillId="0" borderId="4" xfId="1" applyNumberFormat="1" applyFont="1" applyBorder="1" applyAlignment="1">
      <alignment horizontal="center" vertical="center"/>
    </xf>
    <xf numFmtId="0" fontId="1" fillId="0" borderId="2" xfId="0" applyFont="1" applyBorder="1" applyAlignment="1" applyProtection="1">
      <alignment horizontal="justify" vertical="center" wrapText="1"/>
      <protection locked="0"/>
    </xf>
    <xf numFmtId="0" fontId="1" fillId="3" borderId="2" xfId="0" applyFont="1" applyFill="1" applyBorder="1" applyAlignment="1" applyProtection="1">
      <alignment horizontal="justify" vertical="center" wrapText="1"/>
      <protection locked="0"/>
    </xf>
    <xf numFmtId="14" fontId="1" fillId="3" borderId="2" xfId="0" applyNumberFormat="1" applyFont="1" applyFill="1" applyBorder="1" applyAlignment="1" applyProtection="1">
      <alignment horizontal="center" vertical="center" wrapText="1"/>
      <protection locked="0"/>
    </xf>
    <xf numFmtId="0" fontId="1" fillId="0" borderId="4" xfId="0" applyFont="1" applyBorder="1" applyAlignment="1" applyProtection="1">
      <alignment horizontal="justify" vertical="center" wrapText="1"/>
      <protection locked="0"/>
    </xf>
    <xf numFmtId="0" fontId="1" fillId="0" borderId="10" xfId="0" applyFont="1" applyBorder="1" applyAlignment="1" applyProtection="1">
      <alignment horizontal="justify" vertical="center" wrapText="1"/>
      <protection locked="0"/>
    </xf>
    <xf numFmtId="0" fontId="2" fillId="0" borderId="2" xfId="0" applyFont="1" applyBorder="1" applyAlignment="1" applyProtection="1">
      <alignment horizontal="justify" vertical="center" wrapText="1"/>
      <protection locked="0"/>
    </xf>
    <xf numFmtId="9" fontId="1" fillId="0" borderId="4" xfId="0" applyNumberFormat="1" applyFont="1" applyBorder="1" applyAlignment="1" applyProtection="1">
      <alignment horizontal="center" vertical="center"/>
      <protection hidden="1"/>
    </xf>
    <xf numFmtId="0" fontId="52" fillId="15" borderId="76" xfId="3" applyFont="1" applyFill="1" applyBorder="1" applyAlignment="1">
      <alignment horizontal="center" vertical="center" wrapText="1"/>
    </xf>
    <xf numFmtId="0" fontId="52" fillId="15" borderId="77" xfId="3" applyFont="1" applyFill="1" applyBorder="1" applyAlignment="1">
      <alignment horizontal="center" vertical="center" wrapText="1"/>
    </xf>
    <xf numFmtId="0" fontId="52" fillId="15" borderId="54" xfId="2" applyFont="1" applyFill="1" applyBorder="1" applyAlignment="1">
      <alignment horizontal="center" vertical="center"/>
    </xf>
    <xf numFmtId="0" fontId="52" fillId="15" borderId="55" xfId="2" applyFont="1" applyFill="1" applyBorder="1" applyAlignment="1">
      <alignment horizontal="center" vertical="center"/>
    </xf>
    <xf numFmtId="0" fontId="48" fillId="15" borderId="48" xfId="2" applyFont="1" applyFill="1" applyBorder="1" applyAlignment="1">
      <alignment horizontal="center" vertical="center" wrapText="1"/>
    </xf>
    <xf numFmtId="0" fontId="48" fillId="15" borderId="49" xfId="2" applyFont="1" applyFill="1" applyBorder="1" applyAlignment="1">
      <alignment horizontal="center" vertical="center" wrapText="1"/>
    </xf>
    <xf numFmtId="0" fontId="48" fillId="15" borderId="50" xfId="2" applyFont="1" applyFill="1" applyBorder="1" applyAlignment="1">
      <alignment horizontal="center" vertical="center" wrapText="1"/>
    </xf>
    <xf numFmtId="0" fontId="47" fillId="0" borderId="14" xfId="2" quotePrefix="1" applyFont="1" applyBorder="1" applyAlignment="1">
      <alignment horizontal="left" vertical="center" wrapText="1"/>
    </xf>
    <xf numFmtId="0" fontId="47" fillId="0" borderId="0" xfId="2" quotePrefix="1" applyFont="1" applyAlignment="1">
      <alignment horizontal="left" vertical="center" wrapText="1"/>
    </xf>
    <xf numFmtId="0" fontId="47" fillId="0" borderId="15" xfId="2" quotePrefix="1" applyFont="1" applyBorder="1" applyAlignment="1">
      <alignment horizontal="left" vertical="center" wrapText="1"/>
    </xf>
    <xf numFmtId="0" fontId="47" fillId="0" borderId="66" xfId="2" quotePrefix="1" applyFont="1" applyBorder="1" applyAlignment="1">
      <alignment horizontal="left" vertical="center" wrapText="1"/>
    </xf>
    <xf numFmtId="0" fontId="47" fillId="0" borderId="67" xfId="2" quotePrefix="1" applyFont="1" applyBorder="1" applyAlignment="1">
      <alignment horizontal="left" vertical="center" wrapText="1"/>
    </xf>
    <xf numFmtId="0" fontId="47" fillId="0" borderId="68" xfId="2" quotePrefix="1" applyFont="1" applyBorder="1" applyAlignment="1">
      <alignment horizontal="left" vertical="center" wrapText="1"/>
    </xf>
    <xf numFmtId="0" fontId="49" fillId="3" borderId="52" xfId="2" quotePrefix="1" applyFont="1" applyFill="1" applyBorder="1" applyAlignment="1">
      <alignment horizontal="left" vertical="top" wrapText="1"/>
    </xf>
    <xf numFmtId="0" fontId="50" fillId="3" borderId="52" xfId="2" quotePrefix="1" applyFont="1" applyFill="1" applyBorder="1" applyAlignment="1">
      <alignment horizontal="left" vertical="top" wrapText="1"/>
    </xf>
    <xf numFmtId="0" fontId="50" fillId="3" borderId="73" xfId="2" quotePrefix="1" applyFont="1" applyFill="1" applyBorder="1" applyAlignment="1">
      <alignment horizontal="left" vertical="top" wrapText="1"/>
    </xf>
    <xf numFmtId="0" fontId="2" fillId="3" borderId="67" xfId="2" quotePrefix="1" applyFont="1" applyFill="1" applyBorder="1" applyAlignment="1">
      <alignment horizontal="justify" vertical="center" wrapText="1"/>
    </xf>
    <xf numFmtId="0" fontId="2" fillId="3" borderId="74" xfId="2" quotePrefix="1" applyFont="1" applyFill="1" applyBorder="1" applyAlignment="1">
      <alignment horizontal="justify" vertical="center" wrapText="1"/>
    </xf>
    <xf numFmtId="0" fontId="47" fillId="3" borderId="0" xfId="2" quotePrefix="1" applyFont="1" applyFill="1" applyAlignment="1">
      <alignment horizontal="left" vertical="top" wrapText="1"/>
    </xf>
    <xf numFmtId="0" fontId="47" fillId="3" borderId="75" xfId="2" quotePrefix="1" applyFont="1" applyFill="1" applyBorder="1" applyAlignment="1">
      <alignment horizontal="left" vertical="top" wrapText="1"/>
    </xf>
    <xf numFmtId="0" fontId="52" fillId="3" borderId="56" xfId="3" applyFont="1" applyFill="1" applyBorder="1" applyAlignment="1">
      <alignment horizontal="left" vertical="top" wrapText="1" readingOrder="1"/>
    </xf>
    <xf numFmtId="0" fontId="52" fillId="3" borderId="78" xfId="3" applyFont="1" applyFill="1" applyBorder="1" applyAlignment="1">
      <alignment horizontal="left" vertical="top" wrapText="1" readingOrder="1"/>
    </xf>
    <xf numFmtId="0" fontId="53" fillId="3" borderId="79" xfId="2" applyFont="1" applyFill="1" applyBorder="1" applyAlignment="1">
      <alignment horizontal="justify" vertical="center" wrapText="1"/>
    </xf>
    <xf numFmtId="0" fontId="53" fillId="3" borderId="80" xfId="2" applyFont="1" applyFill="1" applyBorder="1" applyAlignment="1">
      <alignment horizontal="justify" vertical="center" wrapText="1"/>
    </xf>
    <xf numFmtId="0" fontId="52" fillId="3" borderId="92" xfId="3" applyFont="1" applyFill="1" applyBorder="1" applyAlignment="1">
      <alignment horizontal="left" vertical="top" wrapText="1" readingOrder="1"/>
    </xf>
    <xf numFmtId="0" fontId="52" fillId="3" borderId="57" xfId="3" applyFont="1" applyFill="1" applyBorder="1" applyAlignment="1">
      <alignment horizontal="left" vertical="top" wrapText="1" readingOrder="1"/>
    </xf>
    <xf numFmtId="0" fontId="53" fillId="3" borderId="93" xfId="2" applyFont="1" applyFill="1" applyBorder="1" applyAlignment="1">
      <alignment horizontal="justify" vertical="center" wrapText="1"/>
    </xf>
    <xf numFmtId="0" fontId="53" fillId="3" borderId="81" xfId="2" applyFont="1" applyFill="1" applyBorder="1" applyAlignment="1">
      <alignment horizontal="justify" vertical="center" wrapText="1"/>
    </xf>
    <xf numFmtId="0" fontId="52" fillId="3" borderId="82" xfId="3" applyFont="1" applyFill="1" applyBorder="1" applyAlignment="1">
      <alignment horizontal="left" vertical="top" wrapText="1" readingOrder="1"/>
    </xf>
    <xf numFmtId="0" fontId="52" fillId="3" borderId="83" xfId="3" applyFont="1" applyFill="1" applyBorder="1" applyAlignment="1">
      <alignment horizontal="left" vertical="top" wrapText="1" readingOrder="1"/>
    </xf>
    <xf numFmtId="0" fontId="53" fillId="3" borderId="84" xfId="2" applyFont="1" applyFill="1" applyBorder="1" applyAlignment="1">
      <alignment horizontal="justify" vertical="center" wrapText="1"/>
    </xf>
    <xf numFmtId="0" fontId="53" fillId="3" borderId="85" xfId="2" applyFont="1" applyFill="1" applyBorder="1" applyAlignment="1">
      <alignment horizontal="justify" vertical="center" wrapText="1"/>
    </xf>
    <xf numFmtId="0" fontId="51" fillId="3" borderId="14" xfId="2" quotePrefix="1" applyFont="1" applyFill="1" applyBorder="1" applyAlignment="1">
      <alignment horizontal="center" vertical="top" wrapText="1"/>
    </xf>
    <xf numFmtId="0" fontId="51" fillId="3" borderId="0" xfId="2" quotePrefix="1" applyFont="1" applyFill="1" applyAlignment="1">
      <alignment horizontal="center" vertical="top" wrapText="1"/>
    </xf>
    <xf numFmtId="0" fontId="51" fillId="3" borderId="75" xfId="2" quotePrefix="1" applyFont="1" applyFill="1" applyBorder="1" applyAlignment="1">
      <alignment horizontal="center" vertical="top" wrapText="1"/>
    </xf>
    <xf numFmtId="0" fontId="52" fillId="15" borderId="87" xfId="3" applyFont="1" applyFill="1" applyBorder="1" applyAlignment="1">
      <alignment horizontal="center" vertical="center" wrapText="1"/>
    </xf>
    <xf numFmtId="0" fontId="52" fillId="3" borderId="88" xfId="3" applyFont="1" applyFill="1" applyBorder="1" applyAlignment="1">
      <alignment horizontal="left" vertical="top" wrapText="1" readingOrder="1"/>
    </xf>
    <xf numFmtId="0" fontId="52" fillId="3" borderId="89" xfId="3" applyFont="1" applyFill="1" applyBorder="1" applyAlignment="1">
      <alignment horizontal="left" vertical="top" wrapText="1" readingOrder="1"/>
    </xf>
    <xf numFmtId="0" fontId="53" fillId="3" borderId="90" xfId="2" applyFont="1" applyFill="1" applyBorder="1" applyAlignment="1">
      <alignment horizontal="justify" vertical="center" wrapText="1"/>
    </xf>
    <xf numFmtId="0" fontId="53" fillId="3" borderId="91" xfId="2" applyFont="1" applyFill="1" applyBorder="1" applyAlignment="1">
      <alignment horizontal="justify" vertical="center" wrapText="1"/>
    </xf>
    <xf numFmtId="0" fontId="53" fillId="3" borderId="58" xfId="2" applyFont="1" applyFill="1" applyBorder="1" applyAlignment="1">
      <alignment horizontal="justify" vertical="center" wrapText="1"/>
    </xf>
    <xf numFmtId="0" fontId="53" fillId="3" borderId="59" xfId="2" applyFont="1" applyFill="1" applyBorder="1" applyAlignment="1">
      <alignment horizontal="justify" vertical="center" wrapText="1"/>
    </xf>
    <xf numFmtId="0" fontId="52" fillId="3" borderId="70" xfId="0" applyFont="1" applyFill="1" applyBorder="1" applyAlignment="1">
      <alignment horizontal="left" vertical="center" wrapText="1"/>
    </xf>
    <xf numFmtId="0" fontId="52" fillId="3" borderId="61" xfId="0" applyFont="1" applyFill="1" applyBorder="1" applyAlignment="1">
      <alignment horizontal="left" vertical="center" wrapText="1"/>
    </xf>
    <xf numFmtId="0" fontId="53" fillId="3" borderId="62" xfId="2" applyFont="1" applyFill="1" applyBorder="1" applyAlignment="1">
      <alignment horizontal="justify" vertical="center" wrapText="1"/>
    </xf>
    <xf numFmtId="0" fontId="53" fillId="3" borderId="63" xfId="2" applyFont="1" applyFill="1" applyBorder="1" applyAlignment="1">
      <alignment horizontal="justify" vertical="center" wrapText="1"/>
    </xf>
    <xf numFmtId="0" fontId="52" fillId="3" borderId="60" xfId="0" applyFont="1" applyFill="1" applyBorder="1" applyAlignment="1">
      <alignment horizontal="left" vertical="center" wrapText="1"/>
    </xf>
    <xf numFmtId="0" fontId="52" fillId="3" borderId="69" xfId="0" applyFont="1" applyFill="1" applyBorder="1" applyAlignment="1">
      <alignment horizontal="left" vertical="center" wrapText="1"/>
    </xf>
    <xf numFmtId="0" fontId="52" fillId="3" borderId="71" xfId="0" applyFont="1" applyFill="1" applyBorder="1" applyAlignment="1">
      <alignment horizontal="left" vertical="center" wrapText="1"/>
    </xf>
    <xf numFmtId="0" fontId="52" fillId="3" borderId="72" xfId="0" applyFont="1" applyFill="1" applyBorder="1" applyAlignment="1">
      <alignment horizontal="left" vertical="center" wrapText="1"/>
    </xf>
    <xf numFmtId="0" fontId="53" fillId="3" borderId="64" xfId="0" applyFont="1" applyFill="1" applyBorder="1" applyAlignment="1">
      <alignment horizontal="justify" vertical="center" wrapText="1"/>
    </xf>
    <xf numFmtId="0" fontId="53" fillId="3" borderId="65" xfId="0" applyFont="1" applyFill="1" applyBorder="1" applyAlignment="1">
      <alignment horizontal="justify" vertical="center" wrapText="1"/>
    </xf>
    <xf numFmtId="0" fontId="55" fillId="17" borderId="12" xfId="0" applyFont="1" applyFill="1" applyBorder="1" applyAlignment="1">
      <alignment horizontal="center" vertical="center" wrapText="1"/>
    </xf>
    <xf numFmtId="0" fontId="55" fillId="17" borderId="109" xfId="0" applyFont="1" applyFill="1" applyBorder="1" applyAlignment="1">
      <alignment horizontal="center" vertical="center" wrapText="1"/>
    </xf>
    <xf numFmtId="0" fontId="56" fillId="0" borderId="35" xfId="0" applyFont="1" applyBorder="1" applyAlignment="1">
      <alignment horizontal="left" vertical="center" wrapText="1"/>
    </xf>
    <xf numFmtId="0" fontId="56" fillId="0" borderId="36" xfId="0" applyFont="1" applyBorder="1" applyAlignment="1">
      <alignment horizontal="left" vertical="center" wrapText="1"/>
    </xf>
    <xf numFmtId="0" fontId="5" fillId="0" borderId="94" xfId="0" applyFont="1" applyBorder="1" applyAlignment="1">
      <alignment vertical="top" wrapText="1"/>
    </xf>
    <xf numFmtId="0" fontId="5" fillId="0" borderId="96" xfId="0" applyFont="1" applyBorder="1" applyAlignment="1">
      <alignment vertical="top" wrapText="1"/>
    </xf>
    <xf numFmtId="0" fontId="5" fillId="0" borderId="97" xfId="0" applyFont="1" applyBorder="1" applyAlignment="1">
      <alignment vertical="top" wrapText="1"/>
    </xf>
    <xf numFmtId="0" fontId="58" fillId="0" borderId="12" xfId="0" applyFont="1" applyBorder="1" applyAlignment="1">
      <alignment horizontal="center" vertical="center" wrapText="1"/>
    </xf>
    <xf numFmtId="0" fontId="58" fillId="0" borderId="19" xfId="0" applyFont="1" applyBorder="1" applyAlignment="1">
      <alignment horizontal="center" vertical="center" wrapText="1"/>
    </xf>
    <xf numFmtId="0" fontId="58" fillId="0" borderId="14" xfId="0" applyFont="1" applyBorder="1" applyAlignment="1">
      <alignment horizontal="center" vertical="center" wrapText="1"/>
    </xf>
    <xf numFmtId="0" fontId="58" fillId="0" borderId="0" xfId="0" applyFont="1" applyAlignment="1">
      <alignment horizontal="center" vertical="center" wrapText="1"/>
    </xf>
    <xf numFmtId="0" fontId="58" fillId="0" borderId="16" xfId="0" applyFont="1" applyBorder="1" applyAlignment="1">
      <alignment horizontal="center" vertical="center" wrapText="1"/>
    </xf>
    <xf numFmtId="0" fontId="58" fillId="0" borderId="18" xfId="0" applyFont="1" applyBorder="1" applyAlignment="1">
      <alignment horizontal="center" vertical="center" wrapText="1"/>
    </xf>
    <xf numFmtId="0" fontId="42" fillId="18" borderId="99" xfId="0" applyFont="1" applyFill="1" applyBorder="1" applyAlignment="1">
      <alignment horizontal="left" vertical="center" wrapText="1" indent="1"/>
    </xf>
    <xf numFmtId="0" fontId="42" fillId="18" borderId="49" xfId="0" applyFont="1" applyFill="1" applyBorder="1" applyAlignment="1">
      <alignment horizontal="left" vertical="center" wrapText="1" indent="1"/>
    </xf>
    <xf numFmtId="0" fontId="42" fillId="18" borderId="50" xfId="0" applyFont="1" applyFill="1" applyBorder="1" applyAlignment="1">
      <alignment horizontal="left" vertical="center" wrapText="1" indent="1"/>
    </xf>
    <xf numFmtId="0" fontId="56" fillId="18" borderId="101" xfId="0" applyFont="1" applyFill="1" applyBorder="1" applyAlignment="1">
      <alignment horizontal="left" vertical="center" wrapText="1" indent="1"/>
    </xf>
    <xf numFmtId="0" fontId="56" fillId="18" borderId="102" xfId="0" applyFont="1" applyFill="1" applyBorder="1" applyAlignment="1">
      <alignment horizontal="left" vertical="center" wrapText="1" indent="1"/>
    </xf>
    <xf numFmtId="0" fontId="56" fillId="18" borderId="103" xfId="0" applyFont="1" applyFill="1" applyBorder="1" applyAlignment="1">
      <alignment horizontal="left" vertical="center" wrapText="1" indent="1"/>
    </xf>
    <xf numFmtId="0" fontId="35" fillId="19" borderId="0" xfId="0" applyFont="1" applyFill="1" applyAlignment="1">
      <alignment horizontal="center" vertical="center" wrapText="1"/>
    </xf>
    <xf numFmtId="0" fontId="42" fillId="17" borderId="12" xfId="0" applyFont="1" applyFill="1" applyBorder="1" applyAlignment="1">
      <alignment horizontal="center" vertical="center" wrapText="1"/>
    </xf>
    <xf numFmtId="0" fontId="42" fillId="17" borderId="19" xfId="0" applyFont="1" applyFill="1" applyBorder="1" applyAlignment="1">
      <alignment horizontal="center" vertical="center" wrapText="1"/>
    </xf>
    <xf numFmtId="0" fontId="42" fillId="17" borderId="13" xfId="0" applyFont="1" applyFill="1" applyBorder="1" applyAlignment="1">
      <alignment horizontal="center" vertical="center" wrapText="1"/>
    </xf>
    <xf numFmtId="0" fontId="33" fillId="0" borderId="107" xfId="0" applyFont="1" applyBorder="1" applyAlignment="1">
      <alignment horizontal="left" vertical="center"/>
    </xf>
    <xf numFmtId="0" fontId="33" fillId="0" borderId="79" xfId="0" applyFont="1" applyBorder="1" applyAlignment="1">
      <alignment horizontal="left" vertical="center"/>
    </xf>
    <xf numFmtId="0" fontId="33" fillId="0" borderId="37" xfId="0" applyFont="1" applyBorder="1" applyAlignment="1">
      <alignment horizontal="left" vertical="center"/>
    </xf>
    <xf numFmtId="0" fontId="33" fillId="0" borderId="38" xfId="0" applyFont="1" applyBorder="1" applyAlignment="1">
      <alignment horizontal="left" vertical="center"/>
    </xf>
    <xf numFmtId="0" fontId="33" fillId="0" borderId="107" xfId="0" applyFont="1" applyBorder="1" applyAlignment="1">
      <alignment horizontal="left" vertical="center" wrapText="1"/>
    </xf>
    <xf numFmtId="0" fontId="33" fillId="0" borderId="79" xfId="0" applyFont="1" applyBorder="1" applyAlignment="1">
      <alignment horizontal="left" vertical="center" wrapText="1"/>
    </xf>
    <xf numFmtId="0" fontId="33" fillId="0" borderId="37" xfId="0" applyFont="1" applyBorder="1" applyAlignment="1">
      <alignment horizontal="left" vertical="center" wrapText="1"/>
    </xf>
    <xf numFmtId="0" fontId="33" fillId="0" borderId="38" xfId="0" applyFont="1" applyBorder="1" applyAlignment="1">
      <alignment horizontal="left" vertical="center" wrapText="1"/>
    </xf>
    <xf numFmtId="0" fontId="59" fillId="0" borderId="0" xfId="0" applyFont="1" applyAlignment="1">
      <alignment horizontal="center" vertical="center"/>
    </xf>
    <xf numFmtId="0" fontId="42" fillId="20" borderId="12" xfId="0" applyFont="1" applyFill="1" applyBorder="1" applyAlignment="1">
      <alignment horizontal="center" vertical="center" wrapText="1"/>
    </xf>
    <xf numFmtId="0" fontId="42" fillId="20" borderId="19" xfId="0" applyFont="1" applyFill="1" applyBorder="1" applyAlignment="1">
      <alignment horizontal="center" vertical="center" wrapText="1"/>
    </xf>
    <xf numFmtId="0" fontId="42" fillId="20" borderId="13" xfId="0" applyFont="1" applyFill="1" applyBorder="1" applyAlignment="1">
      <alignment horizontal="center" vertical="center" wrapText="1"/>
    </xf>
    <xf numFmtId="0" fontId="33" fillId="0" borderId="98" xfId="0" applyFont="1" applyBorder="1" applyAlignment="1">
      <alignment horizontal="left" vertical="center"/>
    </xf>
    <xf numFmtId="0" fontId="33" fillId="0" borderId="105" xfId="0" applyFont="1" applyBorder="1" applyAlignment="1">
      <alignment horizontal="left" vertical="center"/>
    </xf>
    <xf numFmtId="0" fontId="33" fillId="0" borderId="99" xfId="0" applyFont="1" applyBorder="1" applyAlignment="1">
      <alignment horizontal="left" vertical="center"/>
    </xf>
    <xf numFmtId="0" fontId="33" fillId="0" borderId="106" xfId="0" applyFont="1" applyBorder="1" applyAlignment="1">
      <alignment horizontal="left" vertical="center"/>
    </xf>
    <xf numFmtId="0" fontId="33" fillId="0" borderId="33" xfId="0" applyFont="1" applyBorder="1" applyAlignment="1">
      <alignment horizontal="left" vertical="center" wrapText="1"/>
    </xf>
    <xf numFmtId="0" fontId="33" fillId="0" borderId="81" xfId="0" applyFont="1" applyBorder="1" applyAlignment="1">
      <alignment horizontal="left" vertical="center" wrapText="1"/>
    </xf>
    <xf numFmtId="0" fontId="1" fillId="3" borderId="37" xfId="0" applyFont="1" applyFill="1" applyBorder="1" applyAlignment="1">
      <alignment horizontal="left" vertical="center" wrapText="1"/>
    </xf>
    <xf numFmtId="0" fontId="1" fillId="3" borderId="33" xfId="0" applyFont="1" applyFill="1" applyBorder="1" applyAlignment="1">
      <alignment horizontal="left" vertical="center" wrapText="1"/>
    </xf>
    <xf numFmtId="0" fontId="1" fillId="3" borderId="81" xfId="0" applyFont="1" applyFill="1" applyBorder="1" applyAlignment="1">
      <alignment horizontal="left" vertical="center" wrapText="1"/>
    </xf>
    <xf numFmtId="0" fontId="1" fillId="3" borderId="39" xfId="0" applyFont="1" applyFill="1" applyBorder="1" applyAlignment="1">
      <alignment horizontal="left" vertical="center"/>
    </xf>
    <xf numFmtId="0" fontId="1" fillId="3" borderId="40" xfId="0" applyFont="1" applyFill="1" applyBorder="1" applyAlignment="1">
      <alignment horizontal="left" vertical="center"/>
    </xf>
    <xf numFmtId="0" fontId="1" fillId="3" borderId="101" xfId="0" applyFont="1" applyFill="1" applyBorder="1" applyAlignment="1">
      <alignment horizontal="left" vertical="center"/>
    </xf>
    <xf numFmtId="0" fontId="62" fillId="0" borderId="39" xfId="0" applyFont="1" applyBorder="1" applyAlignment="1">
      <alignment horizontal="left" wrapText="1"/>
    </xf>
    <xf numFmtId="0" fontId="62" fillId="0" borderId="41" xfId="0" applyFont="1" applyBorder="1" applyAlignment="1">
      <alignment horizontal="left" wrapText="1"/>
    </xf>
    <xf numFmtId="0" fontId="42" fillId="20" borderId="14" xfId="0" applyFont="1" applyFill="1" applyBorder="1" applyAlignment="1">
      <alignment horizontal="center" vertical="center" wrapText="1"/>
    </xf>
    <xf numFmtId="0" fontId="42" fillId="20" borderId="0" xfId="0" applyFont="1" applyFill="1" applyAlignment="1">
      <alignment horizontal="center" vertical="center" wrapText="1"/>
    </xf>
    <xf numFmtId="0" fontId="42" fillId="20" borderId="15" xfId="0" applyFont="1" applyFill="1" applyBorder="1" applyAlignment="1">
      <alignment horizontal="center" vertical="center" wrapText="1"/>
    </xf>
    <xf numFmtId="0" fontId="56" fillId="0" borderId="98" xfId="0" applyFont="1" applyBorder="1" applyAlignment="1">
      <alignment vertical="top" wrapText="1"/>
    </xf>
    <xf numFmtId="0" fontId="56" fillId="0" borderId="105" xfId="0" applyFont="1" applyBorder="1" applyAlignment="1">
      <alignment vertical="top" wrapText="1"/>
    </xf>
    <xf numFmtId="0" fontId="56" fillId="0" borderId="99" xfId="0" applyFont="1" applyBorder="1" applyAlignment="1">
      <alignment vertical="top" wrapText="1"/>
    </xf>
    <xf numFmtId="0" fontId="33" fillId="0" borderId="98" xfId="0" applyFont="1" applyBorder="1" applyAlignment="1">
      <alignment horizontal="left" vertical="center" wrapText="1"/>
    </xf>
    <xf numFmtId="0" fontId="33" fillId="0" borderId="106" xfId="0" applyFont="1" applyBorder="1" applyAlignment="1">
      <alignment horizontal="left" vertical="center" wrapText="1"/>
    </xf>
    <xf numFmtId="0" fontId="56" fillId="0" borderId="37" xfId="0" applyFont="1" applyBorder="1" applyAlignment="1">
      <alignment horizontal="left" vertical="top" wrapText="1"/>
    </xf>
    <xf numFmtId="0" fontId="56" fillId="0" borderId="33" xfId="0" applyFont="1" applyBorder="1" applyAlignment="1">
      <alignment horizontal="left" vertical="top" wrapText="1"/>
    </xf>
    <xf numFmtId="0" fontId="56" fillId="0" borderId="81" xfId="0" applyFont="1" applyBorder="1" applyAlignment="1">
      <alignment horizontal="left" vertical="top" wrapText="1"/>
    </xf>
    <xf numFmtId="0" fontId="33" fillId="0" borderId="37" xfId="0" applyFont="1" applyBorder="1" applyAlignment="1">
      <alignment horizontal="left" wrapText="1"/>
    </xf>
    <xf numFmtId="0" fontId="33" fillId="0" borderId="38" xfId="0" applyFont="1" applyBorder="1" applyAlignment="1">
      <alignment horizontal="left" wrapText="1"/>
    </xf>
    <xf numFmtId="0" fontId="62" fillId="0" borderId="39" xfId="0" applyFont="1" applyBorder="1" applyAlignment="1">
      <alignment horizontal="left" vertical="center" wrapText="1"/>
    </xf>
    <xf numFmtId="0" fontId="62" fillId="0" borderId="40" xfId="0" applyFont="1" applyBorder="1" applyAlignment="1">
      <alignment horizontal="left" vertical="center" wrapText="1"/>
    </xf>
    <xf numFmtId="0" fontId="62" fillId="0" borderId="101" xfId="0" applyFont="1" applyBorder="1" applyAlignment="1">
      <alignment horizontal="left" vertical="center" wrapText="1"/>
    </xf>
    <xf numFmtId="0" fontId="1" fillId="0" borderId="39" xfId="0" applyFont="1" applyBorder="1" applyAlignment="1">
      <alignment horizontal="left"/>
    </xf>
    <xf numFmtId="0" fontId="1" fillId="0" borderId="41" xfId="0" applyFont="1" applyBorder="1" applyAlignment="1">
      <alignment horizontal="left"/>
    </xf>
    <xf numFmtId="0" fontId="62" fillId="0" borderId="37" xfId="0" applyFont="1" applyBorder="1" applyAlignment="1">
      <alignment horizontal="left" vertical="center" wrapText="1"/>
    </xf>
    <xf numFmtId="0" fontId="62" fillId="0" borderId="33" xfId="0" applyFont="1" applyBorder="1" applyAlignment="1">
      <alignment horizontal="left" vertical="center" wrapText="1"/>
    </xf>
    <xf numFmtId="0" fontId="62" fillId="0" borderId="81" xfId="0" applyFont="1" applyBorder="1" applyAlignment="1">
      <alignment horizontal="left" vertical="center" wrapText="1"/>
    </xf>
    <xf numFmtId="0" fontId="1" fillId="0" borderId="37" xfId="0" applyFont="1" applyBorder="1" applyAlignment="1">
      <alignment horizontal="left" vertical="center" wrapText="1"/>
    </xf>
    <xf numFmtId="0" fontId="1" fillId="0" borderId="38" xfId="0" applyFont="1" applyBorder="1" applyAlignment="1">
      <alignment horizontal="left" vertical="center" wrapText="1"/>
    </xf>
    <xf numFmtId="0" fontId="56" fillId="0" borderId="37" xfId="0" applyFont="1" applyBorder="1" applyAlignment="1">
      <alignment horizontal="left" vertical="center" wrapText="1"/>
    </xf>
    <xf numFmtId="0" fontId="56" fillId="0" borderId="33" xfId="0" applyFont="1" applyBorder="1" applyAlignment="1">
      <alignment horizontal="left" vertical="center" wrapText="1"/>
    </xf>
    <xf numFmtId="0" fontId="56" fillId="0" borderId="81" xfId="0" applyFont="1" applyBorder="1" applyAlignment="1">
      <alignment horizontal="left" vertical="center" wrapText="1"/>
    </xf>
    <xf numFmtId="0" fontId="4" fillId="2" borderId="2" xfId="0" applyFont="1" applyFill="1" applyBorder="1" applyAlignment="1">
      <alignment horizontal="center" vertical="center" textRotation="90"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0" fontId="4" fillId="2" borderId="2" xfId="0" applyFont="1" applyFill="1" applyBorder="1" applyAlignment="1">
      <alignment horizontal="center" vertical="center"/>
    </xf>
    <xf numFmtId="0" fontId="4" fillId="2" borderId="2" xfId="0" applyFont="1" applyFill="1" applyBorder="1" applyAlignment="1">
      <alignment horizontal="center" vertical="center" wrapText="1"/>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4" xfId="0" applyFont="1" applyBorder="1" applyAlignment="1" applyProtection="1">
      <alignment horizontal="justify" vertical="center" wrapText="1"/>
      <protection locked="0"/>
    </xf>
    <xf numFmtId="0" fontId="1" fillId="0" borderId="5" xfId="0" applyFont="1" applyBorder="1" applyAlignment="1" applyProtection="1">
      <alignment horizontal="justify" vertical="center" wrapText="1"/>
      <protection locked="0"/>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pplyProtection="1">
      <alignment horizontal="center" vertical="center"/>
      <protection hidden="1"/>
    </xf>
    <xf numFmtId="0" fontId="1" fillId="0" borderId="5" xfId="0" applyFont="1" applyBorder="1" applyAlignment="1" applyProtection="1">
      <alignment horizontal="center" vertical="center"/>
      <protection hidden="1"/>
    </xf>
    <xf numFmtId="0" fontId="1" fillId="0" borderId="4" xfId="0" applyFont="1" applyBorder="1" applyAlignment="1" applyProtection="1">
      <alignment horizontal="center" vertical="center" textRotation="90"/>
      <protection locked="0"/>
    </xf>
    <xf numFmtId="0" fontId="1" fillId="0" borderId="5" xfId="0" applyFont="1" applyBorder="1" applyAlignment="1" applyProtection="1">
      <alignment horizontal="center" vertical="center" textRotation="90"/>
      <protection locked="0"/>
    </xf>
    <xf numFmtId="9" fontId="1" fillId="0" borderId="4" xfId="0" applyNumberFormat="1" applyFont="1" applyBorder="1" applyAlignment="1" applyProtection="1">
      <alignment horizontal="center" vertical="center"/>
      <protection hidden="1"/>
    </xf>
    <xf numFmtId="9" fontId="1" fillId="0" borderId="5" xfId="0" applyNumberFormat="1" applyFont="1" applyBorder="1" applyAlignment="1" applyProtection="1">
      <alignment horizontal="center" vertical="center"/>
      <protection hidden="1"/>
    </xf>
    <xf numFmtId="0" fontId="4" fillId="0" borderId="4" xfId="0" applyFont="1" applyBorder="1" applyAlignment="1" applyProtection="1">
      <alignment horizontal="center" vertical="center" textRotation="90"/>
      <protection hidden="1"/>
    </xf>
    <xf numFmtId="0" fontId="4" fillId="0" borderId="5" xfId="0" applyFont="1" applyBorder="1" applyAlignment="1" applyProtection="1">
      <alignment horizontal="center" vertical="center" textRotation="90"/>
      <protection hidden="1"/>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1" fillId="0" borderId="8" xfId="0" applyFont="1" applyBorder="1" applyAlignment="1">
      <alignment horizontal="center" vertical="center"/>
    </xf>
    <xf numFmtId="0" fontId="4" fillId="2" borderId="4" xfId="0" applyFont="1" applyFill="1" applyBorder="1" applyAlignment="1">
      <alignment horizontal="center" vertical="center" textRotation="90"/>
    </xf>
    <xf numFmtId="0" fontId="4"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2" fillId="0" borderId="4"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3" fillId="3" borderId="28" xfId="0" applyFont="1" applyFill="1" applyBorder="1" applyAlignment="1">
      <alignment horizontal="center" vertical="center"/>
    </xf>
    <xf numFmtId="0" fontId="23" fillId="3" borderId="29" xfId="0" applyFont="1" applyFill="1" applyBorder="1" applyAlignment="1">
      <alignment horizontal="center" vertical="center"/>
    </xf>
    <xf numFmtId="0" fontId="23" fillId="3" borderId="30" xfId="0" applyFont="1" applyFill="1" applyBorder="1" applyAlignment="1">
      <alignment horizontal="center" vertical="center"/>
    </xf>
    <xf numFmtId="0" fontId="23" fillId="3" borderId="9" xfId="0" applyFont="1" applyFill="1" applyBorder="1" applyAlignment="1">
      <alignment horizontal="center" vertical="center"/>
    </xf>
    <xf numFmtId="0" fontId="23" fillId="3" borderId="0" xfId="0" applyFont="1" applyFill="1" applyAlignment="1">
      <alignment horizontal="center" vertical="center"/>
    </xf>
    <xf numFmtId="0" fontId="23" fillId="3" borderId="108" xfId="0" applyFont="1" applyFill="1" applyBorder="1" applyAlignment="1">
      <alignment horizontal="center" vertical="center"/>
    </xf>
    <xf numFmtId="0" fontId="23" fillId="3" borderId="3" xfId="0" applyFont="1" applyFill="1" applyBorder="1" applyAlignment="1">
      <alignment horizontal="center" vertical="center"/>
    </xf>
    <xf numFmtId="0" fontId="23" fillId="3" borderId="31" xfId="0" applyFont="1" applyFill="1" applyBorder="1" applyAlignment="1">
      <alignment horizontal="center" vertical="center"/>
    </xf>
    <xf numFmtId="0" fontId="23" fillId="3" borderId="32" xfId="0" applyFont="1" applyFill="1" applyBorder="1" applyAlignment="1">
      <alignment horizontal="center" vertical="center"/>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4" fillId="2" borderId="6" xfId="0" applyFont="1" applyFill="1" applyBorder="1" applyAlignment="1">
      <alignment horizontal="left" vertical="center"/>
    </xf>
    <xf numFmtId="0" fontId="4" fillId="2" borderId="7" xfId="0" applyFont="1" applyFill="1" applyBorder="1" applyAlignment="1">
      <alignment horizontal="left" vertical="center"/>
    </xf>
    <xf numFmtId="0" fontId="1" fillId="3" borderId="6" xfId="0" applyFont="1" applyFill="1" applyBorder="1" applyAlignment="1" applyProtection="1">
      <alignment horizontal="left" vertical="center" wrapText="1"/>
      <protection locked="0"/>
    </xf>
    <xf numFmtId="0" fontId="1" fillId="3" borderId="10" xfId="0" applyFont="1" applyFill="1" applyBorder="1" applyAlignment="1" applyProtection="1">
      <alignment horizontal="left" vertical="center" wrapText="1"/>
      <protection locked="0"/>
    </xf>
    <xf numFmtId="0" fontId="1" fillId="3" borderId="7" xfId="0" applyFont="1" applyFill="1" applyBorder="1" applyAlignment="1" applyProtection="1">
      <alignment horizontal="left" vertical="center" wrapText="1"/>
      <protection locked="0"/>
    </xf>
    <xf numFmtId="0" fontId="4" fillId="3" borderId="6" xfId="0" applyFont="1" applyFill="1" applyBorder="1" applyAlignment="1" applyProtection="1">
      <alignment horizontal="left" vertical="center"/>
      <protection locked="0"/>
    </xf>
    <xf numFmtId="0" fontId="4" fillId="3" borderId="10" xfId="0" applyFont="1" applyFill="1" applyBorder="1" applyAlignment="1" applyProtection="1">
      <alignment horizontal="left" vertical="center"/>
      <protection locked="0"/>
    </xf>
    <xf numFmtId="0" fontId="4" fillId="3" borderId="7" xfId="0" applyFont="1" applyFill="1" applyBorder="1" applyAlignment="1" applyProtection="1">
      <alignment horizontal="left" vertical="center"/>
      <protection locked="0"/>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64" fillId="2" borderId="6" xfId="0" applyFont="1" applyFill="1" applyBorder="1" applyAlignment="1">
      <alignment horizontal="left" vertical="center"/>
    </xf>
    <xf numFmtId="0" fontId="64" fillId="2" borderId="7" xfId="0" applyFont="1" applyFill="1" applyBorder="1" applyAlignment="1">
      <alignment horizontal="left" vertical="center"/>
    </xf>
    <xf numFmtId="0" fontId="51" fillId="2" borderId="6" xfId="0" applyFont="1" applyFill="1" applyBorder="1" applyAlignment="1">
      <alignment horizontal="left" vertical="center"/>
    </xf>
    <xf numFmtId="0" fontId="65" fillId="2" borderId="7" xfId="0" applyFont="1" applyFill="1" applyBorder="1" applyAlignment="1">
      <alignment horizontal="left" vertical="center"/>
    </xf>
    <xf numFmtId="0" fontId="51" fillId="2" borderId="7" xfId="0" applyFont="1" applyFill="1" applyBorder="1" applyAlignment="1">
      <alignment horizontal="left" vertical="center"/>
    </xf>
    <xf numFmtId="0" fontId="63" fillId="2" borderId="28" xfId="0" applyFont="1" applyFill="1" applyBorder="1" applyAlignment="1">
      <alignment horizontal="center" vertical="center" wrapText="1"/>
    </xf>
    <xf numFmtId="0" fontId="63" fillId="2" borderId="29" xfId="0" applyFont="1" applyFill="1" applyBorder="1" applyAlignment="1">
      <alignment horizontal="center" vertical="center" wrapText="1"/>
    </xf>
    <xf numFmtId="0" fontId="63" fillId="2" borderId="30" xfId="0" applyFont="1" applyFill="1" applyBorder="1" applyAlignment="1">
      <alignment horizontal="center" vertical="center" wrapText="1"/>
    </xf>
    <xf numFmtId="0" fontId="63" fillId="2" borderId="9" xfId="0" applyFont="1" applyFill="1" applyBorder="1" applyAlignment="1">
      <alignment horizontal="center" vertical="center" wrapText="1"/>
    </xf>
    <xf numFmtId="0" fontId="63" fillId="2" borderId="0" xfId="0" applyFont="1" applyFill="1" applyAlignment="1">
      <alignment horizontal="center" vertical="center" wrapText="1"/>
    </xf>
    <xf numFmtId="0" fontId="63" fillId="2" borderId="108" xfId="0" applyFont="1" applyFill="1" applyBorder="1" applyAlignment="1">
      <alignment horizontal="center" vertical="center" wrapText="1"/>
    </xf>
    <xf numFmtId="0" fontId="63" fillId="2" borderId="3" xfId="0" applyFont="1" applyFill="1" applyBorder="1" applyAlignment="1">
      <alignment horizontal="center" vertical="center" wrapText="1"/>
    </xf>
    <xf numFmtId="0" fontId="63" fillId="2" borderId="31" xfId="0" applyFont="1" applyFill="1" applyBorder="1" applyAlignment="1">
      <alignment horizontal="center" vertical="center" wrapText="1"/>
    </xf>
    <xf numFmtId="0" fontId="63" fillId="2" borderId="32" xfId="0" applyFont="1" applyFill="1" applyBorder="1" applyAlignment="1">
      <alignment horizontal="center" vertical="center" wrapText="1"/>
    </xf>
    <xf numFmtId="0" fontId="1" fillId="3" borderId="0" xfId="0" applyFont="1" applyFill="1" applyAlignment="1">
      <alignment horizontal="left" vertical="center"/>
    </xf>
    <xf numFmtId="0" fontId="2" fillId="3" borderId="30" xfId="0" applyFont="1" applyFill="1" applyBorder="1" applyAlignment="1" applyProtection="1">
      <alignment horizontal="center" vertical="center" wrapText="1"/>
      <protection locked="0"/>
    </xf>
    <xf numFmtId="0" fontId="2" fillId="3" borderId="108" xfId="0" applyFont="1" applyFill="1" applyBorder="1" applyAlignment="1" applyProtection="1">
      <alignment horizontal="center" vertical="center" wrapText="1"/>
      <protection locked="0"/>
    </xf>
    <xf numFmtId="0" fontId="2" fillId="3" borderId="32" xfId="0" applyFont="1" applyFill="1" applyBorder="1" applyAlignment="1" applyProtection="1">
      <alignment horizontal="center" vertical="center" wrapText="1"/>
      <protection locked="0"/>
    </xf>
    <xf numFmtId="0" fontId="4" fillId="0" borderId="4" xfId="0" applyFont="1" applyBorder="1" applyAlignment="1" applyProtection="1">
      <alignment horizontal="center" vertical="center" textRotation="90" wrapText="1"/>
      <protection hidden="1"/>
    </xf>
    <xf numFmtId="0" fontId="4" fillId="0" borderId="5" xfId="0" applyFont="1" applyBorder="1" applyAlignment="1" applyProtection="1">
      <alignment horizontal="center" vertical="center" textRotation="90" wrapText="1"/>
      <protection hidden="1"/>
    </xf>
    <xf numFmtId="164" fontId="1" fillId="0" borderId="4" xfId="1" applyNumberFormat="1" applyFont="1" applyBorder="1" applyAlignment="1">
      <alignment horizontal="center" vertical="center"/>
    </xf>
    <xf numFmtId="164" fontId="1" fillId="0" borderId="5" xfId="1" applyNumberFormat="1" applyFont="1" applyBorder="1" applyAlignment="1">
      <alignment horizontal="center" vertical="center"/>
    </xf>
    <xf numFmtId="0" fontId="24" fillId="0" borderId="0" xfId="0" applyFont="1" applyAlignment="1">
      <alignment horizontal="center" vertical="center" wrapText="1"/>
    </xf>
    <xf numFmtId="0" fontId="19" fillId="5" borderId="14" xfId="0" applyFont="1" applyFill="1" applyBorder="1" applyAlignment="1" applyProtection="1">
      <alignment horizontal="center" wrapText="1" readingOrder="1"/>
      <protection hidden="1"/>
    </xf>
    <xf numFmtId="0" fontId="19" fillId="5" borderId="0" xfId="0" applyFont="1" applyFill="1" applyAlignment="1" applyProtection="1">
      <alignment horizontal="center" wrapText="1" readingOrder="1"/>
      <protection hidden="1"/>
    </xf>
    <xf numFmtId="0" fontId="19" fillId="5" borderId="15" xfId="0" applyFont="1" applyFill="1" applyBorder="1" applyAlignment="1" applyProtection="1">
      <alignment horizontal="center" wrapText="1" readingOrder="1"/>
      <protection hidden="1"/>
    </xf>
    <xf numFmtId="0" fontId="19" fillId="5" borderId="16" xfId="0" applyFont="1" applyFill="1" applyBorder="1" applyAlignment="1" applyProtection="1">
      <alignment horizontal="center" wrapText="1" readingOrder="1"/>
      <protection hidden="1"/>
    </xf>
    <xf numFmtId="0" fontId="19" fillId="5" borderId="18" xfId="0" applyFont="1" applyFill="1" applyBorder="1" applyAlignment="1" applyProtection="1">
      <alignment horizontal="center" wrapText="1" readingOrder="1"/>
      <protection hidden="1"/>
    </xf>
    <xf numFmtId="0" fontId="19" fillId="5" borderId="17" xfId="0" applyFont="1" applyFill="1" applyBorder="1" applyAlignment="1" applyProtection="1">
      <alignment horizontal="center" wrapText="1" readingOrder="1"/>
      <protection hidden="1"/>
    </xf>
    <xf numFmtId="0" fontId="19" fillId="5" borderId="12" xfId="0" applyFont="1" applyFill="1" applyBorder="1" applyAlignment="1" applyProtection="1">
      <alignment horizontal="center" wrapText="1" readingOrder="1"/>
      <protection hidden="1"/>
    </xf>
    <xf numFmtId="0" fontId="19" fillId="5" borderId="19" xfId="0" applyFont="1" applyFill="1" applyBorder="1" applyAlignment="1" applyProtection="1">
      <alignment horizontal="center" wrapText="1" readingOrder="1"/>
      <protection hidden="1"/>
    </xf>
    <xf numFmtId="0" fontId="19" fillId="5" borderId="13" xfId="0" applyFont="1" applyFill="1" applyBorder="1" applyAlignment="1" applyProtection="1">
      <alignment horizontal="center" wrapText="1" readingOrder="1"/>
      <protection hidden="1"/>
    </xf>
    <xf numFmtId="0" fontId="19" fillId="13" borderId="14" xfId="0" applyFont="1" applyFill="1" applyBorder="1" applyAlignment="1" applyProtection="1">
      <alignment horizontal="center" wrapText="1" readingOrder="1"/>
      <protection hidden="1"/>
    </xf>
    <xf numFmtId="0" fontId="19" fillId="13" borderId="0" xfId="0" applyFont="1" applyFill="1" applyAlignment="1" applyProtection="1">
      <alignment horizontal="center" wrapText="1" readingOrder="1"/>
      <protection hidden="1"/>
    </xf>
    <xf numFmtId="0" fontId="19" fillId="13" borderId="15" xfId="0" applyFont="1" applyFill="1" applyBorder="1" applyAlignment="1" applyProtection="1">
      <alignment horizontal="center" wrapText="1" readingOrder="1"/>
      <protection hidden="1"/>
    </xf>
    <xf numFmtId="0" fontId="19" fillId="13" borderId="16" xfId="0" applyFont="1" applyFill="1" applyBorder="1" applyAlignment="1" applyProtection="1">
      <alignment horizontal="center" wrapText="1" readingOrder="1"/>
      <protection hidden="1"/>
    </xf>
    <xf numFmtId="0" fontId="19" fillId="13" borderId="18" xfId="0" applyFont="1" applyFill="1" applyBorder="1" applyAlignment="1" applyProtection="1">
      <alignment horizontal="center" wrapText="1" readingOrder="1"/>
      <protection hidden="1"/>
    </xf>
    <xf numFmtId="0" fontId="19" fillId="13" borderId="17" xfId="0" applyFont="1" applyFill="1" applyBorder="1" applyAlignment="1" applyProtection="1">
      <alignment horizontal="center" wrapText="1" readingOrder="1"/>
      <protection hidden="1"/>
    </xf>
    <xf numFmtId="0" fontId="19" fillId="13" borderId="12" xfId="0" applyFont="1" applyFill="1" applyBorder="1" applyAlignment="1" applyProtection="1">
      <alignment horizontal="center" wrapText="1" readingOrder="1"/>
      <protection hidden="1"/>
    </xf>
    <xf numFmtId="0" fontId="19" fillId="13" borderId="19" xfId="0" applyFont="1" applyFill="1" applyBorder="1" applyAlignment="1" applyProtection="1">
      <alignment horizontal="center" wrapText="1" readingOrder="1"/>
      <protection hidden="1"/>
    </xf>
    <xf numFmtId="0" fontId="19" fillId="13" borderId="13" xfId="0" applyFont="1" applyFill="1" applyBorder="1" applyAlignment="1" applyProtection="1">
      <alignment horizontal="center" wrapText="1" readingOrder="1"/>
      <protection hidden="1"/>
    </xf>
    <xf numFmtId="0" fontId="19" fillId="12" borderId="14" xfId="0" applyFont="1" applyFill="1" applyBorder="1" applyAlignment="1" applyProtection="1">
      <alignment horizontal="center" wrapText="1" readingOrder="1"/>
      <protection hidden="1"/>
    </xf>
    <xf numFmtId="0" fontId="19" fillId="12" borderId="0" xfId="0" applyFont="1" applyFill="1" applyAlignment="1" applyProtection="1">
      <alignment horizontal="center" wrapText="1" readingOrder="1"/>
      <protection hidden="1"/>
    </xf>
    <xf numFmtId="0" fontId="19" fillId="12" borderId="15" xfId="0" applyFont="1" applyFill="1" applyBorder="1" applyAlignment="1" applyProtection="1">
      <alignment horizontal="center" wrapText="1" readingOrder="1"/>
      <protection hidden="1"/>
    </xf>
    <xf numFmtId="0" fontId="19" fillId="12" borderId="16" xfId="0" applyFont="1" applyFill="1" applyBorder="1" applyAlignment="1" applyProtection="1">
      <alignment horizontal="center" wrapText="1" readingOrder="1"/>
      <protection hidden="1"/>
    </xf>
    <xf numFmtId="0" fontId="19" fillId="12" borderId="18" xfId="0" applyFont="1" applyFill="1" applyBorder="1" applyAlignment="1" applyProtection="1">
      <alignment horizontal="center" wrapText="1" readingOrder="1"/>
      <protection hidden="1"/>
    </xf>
    <xf numFmtId="0" fontId="19" fillId="12" borderId="17" xfId="0" applyFont="1" applyFill="1" applyBorder="1" applyAlignment="1" applyProtection="1">
      <alignment horizontal="center" wrapText="1" readingOrder="1"/>
      <protection hidden="1"/>
    </xf>
    <xf numFmtId="0" fontId="19" fillId="12" borderId="12" xfId="0" applyFont="1" applyFill="1" applyBorder="1" applyAlignment="1" applyProtection="1">
      <alignment horizontal="center" wrapText="1" readingOrder="1"/>
      <protection hidden="1"/>
    </xf>
    <xf numFmtId="0" fontId="19" fillId="12" borderId="19" xfId="0" applyFont="1" applyFill="1" applyBorder="1" applyAlignment="1" applyProtection="1">
      <alignment horizontal="center" wrapText="1" readingOrder="1"/>
      <protection hidden="1"/>
    </xf>
    <xf numFmtId="0" fontId="19" fillId="12" borderId="13" xfId="0" applyFont="1" applyFill="1" applyBorder="1" applyAlignment="1" applyProtection="1">
      <alignment horizontal="center" wrapText="1" readingOrder="1"/>
      <protection hidden="1"/>
    </xf>
    <xf numFmtId="0" fontId="19" fillId="11" borderId="14" xfId="0" applyFont="1" applyFill="1" applyBorder="1" applyAlignment="1" applyProtection="1">
      <alignment horizontal="center" vertical="center" wrapText="1" readingOrder="1"/>
      <protection hidden="1"/>
    </xf>
    <xf numFmtId="0" fontId="19" fillId="11" borderId="0" xfId="0" applyFont="1" applyFill="1" applyAlignment="1" applyProtection="1">
      <alignment horizontal="center" vertical="center" wrapText="1" readingOrder="1"/>
      <protection hidden="1"/>
    </xf>
    <xf numFmtId="0" fontId="19" fillId="11" borderId="15" xfId="0" applyFont="1" applyFill="1" applyBorder="1" applyAlignment="1" applyProtection="1">
      <alignment horizontal="center" vertical="center" wrapText="1" readingOrder="1"/>
      <protection hidden="1"/>
    </xf>
    <xf numFmtId="0" fontId="19" fillId="11" borderId="16" xfId="0" applyFont="1" applyFill="1" applyBorder="1" applyAlignment="1" applyProtection="1">
      <alignment horizontal="center" vertical="center" wrapText="1" readingOrder="1"/>
      <protection hidden="1"/>
    </xf>
    <xf numFmtId="0" fontId="19" fillId="11" borderId="18" xfId="0" applyFont="1" applyFill="1" applyBorder="1" applyAlignment="1" applyProtection="1">
      <alignment horizontal="center" vertical="center" wrapText="1" readingOrder="1"/>
      <protection hidden="1"/>
    </xf>
    <xf numFmtId="0" fontId="19" fillId="11" borderId="17" xfId="0" applyFont="1" applyFill="1" applyBorder="1" applyAlignment="1" applyProtection="1">
      <alignment horizontal="center" vertical="center" wrapText="1" readingOrder="1"/>
      <protection hidden="1"/>
    </xf>
    <xf numFmtId="0" fontId="19" fillId="11" borderId="12" xfId="0" applyFont="1" applyFill="1" applyBorder="1" applyAlignment="1" applyProtection="1">
      <alignment horizontal="center" vertical="center" wrapText="1" readingOrder="1"/>
      <protection hidden="1"/>
    </xf>
    <xf numFmtId="0" fontId="19" fillId="11" borderId="19" xfId="0" applyFont="1" applyFill="1" applyBorder="1" applyAlignment="1" applyProtection="1">
      <alignment horizontal="center" vertical="center" wrapText="1" readingOrder="1"/>
      <protection hidden="1"/>
    </xf>
    <xf numFmtId="0" fontId="19" fillId="11" borderId="13" xfId="0" applyFont="1" applyFill="1" applyBorder="1" applyAlignment="1" applyProtection="1">
      <alignment horizontal="center" vertical="center" wrapText="1" readingOrder="1"/>
      <protection hidden="1"/>
    </xf>
    <xf numFmtId="0" fontId="17" fillId="10" borderId="0" xfId="0" applyFont="1" applyFill="1" applyAlignment="1">
      <alignment horizontal="center" vertical="center" wrapText="1" readingOrder="1"/>
    </xf>
    <xf numFmtId="0" fontId="16" fillId="0" borderId="12" xfId="0" applyFont="1" applyBorder="1" applyAlignment="1">
      <alignment horizontal="center" vertical="center" wrapText="1"/>
    </xf>
    <xf numFmtId="0" fontId="16" fillId="0" borderId="19" xfId="0" applyFont="1" applyBorder="1" applyAlignment="1">
      <alignment horizontal="center" vertical="center"/>
    </xf>
    <xf numFmtId="0" fontId="16" fillId="0" borderId="13" xfId="0" applyFont="1" applyBorder="1" applyAlignment="1">
      <alignment horizontal="center" vertical="center"/>
    </xf>
    <xf numFmtId="0" fontId="16" fillId="0" borderId="14" xfId="0" applyFont="1" applyBorder="1" applyAlignment="1">
      <alignment horizontal="center" vertical="center"/>
    </xf>
    <xf numFmtId="0" fontId="16" fillId="0" borderId="0" xfId="0" applyFont="1" applyAlignment="1">
      <alignment horizontal="center" vertical="center"/>
    </xf>
    <xf numFmtId="0" fontId="16" fillId="0" borderId="15" xfId="0" applyFont="1" applyBorder="1" applyAlignment="1">
      <alignment horizontal="center" vertical="center"/>
    </xf>
    <xf numFmtId="0" fontId="16" fillId="0" borderId="16" xfId="0" applyFont="1" applyBorder="1" applyAlignment="1">
      <alignment horizontal="center" vertical="center"/>
    </xf>
    <xf numFmtId="0" fontId="16" fillId="0" borderId="18" xfId="0" applyFont="1" applyBorder="1" applyAlignment="1">
      <alignment horizontal="center" vertical="center"/>
    </xf>
    <xf numFmtId="0" fontId="16" fillId="0" borderId="17" xfId="0" applyFont="1" applyBorder="1" applyAlignment="1">
      <alignment horizontal="center" vertical="center"/>
    </xf>
    <xf numFmtId="0" fontId="16" fillId="0" borderId="19" xfId="0" applyFont="1" applyBorder="1" applyAlignment="1">
      <alignment horizontal="center" vertical="center" wrapText="1"/>
    </xf>
    <xf numFmtId="0" fontId="17" fillId="10" borderId="0" xfId="0" applyFont="1" applyFill="1" applyAlignment="1">
      <alignment horizontal="center" vertical="center" textRotation="90" wrapText="1" readingOrder="1"/>
    </xf>
    <xf numFmtId="0" fontId="17" fillId="10" borderId="15" xfId="0" applyFont="1" applyFill="1" applyBorder="1" applyAlignment="1">
      <alignment horizontal="center" vertical="center" textRotation="90" wrapText="1" readingOrder="1"/>
    </xf>
    <xf numFmtId="0" fontId="20" fillId="12" borderId="20" xfId="0" applyFont="1" applyFill="1" applyBorder="1" applyAlignment="1">
      <alignment horizontal="center" vertical="center" wrapText="1" readingOrder="1"/>
    </xf>
    <xf numFmtId="0" fontId="20" fillId="12" borderId="21" xfId="0" applyFont="1" applyFill="1" applyBorder="1" applyAlignment="1">
      <alignment horizontal="center" vertical="center" wrapText="1" readingOrder="1"/>
    </xf>
    <xf numFmtId="0" fontId="20" fillId="12" borderId="22" xfId="0" applyFont="1" applyFill="1" applyBorder="1" applyAlignment="1">
      <alignment horizontal="center" vertical="center" wrapText="1" readingOrder="1"/>
    </xf>
    <xf numFmtId="0" fontId="20" fillId="12" borderId="23" xfId="0" applyFont="1" applyFill="1" applyBorder="1" applyAlignment="1">
      <alignment horizontal="center" vertical="center" wrapText="1" readingOrder="1"/>
    </xf>
    <xf numFmtId="0" fontId="20" fillId="12" borderId="0" xfId="0" applyFont="1" applyFill="1" applyAlignment="1">
      <alignment horizontal="center" vertical="center" wrapText="1" readingOrder="1"/>
    </xf>
    <xf numFmtId="0" fontId="20" fillId="12" borderId="24" xfId="0" applyFont="1" applyFill="1" applyBorder="1" applyAlignment="1">
      <alignment horizontal="center" vertical="center" wrapText="1" readingOrder="1"/>
    </xf>
    <xf numFmtId="0" fontId="20" fillId="12" borderId="25" xfId="0" applyFont="1" applyFill="1" applyBorder="1" applyAlignment="1">
      <alignment horizontal="center" vertical="center" wrapText="1" readingOrder="1"/>
    </xf>
    <xf numFmtId="0" fontId="20" fillId="12" borderId="26" xfId="0" applyFont="1" applyFill="1" applyBorder="1" applyAlignment="1">
      <alignment horizontal="center" vertical="center" wrapText="1" readingOrder="1"/>
    </xf>
    <xf numFmtId="0" fontId="20" fillId="12" borderId="27" xfId="0" applyFont="1" applyFill="1" applyBorder="1" applyAlignment="1">
      <alignment horizontal="center" vertical="center" wrapText="1" readingOrder="1"/>
    </xf>
    <xf numFmtId="0" fontId="20" fillId="11" borderId="20" xfId="0" applyFont="1" applyFill="1" applyBorder="1" applyAlignment="1">
      <alignment horizontal="center" vertical="center" wrapText="1" readingOrder="1"/>
    </xf>
    <xf numFmtId="0" fontId="20" fillId="11" borderId="21" xfId="0" applyFont="1" applyFill="1" applyBorder="1" applyAlignment="1">
      <alignment horizontal="center" vertical="center" wrapText="1" readingOrder="1"/>
    </xf>
    <xf numFmtId="0" fontId="20" fillId="11" borderId="22" xfId="0" applyFont="1" applyFill="1" applyBorder="1" applyAlignment="1">
      <alignment horizontal="center" vertical="center" wrapText="1" readingOrder="1"/>
    </xf>
    <xf numFmtId="0" fontId="20" fillId="11" borderId="23" xfId="0" applyFont="1" applyFill="1" applyBorder="1" applyAlignment="1">
      <alignment horizontal="center" vertical="center" wrapText="1" readingOrder="1"/>
    </xf>
    <xf numFmtId="0" fontId="20" fillId="11" borderId="0" xfId="0" applyFont="1" applyFill="1" applyAlignment="1">
      <alignment horizontal="center" vertical="center" wrapText="1" readingOrder="1"/>
    </xf>
    <xf numFmtId="0" fontId="20" fillId="11" borderId="24" xfId="0" applyFont="1" applyFill="1" applyBorder="1" applyAlignment="1">
      <alignment horizontal="center" vertical="center" wrapText="1" readingOrder="1"/>
    </xf>
    <xf numFmtId="0" fontId="20" fillId="11" borderId="25" xfId="0" applyFont="1" applyFill="1" applyBorder="1" applyAlignment="1">
      <alignment horizontal="center" vertical="center" wrapText="1" readingOrder="1"/>
    </xf>
    <xf numFmtId="0" fontId="20" fillId="11" borderId="26" xfId="0" applyFont="1" applyFill="1" applyBorder="1" applyAlignment="1">
      <alignment horizontal="center" vertical="center" wrapText="1" readingOrder="1"/>
    </xf>
    <xf numFmtId="0" fontId="20" fillId="11" borderId="27" xfId="0" applyFont="1" applyFill="1" applyBorder="1" applyAlignment="1">
      <alignment horizontal="center" vertical="center" wrapText="1" readingOrder="1"/>
    </xf>
    <xf numFmtId="0" fontId="20" fillId="13" borderId="20" xfId="0" applyFont="1" applyFill="1" applyBorder="1" applyAlignment="1">
      <alignment horizontal="center" vertical="center" wrapText="1" readingOrder="1"/>
    </xf>
    <xf numFmtId="0" fontId="20" fillId="13" borderId="21" xfId="0" applyFont="1" applyFill="1" applyBorder="1" applyAlignment="1">
      <alignment horizontal="center" vertical="center" wrapText="1" readingOrder="1"/>
    </xf>
    <xf numFmtId="0" fontId="20" fillId="13" borderId="22" xfId="0" applyFont="1" applyFill="1" applyBorder="1" applyAlignment="1">
      <alignment horizontal="center" vertical="center" wrapText="1" readingOrder="1"/>
    </xf>
    <xf numFmtId="0" fontId="20" fillId="13" borderId="23" xfId="0" applyFont="1" applyFill="1" applyBorder="1" applyAlignment="1">
      <alignment horizontal="center" vertical="center" wrapText="1" readingOrder="1"/>
    </xf>
    <xf numFmtId="0" fontId="20" fillId="13" borderId="0" xfId="0" applyFont="1" applyFill="1" applyAlignment="1">
      <alignment horizontal="center" vertical="center" wrapText="1" readingOrder="1"/>
    </xf>
    <xf numFmtId="0" fontId="20" fillId="13" borderId="24" xfId="0" applyFont="1" applyFill="1" applyBorder="1" applyAlignment="1">
      <alignment horizontal="center" vertical="center" wrapText="1" readingOrder="1"/>
    </xf>
    <xf numFmtId="0" fontId="20" fillId="13" borderId="25" xfId="0" applyFont="1" applyFill="1" applyBorder="1" applyAlignment="1">
      <alignment horizontal="center" vertical="center" wrapText="1" readingOrder="1"/>
    </xf>
    <xf numFmtId="0" fontId="20" fillId="13" borderId="26" xfId="0" applyFont="1" applyFill="1" applyBorder="1" applyAlignment="1">
      <alignment horizontal="center" vertical="center" wrapText="1" readingOrder="1"/>
    </xf>
    <xf numFmtId="0" fontId="20" fillId="13" borderId="27" xfId="0" applyFont="1" applyFill="1" applyBorder="1" applyAlignment="1">
      <alignment horizontal="center" vertical="center" wrapText="1" readingOrder="1"/>
    </xf>
    <xf numFmtId="0" fontId="20" fillId="5" borderId="20" xfId="0" applyFont="1" applyFill="1" applyBorder="1" applyAlignment="1">
      <alignment horizontal="center" vertical="center" wrapText="1" readingOrder="1"/>
    </xf>
    <xf numFmtId="0" fontId="20" fillId="5" borderId="21" xfId="0" applyFont="1" applyFill="1" applyBorder="1" applyAlignment="1">
      <alignment horizontal="center" vertical="center" wrapText="1" readingOrder="1"/>
    </xf>
    <xf numFmtId="0" fontId="20" fillId="5" borderId="22" xfId="0" applyFont="1" applyFill="1" applyBorder="1" applyAlignment="1">
      <alignment horizontal="center" vertical="center" wrapText="1" readingOrder="1"/>
    </xf>
    <xf numFmtId="0" fontId="20" fillId="5" borderId="23" xfId="0" applyFont="1" applyFill="1" applyBorder="1" applyAlignment="1">
      <alignment horizontal="center" vertical="center" wrapText="1" readingOrder="1"/>
    </xf>
    <xf numFmtId="0" fontId="20" fillId="5" borderId="0" xfId="0" applyFont="1" applyFill="1" applyAlignment="1">
      <alignment horizontal="center" vertical="center" wrapText="1" readingOrder="1"/>
    </xf>
    <xf numFmtId="0" fontId="20" fillId="5" borderId="24" xfId="0" applyFont="1" applyFill="1" applyBorder="1" applyAlignment="1">
      <alignment horizontal="center" vertical="center" wrapText="1" readingOrder="1"/>
    </xf>
    <xf numFmtId="0" fontId="20" fillId="5" borderId="25" xfId="0" applyFont="1" applyFill="1" applyBorder="1" applyAlignment="1">
      <alignment horizontal="center" vertical="center" wrapText="1" readingOrder="1"/>
    </xf>
    <xf numFmtId="0" fontId="20" fillId="5" borderId="26" xfId="0" applyFont="1" applyFill="1" applyBorder="1" applyAlignment="1">
      <alignment horizontal="center" vertical="center" wrapText="1" readingOrder="1"/>
    </xf>
    <xf numFmtId="0" fontId="20" fillId="5" borderId="27" xfId="0" applyFont="1" applyFill="1" applyBorder="1" applyAlignment="1">
      <alignment horizontal="center" vertical="center" wrapText="1" readingOrder="1"/>
    </xf>
    <xf numFmtId="0" fontId="41" fillId="0" borderId="12" xfId="0" applyFont="1" applyBorder="1" applyAlignment="1">
      <alignment horizontal="center" vertical="center" wrapText="1"/>
    </xf>
    <xf numFmtId="0" fontId="41" fillId="0" borderId="19" xfId="0" applyFont="1" applyBorder="1" applyAlignment="1">
      <alignment horizontal="center" vertical="center"/>
    </xf>
    <xf numFmtId="0" fontId="41" fillId="0" borderId="13" xfId="0" applyFont="1" applyBorder="1" applyAlignment="1">
      <alignment horizontal="center" vertical="center"/>
    </xf>
    <xf numFmtId="0" fontId="41" fillId="0" borderId="14" xfId="0" applyFont="1" applyBorder="1" applyAlignment="1">
      <alignment horizontal="center" vertical="center"/>
    </xf>
    <xf numFmtId="0" fontId="41" fillId="0" borderId="0" xfId="0" applyFont="1" applyAlignment="1">
      <alignment horizontal="center" vertical="center"/>
    </xf>
    <xf numFmtId="0" fontId="41" fillId="0" borderId="15" xfId="0" applyFont="1" applyBorder="1" applyAlignment="1">
      <alignment horizontal="center" vertical="center"/>
    </xf>
    <xf numFmtId="0" fontId="41" fillId="0" borderId="16" xfId="0" applyFont="1" applyBorder="1" applyAlignment="1">
      <alignment horizontal="center" vertical="center"/>
    </xf>
    <xf numFmtId="0" fontId="41" fillId="0" borderId="18" xfId="0" applyFont="1" applyBorder="1" applyAlignment="1">
      <alignment horizontal="center" vertical="center"/>
    </xf>
    <xf numFmtId="0" fontId="41" fillId="0" borderId="17" xfId="0" applyFont="1" applyBorder="1" applyAlignment="1">
      <alignment horizontal="center" vertical="center"/>
    </xf>
    <xf numFmtId="0" fontId="41" fillId="0" borderId="19" xfId="0" applyFont="1" applyBorder="1" applyAlignment="1">
      <alignment horizontal="center" vertical="center" wrapText="1"/>
    </xf>
    <xf numFmtId="0" fontId="40" fillId="11" borderId="20" xfId="0" applyFont="1" applyFill="1" applyBorder="1" applyAlignment="1">
      <alignment horizontal="center" vertical="center" wrapText="1" readingOrder="1"/>
    </xf>
    <xf numFmtId="0" fontId="40" fillId="11" borderId="21" xfId="0" applyFont="1" applyFill="1" applyBorder="1" applyAlignment="1">
      <alignment horizontal="center" vertical="center" wrapText="1" readingOrder="1"/>
    </xf>
    <xf numFmtId="0" fontId="40" fillId="11" borderId="22" xfId="0" applyFont="1" applyFill="1" applyBorder="1" applyAlignment="1">
      <alignment horizontal="center" vertical="center" wrapText="1" readingOrder="1"/>
    </xf>
    <xf numFmtId="0" fontId="40" fillId="11" borderId="23" xfId="0" applyFont="1" applyFill="1" applyBorder="1" applyAlignment="1">
      <alignment horizontal="center" vertical="center" wrapText="1" readingOrder="1"/>
    </xf>
    <xf numFmtId="0" fontId="40" fillId="11" borderId="0" xfId="0" applyFont="1" applyFill="1" applyAlignment="1">
      <alignment horizontal="center" vertical="center" wrapText="1" readingOrder="1"/>
    </xf>
    <xf numFmtId="0" fontId="40" fillId="11" borderId="24" xfId="0" applyFont="1" applyFill="1" applyBorder="1" applyAlignment="1">
      <alignment horizontal="center" vertical="center" wrapText="1" readingOrder="1"/>
    </xf>
    <xf numFmtId="0" fontId="40" fillId="11" borderId="25" xfId="0" applyFont="1" applyFill="1" applyBorder="1" applyAlignment="1">
      <alignment horizontal="center" vertical="center" wrapText="1" readingOrder="1"/>
    </xf>
    <xf numFmtId="0" fontId="40" fillId="11" borderId="26" xfId="0" applyFont="1" applyFill="1" applyBorder="1" applyAlignment="1">
      <alignment horizontal="center" vertical="center" wrapText="1" readingOrder="1"/>
    </xf>
    <xf numFmtId="0" fontId="40" fillId="11" borderId="27" xfId="0" applyFont="1" applyFill="1" applyBorder="1" applyAlignment="1">
      <alignment horizontal="center" vertical="center" wrapText="1" readingOrder="1"/>
    </xf>
    <xf numFmtId="0" fontId="41" fillId="0" borderId="14" xfId="0" applyFont="1" applyBorder="1" applyAlignment="1">
      <alignment horizontal="center" vertical="center" wrapText="1"/>
    </xf>
    <xf numFmtId="0" fontId="40" fillId="12" borderId="20" xfId="0" applyFont="1" applyFill="1" applyBorder="1" applyAlignment="1">
      <alignment horizontal="center" vertical="center" wrapText="1" readingOrder="1"/>
    </xf>
    <xf numFmtId="0" fontId="40" fillId="12" borderId="21" xfId="0" applyFont="1" applyFill="1" applyBorder="1" applyAlignment="1">
      <alignment horizontal="center" vertical="center" wrapText="1" readingOrder="1"/>
    </xf>
    <xf numFmtId="0" fontId="40" fillId="12" borderId="22" xfId="0" applyFont="1" applyFill="1" applyBorder="1" applyAlignment="1">
      <alignment horizontal="center" vertical="center" wrapText="1" readingOrder="1"/>
    </xf>
    <xf numFmtId="0" fontId="40" fillId="12" borderId="23" xfId="0" applyFont="1" applyFill="1" applyBorder="1" applyAlignment="1">
      <alignment horizontal="center" vertical="center" wrapText="1" readingOrder="1"/>
    </xf>
    <xf numFmtId="0" fontId="40" fillId="12" borderId="0" xfId="0" applyFont="1" applyFill="1" applyAlignment="1">
      <alignment horizontal="center" vertical="center" wrapText="1" readingOrder="1"/>
    </xf>
    <xf numFmtId="0" fontId="40" fillId="12" borderId="24" xfId="0" applyFont="1" applyFill="1" applyBorder="1" applyAlignment="1">
      <alignment horizontal="center" vertical="center" wrapText="1" readingOrder="1"/>
    </xf>
    <xf numFmtId="0" fontId="40" fillId="12" borderId="25" xfId="0" applyFont="1" applyFill="1" applyBorder="1" applyAlignment="1">
      <alignment horizontal="center" vertical="center" wrapText="1" readingOrder="1"/>
    </xf>
    <xf numFmtId="0" fontId="40" fillId="12" borderId="26" xfId="0" applyFont="1" applyFill="1" applyBorder="1" applyAlignment="1">
      <alignment horizontal="center" vertical="center" wrapText="1" readingOrder="1"/>
    </xf>
    <xf numFmtId="0" fontId="40" fillId="12" borderId="27" xfId="0" applyFont="1" applyFill="1" applyBorder="1" applyAlignment="1">
      <alignment horizontal="center" vertical="center" wrapText="1" readingOrder="1"/>
    </xf>
    <xf numFmtId="0" fontId="39" fillId="0" borderId="0" xfId="0" applyFont="1" applyAlignment="1">
      <alignment horizontal="center" vertical="center" wrapText="1"/>
    </xf>
    <xf numFmtId="0" fontId="21" fillId="0" borderId="0" xfId="0" applyFont="1" applyAlignment="1">
      <alignment horizontal="center" vertical="center" wrapText="1"/>
    </xf>
    <xf numFmtId="0" fontId="40" fillId="5" borderId="20" xfId="0" applyFont="1" applyFill="1" applyBorder="1" applyAlignment="1">
      <alignment horizontal="center" vertical="center" wrapText="1" readingOrder="1"/>
    </xf>
    <xf numFmtId="0" fontId="40" fillId="5" borderId="21" xfId="0" applyFont="1" applyFill="1" applyBorder="1" applyAlignment="1">
      <alignment horizontal="center" vertical="center" wrapText="1" readingOrder="1"/>
    </xf>
    <xf numFmtId="0" fontId="40" fillId="5" borderId="22" xfId="0" applyFont="1" applyFill="1" applyBorder="1" applyAlignment="1">
      <alignment horizontal="center" vertical="center" wrapText="1" readingOrder="1"/>
    </xf>
    <xf numFmtId="0" fontId="40" fillId="5" borderId="23" xfId="0" applyFont="1" applyFill="1" applyBorder="1" applyAlignment="1">
      <alignment horizontal="center" vertical="center" wrapText="1" readingOrder="1"/>
    </xf>
    <xf numFmtId="0" fontId="40" fillId="5" borderId="0" xfId="0" applyFont="1" applyFill="1" applyAlignment="1">
      <alignment horizontal="center" vertical="center" wrapText="1" readingOrder="1"/>
    </xf>
    <xf numFmtId="0" fontId="40" fillId="5" borderId="24" xfId="0" applyFont="1" applyFill="1" applyBorder="1" applyAlignment="1">
      <alignment horizontal="center" vertical="center" wrapText="1" readingOrder="1"/>
    </xf>
    <xf numFmtId="0" fontId="40" fillId="5" borderId="25" xfId="0" applyFont="1" applyFill="1" applyBorder="1" applyAlignment="1">
      <alignment horizontal="center" vertical="center" wrapText="1" readingOrder="1"/>
    </xf>
    <xf numFmtId="0" fontId="40" fillId="5" borderId="26" xfId="0" applyFont="1" applyFill="1" applyBorder="1" applyAlignment="1">
      <alignment horizontal="center" vertical="center" wrapText="1" readingOrder="1"/>
    </xf>
    <xf numFmtId="0" fontId="40" fillId="5" borderId="27" xfId="0" applyFont="1" applyFill="1" applyBorder="1" applyAlignment="1">
      <alignment horizontal="center" vertical="center" wrapText="1" readingOrder="1"/>
    </xf>
    <xf numFmtId="0" fontId="40" fillId="13" borderId="20" xfId="0" applyFont="1" applyFill="1" applyBorder="1" applyAlignment="1">
      <alignment horizontal="center" vertical="center" wrapText="1" readingOrder="1"/>
    </xf>
    <xf numFmtId="0" fontId="40" fillId="13" borderId="21" xfId="0" applyFont="1" applyFill="1" applyBorder="1" applyAlignment="1">
      <alignment horizontal="center" vertical="center" wrapText="1" readingOrder="1"/>
    </xf>
    <xf numFmtId="0" fontId="40" fillId="13" borderId="22" xfId="0" applyFont="1" applyFill="1" applyBorder="1" applyAlignment="1">
      <alignment horizontal="center" vertical="center" wrapText="1" readingOrder="1"/>
    </xf>
    <xf numFmtId="0" fontId="40" fillId="13" borderId="23" xfId="0" applyFont="1" applyFill="1" applyBorder="1" applyAlignment="1">
      <alignment horizontal="center" vertical="center" wrapText="1" readingOrder="1"/>
    </xf>
    <xf numFmtId="0" fontId="40" fillId="13" borderId="0" xfId="0" applyFont="1" applyFill="1" applyAlignment="1">
      <alignment horizontal="center" vertical="center" wrapText="1" readingOrder="1"/>
    </xf>
    <xf numFmtId="0" fontId="40" fillId="13" borderId="24" xfId="0" applyFont="1" applyFill="1" applyBorder="1" applyAlignment="1">
      <alignment horizontal="center" vertical="center" wrapText="1" readingOrder="1"/>
    </xf>
    <xf numFmtId="0" fontId="40" fillId="13" borderId="25" xfId="0" applyFont="1" applyFill="1" applyBorder="1" applyAlignment="1">
      <alignment horizontal="center" vertical="center" wrapText="1" readingOrder="1"/>
    </xf>
    <xf numFmtId="0" fontId="40" fillId="13" borderId="26" xfId="0" applyFont="1" applyFill="1" applyBorder="1" applyAlignment="1">
      <alignment horizontal="center" vertical="center" wrapText="1" readingOrder="1"/>
    </xf>
    <xf numFmtId="0" fontId="40" fillId="13" borderId="27" xfId="0" applyFont="1" applyFill="1" applyBorder="1" applyAlignment="1">
      <alignment horizontal="center" vertical="center" wrapText="1" readingOrder="1"/>
    </xf>
    <xf numFmtId="0" fontId="23" fillId="0" borderId="0" xfId="0" applyFont="1" applyAlignment="1">
      <alignment horizontal="center" vertical="center"/>
    </xf>
    <xf numFmtId="0" fontId="43" fillId="0" borderId="0" xfId="0" applyFont="1" applyAlignment="1">
      <alignment horizontal="center" vertical="center"/>
    </xf>
    <xf numFmtId="0" fontId="38" fillId="14" borderId="35" xfId="0" applyFont="1" applyFill="1" applyBorder="1" applyAlignment="1">
      <alignment horizontal="center" vertical="center" wrapText="1" readingOrder="1"/>
    </xf>
    <xf numFmtId="0" fontId="38" fillId="14" borderId="36" xfId="0" applyFont="1" applyFill="1" applyBorder="1" applyAlignment="1">
      <alignment horizontal="center" vertical="center" wrapText="1" readingOrder="1"/>
    </xf>
    <xf numFmtId="0" fontId="38" fillId="14" borderId="47" xfId="0" applyFont="1" applyFill="1" applyBorder="1" applyAlignment="1">
      <alignment horizontal="center" vertical="center" wrapText="1" readingOrder="1"/>
    </xf>
    <xf numFmtId="0" fontId="33" fillId="3" borderId="0" xfId="0" applyFont="1" applyFill="1" applyAlignment="1">
      <alignment horizontal="justify" vertical="center" wrapText="1"/>
    </xf>
    <xf numFmtId="0" fontId="35" fillId="14" borderId="44" xfId="0" applyFont="1" applyFill="1" applyBorder="1" applyAlignment="1">
      <alignment horizontal="center" vertical="center" wrapText="1" readingOrder="1"/>
    </xf>
    <xf numFmtId="0" fontId="35" fillId="14" borderId="45" xfId="0" applyFont="1" applyFill="1" applyBorder="1" applyAlignment="1">
      <alignment horizontal="center" vertical="center" wrapText="1" readingOrder="1"/>
    </xf>
    <xf numFmtId="0" fontId="35" fillId="3" borderId="42" xfId="0" applyFont="1" applyFill="1" applyBorder="1" applyAlignment="1">
      <alignment horizontal="center" vertical="center" wrapText="1" readingOrder="1"/>
    </xf>
    <xf numFmtId="0" fontId="35" fillId="3" borderId="37" xfId="0" applyFont="1" applyFill="1" applyBorder="1" applyAlignment="1">
      <alignment horizontal="center" vertical="center" wrapText="1" readingOrder="1"/>
    </xf>
    <xf numFmtId="0" fontId="35" fillId="3" borderId="34" xfId="0" applyFont="1" applyFill="1" applyBorder="1" applyAlignment="1">
      <alignment horizontal="center" vertical="center" wrapText="1" readingOrder="1"/>
    </xf>
    <xf numFmtId="0" fontId="35" fillId="3" borderId="33" xfId="0" applyFont="1" applyFill="1" applyBorder="1" applyAlignment="1">
      <alignment horizontal="center" vertical="center" wrapText="1" readingOrder="1"/>
    </xf>
    <xf numFmtId="0" fontId="35" fillId="3" borderId="39" xfId="0" applyFont="1" applyFill="1" applyBorder="1" applyAlignment="1">
      <alignment horizontal="center" vertical="center" wrapText="1" readingOrder="1"/>
    </xf>
    <xf numFmtId="0" fontId="35" fillId="3" borderId="40" xfId="0" applyFont="1" applyFill="1" applyBorder="1" applyAlignment="1">
      <alignment horizontal="center" vertical="center" wrapText="1" readingOrder="1"/>
    </xf>
    <xf numFmtId="0" fontId="2" fillId="0" borderId="10" xfId="0" applyFont="1" applyBorder="1" applyAlignment="1" applyProtection="1">
      <alignment horizontal="justify" vertical="center" wrapText="1"/>
      <protection locked="0"/>
    </xf>
    <xf numFmtId="0" fontId="1" fillId="3" borderId="4"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5" xfId="0" applyFont="1" applyFill="1" applyBorder="1" applyAlignment="1">
      <alignment horizontal="center" vertical="center"/>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04">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142875</xdr:colOff>
      <xdr:row>1</xdr:row>
      <xdr:rowOff>104775</xdr:rowOff>
    </xdr:from>
    <xdr:to>
      <xdr:col>1</xdr:col>
      <xdr:colOff>962025</xdr:colOff>
      <xdr:row>4</xdr:row>
      <xdr:rowOff>66675</xdr:rowOff>
    </xdr:to>
    <xdr:pic>
      <xdr:nvPicPr>
        <xdr:cNvPr id="2" name="Imagen 2" descr="escudo">
          <a:extLst>
            <a:ext uri="{FF2B5EF4-FFF2-40B4-BE49-F238E27FC236}">
              <a16:creationId xmlns:a16="http://schemas.microsoft.com/office/drawing/2014/main" id="{A4A5AB08-E799-4258-8193-709654902B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4875" y="295275"/>
          <a:ext cx="6191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814918</xdr:colOff>
      <xdr:row>0</xdr:row>
      <xdr:rowOff>63501</xdr:rowOff>
    </xdr:from>
    <xdr:to>
      <xdr:col>2</xdr:col>
      <xdr:colOff>650877</xdr:colOff>
      <xdr:row>3</xdr:row>
      <xdr:rowOff>146051</xdr:rowOff>
    </xdr:to>
    <xdr:pic>
      <xdr:nvPicPr>
        <xdr:cNvPr id="2" name="Imagen 1">
          <a:extLst>
            <a:ext uri="{FF2B5EF4-FFF2-40B4-BE49-F238E27FC236}">
              <a16:creationId xmlns:a16="http://schemas.microsoft.com/office/drawing/2014/main" id="{6AD5DBC8-C320-4F78-AA78-307E2B5D38D5}"/>
            </a:ext>
          </a:extLst>
        </xdr:cNvPr>
        <xdr:cNvPicPr>
          <a:picLocks noChangeAspect="1"/>
        </xdr:cNvPicPr>
      </xdr:nvPicPr>
      <xdr:blipFill>
        <a:blip xmlns:r="http://schemas.openxmlformats.org/officeDocument/2006/relationships" r:embed="rId1"/>
        <a:stretch>
          <a:fillRect/>
        </a:stretch>
      </xdr:blipFill>
      <xdr:spPr>
        <a:xfrm>
          <a:off x="1079501" y="63501"/>
          <a:ext cx="777876" cy="654050"/>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0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600-000000000000}" name="TablaDinámica1" cacheId="3"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6"/>
  <sheetViews>
    <sheetView topLeftCell="A34" zoomScale="120" zoomScaleNormal="120" workbookViewId="0">
      <selection activeCell="E46" sqref="E46:F46"/>
    </sheetView>
  </sheetViews>
  <sheetFormatPr baseColWidth="10" defaultColWidth="11.42578125" defaultRowHeight="15" x14ac:dyDescent="0.25"/>
  <cols>
    <col min="1" max="1" width="2.7109375" style="83" customWidth="1" collapsed="1"/>
    <col min="2" max="3" width="24.7109375" style="83" customWidth="1" collapsed="1"/>
    <col min="4" max="4" width="16" style="83" customWidth="1" collapsed="1"/>
    <col min="5" max="5" width="24.7109375" style="83" customWidth="1" collapsed="1"/>
    <col min="6" max="6" width="27.7109375" style="83" customWidth="1" collapsed="1"/>
    <col min="7" max="8" width="24.7109375" style="83" customWidth="1" collapsed="1"/>
    <col min="9" max="16384" width="11.42578125" style="83" collapsed="1"/>
  </cols>
  <sheetData>
    <row r="1" spans="1:8" ht="15.75" thickBot="1" x14ac:dyDescent="0.3"/>
    <row r="2" spans="1:8" ht="18" x14ac:dyDescent="0.25">
      <c r="B2" s="190" t="s">
        <v>0</v>
      </c>
      <c r="C2" s="191"/>
      <c r="D2" s="191"/>
      <c r="E2" s="191"/>
      <c r="F2" s="191"/>
      <c r="G2" s="191"/>
      <c r="H2" s="192"/>
    </row>
    <row r="3" spans="1:8" x14ac:dyDescent="0.25">
      <c r="B3" s="117"/>
      <c r="C3" s="118"/>
      <c r="D3" s="118"/>
      <c r="E3" s="118"/>
      <c r="F3" s="118"/>
      <c r="G3" s="118"/>
      <c r="H3" s="119"/>
    </row>
    <row r="4" spans="1:8" ht="63" customHeight="1" x14ac:dyDescent="0.25">
      <c r="B4" s="193" t="s">
        <v>1</v>
      </c>
      <c r="C4" s="194"/>
      <c r="D4" s="194"/>
      <c r="E4" s="194"/>
      <c r="F4" s="194"/>
      <c r="G4" s="194"/>
      <c r="H4" s="195"/>
    </row>
    <row r="5" spans="1:8" ht="63" customHeight="1" x14ac:dyDescent="0.25">
      <c r="B5" s="196"/>
      <c r="C5" s="197"/>
      <c r="D5" s="197"/>
      <c r="E5" s="197"/>
      <c r="F5" s="197"/>
      <c r="G5" s="197"/>
      <c r="H5" s="198"/>
    </row>
    <row r="6" spans="1:8" ht="16.5" x14ac:dyDescent="0.25">
      <c r="A6" s="120"/>
      <c r="B6" s="199" t="s">
        <v>2</v>
      </c>
      <c r="C6" s="200"/>
      <c r="D6" s="200"/>
      <c r="E6" s="200"/>
      <c r="F6" s="200"/>
      <c r="G6" s="200"/>
      <c r="H6" s="201"/>
    </row>
    <row r="7" spans="1:8" ht="95.25" customHeight="1" x14ac:dyDescent="0.25">
      <c r="A7" s="120"/>
      <c r="B7" s="202" t="s">
        <v>3</v>
      </c>
      <c r="C7" s="202"/>
      <c r="D7" s="202"/>
      <c r="E7" s="202"/>
      <c r="F7" s="202"/>
      <c r="G7" s="202"/>
      <c r="H7" s="203"/>
    </row>
    <row r="8" spans="1:8" ht="16.5" x14ac:dyDescent="0.25">
      <c r="A8" s="120"/>
      <c r="B8" s="121"/>
      <c r="C8" s="122"/>
      <c r="D8" s="122"/>
      <c r="E8" s="122"/>
      <c r="F8" s="122"/>
      <c r="G8" s="122"/>
      <c r="H8" s="123"/>
    </row>
    <row r="9" spans="1:8" ht="16.5" customHeight="1" x14ac:dyDescent="0.25">
      <c r="A9" s="120"/>
      <c r="B9" s="204" t="s">
        <v>4</v>
      </c>
      <c r="C9" s="204"/>
      <c r="D9" s="204"/>
      <c r="E9" s="204"/>
      <c r="F9" s="204"/>
      <c r="G9" s="204"/>
      <c r="H9" s="205"/>
    </row>
    <row r="10" spans="1:8" ht="16.5" customHeight="1" x14ac:dyDescent="0.25">
      <c r="A10" s="120"/>
      <c r="B10" s="204"/>
      <c r="C10" s="204"/>
      <c r="D10" s="204"/>
      <c r="E10" s="204"/>
      <c r="F10" s="204"/>
      <c r="G10" s="204"/>
      <c r="H10" s="205"/>
    </row>
    <row r="11" spans="1:8" ht="11.65" customHeight="1" x14ac:dyDescent="0.25">
      <c r="A11" s="120"/>
      <c r="B11" s="204"/>
      <c r="C11" s="204"/>
      <c r="D11" s="204"/>
      <c r="E11" s="204"/>
      <c r="F11" s="204"/>
      <c r="G11" s="204"/>
      <c r="H11" s="205"/>
    </row>
    <row r="12" spans="1:8" ht="11.65" customHeight="1" thickBot="1" x14ac:dyDescent="0.3">
      <c r="A12" s="120"/>
      <c r="B12" s="124"/>
      <c r="C12" s="124"/>
      <c r="D12" s="124"/>
      <c r="E12" s="124"/>
      <c r="F12" s="124"/>
      <c r="G12" s="124"/>
      <c r="H12" s="125"/>
    </row>
    <row r="13" spans="1:8" ht="15.4" customHeight="1" thickTop="1" x14ac:dyDescent="0.25">
      <c r="A13" s="120"/>
      <c r="B13" s="124"/>
      <c r="C13" s="186" t="s">
        <v>5</v>
      </c>
      <c r="D13" s="187"/>
      <c r="E13" s="188" t="s">
        <v>6</v>
      </c>
      <c r="F13" s="189"/>
      <c r="G13" s="124"/>
      <c r="H13" s="125"/>
    </row>
    <row r="14" spans="1:8" ht="11.65" customHeight="1" x14ac:dyDescent="0.25">
      <c r="A14" s="120"/>
      <c r="B14" s="124"/>
      <c r="C14" s="206" t="s">
        <v>7</v>
      </c>
      <c r="D14" s="207"/>
      <c r="E14" s="208" t="s">
        <v>8</v>
      </c>
      <c r="F14" s="209"/>
      <c r="G14" s="124"/>
      <c r="H14" s="125"/>
    </row>
    <row r="15" spans="1:8" ht="11.65" customHeight="1" x14ac:dyDescent="0.25">
      <c r="A15" s="120"/>
      <c r="B15" s="124"/>
      <c r="C15" s="206" t="s">
        <v>9</v>
      </c>
      <c r="D15" s="207"/>
      <c r="E15" s="208" t="s">
        <v>10</v>
      </c>
      <c r="F15" s="209"/>
      <c r="G15" s="124"/>
      <c r="H15" s="125"/>
    </row>
    <row r="16" spans="1:8" ht="11.65" customHeight="1" x14ac:dyDescent="0.25">
      <c r="A16" s="120"/>
      <c r="B16" s="124"/>
      <c r="C16" s="206" t="s">
        <v>11</v>
      </c>
      <c r="D16" s="207"/>
      <c r="E16" s="208" t="s">
        <v>12</v>
      </c>
      <c r="F16" s="209"/>
      <c r="G16" s="124"/>
      <c r="H16" s="125"/>
    </row>
    <row r="17" spans="1:8" ht="13.5" customHeight="1" x14ac:dyDescent="0.25">
      <c r="A17" s="120"/>
      <c r="B17" s="124"/>
      <c r="C17" s="206" t="s">
        <v>13</v>
      </c>
      <c r="D17" s="207"/>
      <c r="E17" s="208" t="s">
        <v>14</v>
      </c>
      <c r="F17" s="209"/>
      <c r="G17" s="124"/>
      <c r="H17" s="126"/>
    </row>
    <row r="18" spans="1:8" ht="12.4" customHeight="1" x14ac:dyDescent="0.25">
      <c r="A18" s="120"/>
      <c r="B18" s="124"/>
      <c r="C18" s="206" t="s">
        <v>15</v>
      </c>
      <c r="D18" s="207"/>
      <c r="E18" s="213" t="s">
        <v>16</v>
      </c>
      <c r="F18" s="209"/>
      <c r="G18" s="124"/>
      <c r="H18" s="125"/>
    </row>
    <row r="19" spans="1:8" ht="24" customHeight="1" thickBot="1" x14ac:dyDescent="0.3">
      <c r="A19" s="120"/>
      <c r="B19" s="124"/>
      <c r="C19" s="214" t="s">
        <v>17</v>
      </c>
      <c r="D19" s="215"/>
      <c r="E19" s="216" t="s">
        <v>18</v>
      </c>
      <c r="F19" s="217"/>
      <c r="G19" s="124"/>
      <c r="H19" s="125"/>
    </row>
    <row r="20" spans="1:8" ht="11.65" customHeight="1" thickTop="1" x14ac:dyDescent="0.25">
      <c r="A20" s="120"/>
      <c r="B20" s="124"/>
      <c r="C20" s="127"/>
      <c r="D20" s="127"/>
      <c r="E20" s="127"/>
      <c r="F20" s="127"/>
      <c r="G20" s="124"/>
      <c r="H20" s="125"/>
    </row>
    <row r="21" spans="1:8" ht="27.4" customHeight="1" thickBot="1" x14ac:dyDescent="0.3">
      <c r="A21" s="120"/>
      <c r="B21" s="218" t="s">
        <v>19</v>
      </c>
      <c r="C21" s="219"/>
      <c r="D21" s="219"/>
      <c r="E21" s="219"/>
      <c r="F21" s="219"/>
      <c r="G21" s="219"/>
      <c r="H21" s="220"/>
    </row>
    <row r="22" spans="1:8" ht="15.75" thickTop="1" x14ac:dyDescent="0.25">
      <c r="A22" s="120"/>
      <c r="B22" s="128"/>
      <c r="C22" s="221" t="s">
        <v>5</v>
      </c>
      <c r="D22" s="187"/>
      <c r="E22" s="188" t="s">
        <v>6</v>
      </c>
      <c r="F22" s="189"/>
      <c r="G22" s="127"/>
      <c r="H22" s="129"/>
    </row>
    <row r="23" spans="1:8" ht="13.5" customHeight="1" x14ac:dyDescent="0.25">
      <c r="A23" s="120"/>
      <c r="B23" s="130"/>
      <c r="C23" s="222" t="s">
        <v>7</v>
      </c>
      <c r="D23" s="223"/>
      <c r="E23" s="224" t="s">
        <v>8</v>
      </c>
      <c r="F23" s="225"/>
      <c r="G23" s="131"/>
      <c r="H23" s="132"/>
    </row>
    <row r="24" spans="1:8" ht="13.5" customHeight="1" x14ac:dyDescent="0.25">
      <c r="A24" s="120"/>
      <c r="B24" s="130"/>
      <c r="C24" s="210" t="s">
        <v>20</v>
      </c>
      <c r="D24" s="211"/>
      <c r="E24" s="212" t="s">
        <v>14</v>
      </c>
      <c r="F24" s="209"/>
      <c r="G24" s="131"/>
      <c r="H24" s="132"/>
    </row>
    <row r="25" spans="1:8" ht="13.5" customHeight="1" x14ac:dyDescent="0.25">
      <c r="A25" s="120"/>
      <c r="B25" s="130"/>
      <c r="C25" s="210" t="s">
        <v>9</v>
      </c>
      <c r="D25" s="211"/>
      <c r="E25" s="212" t="s">
        <v>10</v>
      </c>
      <c r="F25" s="209"/>
      <c r="G25" s="131"/>
      <c r="H25" s="132"/>
    </row>
    <row r="26" spans="1:8" ht="22.9" customHeight="1" x14ac:dyDescent="0.25">
      <c r="A26" s="120"/>
      <c r="B26" s="130"/>
      <c r="C26" s="210" t="s">
        <v>21</v>
      </c>
      <c r="D26" s="211"/>
      <c r="E26" s="226" t="s">
        <v>22</v>
      </c>
      <c r="F26" s="227"/>
      <c r="G26" s="131"/>
      <c r="H26" s="132"/>
    </row>
    <row r="27" spans="1:8" ht="69.75" customHeight="1" x14ac:dyDescent="0.25">
      <c r="A27" s="120"/>
      <c r="B27" s="130"/>
      <c r="C27" s="228" t="s">
        <v>23</v>
      </c>
      <c r="D27" s="229"/>
      <c r="E27" s="230" t="s">
        <v>24</v>
      </c>
      <c r="F27" s="231"/>
      <c r="G27" s="131"/>
      <c r="H27" s="133"/>
    </row>
    <row r="28" spans="1:8" ht="34.5" customHeight="1" x14ac:dyDescent="0.25">
      <c r="B28" s="134"/>
      <c r="C28" s="232" t="s">
        <v>25</v>
      </c>
      <c r="D28" s="229"/>
      <c r="E28" s="230" t="s">
        <v>26</v>
      </c>
      <c r="F28" s="231"/>
      <c r="G28" s="131"/>
      <c r="H28" s="133"/>
    </row>
    <row r="29" spans="1:8" ht="27.75" customHeight="1" x14ac:dyDescent="0.25">
      <c r="B29" s="134"/>
      <c r="C29" s="232" t="s">
        <v>27</v>
      </c>
      <c r="D29" s="229"/>
      <c r="E29" s="230" t="s">
        <v>28</v>
      </c>
      <c r="F29" s="231"/>
      <c r="G29" s="131"/>
      <c r="H29" s="133"/>
    </row>
    <row r="30" spans="1:8" ht="28.5" customHeight="1" x14ac:dyDescent="0.25">
      <c r="B30" s="134"/>
      <c r="C30" s="232" t="s">
        <v>29</v>
      </c>
      <c r="D30" s="229"/>
      <c r="E30" s="230" t="s">
        <v>30</v>
      </c>
      <c r="F30" s="231"/>
      <c r="G30" s="131"/>
      <c r="H30" s="133"/>
    </row>
    <row r="31" spans="1:8" ht="72.75" customHeight="1" x14ac:dyDescent="0.25">
      <c r="B31" s="134"/>
      <c r="C31" s="232" t="s">
        <v>31</v>
      </c>
      <c r="D31" s="229"/>
      <c r="E31" s="230" t="s">
        <v>32</v>
      </c>
      <c r="F31" s="231"/>
      <c r="G31" s="131"/>
      <c r="H31" s="133"/>
    </row>
    <row r="32" spans="1:8" ht="64.5" customHeight="1" x14ac:dyDescent="0.25">
      <c r="B32" s="134"/>
      <c r="C32" s="232" t="s">
        <v>33</v>
      </c>
      <c r="D32" s="229"/>
      <c r="E32" s="230" t="s">
        <v>34</v>
      </c>
      <c r="F32" s="231"/>
      <c r="G32" s="131"/>
      <c r="H32" s="133"/>
    </row>
    <row r="33" spans="2:8" ht="71.25" customHeight="1" x14ac:dyDescent="0.25">
      <c r="B33" s="134"/>
      <c r="C33" s="233" t="s">
        <v>35</v>
      </c>
      <c r="D33" s="228"/>
      <c r="E33" s="230" t="s">
        <v>36</v>
      </c>
      <c r="F33" s="231"/>
      <c r="G33" s="131"/>
      <c r="H33" s="133"/>
    </row>
    <row r="34" spans="2:8" ht="55.5" customHeight="1" x14ac:dyDescent="0.25">
      <c r="B34" s="134"/>
      <c r="C34" s="233" t="s">
        <v>37</v>
      </c>
      <c r="D34" s="228"/>
      <c r="E34" s="230" t="s">
        <v>38</v>
      </c>
      <c r="F34" s="231"/>
      <c r="G34" s="131"/>
      <c r="H34" s="133"/>
    </row>
    <row r="35" spans="2:8" ht="42" customHeight="1" x14ac:dyDescent="0.25">
      <c r="B35" s="134"/>
      <c r="C35" s="233" t="s">
        <v>39</v>
      </c>
      <c r="D35" s="228"/>
      <c r="E35" s="230" t="s">
        <v>40</v>
      </c>
      <c r="F35" s="231"/>
      <c r="G35" s="131"/>
      <c r="H35" s="133"/>
    </row>
    <row r="36" spans="2:8" ht="59.25" customHeight="1" x14ac:dyDescent="0.25">
      <c r="B36" s="134"/>
      <c r="C36" s="233" t="s">
        <v>41</v>
      </c>
      <c r="D36" s="228"/>
      <c r="E36" s="230" t="s">
        <v>42</v>
      </c>
      <c r="F36" s="231"/>
      <c r="G36" s="131"/>
      <c r="H36" s="133"/>
    </row>
    <row r="37" spans="2:8" ht="23.25" customHeight="1" x14ac:dyDescent="0.25">
      <c r="B37" s="134"/>
      <c r="C37" s="233" t="s">
        <v>43</v>
      </c>
      <c r="D37" s="228"/>
      <c r="E37" s="230" t="s">
        <v>44</v>
      </c>
      <c r="F37" s="231"/>
      <c r="G37" s="131"/>
      <c r="H37" s="133"/>
    </row>
    <row r="38" spans="2:8" ht="30.75" customHeight="1" x14ac:dyDescent="0.25">
      <c r="B38" s="134"/>
      <c r="C38" s="233" t="s">
        <v>45</v>
      </c>
      <c r="D38" s="228"/>
      <c r="E38" s="230" t="s">
        <v>46</v>
      </c>
      <c r="F38" s="231"/>
      <c r="G38" s="131"/>
      <c r="H38" s="133"/>
    </row>
    <row r="39" spans="2:8" ht="35.25" customHeight="1" x14ac:dyDescent="0.25">
      <c r="B39" s="134"/>
      <c r="C39" s="233" t="s">
        <v>45</v>
      </c>
      <c r="D39" s="228"/>
      <c r="E39" s="230" t="s">
        <v>46</v>
      </c>
      <c r="F39" s="231"/>
      <c r="G39" s="131"/>
      <c r="H39" s="133"/>
    </row>
    <row r="40" spans="2:8" ht="33" customHeight="1" x14ac:dyDescent="0.25">
      <c r="B40" s="134"/>
      <c r="C40" s="233" t="s">
        <v>47</v>
      </c>
      <c r="D40" s="228"/>
      <c r="E40" s="230" t="s">
        <v>48</v>
      </c>
      <c r="F40" s="231"/>
      <c r="G40" s="131"/>
      <c r="H40" s="133"/>
    </row>
    <row r="41" spans="2:8" ht="30" customHeight="1" x14ac:dyDescent="0.25">
      <c r="B41" s="134"/>
      <c r="C41" s="233" t="s">
        <v>49</v>
      </c>
      <c r="D41" s="228"/>
      <c r="E41" s="230" t="s">
        <v>50</v>
      </c>
      <c r="F41" s="231"/>
      <c r="G41" s="131"/>
      <c r="H41" s="133"/>
    </row>
    <row r="42" spans="2:8" ht="35.25" customHeight="1" x14ac:dyDescent="0.25">
      <c r="B42" s="134"/>
      <c r="C42" s="233" t="s">
        <v>51</v>
      </c>
      <c r="D42" s="228"/>
      <c r="E42" s="230" t="s">
        <v>52</v>
      </c>
      <c r="F42" s="231"/>
      <c r="G42" s="131"/>
      <c r="H42" s="133"/>
    </row>
    <row r="43" spans="2:8" ht="31.5" customHeight="1" x14ac:dyDescent="0.25">
      <c r="B43" s="134"/>
      <c r="C43" s="233" t="s">
        <v>53</v>
      </c>
      <c r="D43" s="228"/>
      <c r="E43" s="230" t="s">
        <v>54</v>
      </c>
      <c r="F43" s="231"/>
      <c r="G43" s="131"/>
      <c r="H43" s="133"/>
    </row>
    <row r="44" spans="2:8" ht="54" customHeight="1" x14ac:dyDescent="0.25">
      <c r="B44" s="134"/>
      <c r="C44" s="233" t="s">
        <v>55</v>
      </c>
      <c r="D44" s="228"/>
      <c r="E44" s="230" t="s">
        <v>56</v>
      </c>
      <c r="F44" s="231"/>
      <c r="G44" s="131"/>
      <c r="H44" s="133"/>
    </row>
    <row r="45" spans="2:8" ht="59.25" customHeight="1" x14ac:dyDescent="0.25">
      <c r="B45" s="134"/>
      <c r="C45" s="233" t="s">
        <v>57</v>
      </c>
      <c r="D45" s="228"/>
      <c r="E45" s="230" t="s">
        <v>58</v>
      </c>
      <c r="F45" s="231"/>
      <c r="G45" s="131"/>
      <c r="H45" s="133"/>
    </row>
    <row r="46" spans="2:8" ht="84" customHeight="1" x14ac:dyDescent="0.25">
      <c r="B46" s="134"/>
      <c r="C46" s="233" t="s">
        <v>59</v>
      </c>
      <c r="D46" s="228"/>
      <c r="E46" s="230" t="s">
        <v>60</v>
      </c>
      <c r="F46" s="231"/>
      <c r="G46" s="131"/>
      <c r="H46" s="133"/>
    </row>
    <row r="47" spans="2:8" ht="82.5" customHeight="1" x14ac:dyDescent="0.25">
      <c r="B47" s="134"/>
      <c r="C47" s="233" t="s">
        <v>61</v>
      </c>
      <c r="D47" s="228"/>
      <c r="E47" s="230" t="s">
        <v>62</v>
      </c>
      <c r="F47" s="231"/>
      <c r="G47" s="131"/>
      <c r="H47" s="133"/>
    </row>
    <row r="48" spans="2:8" ht="46.5" customHeight="1" thickBot="1" x14ac:dyDescent="0.3">
      <c r="B48" s="134"/>
      <c r="C48" s="234"/>
      <c r="D48" s="235"/>
      <c r="E48" s="236"/>
      <c r="F48" s="237"/>
      <c r="G48" s="131"/>
      <c r="H48" s="133"/>
    </row>
    <row r="49" spans="2:8" ht="6.75" customHeight="1" thickTop="1" x14ac:dyDescent="0.25">
      <c r="B49" s="134"/>
      <c r="C49" s="135"/>
      <c r="D49" s="135"/>
      <c r="E49" s="136"/>
      <c r="F49" s="136"/>
      <c r="G49" s="131"/>
      <c r="H49" s="133"/>
    </row>
    <row r="50" spans="2:8" x14ac:dyDescent="0.25">
      <c r="B50" s="134"/>
      <c r="C50" s="137"/>
      <c r="D50" s="137"/>
      <c r="E50" s="137"/>
      <c r="F50" s="137"/>
      <c r="G50" s="131"/>
      <c r="H50" s="133"/>
    </row>
    <row r="51" spans="2:8" ht="21" customHeight="1" x14ac:dyDescent="0.25">
      <c r="B51" s="138" t="s">
        <v>63</v>
      </c>
      <c r="C51" s="137"/>
      <c r="D51" s="137"/>
      <c r="E51" s="137"/>
      <c r="F51" s="137"/>
      <c r="G51" s="137"/>
      <c r="H51" s="139"/>
    </row>
    <row r="52" spans="2:8" ht="20.25" customHeight="1" x14ac:dyDescent="0.25">
      <c r="B52" s="138" t="s">
        <v>64</v>
      </c>
      <c r="C52" s="137"/>
      <c r="D52" s="137"/>
      <c r="E52" s="137"/>
      <c r="F52" s="137"/>
      <c r="G52" s="137"/>
      <c r="H52" s="139"/>
    </row>
    <row r="53" spans="2:8" ht="20.25" customHeight="1" x14ac:dyDescent="0.25">
      <c r="B53" s="138" t="s">
        <v>65</v>
      </c>
      <c r="C53" s="137"/>
      <c r="D53" s="137"/>
      <c r="E53" s="137"/>
      <c r="F53" s="137"/>
      <c r="G53" s="137"/>
      <c r="H53" s="139"/>
    </row>
    <row r="54" spans="2:8" ht="20.25" customHeight="1" x14ac:dyDescent="0.25">
      <c r="B54" s="138" t="s">
        <v>66</v>
      </c>
      <c r="C54" s="137"/>
      <c r="D54" s="137"/>
      <c r="E54" s="137"/>
      <c r="F54" s="137"/>
      <c r="G54" s="137"/>
      <c r="H54" s="139"/>
    </row>
    <row r="55" spans="2:8" ht="14.65" customHeight="1" x14ac:dyDescent="0.25">
      <c r="B55" s="138" t="s">
        <v>67</v>
      </c>
      <c r="C55" s="137"/>
      <c r="D55" s="137"/>
      <c r="E55" s="137"/>
      <c r="F55" s="137"/>
      <c r="G55" s="137"/>
      <c r="H55" s="139"/>
    </row>
    <row r="56" spans="2:8" ht="15.75" thickBot="1" x14ac:dyDescent="0.3">
      <c r="B56" s="140"/>
      <c r="C56" s="141"/>
      <c r="D56" s="141"/>
      <c r="E56" s="141"/>
      <c r="F56" s="141"/>
      <c r="G56" s="141"/>
      <c r="H56" s="142"/>
    </row>
  </sheetData>
  <mergeCells count="74">
    <mergeCell ref="C46:D46"/>
    <mergeCell ref="E46:F46"/>
    <mergeCell ref="C47:D47"/>
    <mergeCell ref="E47:F47"/>
    <mergeCell ref="C48:D48"/>
    <mergeCell ref="E48:F48"/>
    <mergeCell ref="C43:D43"/>
    <mergeCell ref="E43:F43"/>
    <mergeCell ref="C44:D44"/>
    <mergeCell ref="E44:F44"/>
    <mergeCell ref="C45:D45"/>
    <mergeCell ref="E45:F45"/>
    <mergeCell ref="C40:D40"/>
    <mergeCell ref="E40:F40"/>
    <mergeCell ref="C41:D41"/>
    <mergeCell ref="E41:F41"/>
    <mergeCell ref="C42:D42"/>
    <mergeCell ref="E42:F42"/>
    <mergeCell ref="C37:D37"/>
    <mergeCell ref="E37:F37"/>
    <mergeCell ref="C38:D38"/>
    <mergeCell ref="E38:F38"/>
    <mergeCell ref="C39:D39"/>
    <mergeCell ref="E39:F39"/>
    <mergeCell ref="C34:D34"/>
    <mergeCell ref="E34:F34"/>
    <mergeCell ref="C35:D35"/>
    <mergeCell ref="E35:F35"/>
    <mergeCell ref="C36:D36"/>
    <mergeCell ref="E36:F36"/>
    <mergeCell ref="C31:D31"/>
    <mergeCell ref="E31:F31"/>
    <mergeCell ref="C32:D32"/>
    <mergeCell ref="E32:F32"/>
    <mergeCell ref="C33:D33"/>
    <mergeCell ref="E33:F33"/>
    <mergeCell ref="C28:D28"/>
    <mergeCell ref="E28:F28"/>
    <mergeCell ref="C29:D29"/>
    <mergeCell ref="E29:F29"/>
    <mergeCell ref="C30:D30"/>
    <mergeCell ref="E30:F30"/>
    <mergeCell ref="C25:D25"/>
    <mergeCell ref="E25:F25"/>
    <mergeCell ref="C26:D26"/>
    <mergeCell ref="E26:F26"/>
    <mergeCell ref="C27:D27"/>
    <mergeCell ref="E27:F27"/>
    <mergeCell ref="C24:D24"/>
    <mergeCell ref="E24:F24"/>
    <mergeCell ref="C17:D17"/>
    <mergeCell ref="E17:F17"/>
    <mergeCell ref="C18:D18"/>
    <mergeCell ref="E18:F18"/>
    <mergeCell ref="C19:D19"/>
    <mergeCell ref="E19:F19"/>
    <mergeCell ref="B21:H21"/>
    <mergeCell ref="C22:D22"/>
    <mergeCell ref="E22:F22"/>
    <mergeCell ref="C23:D23"/>
    <mergeCell ref="E23:F23"/>
    <mergeCell ref="C14:D14"/>
    <mergeCell ref="E14:F14"/>
    <mergeCell ref="C15:D15"/>
    <mergeCell ref="E15:F15"/>
    <mergeCell ref="C16:D16"/>
    <mergeCell ref="E16:F16"/>
    <mergeCell ref="C13:D13"/>
    <mergeCell ref="E13:F13"/>
    <mergeCell ref="B2:H2"/>
    <mergeCell ref="B4:H5"/>
    <mergeCell ref="B6:H6"/>
    <mergeCell ref="B7:H7"/>
    <mergeCell ref="B9:H1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A21"/>
  <sheetViews>
    <sheetView workbookViewId="0">
      <selection activeCell="A19" sqref="A19"/>
    </sheetView>
  </sheetViews>
  <sheetFormatPr baseColWidth="10" defaultColWidth="11.42578125" defaultRowHeight="12.75" x14ac:dyDescent="0.2"/>
  <cols>
    <col min="1" max="1" width="32.85546875" style="9" customWidth="1"/>
    <col min="2" max="16384" width="11.42578125" style="9"/>
  </cols>
  <sheetData>
    <row r="3" spans="1:1" x14ac:dyDescent="0.2">
      <c r="A3" s="10" t="s">
        <v>169</v>
      </c>
    </row>
    <row r="4" spans="1:1" x14ac:dyDescent="0.2">
      <c r="A4" s="10" t="s">
        <v>278</v>
      </c>
    </row>
    <row r="5" spans="1:1" x14ac:dyDescent="0.2">
      <c r="A5" s="10" t="s">
        <v>280</v>
      </c>
    </row>
    <row r="6" spans="1:1" x14ac:dyDescent="0.2">
      <c r="A6" s="10" t="s">
        <v>282</v>
      </c>
    </row>
    <row r="7" spans="1:1" x14ac:dyDescent="0.2">
      <c r="A7" s="10" t="s">
        <v>170</v>
      </c>
    </row>
    <row r="8" spans="1:1" x14ac:dyDescent="0.2">
      <c r="A8" s="10" t="s">
        <v>171</v>
      </c>
    </row>
    <row r="9" spans="1:1" x14ac:dyDescent="0.2">
      <c r="A9" s="10" t="s">
        <v>288</v>
      </c>
    </row>
    <row r="10" spans="1:1" x14ac:dyDescent="0.2">
      <c r="A10" s="10" t="s">
        <v>172</v>
      </c>
    </row>
    <row r="11" spans="1:1" x14ac:dyDescent="0.2">
      <c r="A11" s="10" t="s">
        <v>291</v>
      </c>
    </row>
    <row r="12" spans="1:1" x14ac:dyDescent="0.2">
      <c r="A12" s="10" t="s">
        <v>310</v>
      </c>
    </row>
    <row r="13" spans="1:1" x14ac:dyDescent="0.2">
      <c r="A13" s="10" t="s">
        <v>311</v>
      </c>
    </row>
    <row r="14" spans="1:1" x14ac:dyDescent="0.2">
      <c r="A14" s="10" t="s">
        <v>312</v>
      </c>
    </row>
    <row r="16" spans="1:1" x14ac:dyDescent="0.2">
      <c r="A16" s="10" t="s">
        <v>313</v>
      </c>
    </row>
    <row r="17" spans="1:1" x14ac:dyDescent="0.2">
      <c r="A17" s="10" t="s">
        <v>297</v>
      </c>
    </row>
    <row r="18" spans="1:1" x14ac:dyDescent="0.2">
      <c r="A18" s="10" t="s">
        <v>299</v>
      </c>
    </row>
    <row r="20" spans="1:1" x14ac:dyDescent="0.2">
      <c r="A20" s="10" t="s">
        <v>302</v>
      </c>
    </row>
    <row r="21" spans="1:1" x14ac:dyDescent="0.2">
      <c r="A21" s="10" t="s">
        <v>303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sheetPr>
  <dimension ref="B1:AZ37"/>
  <sheetViews>
    <sheetView showGridLines="0" zoomScale="80" zoomScaleNormal="80" workbookViewId="0">
      <selection activeCell="B12" sqref="B12:C12"/>
    </sheetView>
  </sheetViews>
  <sheetFormatPr baseColWidth="10" defaultColWidth="11.42578125" defaultRowHeight="15" x14ac:dyDescent="0.25"/>
  <cols>
    <col min="1" max="1" width="7.5703125" customWidth="1"/>
    <col min="2" max="2" width="16.7109375" customWidth="1" collapsed="1"/>
    <col min="3" max="3" width="29.7109375" customWidth="1" collapsed="1"/>
    <col min="4" max="4" width="43.7109375" customWidth="1" collapsed="1"/>
    <col min="5" max="5" width="58.85546875" customWidth="1" collapsed="1"/>
    <col min="6" max="6" width="39.28515625" customWidth="1"/>
    <col min="15" max="15" width="37" customWidth="1"/>
    <col min="51" max="51" width="6.140625" customWidth="1"/>
    <col min="52" max="52" width="130.5703125" customWidth="1"/>
  </cols>
  <sheetData>
    <row r="1" spans="2:52" ht="16.5" customHeight="1" thickBot="1" x14ac:dyDescent="0.3">
      <c r="AZ1" s="143" t="s">
        <v>68</v>
      </c>
    </row>
    <row r="2" spans="2:52" ht="18" customHeight="1" thickBot="1" x14ac:dyDescent="0.3">
      <c r="B2" s="242"/>
      <c r="C2" s="245" t="s">
        <v>69</v>
      </c>
      <c r="D2" s="246"/>
      <c r="E2" s="246"/>
      <c r="F2" s="144" t="s">
        <v>70</v>
      </c>
      <c r="AZ2" s="143" t="s">
        <v>71</v>
      </c>
    </row>
    <row r="3" spans="2:52" ht="18" customHeight="1" thickBot="1" x14ac:dyDescent="0.3">
      <c r="B3" s="243"/>
      <c r="C3" s="247"/>
      <c r="D3" s="248"/>
      <c r="E3" s="248"/>
      <c r="F3" s="145" t="s">
        <v>72</v>
      </c>
      <c r="AZ3" s="143" t="s">
        <v>73</v>
      </c>
    </row>
    <row r="4" spans="2:52" ht="18" customHeight="1" thickBot="1" x14ac:dyDescent="0.3">
      <c r="B4" s="243"/>
      <c r="C4" s="247"/>
      <c r="D4" s="248"/>
      <c r="E4" s="248"/>
      <c r="F4" s="145" t="s">
        <v>74</v>
      </c>
      <c r="AZ4" s="143" t="s">
        <v>75</v>
      </c>
    </row>
    <row r="5" spans="2:52" ht="18" customHeight="1" thickBot="1" x14ac:dyDescent="0.3">
      <c r="B5" s="244"/>
      <c r="C5" s="249"/>
      <c r="D5" s="250"/>
      <c r="E5" s="250"/>
      <c r="F5" s="145" t="s">
        <v>76</v>
      </c>
      <c r="AZ5" s="146"/>
    </row>
    <row r="6" spans="2:52" ht="18" customHeight="1" thickBot="1" x14ac:dyDescent="0.3">
      <c r="B6" s="147"/>
      <c r="C6" s="148"/>
      <c r="D6" s="148"/>
      <c r="E6" s="148"/>
      <c r="F6" s="149"/>
      <c r="AZ6" s="146"/>
    </row>
    <row r="7" spans="2:52" ht="33.4" customHeight="1" x14ac:dyDescent="0.25">
      <c r="B7" s="150" t="s">
        <v>77</v>
      </c>
      <c r="C7" s="251" t="s">
        <v>78</v>
      </c>
      <c r="D7" s="252"/>
      <c r="E7" s="252"/>
      <c r="F7" s="253"/>
      <c r="AZ7" s="146"/>
    </row>
    <row r="8" spans="2:52" ht="33" customHeight="1" thickBot="1" x14ac:dyDescent="0.3">
      <c r="B8" s="151" t="s">
        <v>79</v>
      </c>
      <c r="C8" s="254" t="s">
        <v>80</v>
      </c>
      <c r="D8" s="255"/>
      <c r="E8" s="255"/>
      <c r="F8" s="256"/>
      <c r="AZ8" s="146"/>
    </row>
    <row r="9" spans="2:52" ht="16.5" thickBot="1" x14ac:dyDescent="0.3">
      <c r="B9" s="257"/>
      <c r="C9" s="257"/>
      <c r="D9" s="257"/>
      <c r="E9" s="257"/>
      <c r="F9" s="257"/>
    </row>
    <row r="10" spans="2:52" ht="15.6" customHeight="1" thickBot="1" x14ac:dyDescent="0.3">
      <c r="B10" s="258" t="s">
        <v>69</v>
      </c>
      <c r="C10" s="259"/>
      <c r="D10" s="259"/>
      <c r="E10" s="259"/>
      <c r="F10" s="260"/>
    </row>
    <row r="11" spans="2:52" ht="32.25" thickBot="1" x14ac:dyDescent="0.3">
      <c r="B11" s="238" t="s">
        <v>81</v>
      </c>
      <c r="C11" s="239"/>
      <c r="D11" s="172" t="s">
        <v>82</v>
      </c>
      <c r="E11" s="172" t="s">
        <v>83</v>
      </c>
      <c r="F11" s="171" t="s">
        <v>84</v>
      </c>
    </row>
    <row r="12" spans="2:52" ht="339" customHeight="1" thickBot="1" x14ac:dyDescent="0.3">
      <c r="B12" s="240" t="s">
        <v>71</v>
      </c>
      <c r="C12" s="241"/>
      <c r="D12" s="152" t="s">
        <v>85</v>
      </c>
      <c r="E12" s="153" t="s">
        <v>86</v>
      </c>
      <c r="F12" s="154" t="s">
        <v>87</v>
      </c>
    </row>
    <row r="14" spans="2:52" ht="18" x14ac:dyDescent="0.25">
      <c r="B14" s="269" t="s">
        <v>88</v>
      </c>
      <c r="C14" s="269"/>
      <c r="D14" s="269"/>
      <c r="E14" s="269"/>
      <c r="F14" s="269"/>
    </row>
    <row r="15" spans="2:52" ht="15.75" x14ac:dyDescent="0.25">
      <c r="B15" s="155"/>
    </row>
    <row r="16" spans="2:52" ht="15.75" thickBot="1" x14ac:dyDescent="0.3">
      <c r="B16" s="156"/>
    </row>
    <row r="17" spans="2:6" ht="16.5" thickBot="1" x14ac:dyDescent="0.3">
      <c r="B17" s="270" t="s">
        <v>89</v>
      </c>
      <c r="C17" s="271"/>
      <c r="D17" s="272"/>
      <c r="E17" s="270" t="s">
        <v>90</v>
      </c>
      <c r="F17" s="272"/>
    </row>
    <row r="18" spans="2:6" ht="15" customHeight="1" x14ac:dyDescent="0.25">
      <c r="B18" s="273" t="s">
        <v>91</v>
      </c>
      <c r="C18" s="274"/>
      <c r="D18" s="275"/>
      <c r="E18" s="273" t="s">
        <v>92</v>
      </c>
      <c r="F18" s="276"/>
    </row>
    <row r="19" spans="2:6" ht="15" customHeight="1" x14ac:dyDescent="0.25">
      <c r="B19" s="261" t="s">
        <v>93</v>
      </c>
      <c r="C19" s="262"/>
      <c r="D19" s="262"/>
      <c r="E19" s="263" t="s">
        <v>94</v>
      </c>
      <c r="F19" s="264"/>
    </row>
    <row r="20" spans="2:6" ht="15" customHeight="1" x14ac:dyDescent="0.25">
      <c r="B20" s="265" t="s">
        <v>95</v>
      </c>
      <c r="C20" s="266"/>
      <c r="D20" s="266"/>
      <c r="E20" s="267" t="s">
        <v>96</v>
      </c>
      <c r="F20" s="268"/>
    </row>
    <row r="21" spans="2:6" ht="15" customHeight="1" x14ac:dyDescent="0.25">
      <c r="B21" s="265" t="s">
        <v>97</v>
      </c>
      <c r="C21" s="266"/>
      <c r="D21" s="266"/>
      <c r="E21" s="267" t="s">
        <v>98</v>
      </c>
      <c r="F21" s="268"/>
    </row>
    <row r="22" spans="2:6" ht="15" customHeight="1" x14ac:dyDescent="0.25">
      <c r="B22" s="265" t="s">
        <v>99</v>
      </c>
      <c r="C22" s="266"/>
      <c r="D22" s="266"/>
      <c r="E22" s="263" t="s">
        <v>100</v>
      </c>
      <c r="F22" s="264"/>
    </row>
    <row r="23" spans="2:6" ht="15" customHeight="1" x14ac:dyDescent="0.25">
      <c r="B23" s="265" t="s">
        <v>101</v>
      </c>
      <c r="C23" s="266"/>
      <c r="D23" s="266"/>
      <c r="E23" s="267" t="s">
        <v>102</v>
      </c>
      <c r="F23" s="268"/>
    </row>
    <row r="24" spans="2:6" ht="34.5" customHeight="1" x14ac:dyDescent="0.25">
      <c r="B24" s="267" t="s">
        <v>103</v>
      </c>
      <c r="C24" s="277"/>
      <c r="D24" s="278"/>
      <c r="E24" s="267" t="s">
        <v>104</v>
      </c>
      <c r="F24" s="268"/>
    </row>
    <row r="25" spans="2:6" ht="15.75" customHeight="1" x14ac:dyDescent="0.25">
      <c r="B25" s="267" t="s">
        <v>105</v>
      </c>
      <c r="C25" s="277"/>
      <c r="D25" s="278"/>
      <c r="E25" s="267" t="s">
        <v>106</v>
      </c>
      <c r="F25" s="268"/>
    </row>
    <row r="26" spans="2:6" ht="15" customHeight="1" x14ac:dyDescent="0.25">
      <c r="B26" s="279"/>
      <c r="C26" s="280"/>
      <c r="D26" s="281"/>
      <c r="E26" s="263" t="s">
        <v>107</v>
      </c>
      <c r="F26" s="264"/>
    </row>
    <row r="27" spans="2:6" ht="15" customHeight="1" thickBot="1" x14ac:dyDescent="0.35">
      <c r="B27" s="282"/>
      <c r="C27" s="283"/>
      <c r="D27" s="284"/>
      <c r="E27" s="285"/>
      <c r="F27" s="286"/>
    </row>
    <row r="28" spans="2:6" ht="15" customHeight="1" thickBot="1" x14ac:dyDescent="0.3">
      <c r="B28" s="287" t="s">
        <v>108</v>
      </c>
      <c r="C28" s="288"/>
      <c r="D28" s="288"/>
      <c r="E28" s="287" t="s">
        <v>109</v>
      </c>
      <c r="F28" s="289"/>
    </row>
    <row r="29" spans="2:6" ht="15.75" customHeight="1" x14ac:dyDescent="0.25">
      <c r="B29" s="290" t="s">
        <v>110</v>
      </c>
      <c r="C29" s="291"/>
      <c r="D29" s="292"/>
      <c r="E29" s="293" t="s">
        <v>111</v>
      </c>
      <c r="F29" s="294"/>
    </row>
    <row r="30" spans="2:6" ht="15.75" x14ac:dyDescent="0.25">
      <c r="B30" s="295" t="s">
        <v>112</v>
      </c>
      <c r="C30" s="296"/>
      <c r="D30" s="297"/>
      <c r="E30" s="267" t="s">
        <v>113</v>
      </c>
      <c r="F30" s="268"/>
    </row>
    <row r="31" spans="2:6" ht="15.75" x14ac:dyDescent="0.25">
      <c r="B31" s="295" t="s">
        <v>114</v>
      </c>
      <c r="C31" s="296"/>
      <c r="D31" s="297"/>
      <c r="E31" s="267" t="s">
        <v>115</v>
      </c>
      <c r="F31" s="268"/>
    </row>
    <row r="32" spans="2:6" ht="15.75" x14ac:dyDescent="0.25">
      <c r="B32" s="295" t="s">
        <v>116</v>
      </c>
      <c r="C32" s="296"/>
      <c r="D32" s="297"/>
      <c r="E32" s="298" t="s">
        <v>117</v>
      </c>
      <c r="F32" s="299"/>
    </row>
    <row r="33" spans="2:6" ht="15.75" x14ac:dyDescent="0.25">
      <c r="B33" s="310" t="s">
        <v>118</v>
      </c>
      <c r="C33" s="311"/>
      <c r="D33" s="312"/>
      <c r="E33" s="267" t="s">
        <v>119</v>
      </c>
      <c r="F33" s="268"/>
    </row>
    <row r="34" spans="2:6" ht="15.75" x14ac:dyDescent="0.25">
      <c r="B34" s="295" t="s">
        <v>120</v>
      </c>
      <c r="C34" s="296"/>
      <c r="D34" s="297"/>
      <c r="E34" s="267" t="s">
        <v>121</v>
      </c>
      <c r="F34" s="268"/>
    </row>
    <row r="35" spans="2:6" ht="16.5" x14ac:dyDescent="0.25">
      <c r="B35" s="305" t="s">
        <v>122</v>
      </c>
      <c r="C35" s="306"/>
      <c r="D35" s="307"/>
      <c r="E35" s="308"/>
      <c r="F35" s="309"/>
    </row>
    <row r="36" spans="2:6" ht="16.5" x14ac:dyDescent="0.25">
      <c r="B36" s="305"/>
      <c r="C36" s="306"/>
      <c r="D36" s="307"/>
      <c r="E36" s="308"/>
      <c r="F36" s="309"/>
    </row>
    <row r="37" spans="2:6" ht="17.25" thickBot="1" x14ac:dyDescent="0.35">
      <c r="B37" s="300"/>
      <c r="C37" s="301"/>
      <c r="D37" s="302"/>
      <c r="E37" s="303"/>
      <c r="F37" s="304"/>
    </row>
  </sheetData>
  <mergeCells count="51">
    <mergeCell ref="B37:D37"/>
    <mergeCell ref="E37:F37"/>
    <mergeCell ref="B36:D36"/>
    <mergeCell ref="E36:F36"/>
    <mergeCell ref="B33:D33"/>
    <mergeCell ref="E33:F33"/>
    <mergeCell ref="B34:D34"/>
    <mergeCell ref="E34:F34"/>
    <mergeCell ref="B35:D35"/>
    <mergeCell ref="E35:F35"/>
    <mergeCell ref="B30:D30"/>
    <mergeCell ref="E30:F30"/>
    <mergeCell ref="B31:D31"/>
    <mergeCell ref="E31:F31"/>
    <mergeCell ref="B32:D32"/>
    <mergeCell ref="E32:F32"/>
    <mergeCell ref="B27:D27"/>
    <mergeCell ref="E27:F27"/>
    <mergeCell ref="B28:D28"/>
    <mergeCell ref="E28:F28"/>
    <mergeCell ref="B29:D29"/>
    <mergeCell ref="E29:F29"/>
    <mergeCell ref="B24:D24"/>
    <mergeCell ref="E24:F24"/>
    <mergeCell ref="B25:D25"/>
    <mergeCell ref="E25:F25"/>
    <mergeCell ref="B26:D26"/>
    <mergeCell ref="E26:F26"/>
    <mergeCell ref="B21:D21"/>
    <mergeCell ref="E21:F21"/>
    <mergeCell ref="B22:D22"/>
    <mergeCell ref="E22:F22"/>
    <mergeCell ref="B23:D23"/>
    <mergeCell ref="E23:F23"/>
    <mergeCell ref="B19:D19"/>
    <mergeCell ref="E19:F19"/>
    <mergeCell ref="B20:D20"/>
    <mergeCell ref="E20:F20"/>
    <mergeCell ref="B14:F14"/>
    <mergeCell ref="B17:D17"/>
    <mergeCell ref="E17:F17"/>
    <mergeCell ref="B18:D18"/>
    <mergeCell ref="E18:F18"/>
    <mergeCell ref="B11:C11"/>
    <mergeCell ref="B12:C12"/>
    <mergeCell ref="B2:B5"/>
    <mergeCell ref="C2:E5"/>
    <mergeCell ref="C7:F7"/>
    <mergeCell ref="C8:F8"/>
    <mergeCell ref="B9:F9"/>
    <mergeCell ref="B10:F10"/>
  </mergeCells>
  <dataValidations count="1">
    <dataValidation type="list" allowBlank="1" showInputMessage="1" showErrorMessage="1" sqref="B12:C12 IX12:IY12 ST12:SU12 ACP12:ACQ12 AML12:AMM12 AWH12:AWI12 BGD12:BGE12 BPZ12:BQA12 BZV12:BZW12 CJR12:CJS12 CTN12:CTO12 DDJ12:DDK12 DNF12:DNG12 DXB12:DXC12 EGX12:EGY12 EQT12:EQU12 FAP12:FAQ12 FKL12:FKM12 FUH12:FUI12 GED12:GEE12 GNZ12:GOA12 GXV12:GXW12 HHR12:HHS12 HRN12:HRO12 IBJ12:IBK12 ILF12:ILG12 IVB12:IVC12 JEX12:JEY12 JOT12:JOU12 JYP12:JYQ12 KIL12:KIM12 KSH12:KSI12 LCD12:LCE12 LLZ12:LMA12 LVV12:LVW12 MFR12:MFS12 MPN12:MPO12 MZJ12:MZK12 NJF12:NJG12 NTB12:NTC12 OCX12:OCY12 OMT12:OMU12 OWP12:OWQ12 PGL12:PGM12 PQH12:PQI12 QAD12:QAE12 QJZ12:QKA12 QTV12:QTW12 RDR12:RDS12 RNN12:RNO12 RXJ12:RXK12 SHF12:SHG12 SRB12:SRC12 TAX12:TAY12 TKT12:TKU12 TUP12:TUQ12 UEL12:UEM12 UOH12:UOI12 UYD12:UYE12 VHZ12:VIA12 VRV12:VRW12 WBR12:WBS12 WLN12:WLO12 WVJ12:WVK12 B65548:C65548 IX65548:IY65548 ST65548:SU65548 ACP65548:ACQ65548 AML65548:AMM65548 AWH65548:AWI65548 BGD65548:BGE65548 BPZ65548:BQA65548 BZV65548:BZW65548 CJR65548:CJS65548 CTN65548:CTO65548 DDJ65548:DDK65548 DNF65548:DNG65548 DXB65548:DXC65548 EGX65548:EGY65548 EQT65548:EQU65548 FAP65548:FAQ65548 FKL65548:FKM65548 FUH65548:FUI65548 GED65548:GEE65548 GNZ65548:GOA65548 GXV65548:GXW65548 HHR65548:HHS65548 HRN65548:HRO65548 IBJ65548:IBK65548 ILF65548:ILG65548 IVB65548:IVC65548 JEX65548:JEY65548 JOT65548:JOU65548 JYP65548:JYQ65548 KIL65548:KIM65548 KSH65548:KSI65548 LCD65548:LCE65548 LLZ65548:LMA65548 LVV65548:LVW65548 MFR65548:MFS65548 MPN65548:MPO65548 MZJ65548:MZK65548 NJF65548:NJG65548 NTB65548:NTC65548 OCX65548:OCY65548 OMT65548:OMU65548 OWP65548:OWQ65548 PGL65548:PGM65548 PQH65548:PQI65548 QAD65548:QAE65548 QJZ65548:QKA65548 QTV65548:QTW65548 RDR65548:RDS65548 RNN65548:RNO65548 RXJ65548:RXK65548 SHF65548:SHG65548 SRB65548:SRC65548 TAX65548:TAY65548 TKT65548:TKU65548 TUP65548:TUQ65548 UEL65548:UEM65548 UOH65548:UOI65548 UYD65548:UYE65548 VHZ65548:VIA65548 VRV65548:VRW65548 WBR65548:WBS65548 WLN65548:WLO65548 WVJ65548:WVK65548 B131084:C131084 IX131084:IY131084 ST131084:SU131084 ACP131084:ACQ131084 AML131084:AMM131084 AWH131084:AWI131084 BGD131084:BGE131084 BPZ131084:BQA131084 BZV131084:BZW131084 CJR131084:CJS131084 CTN131084:CTO131084 DDJ131084:DDK131084 DNF131084:DNG131084 DXB131084:DXC131084 EGX131084:EGY131084 EQT131084:EQU131084 FAP131084:FAQ131084 FKL131084:FKM131084 FUH131084:FUI131084 GED131084:GEE131084 GNZ131084:GOA131084 GXV131084:GXW131084 HHR131084:HHS131084 HRN131084:HRO131084 IBJ131084:IBK131084 ILF131084:ILG131084 IVB131084:IVC131084 JEX131084:JEY131084 JOT131084:JOU131084 JYP131084:JYQ131084 KIL131084:KIM131084 KSH131084:KSI131084 LCD131084:LCE131084 LLZ131084:LMA131084 LVV131084:LVW131084 MFR131084:MFS131084 MPN131084:MPO131084 MZJ131084:MZK131084 NJF131084:NJG131084 NTB131084:NTC131084 OCX131084:OCY131084 OMT131084:OMU131084 OWP131084:OWQ131084 PGL131084:PGM131084 PQH131084:PQI131084 QAD131084:QAE131084 QJZ131084:QKA131084 QTV131084:QTW131084 RDR131084:RDS131084 RNN131084:RNO131084 RXJ131084:RXK131084 SHF131084:SHG131084 SRB131084:SRC131084 TAX131084:TAY131084 TKT131084:TKU131084 TUP131084:TUQ131084 UEL131084:UEM131084 UOH131084:UOI131084 UYD131084:UYE131084 VHZ131084:VIA131084 VRV131084:VRW131084 WBR131084:WBS131084 WLN131084:WLO131084 WVJ131084:WVK131084 B196620:C196620 IX196620:IY196620 ST196620:SU196620 ACP196620:ACQ196620 AML196620:AMM196620 AWH196620:AWI196620 BGD196620:BGE196620 BPZ196620:BQA196620 BZV196620:BZW196620 CJR196620:CJS196620 CTN196620:CTO196620 DDJ196620:DDK196620 DNF196620:DNG196620 DXB196620:DXC196620 EGX196620:EGY196620 EQT196620:EQU196620 FAP196620:FAQ196620 FKL196620:FKM196620 FUH196620:FUI196620 GED196620:GEE196620 GNZ196620:GOA196620 GXV196620:GXW196620 HHR196620:HHS196620 HRN196620:HRO196620 IBJ196620:IBK196620 ILF196620:ILG196620 IVB196620:IVC196620 JEX196620:JEY196620 JOT196620:JOU196620 JYP196620:JYQ196620 KIL196620:KIM196620 KSH196620:KSI196620 LCD196620:LCE196620 LLZ196620:LMA196620 LVV196620:LVW196620 MFR196620:MFS196620 MPN196620:MPO196620 MZJ196620:MZK196620 NJF196620:NJG196620 NTB196620:NTC196620 OCX196620:OCY196620 OMT196620:OMU196620 OWP196620:OWQ196620 PGL196620:PGM196620 PQH196620:PQI196620 QAD196620:QAE196620 QJZ196620:QKA196620 QTV196620:QTW196620 RDR196620:RDS196620 RNN196620:RNO196620 RXJ196620:RXK196620 SHF196620:SHG196620 SRB196620:SRC196620 TAX196620:TAY196620 TKT196620:TKU196620 TUP196620:TUQ196620 UEL196620:UEM196620 UOH196620:UOI196620 UYD196620:UYE196620 VHZ196620:VIA196620 VRV196620:VRW196620 WBR196620:WBS196620 WLN196620:WLO196620 WVJ196620:WVK196620 B262156:C262156 IX262156:IY262156 ST262156:SU262156 ACP262156:ACQ262156 AML262156:AMM262156 AWH262156:AWI262156 BGD262156:BGE262156 BPZ262156:BQA262156 BZV262156:BZW262156 CJR262156:CJS262156 CTN262156:CTO262156 DDJ262156:DDK262156 DNF262156:DNG262156 DXB262156:DXC262156 EGX262156:EGY262156 EQT262156:EQU262156 FAP262156:FAQ262156 FKL262156:FKM262156 FUH262156:FUI262156 GED262156:GEE262156 GNZ262156:GOA262156 GXV262156:GXW262156 HHR262156:HHS262156 HRN262156:HRO262156 IBJ262156:IBK262156 ILF262156:ILG262156 IVB262156:IVC262156 JEX262156:JEY262156 JOT262156:JOU262156 JYP262156:JYQ262156 KIL262156:KIM262156 KSH262156:KSI262156 LCD262156:LCE262156 LLZ262156:LMA262156 LVV262156:LVW262156 MFR262156:MFS262156 MPN262156:MPO262156 MZJ262156:MZK262156 NJF262156:NJG262156 NTB262156:NTC262156 OCX262156:OCY262156 OMT262156:OMU262156 OWP262156:OWQ262156 PGL262156:PGM262156 PQH262156:PQI262156 QAD262156:QAE262156 QJZ262156:QKA262156 QTV262156:QTW262156 RDR262156:RDS262156 RNN262156:RNO262156 RXJ262156:RXK262156 SHF262156:SHG262156 SRB262156:SRC262156 TAX262156:TAY262156 TKT262156:TKU262156 TUP262156:TUQ262156 UEL262156:UEM262156 UOH262156:UOI262156 UYD262156:UYE262156 VHZ262156:VIA262156 VRV262156:VRW262156 WBR262156:WBS262156 WLN262156:WLO262156 WVJ262156:WVK262156 B327692:C327692 IX327692:IY327692 ST327692:SU327692 ACP327692:ACQ327692 AML327692:AMM327692 AWH327692:AWI327692 BGD327692:BGE327692 BPZ327692:BQA327692 BZV327692:BZW327692 CJR327692:CJS327692 CTN327692:CTO327692 DDJ327692:DDK327692 DNF327692:DNG327692 DXB327692:DXC327692 EGX327692:EGY327692 EQT327692:EQU327692 FAP327692:FAQ327692 FKL327692:FKM327692 FUH327692:FUI327692 GED327692:GEE327692 GNZ327692:GOA327692 GXV327692:GXW327692 HHR327692:HHS327692 HRN327692:HRO327692 IBJ327692:IBK327692 ILF327692:ILG327692 IVB327692:IVC327692 JEX327692:JEY327692 JOT327692:JOU327692 JYP327692:JYQ327692 KIL327692:KIM327692 KSH327692:KSI327692 LCD327692:LCE327692 LLZ327692:LMA327692 LVV327692:LVW327692 MFR327692:MFS327692 MPN327692:MPO327692 MZJ327692:MZK327692 NJF327692:NJG327692 NTB327692:NTC327692 OCX327692:OCY327692 OMT327692:OMU327692 OWP327692:OWQ327692 PGL327692:PGM327692 PQH327692:PQI327692 QAD327692:QAE327692 QJZ327692:QKA327692 QTV327692:QTW327692 RDR327692:RDS327692 RNN327692:RNO327692 RXJ327692:RXK327692 SHF327692:SHG327692 SRB327692:SRC327692 TAX327692:TAY327692 TKT327692:TKU327692 TUP327692:TUQ327692 UEL327692:UEM327692 UOH327692:UOI327692 UYD327692:UYE327692 VHZ327692:VIA327692 VRV327692:VRW327692 WBR327692:WBS327692 WLN327692:WLO327692 WVJ327692:WVK327692 B393228:C393228 IX393228:IY393228 ST393228:SU393228 ACP393228:ACQ393228 AML393228:AMM393228 AWH393228:AWI393228 BGD393228:BGE393228 BPZ393228:BQA393228 BZV393228:BZW393228 CJR393228:CJS393228 CTN393228:CTO393228 DDJ393228:DDK393228 DNF393228:DNG393228 DXB393228:DXC393228 EGX393228:EGY393228 EQT393228:EQU393228 FAP393228:FAQ393228 FKL393228:FKM393228 FUH393228:FUI393228 GED393228:GEE393228 GNZ393228:GOA393228 GXV393228:GXW393228 HHR393228:HHS393228 HRN393228:HRO393228 IBJ393228:IBK393228 ILF393228:ILG393228 IVB393228:IVC393228 JEX393228:JEY393228 JOT393228:JOU393228 JYP393228:JYQ393228 KIL393228:KIM393228 KSH393228:KSI393228 LCD393228:LCE393228 LLZ393228:LMA393228 LVV393228:LVW393228 MFR393228:MFS393228 MPN393228:MPO393228 MZJ393228:MZK393228 NJF393228:NJG393228 NTB393228:NTC393228 OCX393228:OCY393228 OMT393228:OMU393228 OWP393228:OWQ393228 PGL393228:PGM393228 PQH393228:PQI393228 QAD393228:QAE393228 QJZ393228:QKA393228 QTV393228:QTW393228 RDR393228:RDS393228 RNN393228:RNO393228 RXJ393228:RXK393228 SHF393228:SHG393228 SRB393228:SRC393228 TAX393228:TAY393228 TKT393228:TKU393228 TUP393228:TUQ393228 UEL393228:UEM393228 UOH393228:UOI393228 UYD393228:UYE393228 VHZ393228:VIA393228 VRV393228:VRW393228 WBR393228:WBS393228 WLN393228:WLO393228 WVJ393228:WVK393228 B458764:C458764 IX458764:IY458764 ST458764:SU458764 ACP458764:ACQ458764 AML458764:AMM458764 AWH458764:AWI458764 BGD458764:BGE458764 BPZ458764:BQA458764 BZV458764:BZW458764 CJR458764:CJS458764 CTN458764:CTO458764 DDJ458764:DDK458764 DNF458764:DNG458764 DXB458764:DXC458764 EGX458764:EGY458764 EQT458764:EQU458764 FAP458764:FAQ458764 FKL458764:FKM458764 FUH458764:FUI458764 GED458764:GEE458764 GNZ458764:GOA458764 GXV458764:GXW458764 HHR458764:HHS458764 HRN458764:HRO458764 IBJ458764:IBK458764 ILF458764:ILG458764 IVB458764:IVC458764 JEX458764:JEY458764 JOT458764:JOU458764 JYP458764:JYQ458764 KIL458764:KIM458764 KSH458764:KSI458764 LCD458764:LCE458764 LLZ458764:LMA458764 LVV458764:LVW458764 MFR458764:MFS458764 MPN458764:MPO458764 MZJ458764:MZK458764 NJF458764:NJG458764 NTB458764:NTC458764 OCX458764:OCY458764 OMT458764:OMU458764 OWP458764:OWQ458764 PGL458764:PGM458764 PQH458764:PQI458764 QAD458764:QAE458764 QJZ458764:QKA458764 QTV458764:QTW458764 RDR458764:RDS458764 RNN458764:RNO458764 RXJ458764:RXK458764 SHF458764:SHG458764 SRB458764:SRC458764 TAX458764:TAY458764 TKT458764:TKU458764 TUP458764:TUQ458764 UEL458764:UEM458764 UOH458764:UOI458764 UYD458764:UYE458764 VHZ458764:VIA458764 VRV458764:VRW458764 WBR458764:WBS458764 WLN458764:WLO458764 WVJ458764:WVK458764 B524300:C524300 IX524300:IY524300 ST524300:SU524300 ACP524300:ACQ524300 AML524300:AMM524300 AWH524300:AWI524300 BGD524300:BGE524300 BPZ524300:BQA524300 BZV524300:BZW524300 CJR524300:CJS524300 CTN524300:CTO524300 DDJ524300:DDK524300 DNF524300:DNG524300 DXB524300:DXC524300 EGX524300:EGY524300 EQT524300:EQU524300 FAP524300:FAQ524300 FKL524300:FKM524300 FUH524300:FUI524300 GED524300:GEE524300 GNZ524300:GOA524300 GXV524300:GXW524300 HHR524300:HHS524300 HRN524300:HRO524300 IBJ524300:IBK524300 ILF524300:ILG524300 IVB524300:IVC524300 JEX524300:JEY524300 JOT524300:JOU524300 JYP524300:JYQ524300 KIL524300:KIM524300 KSH524300:KSI524300 LCD524300:LCE524300 LLZ524300:LMA524300 LVV524300:LVW524300 MFR524300:MFS524300 MPN524300:MPO524300 MZJ524300:MZK524300 NJF524300:NJG524300 NTB524300:NTC524300 OCX524300:OCY524300 OMT524300:OMU524300 OWP524300:OWQ524300 PGL524300:PGM524300 PQH524300:PQI524300 QAD524300:QAE524300 QJZ524300:QKA524300 QTV524300:QTW524300 RDR524300:RDS524300 RNN524300:RNO524300 RXJ524300:RXK524300 SHF524300:SHG524300 SRB524300:SRC524300 TAX524300:TAY524300 TKT524300:TKU524300 TUP524300:TUQ524300 UEL524300:UEM524300 UOH524300:UOI524300 UYD524300:UYE524300 VHZ524300:VIA524300 VRV524300:VRW524300 WBR524300:WBS524300 WLN524300:WLO524300 WVJ524300:WVK524300 B589836:C589836 IX589836:IY589836 ST589836:SU589836 ACP589836:ACQ589836 AML589836:AMM589836 AWH589836:AWI589836 BGD589836:BGE589836 BPZ589836:BQA589836 BZV589836:BZW589836 CJR589836:CJS589836 CTN589836:CTO589836 DDJ589836:DDK589836 DNF589836:DNG589836 DXB589836:DXC589836 EGX589836:EGY589836 EQT589836:EQU589836 FAP589836:FAQ589836 FKL589836:FKM589836 FUH589836:FUI589836 GED589836:GEE589836 GNZ589836:GOA589836 GXV589836:GXW589836 HHR589836:HHS589836 HRN589836:HRO589836 IBJ589836:IBK589836 ILF589836:ILG589836 IVB589836:IVC589836 JEX589836:JEY589836 JOT589836:JOU589836 JYP589836:JYQ589836 KIL589836:KIM589836 KSH589836:KSI589836 LCD589836:LCE589836 LLZ589836:LMA589836 LVV589836:LVW589836 MFR589836:MFS589836 MPN589836:MPO589836 MZJ589836:MZK589836 NJF589836:NJG589836 NTB589836:NTC589836 OCX589836:OCY589836 OMT589836:OMU589836 OWP589836:OWQ589836 PGL589836:PGM589836 PQH589836:PQI589836 QAD589836:QAE589836 QJZ589836:QKA589836 QTV589836:QTW589836 RDR589836:RDS589836 RNN589836:RNO589836 RXJ589836:RXK589836 SHF589836:SHG589836 SRB589836:SRC589836 TAX589836:TAY589836 TKT589836:TKU589836 TUP589836:TUQ589836 UEL589836:UEM589836 UOH589836:UOI589836 UYD589836:UYE589836 VHZ589836:VIA589836 VRV589836:VRW589836 WBR589836:WBS589836 WLN589836:WLO589836 WVJ589836:WVK589836 B655372:C655372 IX655372:IY655372 ST655372:SU655372 ACP655372:ACQ655372 AML655372:AMM655372 AWH655372:AWI655372 BGD655372:BGE655372 BPZ655372:BQA655372 BZV655372:BZW655372 CJR655372:CJS655372 CTN655372:CTO655372 DDJ655372:DDK655372 DNF655372:DNG655372 DXB655372:DXC655372 EGX655372:EGY655372 EQT655372:EQU655372 FAP655372:FAQ655372 FKL655372:FKM655372 FUH655372:FUI655372 GED655372:GEE655372 GNZ655372:GOA655372 GXV655372:GXW655372 HHR655372:HHS655372 HRN655372:HRO655372 IBJ655372:IBK655372 ILF655372:ILG655372 IVB655372:IVC655372 JEX655372:JEY655372 JOT655372:JOU655372 JYP655372:JYQ655372 KIL655372:KIM655372 KSH655372:KSI655372 LCD655372:LCE655372 LLZ655372:LMA655372 LVV655372:LVW655372 MFR655372:MFS655372 MPN655372:MPO655372 MZJ655372:MZK655372 NJF655372:NJG655372 NTB655372:NTC655372 OCX655372:OCY655372 OMT655372:OMU655372 OWP655372:OWQ655372 PGL655372:PGM655372 PQH655372:PQI655372 QAD655372:QAE655372 QJZ655372:QKA655372 QTV655372:QTW655372 RDR655372:RDS655372 RNN655372:RNO655372 RXJ655372:RXK655372 SHF655372:SHG655372 SRB655372:SRC655372 TAX655372:TAY655372 TKT655372:TKU655372 TUP655372:TUQ655372 UEL655372:UEM655372 UOH655372:UOI655372 UYD655372:UYE655372 VHZ655372:VIA655372 VRV655372:VRW655372 WBR655372:WBS655372 WLN655372:WLO655372 WVJ655372:WVK655372 B720908:C720908 IX720908:IY720908 ST720908:SU720908 ACP720908:ACQ720908 AML720908:AMM720908 AWH720908:AWI720908 BGD720908:BGE720908 BPZ720908:BQA720908 BZV720908:BZW720908 CJR720908:CJS720908 CTN720908:CTO720908 DDJ720908:DDK720908 DNF720908:DNG720908 DXB720908:DXC720908 EGX720908:EGY720908 EQT720908:EQU720908 FAP720908:FAQ720908 FKL720908:FKM720908 FUH720908:FUI720908 GED720908:GEE720908 GNZ720908:GOA720908 GXV720908:GXW720908 HHR720908:HHS720908 HRN720908:HRO720908 IBJ720908:IBK720908 ILF720908:ILG720908 IVB720908:IVC720908 JEX720908:JEY720908 JOT720908:JOU720908 JYP720908:JYQ720908 KIL720908:KIM720908 KSH720908:KSI720908 LCD720908:LCE720908 LLZ720908:LMA720908 LVV720908:LVW720908 MFR720908:MFS720908 MPN720908:MPO720908 MZJ720908:MZK720908 NJF720908:NJG720908 NTB720908:NTC720908 OCX720908:OCY720908 OMT720908:OMU720908 OWP720908:OWQ720908 PGL720908:PGM720908 PQH720908:PQI720908 QAD720908:QAE720908 QJZ720908:QKA720908 QTV720908:QTW720908 RDR720908:RDS720908 RNN720908:RNO720908 RXJ720908:RXK720908 SHF720908:SHG720908 SRB720908:SRC720908 TAX720908:TAY720908 TKT720908:TKU720908 TUP720908:TUQ720908 UEL720908:UEM720908 UOH720908:UOI720908 UYD720908:UYE720908 VHZ720908:VIA720908 VRV720908:VRW720908 WBR720908:WBS720908 WLN720908:WLO720908 WVJ720908:WVK720908 B786444:C786444 IX786444:IY786444 ST786444:SU786444 ACP786444:ACQ786444 AML786444:AMM786444 AWH786444:AWI786444 BGD786444:BGE786444 BPZ786444:BQA786444 BZV786444:BZW786444 CJR786444:CJS786444 CTN786444:CTO786444 DDJ786444:DDK786444 DNF786444:DNG786444 DXB786444:DXC786444 EGX786444:EGY786444 EQT786444:EQU786444 FAP786444:FAQ786444 FKL786444:FKM786444 FUH786444:FUI786444 GED786444:GEE786444 GNZ786444:GOA786444 GXV786444:GXW786444 HHR786444:HHS786444 HRN786444:HRO786444 IBJ786444:IBK786444 ILF786444:ILG786444 IVB786444:IVC786444 JEX786444:JEY786444 JOT786444:JOU786444 JYP786444:JYQ786444 KIL786444:KIM786444 KSH786444:KSI786444 LCD786444:LCE786444 LLZ786444:LMA786444 LVV786444:LVW786444 MFR786444:MFS786444 MPN786444:MPO786444 MZJ786444:MZK786444 NJF786444:NJG786444 NTB786444:NTC786444 OCX786444:OCY786444 OMT786444:OMU786444 OWP786444:OWQ786444 PGL786444:PGM786444 PQH786444:PQI786444 QAD786444:QAE786444 QJZ786444:QKA786444 QTV786444:QTW786444 RDR786444:RDS786444 RNN786444:RNO786444 RXJ786444:RXK786444 SHF786444:SHG786444 SRB786444:SRC786444 TAX786444:TAY786444 TKT786444:TKU786444 TUP786444:TUQ786444 UEL786444:UEM786444 UOH786444:UOI786444 UYD786444:UYE786444 VHZ786444:VIA786444 VRV786444:VRW786444 WBR786444:WBS786444 WLN786444:WLO786444 WVJ786444:WVK786444 B851980:C851980 IX851980:IY851980 ST851980:SU851980 ACP851980:ACQ851980 AML851980:AMM851980 AWH851980:AWI851980 BGD851980:BGE851980 BPZ851980:BQA851980 BZV851980:BZW851980 CJR851980:CJS851980 CTN851980:CTO851980 DDJ851980:DDK851980 DNF851980:DNG851980 DXB851980:DXC851980 EGX851980:EGY851980 EQT851980:EQU851980 FAP851980:FAQ851980 FKL851980:FKM851980 FUH851980:FUI851980 GED851980:GEE851980 GNZ851980:GOA851980 GXV851980:GXW851980 HHR851980:HHS851980 HRN851980:HRO851980 IBJ851980:IBK851980 ILF851980:ILG851980 IVB851980:IVC851980 JEX851980:JEY851980 JOT851980:JOU851980 JYP851980:JYQ851980 KIL851980:KIM851980 KSH851980:KSI851980 LCD851980:LCE851980 LLZ851980:LMA851980 LVV851980:LVW851980 MFR851980:MFS851980 MPN851980:MPO851980 MZJ851980:MZK851980 NJF851980:NJG851980 NTB851980:NTC851980 OCX851980:OCY851980 OMT851980:OMU851980 OWP851980:OWQ851980 PGL851980:PGM851980 PQH851980:PQI851980 QAD851980:QAE851980 QJZ851980:QKA851980 QTV851980:QTW851980 RDR851980:RDS851980 RNN851980:RNO851980 RXJ851980:RXK851980 SHF851980:SHG851980 SRB851980:SRC851980 TAX851980:TAY851980 TKT851980:TKU851980 TUP851980:TUQ851980 UEL851980:UEM851980 UOH851980:UOI851980 UYD851980:UYE851980 VHZ851980:VIA851980 VRV851980:VRW851980 WBR851980:WBS851980 WLN851980:WLO851980 WVJ851980:WVK851980 B917516:C917516 IX917516:IY917516 ST917516:SU917516 ACP917516:ACQ917516 AML917516:AMM917516 AWH917516:AWI917516 BGD917516:BGE917516 BPZ917516:BQA917516 BZV917516:BZW917516 CJR917516:CJS917516 CTN917516:CTO917516 DDJ917516:DDK917516 DNF917516:DNG917516 DXB917516:DXC917516 EGX917516:EGY917516 EQT917516:EQU917516 FAP917516:FAQ917516 FKL917516:FKM917516 FUH917516:FUI917516 GED917516:GEE917516 GNZ917516:GOA917516 GXV917516:GXW917516 HHR917516:HHS917516 HRN917516:HRO917516 IBJ917516:IBK917516 ILF917516:ILG917516 IVB917516:IVC917516 JEX917516:JEY917516 JOT917516:JOU917516 JYP917516:JYQ917516 KIL917516:KIM917516 KSH917516:KSI917516 LCD917516:LCE917516 LLZ917516:LMA917516 LVV917516:LVW917516 MFR917516:MFS917516 MPN917516:MPO917516 MZJ917516:MZK917516 NJF917516:NJG917516 NTB917516:NTC917516 OCX917516:OCY917516 OMT917516:OMU917516 OWP917516:OWQ917516 PGL917516:PGM917516 PQH917516:PQI917516 QAD917516:QAE917516 QJZ917516:QKA917516 QTV917516:QTW917516 RDR917516:RDS917516 RNN917516:RNO917516 RXJ917516:RXK917516 SHF917516:SHG917516 SRB917516:SRC917516 TAX917516:TAY917516 TKT917516:TKU917516 TUP917516:TUQ917516 UEL917516:UEM917516 UOH917516:UOI917516 UYD917516:UYE917516 VHZ917516:VIA917516 VRV917516:VRW917516 WBR917516:WBS917516 WLN917516:WLO917516 WVJ917516:WVK917516 B983052:C983052 IX983052:IY983052 ST983052:SU983052 ACP983052:ACQ983052 AML983052:AMM983052 AWH983052:AWI983052 BGD983052:BGE983052 BPZ983052:BQA983052 BZV983052:BZW983052 CJR983052:CJS983052 CTN983052:CTO983052 DDJ983052:DDK983052 DNF983052:DNG983052 DXB983052:DXC983052 EGX983052:EGY983052 EQT983052:EQU983052 FAP983052:FAQ983052 FKL983052:FKM983052 FUH983052:FUI983052 GED983052:GEE983052 GNZ983052:GOA983052 GXV983052:GXW983052 HHR983052:HHS983052 HRN983052:HRO983052 IBJ983052:IBK983052 ILF983052:ILG983052 IVB983052:IVC983052 JEX983052:JEY983052 JOT983052:JOU983052 JYP983052:JYQ983052 KIL983052:KIM983052 KSH983052:KSI983052 LCD983052:LCE983052 LLZ983052:LMA983052 LVV983052:LVW983052 MFR983052:MFS983052 MPN983052:MPO983052 MZJ983052:MZK983052 NJF983052:NJG983052 NTB983052:NTC983052 OCX983052:OCY983052 OMT983052:OMU983052 OWP983052:OWQ983052 PGL983052:PGM983052 PQH983052:PQI983052 QAD983052:QAE983052 QJZ983052:QKA983052 QTV983052:QTW983052 RDR983052:RDS983052 RNN983052:RNO983052 RXJ983052:RXK983052 SHF983052:SHG983052 SRB983052:SRC983052 TAX983052:TAY983052 TKT983052:TKU983052 TUP983052:TUQ983052 UEL983052:UEM983052 UOH983052:UOI983052 UYD983052:UYE983052 VHZ983052:VIA983052 VRV983052:VRW983052 WBR983052:WBS983052 WLN983052:WLO983052 WVJ983052:WVK983052" xr:uid="{00000000-0002-0000-0100-000000000000}">
      <formula1>$AZ$1:$AZ$4</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BQ75"/>
  <sheetViews>
    <sheetView tabSelected="1" topLeftCell="A39" zoomScale="90" zoomScaleNormal="90" workbookViewId="0">
      <selection activeCell="A43" sqref="A43:A48"/>
    </sheetView>
  </sheetViews>
  <sheetFormatPr baseColWidth="10" defaultColWidth="11.42578125" defaultRowHeight="16.5" x14ac:dyDescent="0.3"/>
  <cols>
    <col min="1" max="1" width="4" style="2" bestFit="1" customWidth="1"/>
    <col min="2" max="2" width="14.140625" style="2" customWidth="1"/>
    <col min="3" max="3" width="20.85546875" style="2" customWidth="1"/>
    <col min="4" max="4" width="25.140625" style="2" customWidth="1"/>
    <col min="5" max="5" width="34.28515625" style="1" customWidth="1"/>
    <col min="6" max="6" width="19" style="5" customWidth="1"/>
    <col min="7" max="7" width="17.85546875" style="1" customWidth="1"/>
    <col min="8" max="8" width="16.5703125" style="1" customWidth="1"/>
    <col min="9" max="9" width="6.28515625" style="1" bestFit="1" customWidth="1"/>
    <col min="10" max="10" width="27.28515625" style="1" bestFit="1" customWidth="1"/>
    <col min="11" max="11" width="14.28515625" style="1" hidden="1" customWidth="1"/>
    <col min="12" max="12" width="17.5703125" style="1" customWidth="1"/>
    <col min="13" max="13" width="6.28515625" style="1" bestFit="1" customWidth="1"/>
    <col min="14" max="14" width="16" style="1" customWidth="1"/>
    <col min="15" max="15" width="5.85546875" style="3" customWidth="1"/>
    <col min="16" max="16" width="55.42578125" style="170"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9.28515625" style="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45.85546875" style="1" customWidth="1"/>
    <col min="32" max="32" width="18.85546875" style="1" customWidth="1"/>
    <col min="33" max="34" width="14.5703125" style="1" customWidth="1"/>
    <col min="35" max="35" width="14.85546875" style="1" customWidth="1"/>
    <col min="36" max="36" width="18.5703125" style="1" customWidth="1"/>
    <col min="37" max="37" width="17.42578125" style="1" customWidth="1"/>
    <col min="38" max="16384" width="11.42578125" style="1"/>
  </cols>
  <sheetData>
    <row r="1" spans="1:69" ht="15" customHeight="1" x14ac:dyDescent="0.3">
      <c r="A1" s="385"/>
      <c r="B1" s="386"/>
      <c r="C1" s="386"/>
      <c r="D1" s="387"/>
      <c r="E1" s="413" t="s">
        <v>123</v>
      </c>
      <c r="F1" s="414"/>
      <c r="G1" s="414"/>
      <c r="H1" s="414"/>
      <c r="I1" s="414"/>
      <c r="J1" s="414"/>
      <c r="K1" s="414"/>
      <c r="L1" s="414"/>
      <c r="M1" s="414"/>
      <c r="N1" s="414"/>
      <c r="O1" s="414"/>
      <c r="P1" s="414"/>
      <c r="Q1" s="414"/>
      <c r="R1" s="414"/>
      <c r="S1" s="414"/>
      <c r="T1" s="414"/>
      <c r="U1" s="414"/>
      <c r="V1" s="414"/>
      <c r="W1" s="414"/>
      <c r="X1" s="414"/>
      <c r="Y1" s="414"/>
      <c r="Z1" s="414"/>
      <c r="AA1" s="414"/>
      <c r="AB1" s="414"/>
      <c r="AC1" s="414"/>
      <c r="AD1" s="414"/>
      <c r="AE1" s="414"/>
      <c r="AF1" s="414"/>
      <c r="AG1" s="414"/>
      <c r="AH1" s="414"/>
      <c r="AI1" s="415"/>
      <c r="AJ1" s="408" t="s">
        <v>124</v>
      </c>
      <c r="AK1" s="409"/>
    </row>
    <row r="2" spans="1:69" ht="15" customHeight="1" x14ac:dyDescent="0.3">
      <c r="A2" s="388"/>
      <c r="B2" s="389"/>
      <c r="C2" s="389"/>
      <c r="D2" s="390"/>
      <c r="E2" s="416"/>
      <c r="F2" s="417"/>
      <c r="G2" s="417"/>
      <c r="H2" s="417"/>
      <c r="I2" s="417"/>
      <c r="J2" s="417"/>
      <c r="K2" s="417"/>
      <c r="L2" s="417"/>
      <c r="M2" s="417"/>
      <c r="N2" s="417"/>
      <c r="O2" s="417"/>
      <c r="P2" s="417"/>
      <c r="Q2" s="417"/>
      <c r="R2" s="417"/>
      <c r="S2" s="417"/>
      <c r="T2" s="417"/>
      <c r="U2" s="417"/>
      <c r="V2" s="417"/>
      <c r="W2" s="417"/>
      <c r="X2" s="417"/>
      <c r="Y2" s="417"/>
      <c r="Z2" s="417"/>
      <c r="AA2" s="417"/>
      <c r="AB2" s="417"/>
      <c r="AC2" s="417"/>
      <c r="AD2" s="417"/>
      <c r="AE2" s="417"/>
      <c r="AF2" s="417"/>
      <c r="AG2" s="417"/>
      <c r="AH2" s="417"/>
      <c r="AI2" s="418"/>
      <c r="AJ2" s="410" t="s">
        <v>125</v>
      </c>
      <c r="AK2" s="411"/>
    </row>
    <row r="3" spans="1:69" ht="15" customHeight="1" x14ac:dyDescent="0.3">
      <c r="A3" s="388"/>
      <c r="B3" s="389"/>
      <c r="C3" s="389"/>
      <c r="D3" s="390"/>
      <c r="E3" s="416"/>
      <c r="F3" s="417"/>
      <c r="G3" s="417"/>
      <c r="H3" s="417"/>
      <c r="I3" s="417"/>
      <c r="J3" s="417"/>
      <c r="K3" s="417"/>
      <c r="L3" s="417"/>
      <c r="M3" s="417"/>
      <c r="N3" s="417"/>
      <c r="O3" s="417"/>
      <c r="P3" s="417"/>
      <c r="Q3" s="417"/>
      <c r="R3" s="417"/>
      <c r="S3" s="417"/>
      <c r="T3" s="417"/>
      <c r="U3" s="417"/>
      <c r="V3" s="417"/>
      <c r="W3" s="417"/>
      <c r="X3" s="417"/>
      <c r="Y3" s="417"/>
      <c r="Z3" s="417"/>
      <c r="AA3" s="417"/>
      <c r="AB3" s="417"/>
      <c r="AC3" s="417"/>
      <c r="AD3" s="417"/>
      <c r="AE3" s="417"/>
      <c r="AF3" s="417"/>
      <c r="AG3" s="417"/>
      <c r="AH3" s="417"/>
      <c r="AI3" s="418"/>
      <c r="AJ3" s="410" t="s">
        <v>126</v>
      </c>
      <c r="AK3" s="412"/>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row>
    <row r="4" spans="1:69" ht="15" customHeight="1" x14ac:dyDescent="0.3">
      <c r="A4" s="391"/>
      <c r="B4" s="392"/>
      <c r="C4" s="392"/>
      <c r="D4" s="393"/>
      <c r="E4" s="419"/>
      <c r="F4" s="420"/>
      <c r="G4" s="420"/>
      <c r="H4" s="420"/>
      <c r="I4" s="420"/>
      <c r="J4" s="420"/>
      <c r="K4" s="420"/>
      <c r="L4" s="420"/>
      <c r="M4" s="420"/>
      <c r="N4" s="420"/>
      <c r="O4" s="420"/>
      <c r="P4" s="420"/>
      <c r="Q4" s="420"/>
      <c r="R4" s="420"/>
      <c r="S4" s="420"/>
      <c r="T4" s="420"/>
      <c r="U4" s="420"/>
      <c r="V4" s="420"/>
      <c r="W4" s="420"/>
      <c r="X4" s="420"/>
      <c r="Y4" s="420"/>
      <c r="Z4" s="420"/>
      <c r="AA4" s="420"/>
      <c r="AB4" s="420"/>
      <c r="AC4" s="420"/>
      <c r="AD4" s="420"/>
      <c r="AE4" s="420"/>
      <c r="AF4" s="420"/>
      <c r="AG4" s="420"/>
      <c r="AH4" s="420"/>
      <c r="AI4" s="421"/>
      <c r="AJ4" s="408" t="s">
        <v>127</v>
      </c>
      <c r="AK4" s="409"/>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row>
    <row r="5" spans="1:69" ht="16.5" customHeight="1" x14ac:dyDescent="0.3">
      <c r="A5" s="28"/>
      <c r="B5" s="29"/>
      <c r="C5" s="28"/>
      <c r="D5" s="28"/>
      <c r="E5" s="8"/>
      <c r="F5" s="27"/>
      <c r="G5" s="8"/>
      <c r="H5" s="8"/>
      <c r="I5" s="8"/>
      <c r="J5" s="8"/>
      <c r="K5" s="8"/>
      <c r="L5" s="8"/>
      <c r="M5" s="8"/>
      <c r="N5" s="8"/>
      <c r="O5" s="26"/>
      <c r="P5" s="169"/>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row>
    <row r="6" spans="1:69" ht="26.25" customHeight="1" x14ac:dyDescent="0.3">
      <c r="A6" s="397" t="s">
        <v>128</v>
      </c>
      <c r="B6" s="398"/>
      <c r="C6" s="402" t="s">
        <v>129</v>
      </c>
      <c r="D6" s="403"/>
      <c r="E6" s="403"/>
      <c r="F6" s="403"/>
      <c r="G6" s="403"/>
      <c r="H6" s="403"/>
      <c r="I6" s="403"/>
      <c r="J6" s="403"/>
      <c r="K6" s="403"/>
      <c r="L6" s="403"/>
      <c r="M6" s="403"/>
      <c r="N6" s="404"/>
      <c r="O6" s="422"/>
      <c r="P6" s="422"/>
      <c r="Q6" s="422"/>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row>
    <row r="7" spans="1:69" ht="25.5" customHeight="1" x14ac:dyDescent="0.3">
      <c r="A7" s="397" t="s">
        <v>130</v>
      </c>
      <c r="B7" s="398"/>
      <c r="C7" s="399" t="s">
        <v>85</v>
      </c>
      <c r="D7" s="400"/>
      <c r="E7" s="400"/>
      <c r="F7" s="400"/>
      <c r="G7" s="400"/>
      <c r="H7" s="400"/>
      <c r="I7" s="400"/>
      <c r="J7" s="400"/>
      <c r="K7" s="400"/>
      <c r="L7" s="400"/>
      <c r="M7" s="400"/>
      <c r="N7" s="401"/>
      <c r="O7" s="26"/>
      <c r="P7" s="169"/>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row>
    <row r="8" spans="1:69" ht="30" customHeight="1" x14ac:dyDescent="0.3">
      <c r="A8" s="397" t="s">
        <v>131</v>
      </c>
      <c r="B8" s="398"/>
      <c r="C8" s="399" t="s">
        <v>132</v>
      </c>
      <c r="D8" s="400"/>
      <c r="E8" s="400"/>
      <c r="F8" s="400"/>
      <c r="G8" s="400"/>
      <c r="H8" s="400"/>
      <c r="I8" s="400"/>
      <c r="J8" s="400"/>
      <c r="K8" s="400"/>
      <c r="L8" s="400"/>
      <c r="M8" s="400"/>
      <c r="N8" s="401"/>
      <c r="O8" s="26"/>
      <c r="P8" s="169"/>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row>
    <row r="9" spans="1:69" x14ac:dyDescent="0.3">
      <c r="A9" s="405" t="s">
        <v>133</v>
      </c>
      <c r="B9" s="406"/>
      <c r="C9" s="406"/>
      <c r="D9" s="406"/>
      <c r="E9" s="406"/>
      <c r="F9" s="406"/>
      <c r="G9" s="407"/>
      <c r="H9" s="405" t="s">
        <v>134</v>
      </c>
      <c r="I9" s="406"/>
      <c r="J9" s="406"/>
      <c r="K9" s="406"/>
      <c r="L9" s="406"/>
      <c r="M9" s="406"/>
      <c r="N9" s="407"/>
      <c r="O9" s="405" t="s">
        <v>135</v>
      </c>
      <c r="P9" s="406"/>
      <c r="Q9" s="406"/>
      <c r="R9" s="406"/>
      <c r="S9" s="406"/>
      <c r="T9" s="406"/>
      <c r="U9" s="406"/>
      <c r="V9" s="406"/>
      <c r="W9" s="407"/>
      <c r="X9" s="405" t="s">
        <v>136</v>
      </c>
      <c r="Y9" s="406"/>
      <c r="Z9" s="406"/>
      <c r="AA9" s="406"/>
      <c r="AB9" s="406"/>
      <c r="AC9" s="406"/>
      <c r="AD9" s="407"/>
      <c r="AE9" s="405" t="s">
        <v>137</v>
      </c>
      <c r="AF9" s="406"/>
      <c r="AG9" s="406"/>
      <c r="AH9" s="406"/>
      <c r="AI9" s="406"/>
      <c r="AJ9" s="406"/>
      <c r="AK9" s="407"/>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row>
    <row r="10" spans="1:69" ht="16.5" customHeight="1" x14ac:dyDescent="0.3">
      <c r="A10" s="361" t="s">
        <v>138</v>
      </c>
      <c r="B10" s="322" t="s">
        <v>23</v>
      </c>
      <c r="C10" s="315" t="s">
        <v>25</v>
      </c>
      <c r="D10" s="315" t="s">
        <v>27</v>
      </c>
      <c r="E10" s="363" t="s">
        <v>29</v>
      </c>
      <c r="F10" s="314" t="s">
        <v>31</v>
      </c>
      <c r="G10" s="315" t="s">
        <v>139</v>
      </c>
      <c r="H10" s="339" t="s">
        <v>140</v>
      </c>
      <c r="I10" s="340" t="s">
        <v>141</v>
      </c>
      <c r="J10" s="314" t="s">
        <v>142</v>
      </c>
      <c r="K10" s="314" t="s">
        <v>143</v>
      </c>
      <c r="L10" s="342" t="s">
        <v>144</v>
      </c>
      <c r="M10" s="340" t="s">
        <v>141</v>
      </c>
      <c r="N10" s="315" t="s">
        <v>37</v>
      </c>
      <c r="O10" s="358" t="s">
        <v>145</v>
      </c>
      <c r="P10" s="323" t="s">
        <v>39</v>
      </c>
      <c r="Q10" s="314" t="s">
        <v>41</v>
      </c>
      <c r="R10" s="323" t="s">
        <v>146</v>
      </c>
      <c r="S10" s="323"/>
      <c r="T10" s="323"/>
      <c r="U10" s="323"/>
      <c r="V10" s="323"/>
      <c r="W10" s="323"/>
      <c r="X10" s="313" t="s">
        <v>147</v>
      </c>
      <c r="Y10" s="313" t="s">
        <v>148</v>
      </c>
      <c r="Z10" s="313" t="s">
        <v>141</v>
      </c>
      <c r="AA10" s="313" t="s">
        <v>149</v>
      </c>
      <c r="AB10" s="313" t="s">
        <v>141</v>
      </c>
      <c r="AC10" s="313" t="s">
        <v>150</v>
      </c>
      <c r="AD10" s="358" t="s">
        <v>57</v>
      </c>
      <c r="AE10" s="323" t="s">
        <v>137</v>
      </c>
      <c r="AF10" s="323" t="s">
        <v>151</v>
      </c>
      <c r="AG10" s="323" t="s">
        <v>152</v>
      </c>
      <c r="AH10" s="314" t="s">
        <v>153</v>
      </c>
      <c r="AI10" s="323" t="s">
        <v>154</v>
      </c>
      <c r="AJ10" s="323" t="s">
        <v>155</v>
      </c>
      <c r="AK10" s="323" t="s">
        <v>61</v>
      </c>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row>
    <row r="11" spans="1:69" s="4" customFormat="1" ht="94.5" customHeight="1" x14ac:dyDescent="0.25">
      <c r="A11" s="362"/>
      <c r="B11" s="322"/>
      <c r="C11" s="323"/>
      <c r="D11" s="323"/>
      <c r="E11" s="322"/>
      <c r="F11" s="315"/>
      <c r="G11" s="323"/>
      <c r="H11" s="315"/>
      <c r="I11" s="341"/>
      <c r="J11" s="315"/>
      <c r="K11" s="315"/>
      <c r="L11" s="341"/>
      <c r="M11" s="341"/>
      <c r="N11" s="323"/>
      <c r="O11" s="359"/>
      <c r="P11" s="323"/>
      <c r="Q11" s="315"/>
      <c r="R11" s="7" t="s">
        <v>156</v>
      </c>
      <c r="S11" s="7" t="s">
        <v>157</v>
      </c>
      <c r="T11" s="7" t="s">
        <v>158</v>
      </c>
      <c r="U11" s="7" t="s">
        <v>159</v>
      </c>
      <c r="V11" s="7" t="s">
        <v>160</v>
      </c>
      <c r="W11" s="7" t="s">
        <v>161</v>
      </c>
      <c r="X11" s="313"/>
      <c r="Y11" s="313"/>
      <c r="Z11" s="313"/>
      <c r="AA11" s="313"/>
      <c r="AB11" s="313"/>
      <c r="AC11" s="313"/>
      <c r="AD11" s="359"/>
      <c r="AE11" s="323"/>
      <c r="AF11" s="323"/>
      <c r="AG11" s="323"/>
      <c r="AH11" s="315"/>
      <c r="AI11" s="323"/>
      <c r="AJ11" s="323"/>
      <c r="AK11" s="323"/>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row>
    <row r="12" spans="1:69" s="3" customFormat="1" ht="132" x14ac:dyDescent="0.25">
      <c r="A12" s="348">
        <v>1</v>
      </c>
      <c r="B12" s="324" t="s">
        <v>162</v>
      </c>
      <c r="C12" s="324" t="s">
        <v>163</v>
      </c>
      <c r="D12" s="324" t="s">
        <v>164</v>
      </c>
      <c r="E12" s="327" t="s">
        <v>165</v>
      </c>
      <c r="F12" s="324" t="s">
        <v>166</v>
      </c>
      <c r="G12" s="343">
        <v>360</v>
      </c>
      <c r="H12" s="336" t="str">
        <f>IF(G12&lt;=0,"",IF(G12&lt;=2,"Muy Baja",IF(G12&lt;=24,"Baja",IF(G12&lt;=500,"Media",IF(G12&lt;=5000,"Alta","Muy Alta")))))</f>
        <v>Media</v>
      </c>
      <c r="I12" s="319">
        <f>IF(H12="","",IF(H12="Muy Baja",0.2,IF(H12="Baja",0.4,IF(H12="Media",0.6,IF(H12="Alta",0.8,IF(H12="Muy Alta",1,))))))</f>
        <v>0.6</v>
      </c>
      <c r="J12" s="333" t="s">
        <v>167</v>
      </c>
      <c r="K12" s="319" t="str">
        <f>IF(NOT(ISERROR(MATCH(J12,'Tabla Impacto'!$B$221:$B$223,0))),'Tabla Impacto'!$F$223&amp;"Por favor no seleccionar los criterios de impacto(Afectación Económica o presupuestal y Pérdida Reputacional)",J12)</f>
        <v xml:space="preserve">     El riesgo afecta la imagen de la entidad con algunos usuarios de relevancia frente al logro de los objetivos</v>
      </c>
      <c r="L12" s="336" t="str">
        <f>IF(OR(K12='Tabla Impacto'!$C$11,K12='Tabla Impacto'!$D$11),"Leve",IF(OR(K12='Tabla Impacto'!$C$12,K12='Tabla Impacto'!$D$12),"Menor",IF(OR(K12='Tabla Impacto'!$C$13,K12='Tabla Impacto'!$D$13),"Moderado",IF(OR(K12='Tabla Impacto'!$C$14,K12='Tabla Impacto'!$D$14),"Mayor",IF(OR(K12='Tabla Impacto'!$C$15,K12='Tabla Impacto'!$D$15),"Catastrófico","")))))</f>
        <v>Moderado</v>
      </c>
      <c r="M12" s="319">
        <f>IF(L12="","",IF(L12="Leve",0.2,IF(L12="Menor",0.4,IF(L12="Moderado",0.6,IF(L12="Mayor",0.8,IF(L12="Catastrófico",1,))))))</f>
        <v>0.6</v>
      </c>
      <c r="N12" s="330" t="str">
        <f>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Moderado</v>
      </c>
      <c r="O12" s="6">
        <v>1</v>
      </c>
      <c r="P12" s="179" t="s">
        <v>168</v>
      </c>
      <c r="Q12" s="158" t="str">
        <f>IF(OR(R12="Preventivo",R12="Detectivo"),"Probabilidad",IF(R12="Correctivo","Impacto",""))</f>
        <v>Probabilidad</v>
      </c>
      <c r="R12" s="162" t="s">
        <v>169</v>
      </c>
      <c r="S12" s="162" t="s">
        <v>170</v>
      </c>
      <c r="T12" s="163" t="str">
        <f>IF(AND(R12="Preventivo",S12="Automático"),"50%",IF(AND(R12="Preventivo",S12="Manual"),"40%",IF(AND(R12="Detectivo",S12="Automático"),"40%",IF(AND(R12="Detectivo",S12="Manual"),"30%",IF(AND(R12="Correctivo",S12="Automático"),"35%",IF(AND(R12="Correctivo",S12="Manual"),"25%",""))))))</f>
        <v>40%</v>
      </c>
      <c r="U12" s="162" t="s">
        <v>171</v>
      </c>
      <c r="V12" s="162" t="s">
        <v>172</v>
      </c>
      <c r="W12" s="162" t="s">
        <v>173</v>
      </c>
      <c r="X12" s="157">
        <f>IFERROR(IF(Q12="Probabilidad",(I12-(+I12*T12)),IF(Q12="Impacto",I12,"")),"")</f>
        <v>0.36</v>
      </c>
      <c r="Y12" s="164" t="str">
        <f>IFERROR(IF(X12="","",IF(X12&lt;=0.2,"Muy Baja",IF(X12&lt;=0.4,"Baja",IF(X12&lt;=0.6,"Media",IF(X12&lt;=0.8,"Alta","Muy Alta"))))),"")</f>
        <v>Baja</v>
      </c>
      <c r="Z12" s="165">
        <f>+X12</f>
        <v>0.36</v>
      </c>
      <c r="AA12" s="164" t="str">
        <f>IFERROR(IF(AB12="","",IF(AB12&lt;=0.2,"Leve",IF(AB12&lt;=0.4,"Menor",IF(AB12&lt;=0.6,"Moderado",IF(AB12&lt;=0.8,"Mayor","Catastrófico"))))),"")</f>
        <v>Moderado</v>
      </c>
      <c r="AB12" s="165">
        <f>IFERROR(IF(Q12="Impacto",(M12-(+M12*T12)),IF(Q12="Probabilidad",M12,"")),"")</f>
        <v>0.6</v>
      </c>
      <c r="AC12" s="166"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Moderado</v>
      </c>
      <c r="AD12" s="167" t="s">
        <v>174</v>
      </c>
      <c r="AE12" s="180" t="s">
        <v>175</v>
      </c>
      <c r="AF12" s="181" t="s">
        <v>176</v>
      </c>
      <c r="AG12" s="173">
        <v>45373</v>
      </c>
      <c r="AH12" s="173">
        <v>45471</v>
      </c>
      <c r="AI12" s="161"/>
      <c r="AJ12" s="114"/>
      <c r="AK12" s="160"/>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row>
    <row r="13" spans="1:69" ht="12" customHeight="1" x14ac:dyDescent="0.3">
      <c r="A13" s="360"/>
      <c r="B13" s="325"/>
      <c r="C13" s="325"/>
      <c r="D13" s="325"/>
      <c r="E13" s="328"/>
      <c r="F13" s="325"/>
      <c r="G13" s="344"/>
      <c r="H13" s="337"/>
      <c r="I13" s="320"/>
      <c r="J13" s="334"/>
      <c r="K13" s="320">
        <f>IF(NOT(ISERROR(MATCH(J13,_xlfn.ANCHORARRAY(E24),0))),I26&amp;"Por favor no seleccionar los criterios de impacto",J13)</f>
        <v>0</v>
      </c>
      <c r="L13" s="337"/>
      <c r="M13" s="320"/>
      <c r="N13" s="331"/>
      <c r="O13" s="6">
        <v>2</v>
      </c>
      <c r="P13" s="179"/>
      <c r="Q13" s="158" t="str">
        <f>IF(OR(R13="Preventivo",R13="Detectivo"),"Probabilidad",IF(R13="Correctivo","Impacto",""))</f>
        <v/>
      </c>
      <c r="R13" s="162"/>
      <c r="S13" s="162"/>
      <c r="T13" s="163" t="str">
        <f t="shared" ref="T13:T17" si="0">IF(AND(R13="Preventivo",S13="Automático"),"50%",IF(AND(R13="Preventivo",S13="Manual"),"40%",IF(AND(R13="Detectivo",S13="Automático"),"40%",IF(AND(R13="Detectivo",S13="Manual"),"30%",IF(AND(R13="Correctivo",S13="Automático"),"35%",IF(AND(R13="Correctivo",S13="Manual"),"25%",""))))))</f>
        <v/>
      </c>
      <c r="U13" s="162"/>
      <c r="V13" s="162"/>
      <c r="W13" s="162"/>
      <c r="X13" s="157" t="str">
        <f>IFERROR(IF(AND(Q12="Probabilidad",Q13="Probabilidad"),(Z12-(+Z12*T13)),IF(Q13="Probabilidad",(I12-(+I12*T13)),IF(Q13="Impacto",Z12,""))),"")</f>
        <v/>
      </c>
      <c r="Y13" s="164" t="str">
        <f t="shared" ref="Y13:Y72" si="1">IFERROR(IF(X13="","",IF(X13&lt;=0.2,"Muy Baja",IF(X13&lt;=0.4,"Baja",IF(X13&lt;=0.6,"Media",IF(X13&lt;=0.8,"Alta","Muy Alta"))))),"")</f>
        <v/>
      </c>
      <c r="Z13" s="165" t="str">
        <f t="shared" ref="Z13:Z17" si="2">+X13</f>
        <v/>
      </c>
      <c r="AA13" s="164" t="str">
        <f t="shared" ref="AA13:AA72" si="3">IFERROR(IF(AB13="","",IF(AB13&lt;=0.2,"Leve",IF(AB13&lt;=0.4,"Menor",IF(AB13&lt;=0.6,"Moderado",IF(AB13&lt;=0.8,"Mayor","Catastrófico"))))),"")</f>
        <v/>
      </c>
      <c r="AB13" s="165" t="str">
        <f>IFERROR(IF(AND(Q12="Impacto",Q13="Impacto"),(AB12-(+AB12*T13)),IF(Q13="Impacto",(M12-(+M12*T13)),IF(Q13="Probabilidad",AB12,""))),"")</f>
        <v/>
      </c>
      <c r="AC13" s="166" t="str">
        <f t="shared" ref="AC13:AC17" si="4">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167"/>
      <c r="AE13" s="159"/>
      <c r="AF13" s="159"/>
      <c r="AG13" s="161"/>
      <c r="AH13" s="161"/>
      <c r="AI13" s="161"/>
      <c r="AJ13" s="114"/>
      <c r="AK13" s="160"/>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row>
    <row r="14" spans="1:69" ht="12" customHeight="1" x14ac:dyDescent="0.3">
      <c r="A14" s="360"/>
      <c r="B14" s="325"/>
      <c r="C14" s="325"/>
      <c r="D14" s="325"/>
      <c r="E14" s="328"/>
      <c r="F14" s="325"/>
      <c r="G14" s="344"/>
      <c r="H14" s="337"/>
      <c r="I14" s="320"/>
      <c r="J14" s="334"/>
      <c r="K14" s="320">
        <f>IF(NOT(ISERROR(MATCH(J14,_xlfn.ANCHORARRAY(E25),0))),I27&amp;"Por favor no seleccionar los criterios de impacto",J14)</f>
        <v>0</v>
      </c>
      <c r="L14" s="337"/>
      <c r="M14" s="320"/>
      <c r="N14" s="331"/>
      <c r="O14" s="6">
        <v>3</v>
      </c>
      <c r="P14" s="168"/>
      <c r="Q14" s="106"/>
      <c r="R14" s="107"/>
      <c r="S14" s="107"/>
      <c r="T14" s="108"/>
      <c r="U14" s="107"/>
      <c r="V14" s="107"/>
      <c r="W14" s="107"/>
      <c r="X14" s="109"/>
      <c r="Y14" s="110"/>
      <c r="Z14" s="111"/>
      <c r="AA14" s="110"/>
      <c r="AB14" s="111"/>
      <c r="AC14" s="112"/>
      <c r="AD14" s="113"/>
      <c r="AE14" s="114"/>
      <c r="AF14" s="115"/>
      <c r="AG14" s="116"/>
      <c r="AH14" s="116"/>
      <c r="AI14" s="116"/>
      <c r="AJ14" s="114"/>
      <c r="AK14" s="115"/>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row>
    <row r="15" spans="1:69" ht="12" customHeight="1" x14ac:dyDescent="0.3">
      <c r="A15" s="360"/>
      <c r="B15" s="325"/>
      <c r="C15" s="325"/>
      <c r="D15" s="325"/>
      <c r="E15" s="328"/>
      <c r="F15" s="325"/>
      <c r="G15" s="344"/>
      <c r="H15" s="337"/>
      <c r="I15" s="320"/>
      <c r="J15" s="334"/>
      <c r="K15" s="320">
        <f>IF(NOT(ISERROR(MATCH(J15,_xlfn.ANCHORARRAY(E26),0))),I28&amp;"Por favor no seleccionar los criterios de impacto",J15)</f>
        <v>0</v>
      </c>
      <c r="L15" s="337"/>
      <c r="M15" s="320"/>
      <c r="N15" s="331"/>
      <c r="O15" s="6">
        <v>4</v>
      </c>
      <c r="P15" s="179"/>
      <c r="Q15" s="106"/>
      <c r="R15" s="107"/>
      <c r="S15" s="107"/>
      <c r="T15" s="108"/>
      <c r="U15" s="107"/>
      <c r="V15" s="107"/>
      <c r="W15" s="107"/>
      <c r="X15" s="109"/>
      <c r="Y15" s="110"/>
      <c r="Z15" s="111"/>
      <c r="AA15" s="110"/>
      <c r="AB15" s="111"/>
      <c r="AC15" s="112"/>
      <c r="AD15" s="113"/>
      <c r="AE15" s="114"/>
      <c r="AF15" s="115"/>
      <c r="AG15" s="116"/>
      <c r="AH15" s="116"/>
      <c r="AI15" s="116"/>
      <c r="AJ15" s="114"/>
      <c r="AK15" s="115"/>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row>
    <row r="16" spans="1:69" ht="12" customHeight="1" x14ac:dyDescent="0.3">
      <c r="A16" s="360"/>
      <c r="B16" s="325"/>
      <c r="C16" s="325"/>
      <c r="D16" s="325"/>
      <c r="E16" s="328"/>
      <c r="F16" s="325"/>
      <c r="G16" s="344"/>
      <c r="H16" s="337"/>
      <c r="I16" s="320"/>
      <c r="J16" s="334"/>
      <c r="K16" s="320">
        <f>IF(NOT(ISERROR(MATCH(J16,_xlfn.ANCHORARRAY(E27),0))),I29&amp;"Por favor no seleccionar los criterios de impacto",J16)</f>
        <v>0</v>
      </c>
      <c r="L16" s="337"/>
      <c r="M16" s="320"/>
      <c r="N16" s="331"/>
      <c r="O16" s="6">
        <v>5</v>
      </c>
      <c r="P16" s="179"/>
      <c r="Q16" s="106" t="str">
        <f t="shared" ref="Q16:Q17" si="5">IF(OR(R16="Preventivo",R16="Detectivo"),"Probabilidad",IF(R16="Correctivo","Impacto",""))</f>
        <v/>
      </c>
      <c r="R16" s="107"/>
      <c r="S16" s="107"/>
      <c r="T16" s="108" t="str">
        <f t="shared" si="0"/>
        <v/>
      </c>
      <c r="U16" s="107"/>
      <c r="V16" s="107"/>
      <c r="W16" s="107"/>
      <c r="X16" s="109" t="str">
        <f t="shared" ref="X16:X17" si="6">IFERROR(IF(AND(Q15="Probabilidad",Q16="Probabilidad"),(Z15-(+Z15*T16)),IF(AND(Q15="Impacto",Q16="Probabilidad"),(Z14-(+Z14*T16)),IF(Q16="Impacto",Z15,""))),"")</f>
        <v/>
      </c>
      <c r="Y16" s="110" t="str">
        <f t="shared" si="1"/>
        <v/>
      </c>
      <c r="Z16" s="111" t="str">
        <f t="shared" si="2"/>
        <v/>
      </c>
      <c r="AA16" s="110" t="str">
        <f t="shared" si="3"/>
        <v/>
      </c>
      <c r="AB16" s="111" t="str">
        <f t="shared" ref="AB16:AB17" si="7">IFERROR(IF(AND(Q15="Impacto",Q16="Impacto"),(AB15-(+AB15*T16)),IF(AND(Q15="Probabilidad",Q16="Impacto"),(AB14-(+AB14*T16)),IF(Q16="Probabilidad",AB15,""))),"")</f>
        <v/>
      </c>
      <c r="AC16" s="112" t="str">
        <f t="shared" si="4"/>
        <v/>
      </c>
      <c r="AD16" s="113"/>
      <c r="AE16" s="114"/>
      <c r="AF16" s="115"/>
      <c r="AG16" s="116"/>
      <c r="AH16" s="116"/>
      <c r="AI16" s="116"/>
      <c r="AJ16" s="114"/>
      <c r="AK16" s="115"/>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row>
    <row r="17" spans="1:69" ht="12" customHeight="1" x14ac:dyDescent="0.3">
      <c r="A17" s="349"/>
      <c r="B17" s="326"/>
      <c r="C17" s="326"/>
      <c r="D17" s="326"/>
      <c r="E17" s="329"/>
      <c r="F17" s="326"/>
      <c r="G17" s="345"/>
      <c r="H17" s="338"/>
      <c r="I17" s="321"/>
      <c r="J17" s="335"/>
      <c r="K17" s="321">
        <f>IF(NOT(ISERROR(MATCH(J17,_xlfn.ANCHORARRAY(E28),0))),I30&amp;"Por favor no seleccionar los criterios de impacto",J17)</f>
        <v>0</v>
      </c>
      <c r="L17" s="338"/>
      <c r="M17" s="321"/>
      <c r="N17" s="332"/>
      <c r="O17" s="6">
        <v>6</v>
      </c>
      <c r="P17" s="179"/>
      <c r="Q17" s="106" t="str">
        <f t="shared" si="5"/>
        <v/>
      </c>
      <c r="R17" s="107"/>
      <c r="S17" s="107"/>
      <c r="T17" s="108" t="str">
        <f t="shared" si="0"/>
        <v/>
      </c>
      <c r="U17" s="107"/>
      <c r="V17" s="107"/>
      <c r="W17" s="107"/>
      <c r="X17" s="109" t="str">
        <f t="shared" si="6"/>
        <v/>
      </c>
      <c r="Y17" s="110" t="str">
        <f t="shared" si="1"/>
        <v/>
      </c>
      <c r="Z17" s="111" t="str">
        <f t="shared" si="2"/>
        <v/>
      </c>
      <c r="AA17" s="110" t="str">
        <f t="shared" si="3"/>
        <v/>
      </c>
      <c r="AB17" s="111" t="str">
        <f t="shared" si="7"/>
        <v/>
      </c>
      <c r="AC17" s="112" t="str">
        <f t="shared" si="4"/>
        <v/>
      </c>
      <c r="AD17" s="113"/>
      <c r="AE17" s="114"/>
      <c r="AF17" s="115"/>
      <c r="AG17" s="116"/>
      <c r="AH17" s="116"/>
      <c r="AI17" s="116"/>
      <c r="AJ17" s="114"/>
      <c r="AK17" s="115"/>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row>
    <row r="18" spans="1:69" ht="77.25" customHeight="1" x14ac:dyDescent="0.3">
      <c r="A18" s="348">
        <v>2</v>
      </c>
      <c r="B18" s="324" t="s">
        <v>162</v>
      </c>
      <c r="C18" s="324" t="s">
        <v>177</v>
      </c>
      <c r="D18" s="324" t="s">
        <v>178</v>
      </c>
      <c r="E18" s="327" t="s">
        <v>179</v>
      </c>
      <c r="F18" s="324" t="s">
        <v>166</v>
      </c>
      <c r="G18" s="343">
        <v>21504</v>
      </c>
      <c r="H18" s="336" t="str">
        <f>IF(G18&lt;=0,"",IF(G18&lt;=2,"Muy Baja",IF(G18&lt;=24,"Baja",IF(G18&lt;=500,"Media",IF(G18&lt;=5000,"Alta","Muy Alta")))))</f>
        <v>Muy Alta</v>
      </c>
      <c r="I18" s="319">
        <f>IF(H18="","",IF(H18="Muy Baja",0.2,IF(H18="Baja",0.4,IF(H18="Media",0.6,IF(H18="Alta",0.8,IF(H18="Muy Alta",1,))))))</f>
        <v>1</v>
      </c>
      <c r="J18" s="333" t="s">
        <v>167</v>
      </c>
      <c r="K18" s="319" t="str">
        <f>IF(NOT(ISERROR(MATCH(J18,'Tabla Impacto'!$B$221:$B$223,0))),'Tabla Impacto'!$F$223&amp;"Por favor no seleccionar los criterios de impacto(Afectación Económica o presupuestal y Pérdida Reputacional)",J18)</f>
        <v xml:space="preserve">     El riesgo afecta la imagen de la entidad con algunos usuarios de relevancia frente al logro de los objetivos</v>
      </c>
      <c r="L18" s="336" t="str">
        <f>IF(OR(K18='Tabla Impacto'!$C$11,K18='Tabla Impacto'!$D$11),"Leve",IF(OR(K18='Tabla Impacto'!$C$12,K18='Tabla Impacto'!$D$12),"Menor",IF(OR(K18='Tabla Impacto'!$C$13,K18='Tabla Impacto'!$D$13),"Moderado",IF(OR(K18='Tabla Impacto'!$C$14,K18='Tabla Impacto'!$D$14),"Mayor",IF(OR(K18='Tabla Impacto'!$C$15,K18='Tabla Impacto'!$D$15),"Catastrófico","")))))</f>
        <v>Moderado</v>
      </c>
      <c r="M18" s="319">
        <f>IF(L18="","",IF(L18="Leve",0.2,IF(L18="Menor",0.4,IF(L18="Moderado",0.6,IF(L18="Mayor",0.8,IF(L18="Catastrófico",1,))))))</f>
        <v>0.6</v>
      </c>
      <c r="N18" s="330" t="str">
        <f>IF(OR(AND(H18="Muy Baja",L18="Leve"),AND(H18="Muy Baja",L18="Menor"),AND(H18="Baja",L18="Leve")),"Bajo",IF(OR(AND(H18="Muy baja",L18="Moderado"),AND(H18="Baja",L18="Menor"),AND(H18="Baja",L18="Moderado"),AND(H18="Media",L18="Leve"),AND(H18="Media",L18="Menor"),AND(H18="Media",L18="Moderado"),AND(H18="Alta",L18="Leve"),AND(H18="Alta",L18="Menor")),"Moderado",IF(OR(AND(H18="Muy Baja",L18="Mayor"),AND(H18="Baja",L18="Mayor"),AND(H18="Media",L18="Mayor"),AND(H18="Alta",L18="Moderado"),AND(H18="Alta",L18="Mayor"),AND(H18="Muy Alta",L18="Leve"),AND(H18="Muy Alta",L18="Menor"),AND(H18="Muy Alta",L18="Moderado"),AND(H18="Muy Alta",L18="Mayor")),"Alto",IF(OR(AND(H18="Muy Baja",L18="Catastrófico"),AND(H18="Baja",L18="Catastrófico"),AND(H18="Media",L18="Catastrófico"),AND(H18="Alta",L18="Catastrófico"),AND(H18="Muy Alta",L18="Catastrófico")),"Extremo",""))))</f>
        <v>Alto</v>
      </c>
      <c r="O18" s="174">
        <v>1</v>
      </c>
      <c r="P18" s="182" t="s">
        <v>180</v>
      </c>
      <c r="Q18" s="176" t="str">
        <f>IF(OR(R18="Preventivo",R18="Detectivo"),"Probabilidad",IF(R18="Correctivo","Impacto",""))</f>
        <v>Probabilidad</v>
      </c>
      <c r="R18" s="167" t="s">
        <v>169</v>
      </c>
      <c r="S18" s="167" t="s">
        <v>170</v>
      </c>
      <c r="T18" s="165" t="str">
        <f>IF(AND(R18="Preventivo",S18="Automático"),"50%",IF(AND(R18="Preventivo",S18="Manual"),"40%",IF(AND(R18="Detectivo",S18="Automático"),"40%",IF(AND(R18="Detectivo",S18="Manual"),"30%",IF(AND(R18="Correctivo",S18="Automático"),"35%",IF(AND(R18="Correctivo",S18="Manual"),"25%",""))))))</f>
        <v>40%</v>
      </c>
      <c r="U18" s="167" t="s">
        <v>171</v>
      </c>
      <c r="V18" s="167" t="s">
        <v>172</v>
      </c>
      <c r="W18" s="167" t="s">
        <v>173</v>
      </c>
      <c r="X18" s="178">
        <f>IFERROR(IF(Q18="Probabilidad",(I18-(+I18*T18)),IF(Q18="Impacto",I18,"")),"")</f>
        <v>0.6</v>
      </c>
      <c r="Y18" s="177" t="str">
        <f>IFERROR(IF(X18="","",IF(X18&lt;=0.2,"Muy Baja",IF(X18&lt;=0.4,"Baja",IF(X18&lt;=0.6,"Media",IF(X18&lt;=0.8,"Alta","Muy Alta"))))),"")</f>
        <v>Media</v>
      </c>
      <c r="Z18" s="165">
        <f>+X18</f>
        <v>0.6</v>
      </c>
      <c r="AA18" s="177" t="str">
        <f>IFERROR(IF(AB18="","",IF(AB18&lt;=0.2,"Leve",IF(AB18&lt;=0.4,"Menor",IF(AB18&lt;=0.6,"Moderado",IF(AB18&lt;=0.8,"Mayor","Catastrófico"))))),"")</f>
        <v>Moderado</v>
      </c>
      <c r="AB18" s="165">
        <f>IFERROR(IF(Q18="Impacto",(M18-(+M18*T18)),IF(Q18="Probabilidad",M18,"")),"")</f>
        <v>0.6</v>
      </c>
      <c r="AC18" s="175" t="str">
        <f>IFERROR(IF(OR(AND(Y18="Muy Baja",AA18="Leve"),AND(Y18="Muy Baja",AA18="Menor"),AND(Y18="Baja",AA18="Leve")),"Bajo",IF(OR(AND(Y18="Muy baja",AA18="Moderado"),AND(Y18="Baja",AA18="Menor"),AND(Y18="Baja",AA18="Moderado"),AND(Y18="Media",AA18="Leve"),AND(Y18="Media",AA18="Menor"),AND(Y18="Media",AA18="Moderado"),AND(Y18="Alta",AA18="Leve"),AND(Y18="Alta",AA18="Menor")),"Moderado",IF(OR(AND(Y18="Muy Baja",AA18="Mayor"),AND(Y18="Baja",AA18="Mayor"),AND(Y18="Media",AA18="Mayor"),AND(Y18="Alta",AA18="Moderado"),AND(Y18="Alta",AA18="Mayor"),AND(Y18="Muy Alta",AA18="Leve"),AND(Y18="Muy Alta",AA18="Menor"),AND(Y18="Muy Alta",AA18="Moderado"),AND(Y18="Muy Alta",AA18="Mayor")),"Alto",IF(OR(AND(Y18="Muy Baja",AA18="Catastrófico"),AND(Y18="Baja",AA18="Catastrófico"),AND(Y18="Media",AA18="Catastrófico"),AND(Y18="Alta",AA18="Catastrófico"),AND(Y18="Muy Alta",AA18="Catastrófico")),"Extremo","")))),"")</f>
        <v>Moderado</v>
      </c>
      <c r="AD18" s="167" t="s">
        <v>174</v>
      </c>
      <c r="AE18" s="180" t="s">
        <v>181</v>
      </c>
      <c r="AF18" s="159" t="s">
        <v>182</v>
      </c>
      <c r="AG18" s="161">
        <v>45373</v>
      </c>
      <c r="AH18" s="161">
        <v>45642</v>
      </c>
      <c r="AI18" s="116"/>
      <c r="AJ18" s="114"/>
      <c r="AK18" s="115"/>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row>
    <row r="19" spans="1:69" ht="12" customHeight="1" x14ac:dyDescent="0.3">
      <c r="A19" s="360"/>
      <c r="B19" s="325"/>
      <c r="C19" s="325"/>
      <c r="D19" s="325"/>
      <c r="E19" s="328"/>
      <c r="F19" s="325"/>
      <c r="G19" s="344"/>
      <c r="H19" s="337"/>
      <c r="I19" s="320"/>
      <c r="J19" s="334"/>
      <c r="K19" s="320"/>
      <c r="L19" s="337"/>
      <c r="M19" s="320"/>
      <c r="N19" s="331"/>
      <c r="O19" s="6">
        <v>2</v>
      </c>
      <c r="P19" s="179"/>
      <c r="Q19" s="158" t="str">
        <f>IF(OR(R19="Preventivo",R19="Detectivo"),"Probabilidad",IF(R19="Correctivo","Impacto",""))</f>
        <v/>
      </c>
      <c r="R19" s="162"/>
      <c r="S19" s="162"/>
      <c r="T19" s="163" t="str">
        <f t="shared" ref="T19:T23" si="8">IF(AND(R19="Preventivo",S19="Automático"),"50%",IF(AND(R19="Preventivo",S19="Manual"),"40%",IF(AND(R19="Detectivo",S19="Automático"),"40%",IF(AND(R19="Detectivo",S19="Manual"),"30%",IF(AND(R19="Correctivo",S19="Automático"),"35%",IF(AND(R19="Correctivo",S19="Manual"),"25%",""))))))</f>
        <v/>
      </c>
      <c r="U19" s="162"/>
      <c r="V19" s="162"/>
      <c r="W19" s="162"/>
      <c r="X19" s="157" t="str">
        <f>IFERROR(IF(AND(Q18="Probabilidad",Q19="Probabilidad"),(Z18-(+Z18*T19)),IF(Q19="Probabilidad",(I18-(+I18*T19)),IF(Q19="Impacto",Z18,""))),"")</f>
        <v/>
      </c>
      <c r="Y19" s="164" t="str">
        <f t="shared" si="1"/>
        <v/>
      </c>
      <c r="Z19" s="165" t="str">
        <f t="shared" ref="Z19:Z23" si="9">+X19</f>
        <v/>
      </c>
      <c r="AA19" s="164" t="str">
        <f t="shared" si="3"/>
        <v/>
      </c>
      <c r="AB19" s="165" t="str">
        <f>IFERROR(IF(AND(Q18="Impacto",Q19="Impacto"),(AB18-(+AB18*T19)),IF(Q19="Impacto",(M18-(+M18*T19)),IF(Q19="Probabilidad",AB18,""))),"")</f>
        <v/>
      </c>
      <c r="AC19" s="166" t="str">
        <f t="shared" ref="AC19:AC20" si="10">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167"/>
      <c r="AE19" s="159"/>
      <c r="AF19" s="159"/>
      <c r="AG19" s="161"/>
      <c r="AH19" s="161"/>
      <c r="AI19" s="116"/>
      <c r="AJ19" s="114"/>
      <c r="AK19" s="115"/>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row>
    <row r="20" spans="1:69" ht="12" customHeight="1" x14ac:dyDescent="0.3">
      <c r="A20" s="360"/>
      <c r="B20" s="325"/>
      <c r="C20" s="325"/>
      <c r="D20" s="325"/>
      <c r="E20" s="328"/>
      <c r="F20" s="325"/>
      <c r="G20" s="344"/>
      <c r="H20" s="337"/>
      <c r="I20" s="320"/>
      <c r="J20" s="334"/>
      <c r="K20" s="320"/>
      <c r="L20" s="337"/>
      <c r="M20" s="320"/>
      <c r="N20" s="331"/>
      <c r="O20" s="6">
        <v>3</v>
      </c>
      <c r="P20" s="168"/>
      <c r="Q20" s="158" t="str">
        <f>IF(OR(R20="Preventivo",R20="Detectivo"),"Probabilidad",IF(R20="Correctivo","Impacto",""))</f>
        <v/>
      </c>
      <c r="R20" s="162"/>
      <c r="S20" s="162"/>
      <c r="T20" s="163" t="str">
        <f t="shared" si="8"/>
        <v/>
      </c>
      <c r="U20" s="162"/>
      <c r="V20" s="162"/>
      <c r="W20" s="162"/>
      <c r="X20" s="157" t="str">
        <f>IFERROR(IF(AND(Q19="Probabilidad",Q20="Probabilidad"),(Z19-(+Z19*T20)),IF(AND(Q19="Impacto",Q20="Probabilidad"),(Z18-(+Z18*T20)),IF(Q20="Impacto",Z19,""))),"")</f>
        <v/>
      </c>
      <c r="Y20" s="164" t="str">
        <f t="shared" si="1"/>
        <v/>
      </c>
      <c r="Z20" s="165" t="str">
        <f t="shared" si="9"/>
        <v/>
      </c>
      <c r="AA20" s="164" t="str">
        <f t="shared" si="3"/>
        <v/>
      </c>
      <c r="AB20" s="165" t="str">
        <f>IFERROR(IF(AND(Q19="Impacto",Q20="Impacto"),(AB19-(+AB19*T20)),IF(AND(Q19="Probabilidad",Q20="Impacto"),(AB18-(+AB18*T20)),IF(Q20="Probabilidad",AB19,""))),"")</f>
        <v/>
      </c>
      <c r="AC20" s="166" t="str">
        <f t="shared" si="10"/>
        <v/>
      </c>
      <c r="AD20" s="167"/>
      <c r="AE20" s="159"/>
      <c r="AF20" s="160"/>
      <c r="AG20" s="161"/>
      <c r="AH20" s="161"/>
      <c r="AI20" s="116"/>
      <c r="AJ20" s="114"/>
      <c r="AK20" s="115"/>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row>
    <row r="21" spans="1:69" ht="12" customHeight="1" x14ac:dyDescent="0.3">
      <c r="A21" s="360"/>
      <c r="B21" s="325"/>
      <c r="C21" s="325"/>
      <c r="D21" s="325"/>
      <c r="E21" s="328"/>
      <c r="F21" s="325"/>
      <c r="G21" s="344"/>
      <c r="H21" s="337"/>
      <c r="I21" s="320"/>
      <c r="J21" s="334"/>
      <c r="K21" s="320"/>
      <c r="L21" s="337"/>
      <c r="M21" s="320"/>
      <c r="N21" s="331"/>
      <c r="O21" s="6">
        <v>4</v>
      </c>
      <c r="P21" s="179"/>
      <c r="Q21" s="106" t="str">
        <f t="shared" ref="Q21:Q23" si="11">IF(OR(R21="Preventivo",R21="Detectivo"),"Probabilidad",IF(R21="Correctivo","Impacto",""))</f>
        <v/>
      </c>
      <c r="R21" s="107"/>
      <c r="S21" s="107"/>
      <c r="T21" s="108" t="str">
        <f t="shared" si="8"/>
        <v/>
      </c>
      <c r="U21" s="107"/>
      <c r="V21" s="107"/>
      <c r="W21" s="107"/>
      <c r="X21" s="109" t="str">
        <f t="shared" ref="X21:X23" si="12">IFERROR(IF(AND(Q20="Probabilidad",Q21="Probabilidad"),(Z20-(+Z20*T21)),IF(AND(Q20="Impacto",Q21="Probabilidad"),(Z19-(+Z19*T21)),IF(Q21="Impacto",Z20,""))),"")</f>
        <v/>
      </c>
      <c r="Y21" s="110" t="str">
        <f t="shared" si="1"/>
        <v/>
      </c>
      <c r="Z21" s="111" t="str">
        <f t="shared" si="9"/>
        <v/>
      </c>
      <c r="AA21" s="110" t="str">
        <f t="shared" si="3"/>
        <v/>
      </c>
      <c r="AB21" s="111" t="str">
        <f t="shared" ref="AB21:AB23" si="13">IFERROR(IF(AND(Q20="Impacto",Q21="Impacto"),(AB20-(+AB20*T21)),IF(AND(Q20="Probabilidad",Q21="Impacto"),(AB19-(+AB19*T21)),IF(Q21="Probabilidad",AB20,""))),"")</f>
        <v/>
      </c>
      <c r="AC21" s="112" t="str">
        <f>IFERROR(IF(OR(AND(Y21="Muy Baja",AA21="Leve"),AND(Y21="Muy Baja",AA21="Menor"),AND(Y21="Baja",AA21="Leve")),"Bajo",IF(OR(AND(Y21="Muy baja",AA21="Moderado"),AND(Y21="Baja",AA21="Menor"),AND(Y21="Baja",AA21="Moderado"),AND(Y21="Media",AA21="Leve"),AND(Y21="Media",AA21="Menor"),AND(Y21="Media",AA21="Moderado"),AND(Y21="Alta",AA21="Leve"),AND(Y21="Alta",AA21="Menor")),"Moderado",IF(OR(AND(Y21="Muy Baja",AA21="Mayor"),AND(Y21="Baja",AA21="Mayor"),AND(Y21="Media",AA21="Mayor"),AND(Y21="Alta",AA21="Moderado"),AND(Y21="Alta",AA21="Mayor"),AND(Y21="Muy Alta",AA21="Leve"),AND(Y21="Muy Alta",AA21="Menor"),AND(Y21="Muy Alta",AA21="Moderado"),AND(Y21="Muy Alta",AA21="Mayor")),"Alto",IF(OR(AND(Y21="Muy Baja",AA21="Catastrófico"),AND(Y21="Baja",AA21="Catastrófico"),AND(Y21="Media",AA21="Catastrófico"),AND(Y21="Alta",AA21="Catastrófico"),AND(Y21="Muy Alta",AA21="Catastrófico")),"Extremo","")))),"")</f>
        <v/>
      </c>
      <c r="AD21" s="113"/>
      <c r="AE21" s="114"/>
      <c r="AF21" s="115"/>
      <c r="AG21" s="116"/>
      <c r="AH21" s="116"/>
      <c r="AI21" s="116"/>
      <c r="AJ21" s="114"/>
      <c r="AK21" s="115"/>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row>
    <row r="22" spans="1:69" ht="12" customHeight="1" x14ac:dyDescent="0.3">
      <c r="A22" s="360"/>
      <c r="B22" s="325"/>
      <c r="C22" s="325"/>
      <c r="D22" s="325"/>
      <c r="E22" s="328"/>
      <c r="F22" s="325"/>
      <c r="G22" s="344"/>
      <c r="H22" s="337"/>
      <c r="I22" s="320"/>
      <c r="J22" s="334"/>
      <c r="K22" s="320"/>
      <c r="L22" s="337"/>
      <c r="M22" s="320"/>
      <c r="N22" s="331"/>
      <c r="O22" s="6">
        <v>5</v>
      </c>
      <c r="P22" s="179"/>
      <c r="Q22" s="106" t="str">
        <f t="shared" si="11"/>
        <v/>
      </c>
      <c r="R22" s="107"/>
      <c r="S22" s="107"/>
      <c r="T22" s="108" t="str">
        <f t="shared" si="8"/>
        <v/>
      </c>
      <c r="U22" s="107"/>
      <c r="V22" s="107"/>
      <c r="W22" s="107"/>
      <c r="X22" s="109" t="str">
        <f t="shared" si="12"/>
        <v/>
      </c>
      <c r="Y22" s="110" t="str">
        <f t="shared" si="1"/>
        <v/>
      </c>
      <c r="Z22" s="111" t="str">
        <f t="shared" si="9"/>
        <v/>
      </c>
      <c r="AA22" s="110" t="str">
        <f t="shared" si="3"/>
        <v/>
      </c>
      <c r="AB22" s="111" t="str">
        <f t="shared" si="13"/>
        <v/>
      </c>
      <c r="AC22" s="112" t="str">
        <f t="shared" ref="AC22:AC23" si="14">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113"/>
      <c r="AE22" s="114"/>
      <c r="AF22" s="115"/>
      <c r="AG22" s="116"/>
      <c r="AH22" s="116"/>
      <c r="AI22" s="116"/>
      <c r="AJ22" s="114"/>
      <c r="AK22" s="115"/>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row>
    <row r="23" spans="1:69" ht="12" customHeight="1" x14ac:dyDescent="0.3">
      <c r="A23" s="349"/>
      <c r="B23" s="326"/>
      <c r="C23" s="326"/>
      <c r="D23" s="326"/>
      <c r="E23" s="329"/>
      <c r="F23" s="326"/>
      <c r="G23" s="345"/>
      <c r="H23" s="338"/>
      <c r="I23" s="321"/>
      <c r="J23" s="335"/>
      <c r="K23" s="321"/>
      <c r="L23" s="338"/>
      <c r="M23" s="321"/>
      <c r="N23" s="332"/>
      <c r="O23" s="6">
        <v>6</v>
      </c>
      <c r="P23" s="179"/>
      <c r="Q23" s="106" t="str">
        <f t="shared" si="11"/>
        <v/>
      </c>
      <c r="R23" s="107"/>
      <c r="S23" s="107"/>
      <c r="T23" s="108" t="str">
        <f t="shared" si="8"/>
        <v/>
      </c>
      <c r="U23" s="107"/>
      <c r="V23" s="107"/>
      <c r="W23" s="107"/>
      <c r="X23" s="109" t="str">
        <f t="shared" si="12"/>
        <v/>
      </c>
      <c r="Y23" s="110" t="str">
        <f t="shared" si="1"/>
        <v/>
      </c>
      <c r="Z23" s="111" t="str">
        <f t="shared" si="9"/>
        <v/>
      </c>
      <c r="AA23" s="110" t="str">
        <f t="shared" si="3"/>
        <v/>
      </c>
      <c r="AB23" s="111" t="str">
        <f t="shared" si="13"/>
        <v/>
      </c>
      <c r="AC23" s="112" t="str">
        <f t="shared" si="14"/>
        <v/>
      </c>
      <c r="AD23" s="113"/>
      <c r="AE23" s="114"/>
      <c r="AF23" s="115"/>
      <c r="AG23" s="116"/>
      <c r="AH23" s="116"/>
      <c r="AI23" s="116"/>
      <c r="AJ23" s="114"/>
      <c r="AK23" s="115"/>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row>
    <row r="24" spans="1:69" ht="95.25" customHeight="1" x14ac:dyDescent="0.3">
      <c r="A24" s="348">
        <v>3</v>
      </c>
      <c r="B24" s="324" t="s">
        <v>162</v>
      </c>
      <c r="C24" s="324" t="s">
        <v>177</v>
      </c>
      <c r="D24" s="324" t="s">
        <v>183</v>
      </c>
      <c r="E24" s="327" t="s">
        <v>184</v>
      </c>
      <c r="F24" s="324" t="s">
        <v>166</v>
      </c>
      <c r="G24" s="343">
        <v>215</v>
      </c>
      <c r="H24" s="336" t="str">
        <f>IF(G24&lt;=0,"",IF(G24&lt;=2,"Muy Baja",IF(G24&lt;=24,"Baja",IF(G24&lt;=500,"Media",IF(G24&lt;=5000,"Alta","Muy Alta")))))</f>
        <v>Media</v>
      </c>
      <c r="I24" s="319">
        <f>IF(H24="","",IF(H24="Muy Baja",0.2,IF(H24="Baja",0.4,IF(H24="Media",0.6,IF(H24="Alta",0.8,IF(H24="Muy Alta",1,))))))</f>
        <v>0.6</v>
      </c>
      <c r="J24" s="333" t="s">
        <v>185</v>
      </c>
      <c r="K24" s="319" t="str">
        <f>IF(NOT(ISERROR(MATCH(J24,'Tabla Impacto'!$B$221:$B$223,0))),'Tabla Impacto'!$F$223&amp;"Por favor no seleccionar los criterios de impacto(Afectación Económica o presupuestal y Pérdida Reputacional)",J24)</f>
        <v xml:space="preserve">     El riesgo afecta la imagen de de la entidad con efecto publicitario sostenido a nivel de sector administrativo, nivel departamental o municipal</v>
      </c>
      <c r="L24" s="336" t="str">
        <f>IF(OR(K24='Tabla Impacto'!$C$11,K24='Tabla Impacto'!$D$11),"Leve",IF(OR(K24='Tabla Impacto'!$C$12,K24='Tabla Impacto'!$D$12),"Menor",IF(OR(K24='Tabla Impacto'!$C$13,K24='Tabla Impacto'!$D$13),"Moderado",IF(OR(K24='Tabla Impacto'!$C$14,K24='Tabla Impacto'!$D$14),"Mayor",IF(OR(K24='Tabla Impacto'!$C$15,K24='Tabla Impacto'!$D$15),"Catastrófico","")))))</f>
        <v>Mayor</v>
      </c>
      <c r="M24" s="319">
        <f>IF(L24="","",IF(L24="Leve",0.2,IF(L24="Menor",0.4,IF(L24="Moderado",0.6,IF(L24="Mayor",0.8,IF(L24="Catastrófico",1,))))))</f>
        <v>0.8</v>
      </c>
      <c r="N24" s="330" t="str">
        <f>IF(OR(AND(H24="Muy Baja",L24="Leve"),AND(H24="Muy Baja",L24="Menor"),AND(H24="Baja",L24="Leve")),"Bajo",IF(OR(AND(H24="Muy baja",L24="Moderado"),AND(H24="Baja",L24="Menor"),AND(H24="Baja",L24="Moderado"),AND(H24="Media",L24="Leve"),AND(H24="Media",L24="Menor"),AND(H24="Media",L24="Moderado"),AND(H24="Alta",L24="Leve"),AND(H24="Alta",L24="Menor")),"Moderado",IF(OR(AND(H24="Muy Baja",L24="Mayor"),AND(H24="Baja",L24="Mayor"),AND(H24="Media",L24="Mayor"),AND(H24="Alta",L24="Moderado"),AND(H24="Alta",L24="Mayor"),AND(H24="Muy Alta",L24="Leve"),AND(H24="Muy Alta",L24="Menor"),AND(H24="Muy Alta",L24="Moderado"),AND(H24="Muy Alta",L24="Mayor")),"Alto",IF(OR(AND(H24="Muy Baja",L24="Catastrófico"),AND(H24="Baja",L24="Catastrófico"),AND(H24="Media",L24="Catastrófico"),AND(H24="Alta",L24="Catastrófico"),AND(H24="Muy Alta",L24="Catastrófico")),"Extremo",""))))</f>
        <v>Alto</v>
      </c>
      <c r="O24" s="6">
        <v>1</v>
      </c>
      <c r="P24" s="179" t="s">
        <v>186</v>
      </c>
      <c r="Q24" s="158" t="str">
        <f>IF(OR(R24="Preventivo",R24="Detectivo"),"Probabilidad",IF(R24="Correctivo","Impacto",""))</f>
        <v>Probabilidad</v>
      </c>
      <c r="R24" s="162" t="s">
        <v>169</v>
      </c>
      <c r="S24" s="162" t="s">
        <v>170</v>
      </c>
      <c r="T24" s="163" t="str">
        <f>IF(AND(R24="Preventivo",S24="Automático"),"50%",IF(AND(R24="Preventivo",S24="Manual"),"40%",IF(AND(R24="Detectivo",S24="Automático"),"40%",IF(AND(R24="Detectivo",S24="Manual"),"30%",IF(AND(R24="Correctivo",S24="Automático"),"35%",IF(AND(R24="Correctivo",S24="Manual"),"25%",""))))))</f>
        <v>40%</v>
      </c>
      <c r="U24" s="162" t="s">
        <v>171</v>
      </c>
      <c r="V24" s="162" t="s">
        <v>172</v>
      </c>
      <c r="W24" s="162" t="s">
        <v>173</v>
      </c>
      <c r="X24" s="157">
        <f>IFERROR(IF(Q24="Probabilidad",(I24-(+I24*T24)),IF(Q24="Impacto",I24,"")),"")</f>
        <v>0.36</v>
      </c>
      <c r="Y24" s="164" t="str">
        <f>IFERROR(IF(X24="","",IF(X24&lt;=0.2,"Muy Baja",IF(X24&lt;=0.4,"Baja",IF(X24&lt;=0.6,"Media",IF(X24&lt;=0.8,"Alta","Muy Alta"))))),"")</f>
        <v>Baja</v>
      </c>
      <c r="Z24" s="165">
        <f>+X24</f>
        <v>0.36</v>
      </c>
      <c r="AA24" s="164" t="str">
        <f>IFERROR(IF(AB24="","",IF(AB24&lt;=0.2,"Leve",IF(AB24&lt;=0.4,"Menor",IF(AB24&lt;=0.6,"Moderado",IF(AB24&lt;=0.8,"Mayor","Catastrófico"))))),"")</f>
        <v>Mayor</v>
      </c>
      <c r="AB24" s="165">
        <f>IFERROR(IF(Q24="Impacto",(M24-(+M24*T24)),IF(Q24="Probabilidad",M24,"")),"")</f>
        <v>0.8</v>
      </c>
      <c r="AC24" s="166" t="str">
        <f>IFERROR(IF(OR(AND(Y24="Muy Baja",AA24="Leve"),AND(Y24="Muy Baja",AA24="Menor"),AND(Y24="Baja",AA24="Leve")),"Bajo",IF(OR(AND(Y24="Muy baja",AA24="Moderado"),AND(Y24="Baja",AA24="Menor"),AND(Y24="Baja",AA24="Moderado"),AND(Y24="Media",AA24="Leve"),AND(Y24="Media",AA24="Menor"),AND(Y24="Media",AA24="Moderado"),AND(Y24="Alta",AA24="Leve"),AND(Y24="Alta",AA24="Menor")),"Moderado",IF(OR(AND(Y24="Muy Baja",AA24="Mayor"),AND(Y24="Baja",AA24="Mayor"),AND(Y24="Media",AA24="Mayor"),AND(Y24="Alta",AA24="Moderado"),AND(Y24="Alta",AA24="Mayor"),AND(Y24="Muy Alta",AA24="Leve"),AND(Y24="Muy Alta",AA24="Menor"),AND(Y24="Muy Alta",AA24="Moderado"),AND(Y24="Muy Alta",AA24="Mayor")),"Alto",IF(OR(AND(Y24="Muy Baja",AA24="Catastrófico"),AND(Y24="Baja",AA24="Catastrófico"),AND(Y24="Media",AA24="Catastrófico"),AND(Y24="Alta",AA24="Catastrófico"),AND(Y24="Muy Alta",AA24="Catastrófico")),"Extremo","")))),"")</f>
        <v>Alto</v>
      </c>
      <c r="AD24" s="167" t="s">
        <v>174</v>
      </c>
      <c r="AE24" s="179" t="s">
        <v>187</v>
      </c>
      <c r="AF24" s="159" t="s">
        <v>182</v>
      </c>
      <c r="AG24" s="161">
        <v>45373</v>
      </c>
      <c r="AH24" s="161">
        <v>45642</v>
      </c>
      <c r="AI24" s="116"/>
      <c r="AJ24" s="114"/>
      <c r="AK24" s="115"/>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row>
    <row r="25" spans="1:69" ht="87.75" customHeight="1" x14ac:dyDescent="0.3">
      <c r="A25" s="360"/>
      <c r="B25" s="325"/>
      <c r="C25" s="325"/>
      <c r="D25" s="325"/>
      <c r="E25" s="328"/>
      <c r="F25" s="325"/>
      <c r="G25" s="344"/>
      <c r="H25" s="337"/>
      <c r="I25" s="320"/>
      <c r="J25" s="334"/>
      <c r="K25" s="320">
        <f>IF(NOT(ISERROR(MATCH(J25,_xlfn.ANCHORARRAY(E37),0))),I39&amp;"Por favor no seleccionar los criterios de impacto",J25)</f>
        <v>0</v>
      </c>
      <c r="L25" s="337"/>
      <c r="M25" s="320"/>
      <c r="N25" s="331"/>
      <c r="O25" s="6">
        <v>2</v>
      </c>
      <c r="P25" s="179" t="s">
        <v>188</v>
      </c>
      <c r="Q25" s="158" t="str">
        <f>IF(OR(R25="Preventivo",R25="Detectivo"),"Probabilidad",IF(R25="Correctivo","Impacto",""))</f>
        <v>Probabilidad</v>
      </c>
      <c r="R25" s="162" t="s">
        <v>169</v>
      </c>
      <c r="S25" s="162" t="s">
        <v>170</v>
      </c>
      <c r="T25" s="163" t="str">
        <f t="shared" ref="T25:T29" si="15">IF(AND(R25="Preventivo",S25="Automático"),"50%",IF(AND(R25="Preventivo",S25="Manual"),"40%",IF(AND(R25="Detectivo",S25="Automático"),"40%",IF(AND(R25="Detectivo",S25="Manual"),"30%",IF(AND(R25="Correctivo",S25="Automático"),"35%",IF(AND(R25="Correctivo",S25="Manual"),"25%",""))))))</f>
        <v>40%</v>
      </c>
      <c r="U25" s="162" t="s">
        <v>171</v>
      </c>
      <c r="V25" s="162" t="s">
        <v>172</v>
      </c>
      <c r="W25" s="162" t="s">
        <v>173</v>
      </c>
      <c r="X25" s="157">
        <f>IFERROR(IF(AND(Q24="Probabilidad",Q25="Probabilidad"),(Z24-(+Z24*T25)),IF(Q25="Probabilidad",(I24-(+I24*T25)),IF(Q25="Impacto",Z24,""))),"")</f>
        <v>0.216</v>
      </c>
      <c r="Y25" s="164" t="str">
        <f t="shared" si="1"/>
        <v>Baja</v>
      </c>
      <c r="Z25" s="165">
        <f t="shared" ref="Z25:Z29" si="16">+X25</f>
        <v>0.216</v>
      </c>
      <c r="AA25" s="164" t="str">
        <f t="shared" si="3"/>
        <v>Mayor</v>
      </c>
      <c r="AB25" s="165">
        <f>IFERROR(IF(AND(Q24="Impacto",Q25="Impacto"),(AB24-(+AB24*T25)),IF(Q25="Impacto",(M24-(+M24*T25)),IF(Q25="Probabilidad",AB24,""))),"")</f>
        <v>0.8</v>
      </c>
      <c r="AC25" s="166" t="str">
        <f t="shared" ref="AC25:AC26" si="17">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Alto</v>
      </c>
      <c r="AD25" s="167" t="s">
        <v>174</v>
      </c>
      <c r="AE25" s="179" t="s">
        <v>189</v>
      </c>
      <c r="AF25" s="159" t="s">
        <v>190</v>
      </c>
      <c r="AG25" s="161">
        <v>45597</v>
      </c>
      <c r="AH25" s="161">
        <v>45642</v>
      </c>
      <c r="AI25" s="116"/>
      <c r="AJ25" s="114"/>
      <c r="AK25" s="115"/>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row>
    <row r="26" spans="1:69" ht="12" customHeight="1" x14ac:dyDescent="0.3">
      <c r="A26" s="360"/>
      <c r="B26" s="325"/>
      <c r="C26" s="325"/>
      <c r="D26" s="325"/>
      <c r="E26" s="328"/>
      <c r="F26" s="325"/>
      <c r="G26" s="344"/>
      <c r="H26" s="337"/>
      <c r="I26" s="320"/>
      <c r="J26" s="334"/>
      <c r="K26" s="320">
        <f>IF(NOT(ISERROR(MATCH(J26,_xlfn.ANCHORARRAY(E38),0))),I40&amp;"Por favor no seleccionar los criterios de impacto",J26)</f>
        <v>0</v>
      </c>
      <c r="L26" s="337"/>
      <c r="M26" s="320"/>
      <c r="N26" s="331"/>
      <c r="O26" s="6">
        <v>3</v>
      </c>
      <c r="P26" s="168"/>
      <c r="Q26" s="106" t="str">
        <f>IF(OR(R26="Preventivo",R26="Detectivo"),"Probabilidad",IF(R26="Correctivo","Impacto",""))</f>
        <v/>
      </c>
      <c r="R26" s="107"/>
      <c r="S26" s="107"/>
      <c r="T26" s="108" t="str">
        <f t="shared" si="15"/>
        <v/>
      </c>
      <c r="U26" s="107"/>
      <c r="V26" s="107"/>
      <c r="W26" s="107"/>
      <c r="X26" s="109" t="str">
        <f>IFERROR(IF(AND(Q25="Probabilidad",Q26="Probabilidad"),(Z25-(+Z25*T26)),IF(AND(Q25="Impacto",Q26="Probabilidad"),(Z24-(+Z24*T26)),IF(Q26="Impacto",Z25,""))),"")</f>
        <v/>
      </c>
      <c r="Y26" s="110" t="str">
        <f t="shared" si="1"/>
        <v/>
      </c>
      <c r="Z26" s="111" t="str">
        <f t="shared" si="16"/>
        <v/>
      </c>
      <c r="AA26" s="110" t="str">
        <f t="shared" si="3"/>
        <v/>
      </c>
      <c r="AB26" s="111" t="str">
        <f>IFERROR(IF(AND(Q25="Impacto",Q26="Impacto"),(AB25-(+AB25*T26)),IF(AND(Q25="Probabilidad",Q26="Impacto"),(AB24-(+AB24*T26)),IF(Q26="Probabilidad",AB25,""))),"")</f>
        <v/>
      </c>
      <c r="AC26" s="112" t="str">
        <f t="shared" si="17"/>
        <v/>
      </c>
      <c r="AD26" s="113"/>
      <c r="AE26" s="114"/>
      <c r="AF26" s="115"/>
      <c r="AG26" s="116"/>
      <c r="AH26" s="116"/>
      <c r="AI26" s="116"/>
      <c r="AJ26" s="114"/>
      <c r="AK26" s="115"/>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row>
    <row r="27" spans="1:69" ht="12" customHeight="1" x14ac:dyDescent="0.3">
      <c r="A27" s="360"/>
      <c r="B27" s="325"/>
      <c r="C27" s="325"/>
      <c r="D27" s="325"/>
      <c r="E27" s="328"/>
      <c r="F27" s="325"/>
      <c r="G27" s="344"/>
      <c r="H27" s="337"/>
      <c r="I27" s="320"/>
      <c r="J27" s="334"/>
      <c r="K27" s="320">
        <f>IF(NOT(ISERROR(MATCH(J27,_xlfn.ANCHORARRAY(E39),0))),I41&amp;"Por favor no seleccionar los criterios de impacto",J27)</f>
        <v>0</v>
      </c>
      <c r="L27" s="337"/>
      <c r="M27" s="320"/>
      <c r="N27" s="331"/>
      <c r="O27" s="6">
        <v>4</v>
      </c>
      <c r="P27" s="179"/>
      <c r="Q27" s="106" t="str">
        <f t="shared" ref="Q27:Q29" si="18">IF(OR(R27="Preventivo",R27="Detectivo"),"Probabilidad",IF(R27="Correctivo","Impacto",""))</f>
        <v/>
      </c>
      <c r="R27" s="107"/>
      <c r="S27" s="107"/>
      <c r="T27" s="108" t="str">
        <f t="shared" si="15"/>
        <v/>
      </c>
      <c r="U27" s="107"/>
      <c r="V27" s="107"/>
      <c r="W27" s="107"/>
      <c r="X27" s="109" t="str">
        <f t="shared" ref="X27:X29" si="19">IFERROR(IF(AND(Q26="Probabilidad",Q27="Probabilidad"),(Z26-(+Z26*T27)),IF(AND(Q26="Impacto",Q27="Probabilidad"),(Z25-(+Z25*T27)),IF(Q27="Impacto",Z26,""))),"")</f>
        <v/>
      </c>
      <c r="Y27" s="110" t="str">
        <f t="shared" si="1"/>
        <v/>
      </c>
      <c r="Z27" s="111" t="str">
        <f t="shared" si="16"/>
        <v/>
      </c>
      <c r="AA27" s="110" t="str">
        <f t="shared" si="3"/>
        <v/>
      </c>
      <c r="AB27" s="111" t="str">
        <f t="shared" ref="AB27:AB29" si="20">IFERROR(IF(AND(Q26="Impacto",Q27="Impacto"),(AB26-(+AB26*T27)),IF(AND(Q26="Probabilidad",Q27="Impacto"),(AB25-(+AB25*T27)),IF(Q27="Probabilidad",AB26,""))),"")</f>
        <v/>
      </c>
      <c r="AC27" s="112" t="str">
        <f>IFERROR(IF(OR(AND(Y27="Muy Baja",AA27="Leve"),AND(Y27="Muy Baja",AA27="Menor"),AND(Y27="Baja",AA27="Leve")),"Bajo",IF(OR(AND(Y27="Muy baja",AA27="Moderado"),AND(Y27="Baja",AA27="Menor"),AND(Y27="Baja",AA27="Moderado"),AND(Y27="Media",AA27="Leve"),AND(Y27="Media",AA27="Menor"),AND(Y27="Media",AA27="Moderado"),AND(Y27="Alta",AA27="Leve"),AND(Y27="Alta",AA27="Menor")),"Moderado",IF(OR(AND(Y27="Muy Baja",AA27="Mayor"),AND(Y27="Baja",AA27="Mayor"),AND(Y27="Media",AA27="Mayor"),AND(Y27="Alta",AA27="Moderado"),AND(Y27="Alta",AA27="Mayor"),AND(Y27="Muy Alta",AA27="Leve"),AND(Y27="Muy Alta",AA27="Menor"),AND(Y27="Muy Alta",AA27="Moderado"),AND(Y27="Muy Alta",AA27="Mayor")),"Alto",IF(OR(AND(Y27="Muy Baja",AA27="Catastrófico"),AND(Y27="Baja",AA27="Catastrófico"),AND(Y27="Media",AA27="Catastrófico"),AND(Y27="Alta",AA27="Catastrófico"),AND(Y27="Muy Alta",AA27="Catastrófico")),"Extremo","")))),"")</f>
        <v/>
      </c>
      <c r="AD27" s="113"/>
      <c r="AE27" s="114"/>
      <c r="AF27" s="115"/>
      <c r="AG27" s="116"/>
      <c r="AH27" s="116"/>
      <c r="AI27" s="116"/>
      <c r="AJ27" s="114"/>
      <c r="AK27" s="115"/>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row>
    <row r="28" spans="1:69" ht="12" customHeight="1" x14ac:dyDescent="0.3">
      <c r="A28" s="360"/>
      <c r="B28" s="325"/>
      <c r="C28" s="325"/>
      <c r="D28" s="325"/>
      <c r="E28" s="328"/>
      <c r="F28" s="325"/>
      <c r="G28" s="344"/>
      <c r="H28" s="337"/>
      <c r="I28" s="320"/>
      <c r="J28" s="334"/>
      <c r="K28" s="320">
        <f>IF(NOT(ISERROR(MATCH(J28,_xlfn.ANCHORARRAY(E40),0))),I42&amp;"Por favor no seleccionar los criterios de impacto",J28)</f>
        <v>0</v>
      </c>
      <c r="L28" s="337"/>
      <c r="M28" s="320"/>
      <c r="N28" s="331"/>
      <c r="O28" s="6">
        <v>5</v>
      </c>
      <c r="P28" s="179"/>
      <c r="Q28" s="106" t="str">
        <f t="shared" si="18"/>
        <v/>
      </c>
      <c r="R28" s="107"/>
      <c r="S28" s="107"/>
      <c r="T28" s="108" t="str">
        <f t="shared" si="15"/>
        <v/>
      </c>
      <c r="U28" s="107"/>
      <c r="V28" s="107"/>
      <c r="W28" s="107"/>
      <c r="X28" s="109" t="str">
        <f t="shared" si="19"/>
        <v/>
      </c>
      <c r="Y28" s="110" t="str">
        <f t="shared" si="1"/>
        <v/>
      </c>
      <c r="Z28" s="111" t="str">
        <f t="shared" si="16"/>
        <v/>
      </c>
      <c r="AA28" s="110" t="str">
        <f t="shared" si="3"/>
        <v/>
      </c>
      <c r="AB28" s="111" t="str">
        <f t="shared" si="20"/>
        <v/>
      </c>
      <c r="AC28" s="112" t="str">
        <f t="shared" ref="AC28:AC29" si="21">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113"/>
      <c r="AE28" s="114"/>
      <c r="AF28" s="115"/>
      <c r="AG28" s="116"/>
      <c r="AH28" s="116"/>
      <c r="AI28" s="116"/>
      <c r="AJ28" s="114"/>
      <c r="AK28" s="115"/>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row>
    <row r="29" spans="1:69" ht="12" customHeight="1" x14ac:dyDescent="0.3">
      <c r="A29" s="349"/>
      <c r="B29" s="326"/>
      <c r="C29" s="326"/>
      <c r="D29" s="326"/>
      <c r="E29" s="329"/>
      <c r="F29" s="326"/>
      <c r="G29" s="345"/>
      <c r="H29" s="338"/>
      <c r="I29" s="321"/>
      <c r="J29" s="335"/>
      <c r="K29" s="321">
        <f>IF(NOT(ISERROR(MATCH(J29,_xlfn.ANCHORARRAY(E41),0))),I43&amp;"Por favor no seleccionar los criterios de impacto",J29)</f>
        <v>0</v>
      </c>
      <c r="L29" s="338"/>
      <c r="M29" s="321"/>
      <c r="N29" s="332"/>
      <c r="O29" s="6">
        <v>6</v>
      </c>
      <c r="P29" s="179"/>
      <c r="Q29" s="106" t="str">
        <f t="shared" si="18"/>
        <v/>
      </c>
      <c r="R29" s="107"/>
      <c r="S29" s="107"/>
      <c r="T29" s="108" t="str">
        <f t="shared" si="15"/>
        <v/>
      </c>
      <c r="U29" s="107"/>
      <c r="V29" s="107"/>
      <c r="W29" s="107"/>
      <c r="X29" s="109" t="str">
        <f t="shared" si="19"/>
        <v/>
      </c>
      <c r="Y29" s="110" t="str">
        <f t="shared" si="1"/>
        <v/>
      </c>
      <c r="Z29" s="111" t="str">
        <f t="shared" si="16"/>
        <v/>
      </c>
      <c r="AA29" s="110" t="str">
        <f t="shared" si="3"/>
        <v/>
      </c>
      <c r="AB29" s="111" t="str">
        <f t="shared" si="20"/>
        <v/>
      </c>
      <c r="AC29" s="112" t="str">
        <f t="shared" si="21"/>
        <v/>
      </c>
      <c r="AD29" s="113"/>
      <c r="AE29" s="114"/>
      <c r="AF29" s="115"/>
      <c r="AG29" s="116"/>
      <c r="AH29" s="116"/>
      <c r="AI29" s="116"/>
      <c r="AJ29" s="114"/>
      <c r="AK29" s="115"/>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row>
    <row r="30" spans="1:69" ht="126" customHeight="1" x14ac:dyDescent="0.3">
      <c r="A30" s="348">
        <v>4</v>
      </c>
      <c r="B30" s="324" t="s">
        <v>191</v>
      </c>
      <c r="C30" s="324" t="s">
        <v>192</v>
      </c>
      <c r="D30" s="324" t="s">
        <v>193</v>
      </c>
      <c r="E30" s="327" t="s">
        <v>194</v>
      </c>
      <c r="F30" s="324" t="s">
        <v>166</v>
      </c>
      <c r="G30" s="343">
        <v>50</v>
      </c>
      <c r="H30" s="336" t="str">
        <f>IF(G30&lt;=0,"",IF(G30&lt;=2,"Muy Baja",IF(G30&lt;=24,"Baja",IF(G30&lt;=500,"Media",IF(G30&lt;=5000,"Alta","Muy Alta")))))</f>
        <v>Media</v>
      </c>
      <c r="I30" s="319">
        <f>IF(H30="","",IF(H30="Muy Baja",0.2,IF(H30="Baja",0.4,IF(H30="Media",0.6,IF(H30="Alta",0.8,IF(H30="Muy Alta",1,))))))</f>
        <v>0.6</v>
      </c>
      <c r="J30" s="333" t="s">
        <v>195</v>
      </c>
      <c r="K30" s="319" t="str">
        <f>IF(NOT(ISERROR(MATCH(J30,'Tabla Impacto'!$B$221:$B$223,0))),'Tabla Impacto'!$F$223&amp;"Por favor no seleccionar los criterios de impacto(Afectación Económica o presupuestal y Pérdida Reputacional)",J30)</f>
        <v xml:space="preserve">     Entre 100 y 500 SMLMV </v>
      </c>
      <c r="L30" s="336" t="str">
        <f>IF(OR(K30='Tabla Impacto'!$C$11,K30='Tabla Impacto'!$D$11),"Leve",IF(OR(K30='Tabla Impacto'!$C$12,K30='Tabla Impacto'!$D$12),"Menor",IF(OR(K30='Tabla Impacto'!$C$13,K30='Tabla Impacto'!$D$13),"Moderado",IF(OR(K30='Tabla Impacto'!$C$14,K30='Tabla Impacto'!$D$14),"Mayor",IF(OR(K30='Tabla Impacto'!$C$15,K30='Tabla Impacto'!$D$15),"Catastrófico","")))))</f>
        <v>Mayor</v>
      </c>
      <c r="M30" s="319">
        <f>IF(L30="","",IF(L30="Leve",0.2,IF(L30="Menor",0.4,IF(L30="Moderado",0.6,IF(L30="Mayor",0.8,IF(L30="Catastrófico",1,))))))</f>
        <v>0.8</v>
      </c>
      <c r="N30" s="330" t="str">
        <f>IF(OR(AND(H30="Muy Baja",L30="Leve"),AND(H30="Muy Baja",L30="Menor"),AND(H30="Baja",L30="Leve")),"Bajo",IF(OR(AND(H30="Muy baja",L30="Moderado"),AND(H30="Baja",L30="Menor"),AND(H30="Baja",L30="Moderado"),AND(H30="Media",L30="Leve"),AND(H30="Media",L30="Menor"),AND(H30="Media",L30="Moderado"),AND(H30="Alta",L30="Leve"),AND(H30="Alta",L30="Menor")),"Moderado",IF(OR(AND(H30="Muy Baja",L30="Mayor"),AND(H30="Baja",L30="Mayor"),AND(H30="Media",L30="Mayor"),AND(H30="Alta",L30="Moderado"),AND(H30="Alta",L30="Mayor"),AND(H30="Muy Alta",L30="Leve"),AND(H30="Muy Alta",L30="Menor"),AND(H30="Muy Alta",L30="Moderado"),AND(H30="Muy Alta",L30="Mayor")),"Alto",IF(OR(AND(H30="Muy Baja",L30="Catastrófico"),AND(H30="Baja",L30="Catastrófico"),AND(H30="Media",L30="Catastrófico"),AND(H30="Alta",L30="Catastrófico"),AND(H30="Muy Alta",L30="Catastrófico")),"Extremo",""))))</f>
        <v>Alto</v>
      </c>
      <c r="O30" s="348">
        <v>1</v>
      </c>
      <c r="P30" s="346" t="s">
        <v>196</v>
      </c>
      <c r="Q30" s="350" t="str">
        <f>IF(OR(R30="Preventivo",R30="Detectivo"),"Probabilidad",IF(R30="Correctivo","Impacto",""))</f>
        <v>Probabilidad</v>
      </c>
      <c r="R30" s="352" t="s">
        <v>169</v>
      </c>
      <c r="S30" s="352" t="s">
        <v>170</v>
      </c>
      <c r="T30" s="354" t="str">
        <f>IF(AND(R30="Preventivo",S30="Automático"),"50%",IF(AND(R30="Preventivo",S30="Manual"),"40%",IF(AND(R30="Detectivo",S30="Automático"),"40%",IF(AND(R30="Detectivo",S30="Manual"),"30%",IF(AND(R30="Correctivo",S30="Automático"),"35%",IF(AND(R30="Correctivo",S30="Manual"),"25%",""))))))</f>
        <v>40%</v>
      </c>
      <c r="U30" s="352" t="s">
        <v>171</v>
      </c>
      <c r="V30" s="352" t="s">
        <v>172</v>
      </c>
      <c r="W30" s="352" t="s">
        <v>173</v>
      </c>
      <c r="X30" s="428">
        <f>IFERROR(IF(Q30="Probabilidad",(I30-(+I30*T31)),IF(Q30="Impacto",I30,"")),"")</f>
        <v>0.6</v>
      </c>
      <c r="Y30" s="426" t="str">
        <f>IFERROR(IF(X30="","",IF(X30&lt;=0.2,"Muy Baja",IF(X30&lt;=0.4,"Baja",IF(X30&lt;=0.6,"Media",IF(X30&lt;=0.8,"Alta","Muy Alta"))))),"")</f>
        <v>Media</v>
      </c>
      <c r="Z30" s="354">
        <f>+X30</f>
        <v>0.6</v>
      </c>
      <c r="AA30" s="426" t="str">
        <f>IFERROR(IF(AB30="","",IF(AB30&lt;=0.2,"Leve",IF(AB30&lt;=0.4,"Menor",IF(AB30&lt;=0.6,"Moderado",IF(AB30&lt;=0.8,"Mayor","Catastrófico"))))),"")</f>
        <v>Mayor</v>
      </c>
      <c r="AB30" s="354">
        <f>IFERROR(IF(Q30="Impacto",(M30-(+M30*T31)),IF(Q30="Probabilidad",M30,"")),"")</f>
        <v>0.8</v>
      </c>
      <c r="AC30" s="356" t="str">
        <f>IFERROR(IF(OR(AND(Y30="Muy Baja",AA30="Leve"),AND(Y30="Muy Baja",AA30="Menor"),AND(Y30="Baja",AA30="Leve")),"Bajo",IF(OR(AND(Y30="Muy baja",AA30="Moderado"),AND(Y30="Baja",AA30="Menor"),AND(Y30="Baja",AA30="Moderado"),AND(Y30="Media",AA30="Leve"),AND(Y30="Media",AA30="Menor"),AND(Y30="Media",AA30="Moderado"),AND(Y30="Alta",AA30="Leve"),AND(Y30="Alta",AA30="Menor")),"Moderado",IF(OR(AND(Y30="Muy Baja",AA30="Mayor"),AND(Y30="Baja",AA30="Mayor"),AND(Y30="Media",AA30="Mayor"),AND(Y30="Alta",AA30="Moderado"),AND(Y30="Alta",AA30="Mayor"),AND(Y30="Muy Alta",AA30="Leve"),AND(Y30="Muy Alta",AA30="Menor"),AND(Y30="Muy Alta",AA30="Moderado"),AND(Y30="Muy Alta",AA30="Mayor")),"Alto",IF(OR(AND(Y30="Muy Baja",AA30="Catastrófico"),AND(Y30="Baja",AA30="Catastrófico"),AND(Y30="Media",AA30="Catastrófico"),AND(Y30="Alta",AA30="Catastrófico"),AND(Y30="Muy Alta",AA30="Catastrófico")),"Extremo","")))),"")</f>
        <v>Alto</v>
      </c>
      <c r="AD30" s="352" t="s">
        <v>174</v>
      </c>
      <c r="AE30" s="179" t="s">
        <v>197</v>
      </c>
      <c r="AF30" s="159" t="s">
        <v>190</v>
      </c>
      <c r="AG30" s="161">
        <v>45373</v>
      </c>
      <c r="AH30" s="161">
        <v>45412</v>
      </c>
      <c r="AI30" s="116"/>
      <c r="AJ30" s="114"/>
      <c r="AK30" s="115"/>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row>
    <row r="31" spans="1:69" ht="116.25" customHeight="1" x14ac:dyDescent="0.3">
      <c r="A31" s="360"/>
      <c r="B31" s="325"/>
      <c r="C31" s="325"/>
      <c r="D31" s="325"/>
      <c r="E31" s="328"/>
      <c r="F31" s="325"/>
      <c r="G31" s="344"/>
      <c r="H31" s="337"/>
      <c r="I31" s="320"/>
      <c r="J31" s="334"/>
      <c r="K31" s="320"/>
      <c r="L31" s="337"/>
      <c r="M31" s="320"/>
      <c r="N31" s="331"/>
      <c r="O31" s="349"/>
      <c r="P31" s="347"/>
      <c r="Q31" s="351"/>
      <c r="R31" s="353"/>
      <c r="S31" s="353"/>
      <c r="T31" s="355"/>
      <c r="U31" s="353"/>
      <c r="V31" s="353"/>
      <c r="W31" s="353"/>
      <c r="X31" s="429"/>
      <c r="Y31" s="427"/>
      <c r="Z31" s="355"/>
      <c r="AA31" s="427"/>
      <c r="AB31" s="355"/>
      <c r="AC31" s="357"/>
      <c r="AD31" s="353"/>
      <c r="AE31" s="179" t="s">
        <v>198</v>
      </c>
      <c r="AF31" s="159" t="s">
        <v>190</v>
      </c>
      <c r="AG31" s="161">
        <v>45373</v>
      </c>
      <c r="AH31" s="161">
        <v>45642</v>
      </c>
      <c r="AI31" s="116"/>
      <c r="AJ31" s="114"/>
      <c r="AK31" s="115"/>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row>
    <row r="32" spans="1:69" ht="18" customHeight="1" x14ac:dyDescent="0.3">
      <c r="A32" s="360"/>
      <c r="B32" s="325"/>
      <c r="C32" s="325"/>
      <c r="D32" s="325"/>
      <c r="E32" s="328"/>
      <c r="F32" s="325"/>
      <c r="G32" s="344"/>
      <c r="H32" s="337"/>
      <c r="I32" s="320"/>
      <c r="J32" s="334"/>
      <c r="K32" s="320"/>
      <c r="L32" s="337"/>
      <c r="M32" s="320"/>
      <c r="N32" s="331"/>
      <c r="O32" s="6">
        <v>2</v>
      </c>
      <c r="P32" s="179"/>
      <c r="Q32" s="106" t="str">
        <f>IF(OR(R32="Preventivo",R32="Detectivo"),"Probabilidad",IF(R32="Correctivo","Impacto",""))</f>
        <v/>
      </c>
      <c r="R32" s="107"/>
      <c r="S32" s="107"/>
      <c r="T32" s="108" t="str">
        <f t="shared" ref="T32:T35" si="22">IF(AND(R32="Preventivo",S32="Automático"),"50%",IF(AND(R32="Preventivo",S32="Manual"),"40%",IF(AND(R32="Detectivo",S32="Automático"),"40%",IF(AND(R32="Detectivo",S32="Manual"),"30%",IF(AND(R32="Correctivo",S32="Automático"),"35%",IF(AND(R32="Correctivo",S32="Manual"),"25%",""))))))</f>
        <v/>
      </c>
      <c r="U32" s="107"/>
      <c r="V32" s="107"/>
      <c r="W32" s="107"/>
      <c r="X32" s="109" t="str">
        <f>IFERROR(IF(AND(Q30="Probabilidad",Q32="Probabilidad"),(Z30-(+Z30*T32)),IF(Q32="Probabilidad",(I30-(+I30*T32)),IF(Q32="Impacto",Z30,""))),"")</f>
        <v/>
      </c>
      <c r="Y32" s="110" t="str">
        <f t="shared" si="1"/>
        <v/>
      </c>
      <c r="Z32" s="111" t="str">
        <f t="shared" ref="Z32:Z36" si="23">+X32</f>
        <v/>
      </c>
      <c r="AA32" s="110" t="str">
        <f t="shared" si="3"/>
        <v/>
      </c>
      <c r="AB32" s="111" t="str">
        <f>IFERROR(IF(AND(Q30="Impacto",Q32="Impacto"),(AB30-(+AB30*T32)),IF(Q32="Impacto",(M30-(+M30*T32)),IF(Q32="Probabilidad",AB30,""))),"")</f>
        <v/>
      </c>
      <c r="AC32" s="112" t="str">
        <f t="shared" ref="AC32:AC33" si="24">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113"/>
      <c r="AE32" s="114"/>
      <c r="AF32" s="115"/>
      <c r="AG32" s="116"/>
      <c r="AH32" s="116"/>
      <c r="AI32" s="116"/>
      <c r="AJ32" s="114"/>
      <c r="AK32" s="115"/>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row>
    <row r="33" spans="1:69" ht="18" customHeight="1" x14ac:dyDescent="0.3">
      <c r="A33" s="360"/>
      <c r="B33" s="325"/>
      <c r="C33" s="325"/>
      <c r="D33" s="325"/>
      <c r="E33" s="328"/>
      <c r="F33" s="325"/>
      <c r="G33" s="344"/>
      <c r="H33" s="337"/>
      <c r="I33" s="320"/>
      <c r="J33" s="334"/>
      <c r="K33" s="320"/>
      <c r="L33" s="337"/>
      <c r="M33" s="320"/>
      <c r="N33" s="331"/>
      <c r="O33" s="6">
        <v>3</v>
      </c>
      <c r="P33" s="168"/>
      <c r="Q33" s="106" t="str">
        <f>IF(OR(R33="Preventivo",R33="Detectivo"),"Probabilidad",IF(R33="Correctivo","Impacto",""))</f>
        <v/>
      </c>
      <c r="R33" s="107"/>
      <c r="S33" s="107"/>
      <c r="T33" s="108" t="str">
        <f t="shared" si="22"/>
        <v/>
      </c>
      <c r="U33" s="107"/>
      <c r="V33" s="107"/>
      <c r="W33" s="107"/>
      <c r="X33" s="109" t="str">
        <f>IFERROR(IF(AND(Q32="Probabilidad",Q33="Probabilidad"),(Z32-(+Z32*T33)),IF(AND(Q32="Impacto",Q33="Probabilidad"),(Z30-(+Z30*T33)),IF(Q33="Impacto",Z32,""))),"")</f>
        <v/>
      </c>
      <c r="Y33" s="110" t="str">
        <f t="shared" si="1"/>
        <v/>
      </c>
      <c r="Z33" s="111" t="str">
        <f t="shared" si="23"/>
        <v/>
      </c>
      <c r="AA33" s="110" t="str">
        <f t="shared" si="3"/>
        <v/>
      </c>
      <c r="AB33" s="111" t="str">
        <f>IFERROR(IF(AND(Q32="Impacto",Q33="Impacto"),(AB32-(+AB32*T33)),IF(AND(Q32="Probabilidad",Q33="Impacto"),(AB30-(+AB30*T33)),IF(Q33="Probabilidad",AB32,""))),"")</f>
        <v/>
      </c>
      <c r="AC33" s="112" t="str">
        <f t="shared" si="24"/>
        <v/>
      </c>
      <c r="AD33" s="113"/>
      <c r="AE33" s="114"/>
      <c r="AF33" s="115"/>
      <c r="AG33" s="116"/>
      <c r="AH33" s="116"/>
      <c r="AI33" s="116"/>
      <c r="AJ33" s="114"/>
      <c r="AK33" s="115"/>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row>
    <row r="34" spans="1:69" ht="18" customHeight="1" x14ac:dyDescent="0.3">
      <c r="A34" s="360"/>
      <c r="B34" s="325"/>
      <c r="C34" s="325"/>
      <c r="D34" s="325"/>
      <c r="E34" s="328"/>
      <c r="F34" s="325"/>
      <c r="G34" s="344"/>
      <c r="H34" s="337"/>
      <c r="I34" s="320"/>
      <c r="J34" s="334"/>
      <c r="K34" s="320"/>
      <c r="L34" s="337"/>
      <c r="M34" s="320"/>
      <c r="N34" s="331"/>
      <c r="O34" s="6">
        <v>4</v>
      </c>
      <c r="P34" s="179"/>
      <c r="Q34" s="106" t="str">
        <f t="shared" ref="Q34:Q35" si="25">IF(OR(R34="Preventivo",R34="Detectivo"),"Probabilidad",IF(R34="Correctivo","Impacto",""))</f>
        <v/>
      </c>
      <c r="R34" s="107"/>
      <c r="S34" s="107"/>
      <c r="T34" s="108" t="str">
        <f t="shared" si="22"/>
        <v/>
      </c>
      <c r="U34" s="107"/>
      <c r="V34" s="107"/>
      <c r="W34" s="107"/>
      <c r="X34" s="109" t="str">
        <f t="shared" ref="X34:X36" si="26">IFERROR(IF(AND(Q33="Probabilidad",Q34="Probabilidad"),(Z33-(+Z33*T34)),IF(AND(Q33="Impacto",Q34="Probabilidad"),(Z32-(+Z32*T34)),IF(Q34="Impacto",Z33,""))),"")</f>
        <v/>
      </c>
      <c r="Y34" s="110" t="str">
        <f t="shared" si="1"/>
        <v/>
      </c>
      <c r="Z34" s="111" t="str">
        <f t="shared" si="23"/>
        <v/>
      </c>
      <c r="AA34" s="110" t="str">
        <f t="shared" si="3"/>
        <v/>
      </c>
      <c r="AB34" s="111" t="str">
        <f t="shared" ref="AB34:AB36" si="27">IFERROR(IF(AND(Q33="Impacto",Q34="Impacto"),(AB33-(+AB33*T34)),IF(AND(Q33="Probabilidad",Q34="Impacto"),(AB32-(+AB32*T34)),IF(Q34="Probabilidad",AB33,""))),"")</f>
        <v/>
      </c>
      <c r="AC34" s="112" t="str">
        <f>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13"/>
      <c r="AE34" s="114"/>
      <c r="AF34" s="115"/>
      <c r="AG34" s="116"/>
      <c r="AH34" s="116"/>
      <c r="AI34" s="116"/>
      <c r="AJ34" s="114"/>
      <c r="AK34" s="115"/>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row>
    <row r="35" spans="1:69" ht="18" customHeight="1" x14ac:dyDescent="0.3">
      <c r="A35" s="360"/>
      <c r="B35" s="325"/>
      <c r="C35" s="325"/>
      <c r="D35" s="325"/>
      <c r="E35" s="328"/>
      <c r="F35" s="325"/>
      <c r="G35" s="344"/>
      <c r="H35" s="337"/>
      <c r="I35" s="320"/>
      <c r="J35" s="334"/>
      <c r="K35" s="320"/>
      <c r="L35" s="337"/>
      <c r="M35" s="320"/>
      <c r="N35" s="331"/>
      <c r="O35" s="6">
        <v>5</v>
      </c>
      <c r="P35" s="179"/>
      <c r="Q35" s="106" t="str">
        <f t="shared" si="25"/>
        <v/>
      </c>
      <c r="R35" s="107"/>
      <c r="S35" s="107"/>
      <c r="T35" s="108" t="str">
        <f t="shared" si="22"/>
        <v/>
      </c>
      <c r="U35" s="107"/>
      <c r="V35" s="107"/>
      <c r="W35" s="107"/>
      <c r="X35" s="109" t="str">
        <f t="shared" si="26"/>
        <v/>
      </c>
      <c r="Y35" s="110" t="str">
        <f>IFERROR(IF(X35="","",IF(X35&lt;=0.2,"Muy Baja",IF(X35&lt;=0.4,"Baja",IF(X35&lt;=0.6,"Media",IF(X35&lt;=0.8,"Alta","Muy Alta"))))),"")</f>
        <v/>
      </c>
      <c r="Z35" s="111" t="str">
        <f t="shared" si="23"/>
        <v/>
      </c>
      <c r="AA35" s="110" t="str">
        <f t="shared" si="3"/>
        <v/>
      </c>
      <c r="AB35" s="111" t="str">
        <f t="shared" si="27"/>
        <v/>
      </c>
      <c r="AC35" s="112" t="str">
        <f t="shared" ref="AC35:AC43" si="28">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113"/>
      <c r="AE35" s="114"/>
      <c r="AF35" s="115"/>
      <c r="AG35" s="116"/>
      <c r="AH35" s="116"/>
      <c r="AI35" s="116"/>
      <c r="AJ35" s="114"/>
      <c r="AK35" s="115"/>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row>
    <row r="36" spans="1:69" ht="18" customHeight="1" x14ac:dyDescent="0.3">
      <c r="A36" s="349"/>
      <c r="B36" s="326"/>
      <c r="C36" s="326"/>
      <c r="D36" s="326"/>
      <c r="E36" s="329"/>
      <c r="F36" s="326"/>
      <c r="G36" s="345"/>
      <c r="H36" s="338"/>
      <c r="I36" s="321"/>
      <c r="J36" s="335"/>
      <c r="K36" s="321"/>
      <c r="L36" s="338"/>
      <c r="M36" s="321"/>
      <c r="N36" s="332"/>
      <c r="O36" s="6">
        <v>6</v>
      </c>
      <c r="P36" s="179"/>
      <c r="Q36" s="106"/>
      <c r="R36" s="107"/>
      <c r="S36" s="107"/>
      <c r="T36" s="108"/>
      <c r="U36" s="107"/>
      <c r="V36" s="107"/>
      <c r="W36" s="107"/>
      <c r="X36" s="109" t="str">
        <f t="shared" si="26"/>
        <v/>
      </c>
      <c r="Y36" s="110" t="str">
        <f t="shared" si="1"/>
        <v/>
      </c>
      <c r="Z36" s="111" t="str">
        <f t="shared" si="23"/>
        <v/>
      </c>
      <c r="AA36" s="110" t="str">
        <f t="shared" si="3"/>
        <v/>
      </c>
      <c r="AB36" s="111" t="str">
        <f t="shared" si="27"/>
        <v/>
      </c>
      <c r="AC36" s="112" t="str">
        <f t="shared" si="28"/>
        <v/>
      </c>
      <c r="AD36" s="113"/>
      <c r="AE36" s="114"/>
      <c r="AF36" s="115"/>
      <c r="AG36" s="116"/>
      <c r="AH36" s="116"/>
      <c r="AI36" s="116"/>
      <c r="AJ36" s="114"/>
      <c r="AK36" s="115"/>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row>
    <row r="37" spans="1:69" ht="99" x14ac:dyDescent="0.3">
      <c r="A37" s="348">
        <v>5</v>
      </c>
      <c r="B37" s="324" t="s">
        <v>191</v>
      </c>
      <c r="C37" s="324" t="s">
        <v>199</v>
      </c>
      <c r="D37" s="324" t="s">
        <v>200</v>
      </c>
      <c r="E37" s="327" t="s">
        <v>201</v>
      </c>
      <c r="F37" s="324" t="s">
        <v>166</v>
      </c>
      <c r="G37" s="382">
        <v>150</v>
      </c>
      <c r="H37" s="336" t="str">
        <f>IF(G37&lt;=0,"",IF(G37&lt;=2,"Muy Baja",IF(G37&lt;=24,"Baja",IF(G37&lt;=500,"Media",IF(G37&lt;=5000,"Alta","Muy Alta")))))</f>
        <v>Media</v>
      </c>
      <c r="I37" s="319">
        <f>IF(H37="","",IF(H37="Muy Baja",0.2,IF(H37="Baja",0.4,IF(H37="Media",0.6,IF(H37="Alta",0.8,IF(H37="Muy Alta",1,))))))</f>
        <v>0.6</v>
      </c>
      <c r="J37" s="333" t="s">
        <v>167</v>
      </c>
      <c r="K37" s="319" t="str">
        <f>IF(NOT(ISERROR(MATCH(J37,'Tabla Impacto'!$B$221:$B$223,0))),'Tabla Impacto'!$F$223&amp;"Por favor no seleccionar los criterios de impacto(Afectación Económica o presupuestal y Pérdida Reputacional)",J37)</f>
        <v xml:space="preserve">     El riesgo afecta la imagen de la entidad con algunos usuarios de relevancia frente al logro de los objetivos</v>
      </c>
      <c r="L37" s="336" t="str">
        <f>IF(OR(K37='Tabla Impacto'!$C$11,K37='Tabla Impacto'!$D$11),"Leve",IF(OR(K37='Tabla Impacto'!$C$12,K37='Tabla Impacto'!$D$12),"Menor",IF(OR(K37='Tabla Impacto'!$C$13,K37='Tabla Impacto'!$D$13),"Moderado",IF(OR(K37='Tabla Impacto'!$C$14,K37='Tabla Impacto'!$D$14),"Mayor",IF(OR(K37='Tabla Impacto'!$C$15,K37='Tabla Impacto'!$D$15),"Catastrófico","")))))</f>
        <v>Moderado</v>
      </c>
      <c r="M37" s="319">
        <f>IF(L37="","",IF(L37="Leve",0.2,IF(L37="Menor",0.4,IF(L37="Moderado",0.6,IF(L37="Mayor",0.8,IF(L37="Catastrófico",1,))))))</f>
        <v>0.6</v>
      </c>
      <c r="N37" s="330" t="str">
        <f>IF(OR(AND(H37="Muy Baja",L37="Leve"),AND(H37="Muy Baja",L37="Menor"),AND(H37="Baja",L37="Leve")),"Bajo",IF(OR(AND(H37="Muy baja",L37="Moderado"),AND(H37="Baja",L37="Menor"),AND(H37="Baja",L37="Moderado"),AND(H37="Media",L37="Leve"),AND(H37="Media",L37="Menor"),AND(H37="Media",L37="Moderado"),AND(H37="Alta",L37="Leve"),AND(H37="Alta",L37="Menor")),"Moderado",IF(OR(AND(H37="Muy Baja",L37="Mayor"),AND(H37="Baja",L37="Mayor"),AND(H37="Media",L37="Mayor"),AND(H37="Alta",L37="Moderado"),AND(H37="Alta",L37="Mayor"),AND(H37="Muy Alta",L37="Leve"),AND(H37="Muy Alta",L37="Menor"),AND(H37="Muy Alta",L37="Moderado"),AND(H37="Muy Alta",L37="Mayor")),"Alto",IF(OR(AND(H37="Muy Baja",L37="Catastrófico"),AND(H37="Baja",L37="Catastrófico"),AND(H37="Media",L37="Catastrófico"),AND(H37="Alta",L37="Catastrófico"),AND(H37="Muy Alta",L37="Catastrófico")),"Extremo",""))))</f>
        <v>Moderado</v>
      </c>
      <c r="O37" s="6">
        <v>1</v>
      </c>
      <c r="P37" s="179" t="s">
        <v>202</v>
      </c>
      <c r="Q37" s="158" t="str">
        <f t="shared" ref="Q37:Q43" si="29">IF(OR(R37="Preventivo",R37="Detectivo"),"Probabilidad",IF(R37="Correctivo","Impacto",""))</f>
        <v>Probabilidad</v>
      </c>
      <c r="R37" s="162" t="s">
        <v>169</v>
      </c>
      <c r="S37" s="162" t="s">
        <v>170</v>
      </c>
      <c r="T37" s="163" t="str">
        <f t="shared" ref="T37:T43" si="30">IF(AND(R37="Preventivo",S37="Automático"),"50%",IF(AND(R37="Preventivo",S37="Manual"),"40%",IF(AND(R37="Detectivo",S37="Automático"),"40%",IF(AND(R37="Detectivo",S37="Manual"),"30%",IF(AND(R37="Correctivo",S37="Automático"),"35%",IF(AND(R37="Correctivo",S37="Manual"),"25%",""))))))</f>
        <v>40%</v>
      </c>
      <c r="U37" s="162" t="s">
        <v>171</v>
      </c>
      <c r="V37" s="162" t="s">
        <v>172</v>
      </c>
      <c r="W37" s="162" t="s">
        <v>173</v>
      </c>
      <c r="X37" s="157">
        <f t="shared" ref="X37:X43" si="31">IFERROR(IF(Q37="Probabilidad",(I37-(+I37*T37)),IF(Q37="Impacto",I37,"")),"")</f>
        <v>0.36</v>
      </c>
      <c r="Y37" s="164" t="str">
        <f t="shared" si="1"/>
        <v>Baja</v>
      </c>
      <c r="Z37" s="165">
        <f>+X37</f>
        <v>0.36</v>
      </c>
      <c r="AA37" s="164" t="str">
        <f>IFERROR(IF(AB37="","",IF(AB37&lt;=0.2,"Leve",IF(AB37&lt;=0.4,"Menor",IF(AB37&lt;=0.6,"Moderado",IF(AB37&lt;=0.8,"Mayor","Catastrófico"))))),"")</f>
        <v>Moderado</v>
      </c>
      <c r="AB37" s="165">
        <f>IFERROR(IF(Q37="Impacto",(M37-(+M37*T37)),IF(Q37="Probabilidad",M37,"")),"")</f>
        <v>0.6</v>
      </c>
      <c r="AC37" s="166" t="str">
        <f t="shared" si="28"/>
        <v>Moderado</v>
      </c>
      <c r="AD37" s="167" t="s">
        <v>174</v>
      </c>
      <c r="AE37" s="184" t="s">
        <v>203</v>
      </c>
      <c r="AF37" s="159" t="s">
        <v>176</v>
      </c>
      <c r="AG37" s="161">
        <v>45373</v>
      </c>
      <c r="AH37" s="161">
        <v>45642</v>
      </c>
      <c r="AI37" s="116"/>
      <c r="AJ37" s="114"/>
      <c r="AK37" s="115"/>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row>
    <row r="38" spans="1:69" ht="12" customHeight="1" x14ac:dyDescent="0.3">
      <c r="A38" s="360"/>
      <c r="B38" s="325"/>
      <c r="C38" s="325"/>
      <c r="D38" s="325"/>
      <c r="E38" s="328"/>
      <c r="F38" s="325"/>
      <c r="G38" s="383"/>
      <c r="H38" s="337"/>
      <c r="I38" s="320"/>
      <c r="J38" s="334"/>
      <c r="K38" s="320">
        <f>IF(NOT(ISERROR(MATCH(J38,_xlfn.ANCHORARRAY(E50),0))),I52&amp;"Por favor no seleccionar los criterios de impacto",J38)</f>
        <v>0</v>
      </c>
      <c r="L38" s="337"/>
      <c r="M38" s="320"/>
      <c r="N38" s="331"/>
      <c r="O38" s="6"/>
      <c r="P38" s="179"/>
      <c r="Q38" s="158" t="str">
        <f t="shared" si="29"/>
        <v/>
      </c>
      <c r="R38" s="107"/>
      <c r="S38" s="107"/>
      <c r="T38" s="163" t="str">
        <f t="shared" si="30"/>
        <v/>
      </c>
      <c r="U38" s="107"/>
      <c r="V38" s="107"/>
      <c r="W38" s="107"/>
      <c r="X38" s="157" t="str">
        <f t="shared" si="31"/>
        <v/>
      </c>
      <c r="Y38" s="164" t="str">
        <f t="shared" si="1"/>
        <v/>
      </c>
      <c r="Z38" s="185"/>
      <c r="AA38" s="164" t="str">
        <f t="shared" ref="AA38:AA43" si="32">IFERROR(IF(AB38="","",IF(AB38&lt;=0.2,"Leve",IF(AB38&lt;=0.4,"Menor",IF(AB38&lt;=0.6,"Moderado",IF(AB38&lt;=0.8,"Mayor","Catastrófico"))))),"")</f>
        <v/>
      </c>
      <c r="AB38" s="185" t="str">
        <f t="shared" ref="AB38:AB72" si="33">IFERROR(IF(Q38="Impacto",(M38-(+M38*T38)),IF(Q38="Probabilidad",M38,"")),"")</f>
        <v/>
      </c>
      <c r="AC38" s="166" t="str">
        <f t="shared" si="28"/>
        <v/>
      </c>
      <c r="AD38" s="113"/>
      <c r="AE38" s="114"/>
      <c r="AF38" s="115"/>
      <c r="AG38" s="116"/>
      <c r="AH38" s="116"/>
      <c r="AI38" s="116"/>
      <c r="AJ38" s="114"/>
      <c r="AK38" s="115"/>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row>
    <row r="39" spans="1:69" ht="12" customHeight="1" x14ac:dyDescent="0.3">
      <c r="A39" s="360"/>
      <c r="B39" s="325"/>
      <c r="C39" s="325"/>
      <c r="D39" s="325"/>
      <c r="E39" s="328"/>
      <c r="F39" s="325"/>
      <c r="G39" s="383"/>
      <c r="H39" s="337"/>
      <c r="I39" s="320"/>
      <c r="J39" s="334"/>
      <c r="K39" s="320">
        <f>IF(NOT(ISERROR(MATCH(J39,_xlfn.ANCHORARRAY(E51),0))),I53&amp;"Por favor no seleccionar los criterios de impacto",J39)</f>
        <v>0</v>
      </c>
      <c r="L39" s="337"/>
      <c r="M39" s="320"/>
      <c r="N39" s="331"/>
      <c r="O39" s="6"/>
      <c r="P39" s="168"/>
      <c r="Q39" s="158" t="str">
        <f t="shared" si="29"/>
        <v/>
      </c>
      <c r="R39" s="107"/>
      <c r="S39" s="107"/>
      <c r="T39" s="163" t="str">
        <f t="shared" si="30"/>
        <v/>
      </c>
      <c r="U39" s="107"/>
      <c r="V39" s="107"/>
      <c r="W39" s="107"/>
      <c r="X39" s="157" t="str">
        <f t="shared" si="31"/>
        <v/>
      </c>
      <c r="Y39" s="164" t="str">
        <f t="shared" si="1"/>
        <v/>
      </c>
      <c r="Z39" s="185"/>
      <c r="AA39" s="164" t="str">
        <f t="shared" si="32"/>
        <v/>
      </c>
      <c r="AB39" s="185" t="str">
        <f t="shared" si="33"/>
        <v/>
      </c>
      <c r="AC39" s="166" t="str">
        <f t="shared" si="28"/>
        <v/>
      </c>
      <c r="AD39" s="113"/>
      <c r="AE39" s="114"/>
      <c r="AF39" s="115"/>
      <c r="AG39" s="116"/>
      <c r="AH39" s="116"/>
      <c r="AI39" s="116"/>
      <c r="AJ39" s="114"/>
      <c r="AK39" s="115"/>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row>
    <row r="40" spans="1:69" ht="12" customHeight="1" x14ac:dyDescent="0.3">
      <c r="A40" s="360"/>
      <c r="B40" s="325"/>
      <c r="C40" s="325"/>
      <c r="D40" s="325"/>
      <c r="E40" s="328"/>
      <c r="F40" s="325"/>
      <c r="G40" s="383"/>
      <c r="H40" s="337"/>
      <c r="I40" s="320"/>
      <c r="J40" s="334"/>
      <c r="K40" s="320">
        <f>IF(NOT(ISERROR(MATCH(J40,_xlfn.ANCHORARRAY(E52),0))),I54&amp;"Por favor no seleccionar los criterios de impacto",J40)</f>
        <v>0</v>
      </c>
      <c r="L40" s="337"/>
      <c r="M40" s="320"/>
      <c r="N40" s="331"/>
      <c r="O40" s="6"/>
      <c r="P40" s="179"/>
      <c r="Q40" s="158" t="str">
        <f t="shared" si="29"/>
        <v/>
      </c>
      <c r="R40" s="107"/>
      <c r="S40" s="107"/>
      <c r="T40" s="163" t="str">
        <f t="shared" si="30"/>
        <v/>
      </c>
      <c r="U40" s="107"/>
      <c r="V40" s="107"/>
      <c r="W40" s="107"/>
      <c r="X40" s="157" t="str">
        <f t="shared" si="31"/>
        <v/>
      </c>
      <c r="Y40" s="164" t="str">
        <f t="shared" si="1"/>
        <v/>
      </c>
      <c r="Z40" s="185"/>
      <c r="AA40" s="164" t="str">
        <f t="shared" si="32"/>
        <v/>
      </c>
      <c r="AB40" s="185" t="str">
        <f t="shared" si="33"/>
        <v/>
      </c>
      <c r="AC40" s="166" t="str">
        <f t="shared" si="28"/>
        <v/>
      </c>
      <c r="AD40" s="113"/>
      <c r="AE40" s="114"/>
      <c r="AF40" s="115"/>
      <c r="AG40" s="116"/>
      <c r="AH40" s="116"/>
      <c r="AI40" s="116"/>
      <c r="AJ40" s="114"/>
      <c r="AK40" s="115"/>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row>
    <row r="41" spans="1:69" ht="12" customHeight="1" x14ac:dyDescent="0.3">
      <c r="A41" s="360"/>
      <c r="B41" s="325"/>
      <c r="C41" s="325"/>
      <c r="D41" s="325"/>
      <c r="E41" s="328"/>
      <c r="F41" s="325"/>
      <c r="G41" s="383"/>
      <c r="H41" s="337"/>
      <c r="I41" s="320"/>
      <c r="J41" s="334"/>
      <c r="K41" s="320">
        <f>IF(NOT(ISERROR(MATCH(J41,_xlfn.ANCHORARRAY(E53),0))),I55&amp;"Por favor no seleccionar los criterios de impacto",J41)</f>
        <v>0</v>
      </c>
      <c r="L41" s="337"/>
      <c r="M41" s="320"/>
      <c r="N41" s="331"/>
      <c r="O41" s="6"/>
      <c r="P41" s="179"/>
      <c r="Q41" s="158" t="str">
        <f t="shared" si="29"/>
        <v/>
      </c>
      <c r="R41" s="107"/>
      <c r="S41" s="107"/>
      <c r="T41" s="163" t="str">
        <f t="shared" si="30"/>
        <v/>
      </c>
      <c r="U41" s="107"/>
      <c r="V41" s="107"/>
      <c r="W41" s="107"/>
      <c r="X41" s="157" t="str">
        <f t="shared" si="31"/>
        <v/>
      </c>
      <c r="Y41" s="164" t="str">
        <f t="shared" si="1"/>
        <v/>
      </c>
      <c r="Z41" s="185"/>
      <c r="AA41" s="164" t="str">
        <f t="shared" si="32"/>
        <v/>
      </c>
      <c r="AB41" s="185" t="str">
        <f t="shared" si="33"/>
        <v/>
      </c>
      <c r="AC41" s="166" t="str">
        <f t="shared" si="28"/>
        <v/>
      </c>
      <c r="AD41" s="113"/>
      <c r="AE41" s="114"/>
      <c r="AF41" s="115"/>
      <c r="AG41" s="116"/>
      <c r="AH41" s="116"/>
      <c r="AI41" s="116"/>
      <c r="AJ41" s="114"/>
      <c r="AK41" s="115"/>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row>
    <row r="42" spans="1:69" ht="57" customHeight="1" x14ac:dyDescent="0.3">
      <c r="A42" s="349"/>
      <c r="B42" s="326"/>
      <c r="C42" s="326"/>
      <c r="D42" s="326"/>
      <c r="E42" s="329"/>
      <c r="F42" s="326"/>
      <c r="G42" s="384"/>
      <c r="H42" s="338"/>
      <c r="I42" s="321"/>
      <c r="J42" s="335"/>
      <c r="K42" s="321">
        <f>IF(NOT(ISERROR(MATCH(J42,_xlfn.ANCHORARRAY(E54),0))),I56&amp;"Por favor no seleccionar los criterios de impacto",J42)</f>
        <v>0</v>
      </c>
      <c r="L42" s="338"/>
      <c r="M42" s="321"/>
      <c r="N42" s="332"/>
      <c r="O42" s="6"/>
      <c r="P42" s="179"/>
      <c r="Q42" s="158" t="str">
        <f t="shared" si="29"/>
        <v/>
      </c>
      <c r="R42" s="107"/>
      <c r="S42" s="107"/>
      <c r="T42" s="163" t="str">
        <f t="shared" si="30"/>
        <v/>
      </c>
      <c r="U42" s="107"/>
      <c r="V42" s="107"/>
      <c r="W42" s="107"/>
      <c r="X42" s="157" t="str">
        <f t="shared" si="31"/>
        <v/>
      </c>
      <c r="Y42" s="164" t="str">
        <f t="shared" si="1"/>
        <v/>
      </c>
      <c r="Z42" s="185"/>
      <c r="AA42" s="164" t="str">
        <f t="shared" si="32"/>
        <v/>
      </c>
      <c r="AB42" s="185" t="str">
        <f t="shared" si="33"/>
        <v/>
      </c>
      <c r="AC42" s="166" t="str">
        <f t="shared" si="28"/>
        <v/>
      </c>
      <c r="AD42" s="113"/>
      <c r="AE42" s="114"/>
      <c r="AF42" s="115"/>
      <c r="AG42" s="116"/>
      <c r="AH42" s="116"/>
      <c r="AI42" s="116"/>
      <c r="AJ42" s="114"/>
      <c r="AK42" s="115"/>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row>
    <row r="43" spans="1:69" ht="111" customHeight="1" x14ac:dyDescent="0.3">
      <c r="A43" s="580">
        <v>6</v>
      </c>
      <c r="B43" s="324" t="s">
        <v>191</v>
      </c>
      <c r="C43" s="333" t="s">
        <v>315</v>
      </c>
      <c r="D43" s="333" t="s">
        <v>316</v>
      </c>
      <c r="E43" s="423" t="s">
        <v>314</v>
      </c>
      <c r="F43" s="324" t="s">
        <v>166</v>
      </c>
      <c r="G43" s="382">
        <v>369</v>
      </c>
      <c r="H43" s="336" t="str">
        <f t="shared" ref="H43" si="34">IF(G43&lt;=0,"",IF(G43&lt;=2,"Muy Baja",IF(G43&lt;=24,"Baja",IF(G43&lt;=500,"Media",IF(G43&lt;=5000,"Alta","Muy Alta")))))</f>
        <v>Media</v>
      </c>
      <c r="I43" s="319">
        <f>IF(H43="","",IF(H43="Muy Baja",0.2,IF(H43="Baja",0.4,IF(H43="Media",0.6,IF(H43="Alta",0.8,IF(H43="Muy Alta",1,))))))</f>
        <v>0.6</v>
      </c>
      <c r="J43" s="333" t="s">
        <v>167</v>
      </c>
      <c r="K43" s="319" t="str">
        <f>IF(NOT(ISERROR(MATCH(J43,'Tabla Impacto'!$B$221:$B$223,0))),'Tabla Impacto'!$F$223&amp;"Por favor no seleccionar los criterios de impacto(Afectación Económica o presupuestal y Pérdida Reputacional)",J43)</f>
        <v xml:space="preserve">     El riesgo afecta la imagen de la entidad con algunos usuarios de relevancia frente al logro de los objetivos</v>
      </c>
      <c r="L43" s="336" t="str">
        <f>IF(OR(K43='Tabla Impacto'!$C$11,K43='Tabla Impacto'!$D$11),"Leve",IF(OR(K43='Tabla Impacto'!$C$12,K43='Tabla Impacto'!$D$12),"Menor",IF(OR(K43='Tabla Impacto'!$C$13,K43='Tabla Impacto'!$D$13),"Moderado",IF(OR(K43='Tabla Impacto'!$C$14,K43='Tabla Impacto'!$D$14),"Mayor",IF(OR(K43='Tabla Impacto'!$C$15,K43='Tabla Impacto'!$D$15),"Catastrófico","")))))</f>
        <v>Moderado</v>
      </c>
      <c r="M43" s="319">
        <f>IF(L43="","",IF(L43="Leve",0.2,IF(L43="Menor",0.4,IF(L43="Moderado",0.6,IF(L43="Mayor",0.8,IF(L43="Catastrófico",1,))))))</f>
        <v>0.6</v>
      </c>
      <c r="N43" s="330" t="str">
        <f>IF(OR(AND(H43="Muy Baja",L43="Leve"),AND(H43="Muy Baja",L43="Menor"),AND(H43="Baja",L43="Leve")),"Bajo",IF(OR(AND(H43="Muy baja",L43="Moderado"),AND(H43="Baja",L43="Menor"),AND(H43="Baja",L43="Moderado"),AND(H43="Media",L43="Leve"),AND(H43="Media",L43="Menor"),AND(H43="Media",L43="Moderado"),AND(H43="Alta",L43="Leve"),AND(H43="Alta",L43="Menor")),"Moderado",IF(OR(AND(H43="Muy Baja",L43="Mayor"),AND(H43="Baja",L43="Mayor"),AND(H43="Media",L43="Mayor"),AND(H43="Alta",L43="Moderado"),AND(H43="Alta",L43="Mayor"),AND(H43="Muy Alta",L43="Leve"),AND(H43="Muy Alta",L43="Menor"),AND(H43="Muy Alta",L43="Moderado"),AND(H43="Muy Alta",L43="Mayor")),"Alto",IF(OR(AND(H43="Muy Baja",L43="Catastrófico"),AND(H43="Baja",L43="Catastrófico"),AND(H43="Media",L43="Catastrófico"),AND(H43="Alta",L43="Catastrófico"),AND(H43="Muy Alta",L43="Catastrófico")),"Extremo",""))))</f>
        <v>Moderado</v>
      </c>
      <c r="O43" s="6"/>
      <c r="P43" s="183" t="s">
        <v>317</v>
      </c>
      <c r="Q43" s="158" t="str">
        <f t="shared" si="29"/>
        <v>Probabilidad</v>
      </c>
      <c r="R43" s="162" t="s">
        <v>169</v>
      </c>
      <c r="S43" s="162" t="s">
        <v>170</v>
      </c>
      <c r="T43" s="163" t="str">
        <f t="shared" si="30"/>
        <v>40%</v>
      </c>
      <c r="U43" s="162" t="s">
        <v>171</v>
      </c>
      <c r="V43" s="162" t="s">
        <v>172</v>
      </c>
      <c r="W43" s="162" t="s">
        <v>173</v>
      </c>
      <c r="X43" s="157">
        <f t="shared" si="31"/>
        <v>0.36</v>
      </c>
      <c r="Y43" s="164" t="s">
        <v>227</v>
      </c>
      <c r="Z43" s="185">
        <f>+X43</f>
        <v>0.36</v>
      </c>
      <c r="AA43" s="164" t="str">
        <f t="shared" si="32"/>
        <v>Moderado</v>
      </c>
      <c r="AB43" s="185">
        <f t="shared" si="33"/>
        <v>0.6</v>
      </c>
      <c r="AC43" s="166" t="str">
        <f t="shared" si="28"/>
        <v>Moderado</v>
      </c>
      <c r="AD43" s="167" t="s">
        <v>174</v>
      </c>
      <c r="AE43" s="579" t="s">
        <v>319</v>
      </c>
      <c r="AF43" s="159" t="s">
        <v>318</v>
      </c>
      <c r="AG43" s="161">
        <v>45597</v>
      </c>
      <c r="AH43" s="161">
        <v>45642</v>
      </c>
      <c r="AI43" s="116"/>
      <c r="AJ43" s="114"/>
      <c r="AK43" s="115"/>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row>
    <row r="44" spans="1:69" ht="18" customHeight="1" x14ac:dyDescent="0.3">
      <c r="A44" s="581"/>
      <c r="B44" s="325"/>
      <c r="C44" s="334"/>
      <c r="D44" s="334"/>
      <c r="E44" s="424"/>
      <c r="F44" s="325"/>
      <c r="G44" s="383"/>
      <c r="H44" s="337"/>
      <c r="I44" s="320"/>
      <c r="J44" s="334"/>
      <c r="K44" s="320">
        <f>IF(NOT(ISERROR(MATCH(J44,_xlfn.ANCHORARRAY(E56),0))),I58&amp;"Por favor no seleccionar los criterios de impacto",J44)</f>
        <v>0</v>
      </c>
      <c r="L44" s="337"/>
      <c r="M44" s="320"/>
      <c r="N44" s="331"/>
      <c r="O44" s="6"/>
      <c r="P44" s="179"/>
      <c r="Q44" s="106"/>
      <c r="R44" s="107"/>
      <c r="S44" s="107"/>
      <c r="T44" s="108"/>
      <c r="U44" s="107"/>
      <c r="V44" s="107"/>
      <c r="W44" s="107"/>
      <c r="X44" s="109"/>
      <c r="Y44" s="110"/>
      <c r="Z44" s="185"/>
      <c r="AA44" s="110"/>
      <c r="AB44" s="185" t="str">
        <f t="shared" si="33"/>
        <v/>
      </c>
      <c r="AC44" s="112"/>
      <c r="AD44" s="113"/>
      <c r="AE44" s="114"/>
      <c r="AF44" s="115"/>
      <c r="AG44" s="116"/>
      <c r="AH44" s="116"/>
      <c r="AI44" s="116"/>
      <c r="AJ44" s="114"/>
      <c r="AK44" s="115"/>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row>
    <row r="45" spans="1:69" ht="18" customHeight="1" x14ac:dyDescent="0.3">
      <c r="A45" s="581"/>
      <c r="B45" s="325"/>
      <c r="C45" s="334"/>
      <c r="D45" s="334"/>
      <c r="E45" s="424"/>
      <c r="F45" s="325"/>
      <c r="G45" s="383"/>
      <c r="H45" s="337"/>
      <c r="I45" s="320"/>
      <c r="J45" s="334"/>
      <c r="K45" s="320">
        <f>IF(NOT(ISERROR(MATCH(J45,_xlfn.ANCHORARRAY(E57),0))),I59&amp;"Por favor no seleccionar los criterios de impacto",J45)</f>
        <v>0</v>
      </c>
      <c r="L45" s="337"/>
      <c r="M45" s="320"/>
      <c r="N45" s="331"/>
      <c r="O45" s="6"/>
      <c r="P45" s="168"/>
      <c r="Q45" s="106"/>
      <c r="R45" s="107"/>
      <c r="S45" s="107"/>
      <c r="T45" s="108"/>
      <c r="U45" s="107"/>
      <c r="V45" s="107"/>
      <c r="W45" s="107"/>
      <c r="X45" s="109"/>
      <c r="Y45" s="110"/>
      <c r="Z45" s="185"/>
      <c r="AA45" s="110"/>
      <c r="AB45" s="185" t="str">
        <f t="shared" si="33"/>
        <v/>
      </c>
      <c r="AC45" s="112"/>
      <c r="AD45" s="113"/>
      <c r="AE45" s="114"/>
      <c r="AF45" s="115"/>
      <c r="AG45" s="116"/>
      <c r="AH45" s="116"/>
      <c r="AI45" s="116"/>
      <c r="AJ45" s="114"/>
      <c r="AK45" s="115"/>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row>
    <row r="46" spans="1:69" ht="18" customHeight="1" x14ac:dyDescent="0.3">
      <c r="A46" s="581"/>
      <c r="B46" s="325"/>
      <c r="C46" s="334"/>
      <c r="D46" s="334"/>
      <c r="E46" s="424"/>
      <c r="F46" s="325"/>
      <c r="G46" s="383"/>
      <c r="H46" s="337"/>
      <c r="I46" s="320"/>
      <c r="J46" s="334"/>
      <c r="K46" s="320">
        <f>IF(NOT(ISERROR(MATCH(J46,_xlfn.ANCHORARRAY(E58),0))),I60&amp;"Por favor no seleccionar los criterios de impacto",J46)</f>
        <v>0</v>
      </c>
      <c r="L46" s="337"/>
      <c r="M46" s="320"/>
      <c r="N46" s="331"/>
      <c r="O46" s="6"/>
      <c r="P46" s="179"/>
      <c r="Q46" s="106"/>
      <c r="R46" s="107"/>
      <c r="S46" s="107"/>
      <c r="T46" s="108"/>
      <c r="U46" s="107"/>
      <c r="V46" s="107"/>
      <c r="W46" s="107"/>
      <c r="X46" s="109"/>
      <c r="Y46" s="110"/>
      <c r="Z46" s="185"/>
      <c r="AA46" s="110"/>
      <c r="AB46" s="185" t="str">
        <f t="shared" si="33"/>
        <v/>
      </c>
      <c r="AC46" s="112"/>
      <c r="AD46" s="113"/>
      <c r="AE46" s="114"/>
      <c r="AF46" s="115"/>
      <c r="AG46" s="116"/>
      <c r="AH46" s="116"/>
      <c r="AI46" s="116"/>
      <c r="AJ46" s="114"/>
      <c r="AK46" s="115"/>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row>
    <row r="47" spans="1:69" ht="18" customHeight="1" x14ac:dyDescent="0.3">
      <c r="A47" s="581"/>
      <c r="B47" s="325"/>
      <c r="C47" s="334"/>
      <c r="D47" s="334"/>
      <c r="E47" s="424"/>
      <c r="F47" s="325"/>
      <c r="G47" s="383"/>
      <c r="H47" s="337"/>
      <c r="I47" s="320"/>
      <c r="J47" s="334"/>
      <c r="K47" s="320">
        <f>IF(NOT(ISERROR(MATCH(J47,_xlfn.ANCHORARRAY(E59),0))),I61&amp;"Por favor no seleccionar los criterios de impacto",J47)</f>
        <v>0</v>
      </c>
      <c r="L47" s="337"/>
      <c r="M47" s="320"/>
      <c r="N47" s="331"/>
      <c r="O47" s="6"/>
      <c r="P47" s="179"/>
      <c r="Q47" s="106"/>
      <c r="R47" s="107"/>
      <c r="S47" s="107"/>
      <c r="T47" s="108"/>
      <c r="U47" s="107"/>
      <c r="V47" s="107"/>
      <c r="W47" s="107"/>
      <c r="X47" s="109"/>
      <c r="Y47" s="110"/>
      <c r="Z47" s="185"/>
      <c r="AA47" s="110"/>
      <c r="AB47" s="185" t="str">
        <f t="shared" si="33"/>
        <v/>
      </c>
      <c r="AC47" s="112"/>
      <c r="AD47" s="113"/>
      <c r="AE47" s="114"/>
      <c r="AF47" s="115"/>
      <c r="AG47" s="116"/>
      <c r="AH47" s="116"/>
      <c r="AI47" s="116"/>
      <c r="AJ47" s="114"/>
      <c r="AK47" s="115"/>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row>
    <row r="48" spans="1:69" ht="18" customHeight="1" x14ac:dyDescent="0.3">
      <c r="A48" s="582"/>
      <c r="B48" s="326"/>
      <c r="C48" s="335"/>
      <c r="D48" s="335"/>
      <c r="E48" s="425"/>
      <c r="F48" s="326"/>
      <c r="G48" s="384"/>
      <c r="H48" s="338"/>
      <c r="I48" s="321"/>
      <c r="J48" s="335"/>
      <c r="K48" s="321">
        <f>IF(NOT(ISERROR(MATCH(J48,_xlfn.ANCHORARRAY(E60),0))),I62&amp;"Por favor no seleccionar los criterios de impacto",J48)</f>
        <v>0</v>
      </c>
      <c r="L48" s="338"/>
      <c r="M48" s="321"/>
      <c r="N48" s="332"/>
      <c r="O48" s="6"/>
      <c r="P48" s="179"/>
      <c r="Q48" s="106"/>
      <c r="R48" s="107"/>
      <c r="S48" s="107"/>
      <c r="T48" s="108"/>
      <c r="U48" s="107"/>
      <c r="V48" s="107"/>
      <c r="W48" s="107"/>
      <c r="X48" s="109"/>
      <c r="Y48" s="110"/>
      <c r="Z48" s="185"/>
      <c r="AA48" s="110"/>
      <c r="AB48" s="185" t="str">
        <f t="shared" si="33"/>
        <v/>
      </c>
      <c r="AC48" s="112"/>
      <c r="AD48" s="113"/>
      <c r="AE48" s="114"/>
      <c r="AF48" s="115"/>
      <c r="AG48" s="116"/>
      <c r="AH48" s="116"/>
      <c r="AI48" s="116"/>
      <c r="AJ48" s="114"/>
      <c r="AK48" s="115"/>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row>
    <row r="49" spans="1:69" ht="18" hidden="1" customHeight="1" x14ac:dyDescent="0.3">
      <c r="A49" s="348">
        <v>7</v>
      </c>
      <c r="B49" s="376"/>
      <c r="C49" s="376"/>
      <c r="D49" s="376"/>
      <c r="E49" s="394"/>
      <c r="F49" s="376"/>
      <c r="G49" s="379"/>
      <c r="H49" s="336" t="str">
        <f t="shared" ref="H49" si="35">IF(G49&lt;=0,"",IF(G49&lt;=2,"Muy Baja",IF(G49&lt;=24,"Baja",IF(G49&lt;=500,"Media",IF(G49&lt;=5000,"Alta","Muy Alta")))))</f>
        <v/>
      </c>
      <c r="I49" s="364" t="str">
        <f>IF(H49="","",IF(H49="Muy Baja",0.2,IF(H49="Baja",0.4,IF(H49="Media",0.6,IF(H49="Alta",0.8,IF(H49="Muy Alta",1,))))))</f>
        <v/>
      </c>
      <c r="J49" s="370"/>
      <c r="K49" s="364">
        <f>IF(NOT(ISERROR(MATCH(J49,'Tabla Impacto'!$B$221:$B$223,0))),'Tabla Impacto'!$F$223&amp;"Por favor no seleccionar los criterios de impacto(Afectación Económica o presupuestal y Pérdida Reputacional)",J49)</f>
        <v>0</v>
      </c>
      <c r="L49" s="373" t="str">
        <f>IF(OR(K49='Tabla Impacto'!$C$11,K49='Tabla Impacto'!$D$11),"Leve",IF(OR(K49='Tabla Impacto'!$C$12,K49='Tabla Impacto'!$D$12),"Menor",IF(OR(K49='Tabla Impacto'!$C$13,K49='Tabla Impacto'!$D$13),"Moderado",IF(OR(K49='Tabla Impacto'!$C$14,K49='Tabla Impacto'!$D$14),"Mayor",IF(OR(K49='Tabla Impacto'!$C$15,K49='Tabla Impacto'!$D$15),"Catastrófico","")))))</f>
        <v/>
      </c>
      <c r="M49" s="364" t="str">
        <f>IF(L49="","",IF(L49="Leve",0.2,IF(L49="Menor",0.4,IF(L49="Moderado",0.6,IF(L49="Mayor",0.8,IF(L49="Catastrófico",1,))))))</f>
        <v/>
      </c>
      <c r="N49" s="367" t="str">
        <f>IF(OR(AND(H49="Muy Baja",L49="Leve"),AND(H49="Muy Baja",L49="Menor"),AND(H49="Baja",L49="Leve")),"Bajo",IF(OR(AND(H49="Muy baja",L49="Moderado"),AND(H49="Baja",L49="Menor"),AND(H49="Baja",L49="Moderado"),AND(H49="Media",L49="Leve"),AND(H49="Media",L49="Menor"),AND(H49="Media",L49="Moderado"),AND(H49="Alta",L49="Leve"),AND(H49="Alta",L49="Menor")),"Moderado",IF(OR(AND(H49="Muy Baja",L49="Mayor"),AND(H49="Baja",L49="Mayor"),AND(H49="Media",L49="Mayor"),AND(H49="Alta",L49="Moderado"),AND(H49="Alta",L49="Mayor"),AND(H49="Muy Alta",L49="Leve"),AND(H49="Muy Alta",L49="Menor"),AND(H49="Muy Alta",L49="Moderado"),AND(H49="Muy Alta",L49="Mayor")),"Alto",IF(OR(AND(H49="Muy Baja",L49="Catastrófico"),AND(H49="Baja",L49="Catastrófico"),AND(H49="Media",L49="Catastrófico"),AND(H49="Alta",L49="Catastrófico"),AND(H49="Muy Alta",L49="Catastrófico")),"Extremo",""))))</f>
        <v/>
      </c>
      <c r="O49" s="6">
        <v>1</v>
      </c>
      <c r="P49" s="179"/>
      <c r="Q49" s="158" t="str">
        <f>IF(OR(R49="Preventivo",R49="Detectivo"),"Probabilidad",IF(R49="Correctivo","Impacto",""))</f>
        <v/>
      </c>
      <c r="R49" s="162"/>
      <c r="S49" s="162"/>
      <c r="T49" s="163" t="str">
        <f>IF(AND(R49="Preventivo",S49="Automático"),"50%",IF(AND(R49="Preventivo",S49="Manual"),"40%",IF(AND(R49="Detectivo",S49="Automático"),"40%",IF(AND(R49="Detectivo",S49="Manual"),"30%",IF(AND(R49="Correctivo",S49="Automático"),"35%",IF(AND(R49="Correctivo",S49="Manual"),"25%",""))))))</f>
        <v/>
      </c>
      <c r="U49" s="162"/>
      <c r="V49" s="162"/>
      <c r="W49" s="162"/>
      <c r="X49" s="157" t="str">
        <f>IFERROR(IF(Q49="Probabilidad",(I49-(+I49*T49)),IF(Q49="Impacto",I49,"")),"")</f>
        <v/>
      </c>
      <c r="Y49" s="164" t="str">
        <f>IFERROR(IF(X49="","",IF(X49&lt;=0.2,"Muy Baja",IF(X49&lt;=0.4,"Baja",IF(X49&lt;=0.6,"Media",IF(X49&lt;=0.8,"Alta","Muy Alta"))))),"")</f>
        <v/>
      </c>
      <c r="Z49" s="185" t="str">
        <f t="shared" ref="Z49:Z72" si="36">+X49</f>
        <v/>
      </c>
      <c r="AA49" s="164" t="str">
        <f>IFERROR(IF(AB49="","",IF(AB49&lt;=0.2,"Leve",IF(AB49&lt;=0.4,"Menor",IF(AB49&lt;=0.6,"Moderado",IF(AB49&lt;=0.8,"Mayor","Catastrófico"))))),"")</f>
        <v/>
      </c>
      <c r="AB49" s="185" t="str">
        <f t="shared" si="33"/>
        <v/>
      </c>
      <c r="AC49" s="166"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67"/>
      <c r="AE49" s="114"/>
      <c r="AF49" s="114"/>
      <c r="AG49" s="116"/>
      <c r="AH49" s="116"/>
      <c r="AI49" s="116"/>
      <c r="AJ49" s="114"/>
      <c r="AK49" s="115"/>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row>
    <row r="50" spans="1:69" ht="18" hidden="1" customHeight="1" x14ac:dyDescent="0.3">
      <c r="A50" s="360"/>
      <c r="B50" s="377"/>
      <c r="C50" s="377"/>
      <c r="D50" s="377"/>
      <c r="E50" s="395"/>
      <c r="F50" s="377"/>
      <c r="G50" s="380"/>
      <c r="H50" s="337"/>
      <c r="I50" s="365"/>
      <c r="J50" s="371"/>
      <c r="K50" s="365">
        <f>IF(NOT(ISERROR(MATCH(J50,_xlfn.ANCHORARRAY(E61),0))),I63&amp;"Por favor no seleccionar los criterios de impacto",J50)</f>
        <v>0</v>
      </c>
      <c r="L50" s="374"/>
      <c r="M50" s="365"/>
      <c r="N50" s="368"/>
      <c r="O50" s="6">
        <v>2</v>
      </c>
      <c r="P50" s="179"/>
      <c r="Q50" s="158" t="str">
        <f>IF(OR(R50="Preventivo",R50="Detectivo"),"Probabilidad",IF(R50="Correctivo","Impacto",""))</f>
        <v/>
      </c>
      <c r="R50" s="162"/>
      <c r="S50" s="162"/>
      <c r="T50" s="163" t="str">
        <f t="shared" ref="T50:T54" si="37">IF(AND(R50="Preventivo",S50="Automático"),"50%",IF(AND(R50="Preventivo",S50="Manual"),"40%",IF(AND(R50="Detectivo",S50="Automático"),"40%",IF(AND(R50="Detectivo",S50="Manual"),"30%",IF(AND(R50="Correctivo",S50="Automático"),"35%",IF(AND(R50="Correctivo",S50="Manual"),"25%",""))))))</f>
        <v/>
      </c>
      <c r="U50" s="162"/>
      <c r="V50" s="162"/>
      <c r="W50" s="162"/>
      <c r="X50" s="157" t="str">
        <f>IFERROR(IF(AND(Q49="Probabilidad",Q50="Probabilidad"),(Z49-(+Z49*T50)),IF(Q50="Probabilidad",(I49-(+I49*T50)),IF(Q50="Impacto",Z49,""))),"")</f>
        <v/>
      </c>
      <c r="Y50" s="164" t="str">
        <f t="shared" si="1"/>
        <v/>
      </c>
      <c r="Z50" s="185" t="str">
        <f t="shared" si="36"/>
        <v/>
      </c>
      <c r="AA50" s="164" t="str">
        <f t="shared" si="3"/>
        <v/>
      </c>
      <c r="AB50" s="185" t="str">
        <f t="shared" si="33"/>
        <v/>
      </c>
      <c r="AC50" s="166" t="str">
        <f t="shared" ref="AC50:AC51" si="38">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167"/>
      <c r="AE50" s="114"/>
      <c r="AF50" s="115"/>
      <c r="AG50" s="116"/>
      <c r="AH50" s="116"/>
      <c r="AI50" s="116"/>
      <c r="AJ50" s="114"/>
      <c r="AK50" s="115"/>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row>
    <row r="51" spans="1:69" ht="18" hidden="1" customHeight="1" x14ac:dyDescent="0.3">
      <c r="A51" s="360"/>
      <c r="B51" s="377"/>
      <c r="C51" s="377"/>
      <c r="D51" s="377"/>
      <c r="E51" s="395"/>
      <c r="F51" s="377"/>
      <c r="G51" s="380"/>
      <c r="H51" s="337"/>
      <c r="I51" s="365"/>
      <c r="J51" s="371"/>
      <c r="K51" s="365">
        <f>IF(NOT(ISERROR(MATCH(J51,_xlfn.ANCHORARRAY(E62),0))),I64&amp;"Por favor no seleccionar los criterios de impacto",J51)</f>
        <v>0</v>
      </c>
      <c r="L51" s="374"/>
      <c r="M51" s="365"/>
      <c r="N51" s="368"/>
      <c r="O51" s="6">
        <v>3</v>
      </c>
      <c r="P51" s="168"/>
      <c r="Q51" s="106" t="str">
        <f>IF(OR(R51="Preventivo",R51="Detectivo"),"Probabilidad",IF(R51="Correctivo","Impacto",""))</f>
        <v/>
      </c>
      <c r="R51" s="107"/>
      <c r="S51" s="107"/>
      <c r="T51" s="108" t="str">
        <f t="shared" si="37"/>
        <v/>
      </c>
      <c r="U51" s="107"/>
      <c r="V51" s="107"/>
      <c r="W51" s="107"/>
      <c r="X51" s="109" t="str">
        <f>IFERROR(IF(AND(Q50="Probabilidad",Q51="Probabilidad"),(Z50-(+Z50*T51)),IF(AND(Q50="Impacto",Q51="Probabilidad"),(Z49-(+Z49*T51)),IF(Q51="Impacto",Z50,""))),"")</f>
        <v/>
      </c>
      <c r="Y51" s="110" t="str">
        <f t="shared" si="1"/>
        <v/>
      </c>
      <c r="Z51" s="185" t="str">
        <f t="shared" si="36"/>
        <v/>
      </c>
      <c r="AA51" s="110" t="str">
        <f t="shared" si="3"/>
        <v/>
      </c>
      <c r="AB51" s="185" t="str">
        <f t="shared" si="33"/>
        <v/>
      </c>
      <c r="AC51" s="112" t="str">
        <f t="shared" si="38"/>
        <v/>
      </c>
      <c r="AD51" s="113"/>
      <c r="AE51" s="114"/>
      <c r="AF51" s="115"/>
      <c r="AG51" s="116"/>
      <c r="AH51" s="116"/>
      <c r="AI51" s="116"/>
      <c r="AJ51" s="114"/>
      <c r="AK51" s="115"/>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row>
    <row r="52" spans="1:69" ht="18" hidden="1" customHeight="1" x14ac:dyDescent="0.3">
      <c r="A52" s="360"/>
      <c r="B52" s="377"/>
      <c r="C52" s="377"/>
      <c r="D52" s="377"/>
      <c r="E52" s="395"/>
      <c r="F52" s="377"/>
      <c r="G52" s="380"/>
      <c r="H52" s="337"/>
      <c r="I52" s="365"/>
      <c r="J52" s="371"/>
      <c r="K52" s="365">
        <f>IF(NOT(ISERROR(MATCH(J52,_xlfn.ANCHORARRAY(E63),0))),I65&amp;"Por favor no seleccionar los criterios de impacto",J52)</f>
        <v>0</v>
      </c>
      <c r="L52" s="374"/>
      <c r="M52" s="365"/>
      <c r="N52" s="368"/>
      <c r="O52" s="6">
        <v>4</v>
      </c>
      <c r="P52" s="179"/>
      <c r="Q52" s="106" t="str">
        <f t="shared" ref="Q52:Q54" si="39">IF(OR(R52="Preventivo",R52="Detectivo"),"Probabilidad",IF(R52="Correctivo","Impacto",""))</f>
        <v/>
      </c>
      <c r="R52" s="107"/>
      <c r="S52" s="107"/>
      <c r="T52" s="108" t="str">
        <f t="shared" si="37"/>
        <v/>
      </c>
      <c r="U52" s="107"/>
      <c r="V52" s="107"/>
      <c r="W52" s="107"/>
      <c r="X52" s="109" t="str">
        <f t="shared" ref="X52:X54" si="40">IFERROR(IF(AND(Q51="Probabilidad",Q52="Probabilidad"),(Z51-(+Z51*T52)),IF(AND(Q51="Impacto",Q52="Probabilidad"),(Z50-(+Z50*T52)),IF(Q52="Impacto",Z51,""))),"")</f>
        <v/>
      </c>
      <c r="Y52" s="110" t="str">
        <f t="shared" si="1"/>
        <v/>
      </c>
      <c r="Z52" s="185" t="str">
        <f t="shared" si="36"/>
        <v/>
      </c>
      <c r="AA52" s="110" t="str">
        <f t="shared" si="3"/>
        <v/>
      </c>
      <c r="AB52" s="185" t="str">
        <f t="shared" si="33"/>
        <v/>
      </c>
      <c r="AC52" s="112" t="str">
        <f>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13"/>
      <c r="AE52" s="114"/>
      <c r="AF52" s="115"/>
      <c r="AG52" s="116"/>
      <c r="AH52" s="116"/>
      <c r="AI52" s="116"/>
      <c r="AJ52" s="114"/>
      <c r="AK52" s="115"/>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row>
    <row r="53" spans="1:69" ht="18" hidden="1" customHeight="1" x14ac:dyDescent="0.3">
      <c r="A53" s="360"/>
      <c r="B53" s="377"/>
      <c r="C53" s="377"/>
      <c r="D53" s="377"/>
      <c r="E53" s="395"/>
      <c r="F53" s="377"/>
      <c r="G53" s="380"/>
      <c r="H53" s="337"/>
      <c r="I53" s="365"/>
      <c r="J53" s="371"/>
      <c r="K53" s="365">
        <f>IF(NOT(ISERROR(MATCH(J53,_xlfn.ANCHORARRAY(E64),0))),I66&amp;"Por favor no seleccionar los criterios de impacto",J53)</f>
        <v>0</v>
      </c>
      <c r="L53" s="374"/>
      <c r="M53" s="365"/>
      <c r="N53" s="368"/>
      <c r="O53" s="6">
        <v>5</v>
      </c>
      <c r="P53" s="179"/>
      <c r="Q53" s="106" t="str">
        <f t="shared" si="39"/>
        <v/>
      </c>
      <c r="R53" s="107"/>
      <c r="S53" s="107"/>
      <c r="T53" s="108" t="str">
        <f t="shared" si="37"/>
        <v/>
      </c>
      <c r="U53" s="107"/>
      <c r="V53" s="107"/>
      <c r="W53" s="107"/>
      <c r="X53" s="109" t="str">
        <f t="shared" si="40"/>
        <v/>
      </c>
      <c r="Y53" s="110" t="str">
        <f t="shared" si="1"/>
        <v/>
      </c>
      <c r="Z53" s="185" t="str">
        <f t="shared" si="36"/>
        <v/>
      </c>
      <c r="AA53" s="110" t="str">
        <f t="shared" si="3"/>
        <v/>
      </c>
      <c r="AB53" s="185" t="str">
        <f t="shared" si="33"/>
        <v/>
      </c>
      <c r="AC53" s="112" t="str">
        <f t="shared" ref="AC53:AC54" si="41">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13"/>
      <c r="AE53" s="114"/>
      <c r="AF53" s="115"/>
      <c r="AG53" s="116"/>
      <c r="AH53" s="116"/>
      <c r="AI53" s="116"/>
      <c r="AJ53" s="114"/>
      <c r="AK53" s="115"/>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row>
    <row r="54" spans="1:69" ht="18" hidden="1" customHeight="1" x14ac:dyDescent="0.3">
      <c r="A54" s="349"/>
      <c r="B54" s="378"/>
      <c r="C54" s="378"/>
      <c r="D54" s="378"/>
      <c r="E54" s="396"/>
      <c r="F54" s="378"/>
      <c r="G54" s="381"/>
      <c r="H54" s="338"/>
      <c r="I54" s="366"/>
      <c r="J54" s="372"/>
      <c r="K54" s="366">
        <f>IF(NOT(ISERROR(MATCH(J54,_xlfn.ANCHORARRAY(E65),0))),I67&amp;"Por favor no seleccionar los criterios de impacto",J54)</f>
        <v>0</v>
      </c>
      <c r="L54" s="375"/>
      <c r="M54" s="366"/>
      <c r="N54" s="369"/>
      <c r="O54" s="6">
        <v>6</v>
      </c>
      <c r="P54" s="179"/>
      <c r="Q54" s="106" t="str">
        <f t="shared" si="39"/>
        <v/>
      </c>
      <c r="R54" s="107"/>
      <c r="S54" s="107"/>
      <c r="T54" s="108" t="str">
        <f t="shared" si="37"/>
        <v/>
      </c>
      <c r="U54" s="107"/>
      <c r="V54" s="107"/>
      <c r="W54" s="107"/>
      <c r="X54" s="109" t="str">
        <f t="shared" si="40"/>
        <v/>
      </c>
      <c r="Y54" s="110" t="str">
        <f t="shared" si="1"/>
        <v/>
      </c>
      <c r="Z54" s="185" t="str">
        <f t="shared" si="36"/>
        <v/>
      </c>
      <c r="AA54" s="110" t="str">
        <f t="shared" si="3"/>
        <v/>
      </c>
      <c r="AB54" s="185" t="str">
        <f t="shared" si="33"/>
        <v/>
      </c>
      <c r="AC54" s="112" t="str">
        <f t="shared" si="41"/>
        <v/>
      </c>
      <c r="AD54" s="113"/>
      <c r="AE54" s="114"/>
      <c r="AF54" s="115"/>
      <c r="AG54" s="116"/>
      <c r="AH54" s="116"/>
      <c r="AI54" s="116"/>
      <c r="AJ54" s="114"/>
      <c r="AK54" s="115"/>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row>
    <row r="55" spans="1:69" ht="18" hidden="1" customHeight="1" x14ac:dyDescent="0.3">
      <c r="A55" s="348">
        <v>8</v>
      </c>
      <c r="B55" s="376"/>
      <c r="C55" s="376"/>
      <c r="D55" s="376"/>
      <c r="E55" s="394"/>
      <c r="F55" s="376"/>
      <c r="G55" s="379"/>
      <c r="H55" s="336" t="str">
        <f t="shared" ref="H55" si="42">IF(G55&lt;=0,"",IF(G55&lt;=2,"Muy Baja",IF(G55&lt;=24,"Baja",IF(G55&lt;=500,"Media",IF(G55&lt;=5000,"Alta","Muy Alta")))))</f>
        <v/>
      </c>
      <c r="I55" s="364" t="str">
        <f>IF(H55="","",IF(H55="Muy Baja",0.2,IF(H55="Baja",0.4,IF(H55="Media",0.6,IF(H55="Alta",0.8,IF(H55="Muy Alta",1,))))))</f>
        <v/>
      </c>
      <c r="J55" s="370"/>
      <c r="K55" s="364">
        <f>IF(NOT(ISERROR(MATCH(J55,'Tabla Impacto'!$B$221:$B$223,0))),'Tabla Impacto'!$F$223&amp;"Por favor no seleccionar los criterios de impacto(Afectación Económica o presupuestal y Pérdida Reputacional)",J55)</f>
        <v>0</v>
      </c>
      <c r="L55" s="373" t="str">
        <f>IF(OR(K55='Tabla Impacto'!$C$11,K55='Tabla Impacto'!$D$11),"Leve",IF(OR(K55='Tabla Impacto'!$C$12,K55='Tabla Impacto'!$D$12),"Menor",IF(OR(K55='Tabla Impacto'!$C$13,K55='Tabla Impacto'!$D$13),"Moderado",IF(OR(K55='Tabla Impacto'!$C$14,K55='Tabla Impacto'!$D$14),"Mayor",IF(OR(K55='Tabla Impacto'!$C$15,K55='Tabla Impacto'!$D$15),"Catastrófico","")))))</f>
        <v/>
      </c>
      <c r="M55" s="364" t="str">
        <f>IF(L55="","",IF(L55="Leve",0.2,IF(L55="Menor",0.4,IF(L55="Moderado",0.6,IF(L55="Mayor",0.8,IF(L55="Catastrófico",1,))))))</f>
        <v/>
      </c>
      <c r="N55" s="367" t="str">
        <f>IF(OR(AND(H55="Muy Baja",L55="Leve"),AND(H55="Muy Baja",L55="Menor"),AND(H55="Baja",L55="Leve")),"Bajo",IF(OR(AND(H55="Muy baja",L55="Moderado"),AND(H55="Baja",L55="Menor"),AND(H55="Baja",L55="Moderado"),AND(H55="Media",L55="Leve"),AND(H55="Media",L55="Menor"),AND(H55="Media",L55="Moderado"),AND(H55="Alta",L55="Leve"),AND(H55="Alta",L55="Menor")),"Moderado",IF(OR(AND(H55="Muy Baja",L55="Mayor"),AND(H55="Baja",L55="Mayor"),AND(H55="Media",L55="Mayor"),AND(H55="Alta",L55="Moderado"),AND(H55="Alta",L55="Mayor"),AND(H55="Muy Alta",L55="Leve"),AND(H55="Muy Alta",L55="Menor"),AND(H55="Muy Alta",L55="Moderado"),AND(H55="Muy Alta",L55="Mayor")),"Alto",IF(OR(AND(H55="Muy Baja",L55="Catastrófico"),AND(H55="Baja",L55="Catastrófico"),AND(H55="Media",L55="Catastrófico"),AND(H55="Alta",L55="Catastrófico"),AND(H55="Muy Alta",L55="Catastrófico")),"Extremo",""))))</f>
        <v/>
      </c>
      <c r="O55" s="6">
        <v>1</v>
      </c>
      <c r="P55" s="179"/>
      <c r="Q55" s="158"/>
      <c r="R55" s="162"/>
      <c r="S55" s="162"/>
      <c r="T55" s="163" t="str">
        <f>IF(AND(R55="Preventivo",S55="Automático"),"50%",IF(AND(R55="Preventivo",S55="Manual"),"40%",IF(AND(R55="Detectivo",S55="Automático"),"40%",IF(AND(R55="Detectivo",S55="Manual"),"30%",IF(AND(R55="Correctivo",S55="Automático"),"35%",IF(AND(R55="Correctivo",S55="Manual"),"25%",""))))))</f>
        <v/>
      </c>
      <c r="U55" s="162"/>
      <c r="V55" s="162"/>
      <c r="W55" s="162"/>
      <c r="X55" s="157" t="str">
        <f>IFERROR(IF(Q55="Probabilidad",(I55-(+I55*T55)),IF(Q55="Impacto",I55,"")),"")</f>
        <v/>
      </c>
      <c r="Y55" s="164" t="str">
        <f>IFERROR(IF(X55="","",IF(X55&lt;=0.2,"Muy Baja",IF(X55&lt;=0.4,"Baja",IF(X55&lt;=0.6,"Media",IF(X55&lt;=0.8,"Alta","Muy Alta"))))),"")</f>
        <v/>
      </c>
      <c r="Z55" s="185" t="str">
        <f t="shared" si="36"/>
        <v/>
      </c>
      <c r="AA55" s="164" t="str">
        <f>IFERROR(IF(AB55="","",IF(AB55&lt;=0.2,"Leve",IF(AB55&lt;=0.4,"Menor",IF(AB55&lt;=0.6,"Moderado",IF(AB55&lt;=0.8,"Mayor","Catastrófico"))))),"")</f>
        <v/>
      </c>
      <c r="AB55" s="185" t="str">
        <f t="shared" si="33"/>
        <v/>
      </c>
      <c r="AC55" s="166" t="str">
        <f>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67"/>
      <c r="AE55" s="114"/>
      <c r="AF55" s="114"/>
      <c r="AG55" s="116"/>
      <c r="AH55" s="116"/>
      <c r="AI55" s="116"/>
      <c r="AJ55" s="114"/>
      <c r="AK55" s="115"/>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row>
    <row r="56" spans="1:69" ht="18" hidden="1" customHeight="1" x14ac:dyDescent="0.3">
      <c r="A56" s="360"/>
      <c r="B56" s="377"/>
      <c r="C56" s="377"/>
      <c r="D56" s="377"/>
      <c r="E56" s="395"/>
      <c r="F56" s="377"/>
      <c r="G56" s="380"/>
      <c r="H56" s="337"/>
      <c r="I56" s="365"/>
      <c r="J56" s="371"/>
      <c r="K56" s="365">
        <f>IF(NOT(ISERROR(MATCH(J56,_xlfn.ANCHORARRAY(E67),0))),I69&amp;"Por favor no seleccionar los criterios de impacto",J56)</f>
        <v>0</v>
      </c>
      <c r="L56" s="374"/>
      <c r="M56" s="365"/>
      <c r="N56" s="368"/>
      <c r="O56" s="6">
        <v>2</v>
      </c>
      <c r="P56" s="179"/>
      <c r="Q56" s="106" t="str">
        <f>IF(OR(R56="Preventivo",R56="Detectivo"),"Probabilidad",IF(R56="Correctivo","Impacto",""))</f>
        <v/>
      </c>
      <c r="R56" s="107"/>
      <c r="S56" s="107"/>
      <c r="T56" s="108" t="str">
        <f t="shared" ref="T56:T60" si="43">IF(AND(R56="Preventivo",S56="Automático"),"50%",IF(AND(R56="Preventivo",S56="Manual"),"40%",IF(AND(R56="Detectivo",S56="Automático"),"40%",IF(AND(R56="Detectivo",S56="Manual"),"30%",IF(AND(R56="Correctivo",S56="Automático"),"35%",IF(AND(R56="Correctivo",S56="Manual"),"25%",""))))))</f>
        <v/>
      </c>
      <c r="U56" s="107"/>
      <c r="V56" s="107"/>
      <c r="W56" s="107"/>
      <c r="X56" s="109" t="str">
        <f>IFERROR(IF(AND(Q55="Probabilidad",Q56="Probabilidad"),(Z55-(+Z55*T56)),IF(Q56="Probabilidad",(I55-(+I55*T56)),IF(Q56="Impacto",Z55,""))),"")</f>
        <v/>
      </c>
      <c r="Y56" s="110" t="str">
        <f t="shared" si="1"/>
        <v/>
      </c>
      <c r="Z56" s="185" t="str">
        <f t="shared" si="36"/>
        <v/>
      </c>
      <c r="AA56" s="110" t="str">
        <f t="shared" si="3"/>
        <v/>
      </c>
      <c r="AB56" s="185" t="str">
        <f t="shared" si="33"/>
        <v/>
      </c>
      <c r="AC56" s="112" t="str">
        <f t="shared" ref="AC56:AC57" si="44">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113"/>
      <c r="AE56" s="114"/>
      <c r="AF56" s="115"/>
      <c r="AG56" s="116"/>
      <c r="AH56" s="116"/>
      <c r="AI56" s="116"/>
      <c r="AJ56" s="114"/>
      <c r="AK56" s="115"/>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row>
    <row r="57" spans="1:69" ht="18" hidden="1" customHeight="1" x14ac:dyDescent="0.3">
      <c r="A57" s="360"/>
      <c r="B57" s="377"/>
      <c r="C57" s="377"/>
      <c r="D57" s="377"/>
      <c r="E57" s="395"/>
      <c r="F57" s="377"/>
      <c r="G57" s="380"/>
      <c r="H57" s="337"/>
      <c r="I57" s="365"/>
      <c r="J57" s="371"/>
      <c r="K57" s="365">
        <f>IF(NOT(ISERROR(MATCH(J57,_xlfn.ANCHORARRAY(E68),0))),I70&amp;"Por favor no seleccionar los criterios de impacto",J57)</f>
        <v>0</v>
      </c>
      <c r="L57" s="374"/>
      <c r="M57" s="365"/>
      <c r="N57" s="368"/>
      <c r="O57" s="6">
        <v>3</v>
      </c>
      <c r="P57" s="168"/>
      <c r="Q57" s="106" t="str">
        <f>IF(OR(R57="Preventivo",R57="Detectivo"),"Probabilidad",IF(R57="Correctivo","Impacto",""))</f>
        <v/>
      </c>
      <c r="R57" s="107"/>
      <c r="S57" s="107"/>
      <c r="T57" s="108" t="str">
        <f t="shared" si="43"/>
        <v/>
      </c>
      <c r="U57" s="107"/>
      <c r="V57" s="107"/>
      <c r="W57" s="107"/>
      <c r="X57" s="109" t="str">
        <f>IFERROR(IF(AND(Q56="Probabilidad",Q57="Probabilidad"),(Z56-(+Z56*T57)),IF(AND(Q56="Impacto",Q57="Probabilidad"),(Z55-(+Z55*T57)),IF(Q57="Impacto",Z56,""))),"")</f>
        <v/>
      </c>
      <c r="Y57" s="110" t="str">
        <f t="shared" si="1"/>
        <v/>
      </c>
      <c r="Z57" s="185" t="str">
        <f t="shared" si="36"/>
        <v/>
      </c>
      <c r="AA57" s="110" t="str">
        <f t="shared" si="3"/>
        <v/>
      </c>
      <c r="AB57" s="185" t="str">
        <f t="shared" si="33"/>
        <v/>
      </c>
      <c r="AC57" s="112" t="str">
        <f t="shared" si="44"/>
        <v/>
      </c>
      <c r="AD57" s="113"/>
      <c r="AE57" s="114"/>
      <c r="AF57" s="115"/>
      <c r="AG57" s="116"/>
      <c r="AH57" s="116"/>
      <c r="AI57" s="116"/>
      <c r="AJ57" s="114"/>
      <c r="AK57" s="115"/>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row>
    <row r="58" spans="1:69" ht="18" hidden="1" customHeight="1" x14ac:dyDescent="0.3">
      <c r="A58" s="360"/>
      <c r="B58" s="377"/>
      <c r="C58" s="377"/>
      <c r="D58" s="377"/>
      <c r="E58" s="395"/>
      <c r="F58" s="377"/>
      <c r="G58" s="380"/>
      <c r="H58" s="337"/>
      <c r="I58" s="365"/>
      <c r="J58" s="371"/>
      <c r="K58" s="365">
        <f>IF(NOT(ISERROR(MATCH(J58,_xlfn.ANCHORARRAY(E69),0))),I71&amp;"Por favor no seleccionar los criterios de impacto",J58)</f>
        <v>0</v>
      </c>
      <c r="L58" s="374"/>
      <c r="M58" s="365"/>
      <c r="N58" s="368"/>
      <c r="O58" s="6">
        <v>4</v>
      </c>
      <c r="P58" s="179"/>
      <c r="Q58" s="106" t="str">
        <f t="shared" ref="Q58:Q60" si="45">IF(OR(R58="Preventivo",R58="Detectivo"),"Probabilidad",IF(R58="Correctivo","Impacto",""))</f>
        <v/>
      </c>
      <c r="R58" s="107"/>
      <c r="S58" s="107"/>
      <c r="T58" s="108" t="str">
        <f t="shared" si="43"/>
        <v/>
      </c>
      <c r="U58" s="107"/>
      <c r="V58" s="107"/>
      <c r="W58" s="107"/>
      <c r="X58" s="109" t="str">
        <f t="shared" ref="X58:X60" si="46">IFERROR(IF(AND(Q57="Probabilidad",Q58="Probabilidad"),(Z57-(+Z57*T58)),IF(AND(Q57="Impacto",Q58="Probabilidad"),(Z56-(+Z56*T58)),IF(Q58="Impacto",Z57,""))),"")</f>
        <v/>
      </c>
      <c r="Y58" s="110" t="str">
        <f t="shared" si="1"/>
        <v/>
      </c>
      <c r="Z58" s="185" t="str">
        <f t="shared" si="36"/>
        <v/>
      </c>
      <c r="AA58" s="110" t="str">
        <f t="shared" si="3"/>
        <v/>
      </c>
      <c r="AB58" s="185" t="str">
        <f t="shared" si="33"/>
        <v/>
      </c>
      <c r="AC58" s="112" t="str">
        <f>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13"/>
      <c r="AE58" s="114"/>
      <c r="AF58" s="115"/>
      <c r="AG58" s="116"/>
      <c r="AH58" s="116"/>
      <c r="AI58" s="116"/>
      <c r="AJ58" s="114"/>
      <c r="AK58" s="115"/>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row>
    <row r="59" spans="1:69" ht="18" hidden="1" customHeight="1" x14ac:dyDescent="0.3">
      <c r="A59" s="360"/>
      <c r="B59" s="377"/>
      <c r="C59" s="377"/>
      <c r="D59" s="377"/>
      <c r="E59" s="395"/>
      <c r="F59" s="377"/>
      <c r="G59" s="380"/>
      <c r="H59" s="337"/>
      <c r="I59" s="365"/>
      <c r="J59" s="371"/>
      <c r="K59" s="365">
        <f>IF(NOT(ISERROR(MATCH(J59,_xlfn.ANCHORARRAY(E70),0))),I72&amp;"Por favor no seleccionar los criterios de impacto",J59)</f>
        <v>0</v>
      </c>
      <c r="L59" s="374"/>
      <c r="M59" s="365"/>
      <c r="N59" s="368"/>
      <c r="O59" s="6">
        <v>5</v>
      </c>
      <c r="P59" s="179"/>
      <c r="Q59" s="106" t="str">
        <f t="shared" si="45"/>
        <v/>
      </c>
      <c r="R59" s="107"/>
      <c r="S59" s="107"/>
      <c r="T59" s="108" t="str">
        <f t="shared" si="43"/>
        <v/>
      </c>
      <c r="U59" s="107"/>
      <c r="V59" s="107"/>
      <c r="W59" s="107"/>
      <c r="X59" s="109" t="str">
        <f t="shared" si="46"/>
        <v/>
      </c>
      <c r="Y59" s="110" t="str">
        <f t="shared" si="1"/>
        <v/>
      </c>
      <c r="Z59" s="185" t="str">
        <f t="shared" si="36"/>
        <v/>
      </c>
      <c r="AA59" s="110" t="str">
        <f t="shared" si="3"/>
        <v/>
      </c>
      <c r="AB59" s="185" t="str">
        <f t="shared" si="33"/>
        <v/>
      </c>
      <c r="AC59" s="112" t="str">
        <f t="shared" ref="AC59:AC60" si="47">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113"/>
      <c r="AE59" s="114"/>
      <c r="AF59" s="115"/>
      <c r="AG59" s="116"/>
      <c r="AH59" s="116"/>
      <c r="AI59" s="116"/>
      <c r="AJ59" s="114"/>
      <c r="AK59" s="115"/>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row>
    <row r="60" spans="1:69" ht="18" hidden="1" customHeight="1" x14ac:dyDescent="0.3">
      <c r="A60" s="349"/>
      <c r="B60" s="378"/>
      <c r="C60" s="378"/>
      <c r="D60" s="378"/>
      <c r="E60" s="396"/>
      <c r="F60" s="378"/>
      <c r="G60" s="381"/>
      <c r="H60" s="338"/>
      <c r="I60" s="366"/>
      <c r="J60" s="372"/>
      <c r="K60" s="366">
        <f>IF(NOT(ISERROR(MATCH(J60,_xlfn.ANCHORARRAY(E71),0))),I73&amp;"Por favor no seleccionar los criterios de impacto",J60)</f>
        <v>0</v>
      </c>
      <c r="L60" s="375"/>
      <c r="M60" s="366"/>
      <c r="N60" s="369"/>
      <c r="O60" s="6">
        <v>6</v>
      </c>
      <c r="P60" s="179"/>
      <c r="Q60" s="106" t="str">
        <f t="shared" si="45"/>
        <v/>
      </c>
      <c r="R60" s="107"/>
      <c r="S60" s="107"/>
      <c r="T60" s="108" t="str">
        <f t="shared" si="43"/>
        <v/>
      </c>
      <c r="U60" s="107"/>
      <c r="V60" s="107"/>
      <c r="W60" s="107"/>
      <c r="X60" s="109" t="str">
        <f t="shared" si="46"/>
        <v/>
      </c>
      <c r="Y60" s="110" t="str">
        <f t="shared" si="1"/>
        <v/>
      </c>
      <c r="Z60" s="185" t="str">
        <f t="shared" si="36"/>
        <v/>
      </c>
      <c r="AA60" s="110" t="str">
        <f t="shared" si="3"/>
        <v/>
      </c>
      <c r="AB60" s="185" t="str">
        <f t="shared" si="33"/>
        <v/>
      </c>
      <c r="AC60" s="112" t="str">
        <f t="shared" si="47"/>
        <v/>
      </c>
      <c r="AD60" s="113"/>
      <c r="AE60" s="114"/>
      <c r="AF60" s="115"/>
      <c r="AG60" s="116"/>
      <c r="AH60" s="116"/>
      <c r="AI60" s="116"/>
      <c r="AJ60" s="114"/>
      <c r="AK60" s="115"/>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row>
    <row r="61" spans="1:69" ht="18" hidden="1" customHeight="1" x14ac:dyDescent="0.3">
      <c r="A61" s="348">
        <v>9</v>
      </c>
      <c r="B61" s="376"/>
      <c r="C61" s="376"/>
      <c r="D61" s="376"/>
      <c r="E61" s="394"/>
      <c r="F61" s="376"/>
      <c r="G61" s="379"/>
      <c r="H61" s="336" t="str">
        <f t="shared" ref="H61" si="48">IF(G61&lt;=0,"",IF(G61&lt;=2,"Muy Baja",IF(G61&lt;=24,"Baja",IF(G61&lt;=500,"Media",IF(G61&lt;=5000,"Alta","Muy Alta")))))</f>
        <v/>
      </c>
      <c r="I61" s="364" t="str">
        <f>IF(H61="","",IF(H61="Muy Baja",0.2,IF(H61="Baja",0.4,IF(H61="Media",0.6,IF(H61="Alta",0.8,IF(H61="Muy Alta",1,))))))</f>
        <v/>
      </c>
      <c r="J61" s="370"/>
      <c r="K61" s="364">
        <f>IF(NOT(ISERROR(MATCH(J61,'Tabla Impacto'!$B$221:$B$223,0))),'Tabla Impacto'!$F$223&amp;"Por favor no seleccionar los criterios de impacto(Afectación Económica o presupuestal y Pérdida Reputacional)",J61)</f>
        <v>0</v>
      </c>
      <c r="L61" s="373" t="str">
        <f>IF(OR(K61='Tabla Impacto'!$C$11,K61='Tabla Impacto'!$D$11),"Leve",IF(OR(K61='Tabla Impacto'!$C$12,K61='Tabla Impacto'!$D$12),"Menor",IF(OR(K61='Tabla Impacto'!$C$13,K61='Tabla Impacto'!$D$13),"Moderado",IF(OR(K61='Tabla Impacto'!$C$14,K61='Tabla Impacto'!$D$14),"Mayor",IF(OR(K61='Tabla Impacto'!$C$15,K61='Tabla Impacto'!$D$15),"Catastrófico","")))))</f>
        <v/>
      </c>
      <c r="M61" s="364" t="str">
        <f>IF(L61="","",IF(L61="Leve",0.2,IF(L61="Menor",0.4,IF(L61="Moderado",0.6,IF(L61="Mayor",0.8,IF(L61="Catastrófico",1,))))))</f>
        <v/>
      </c>
      <c r="N61" s="367" t="str">
        <f>IF(OR(AND(H61="Muy Baja",L61="Leve"),AND(H61="Muy Baja",L61="Menor"),AND(H61="Baja",L61="Leve")),"Bajo",IF(OR(AND(H61="Muy baja",L61="Moderado"),AND(H61="Baja",L61="Menor"),AND(H61="Baja",L61="Moderado"),AND(H61="Media",L61="Leve"),AND(H61="Media",L61="Menor"),AND(H61="Media",L61="Moderado"),AND(H61="Alta",L61="Leve"),AND(H61="Alta",L61="Menor")),"Moderado",IF(OR(AND(H61="Muy Baja",L61="Mayor"),AND(H61="Baja",L61="Mayor"),AND(H61="Media",L61="Mayor"),AND(H61="Alta",L61="Moderado"),AND(H61="Alta",L61="Mayor"),AND(H61="Muy Alta",L61="Leve"),AND(H61="Muy Alta",L61="Menor"),AND(H61="Muy Alta",L61="Moderado"),AND(H61="Muy Alta",L61="Mayor")),"Alto",IF(OR(AND(H61="Muy Baja",L61="Catastrófico"),AND(H61="Baja",L61="Catastrófico"),AND(H61="Media",L61="Catastrófico"),AND(H61="Alta",L61="Catastrófico"),AND(H61="Muy Alta",L61="Catastrófico")),"Extremo",""))))</f>
        <v/>
      </c>
      <c r="O61" s="6">
        <v>1</v>
      </c>
      <c r="P61" s="179"/>
      <c r="Q61" s="158"/>
      <c r="R61" s="162"/>
      <c r="S61" s="162"/>
      <c r="T61" s="163" t="str">
        <f>IF(AND(R61="Preventivo",S61="Automático"),"50%",IF(AND(R61="Preventivo",S61="Manual"),"40%",IF(AND(R61="Detectivo",S61="Automático"),"40%",IF(AND(R61="Detectivo",S61="Manual"),"30%",IF(AND(R61="Correctivo",S61="Automático"),"35%",IF(AND(R61="Correctivo",S61="Manual"),"25%",""))))))</f>
        <v/>
      </c>
      <c r="U61" s="162"/>
      <c r="V61" s="162"/>
      <c r="W61" s="162"/>
      <c r="X61" s="157" t="str">
        <f>IFERROR(IF(Q61="Probabilidad",(I61-(+I61*T61)),IF(Q61="Impacto",I61,"")),"")</f>
        <v/>
      </c>
      <c r="Y61" s="164" t="str">
        <f>IFERROR(IF(X61="","",IF(X61&lt;=0.2,"Muy Baja",IF(X61&lt;=0.4,"Baja",IF(X61&lt;=0.6,"Media",IF(X61&lt;=0.8,"Alta","Muy Alta"))))),"")</f>
        <v/>
      </c>
      <c r="Z61" s="185" t="str">
        <f t="shared" si="36"/>
        <v/>
      </c>
      <c r="AA61" s="164" t="str">
        <f>IFERROR(IF(AB61="","",IF(AB61&lt;=0.2,"Leve",IF(AB61&lt;=0.4,"Menor",IF(AB61&lt;=0.6,"Moderado",IF(AB61&lt;=0.8,"Mayor","Catastrófico"))))),"")</f>
        <v/>
      </c>
      <c r="AB61" s="185" t="str">
        <f t="shared" si="33"/>
        <v/>
      </c>
      <c r="AC61" s="166" t="str">
        <f>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67"/>
      <c r="AE61" s="114"/>
      <c r="AF61" s="114"/>
      <c r="AG61" s="116"/>
      <c r="AH61" s="116"/>
      <c r="AI61" s="116"/>
      <c r="AJ61" s="114"/>
      <c r="AK61" s="115"/>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row>
    <row r="62" spans="1:69" ht="18" hidden="1" customHeight="1" x14ac:dyDescent="0.3">
      <c r="A62" s="360"/>
      <c r="B62" s="377"/>
      <c r="C62" s="377"/>
      <c r="D62" s="377"/>
      <c r="E62" s="395"/>
      <c r="F62" s="377"/>
      <c r="G62" s="380"/>
      <c r="H62" s="337"/>
      <c r="I62" s="365"/>
      <c r="J62" s="371"/>
      <c r="K62" s="365">
        <f>IF(NOT(ISERROR(MATCH(J62,_xlfn.ANCHORARRAY(E73),0))),I75&amp;"Por favor no seleccionar los criterios de impacto",J62)</f>
        <v>0</v>
      </c>
      <c r="L62" s="374"/>
      <c r="M62" s="365"/>
      <c r="N62" s="368"/>
      <c r="O62" s="6">
        <v>2</v>
      </c>
      <c r="P62" s="179"/>
      <c r="Q62" s="106" t="str">
        <f>IF(OR(R62="Preventivo",R62="Detectivo"),"Probabilidad",IF(R62="Correctivo","Impacto",""))</f>
        <v/>
      </c>
      <c r="R62" s="107"/>
      <c r="S62" s="107"/>
      <c r="T62" s="108" t="str">
        <f t="shared" ref="T62:T66" si="49">IF(AND(R62="Preventivo",S62="Automático"),"50%",IF(AND(R62="Preventivo",S62="Manual"),"40%",IF(AND(R62="Detectivo",S62="Automático"),"40%",IF(AND(R62="Detectivo",S62="Manual"),"30%",IF(AND(R62="Correctivo",S62="Automático"),"35%",IF(AND(R62="Correctivo",S62="Manual"),"25%",""))))))</f>
        <v/>
      </c>
      <c r="U62" s="107"/>
      <c r="V62" s="107"/>
      <c r="W62" s="107"/>
      <c r="X62" s="109" t="str">
        <f>IFERROR(IF(AND(Q61="Probabilidad",Q62="Probabilidad"),(Z61-(+Z61*T62)),IF(Q62="Probabilidad",(I61-(+I61*T62)),IF(Q62="Impacto",Z61,""))),"")</f>
        <v/>
      </c>
      <c r="Y62" s="110" t="str">
        <f t="shared" si="1"/>
        <v/>
      </c>
      <c r="Z62" s="185" t="str">
        <f t="shared" si="36"/>
        <v/>
      </c>
      <c r="AA62" s="110" t="str">
        <f t="shared" si="3"/>
        <v/>
      </c>
      <c r="AB62" s="185" t="str">
        <f t="shared" si="33"/>
        <v/>
      </c>
      <c r="AC62" s="112" t="str">
        <f t="shared" ref="AC62:AC63" si="50">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13"/>
      <c r="AE62" s="114"/>
      <c r="AF62" s="115"/>
      <c r="AG62" s="116"/>
      <c r="AH62" s="116"/>
      <c r="AI62" s="116"/>
      <c r="AJ62" s="114"/>
      <c r="AK62" s="115"/>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row>
    <row r="63" spans="1:69" ht="18" hidden="1" customHeight="1" x14ac:dyDescent="0.3">
      <c r="A63" s="360"/>
      <c r="B63" s="377"/>
      <c r="C63" s="377"/>
      <c r="D63" s="377"/>
      <c r="E63" s="395"/>
      <c r="F63" s="377"/>
      <c r="G63" s="380"/>
      <c r="H63" s="337"/>
      <c r="I63" s="365"/>
      <c r="J63" s="371"/>
      <c r="K63" s="365">
        <f>IF(NOT(ISERROR(MATCH(J63,_xlfn.ANCHORARRAY(E74),0))),I76&amp;"Por favor no seleccionar los criterios de impacto",J63)</f>
        <v>0</v>
      </c>
      <c r="L63" s="374"/>
      <c r="M63" s="365"/>
      <c r="N63" s="368"/>
      <c r="O63" s="6">
        <v>3</v>
      </c>
      <c r="P63" s="168"/>
      <c r="Q63" s="106" t="str">
        <f>IF(OR(R63="Preventivo",R63="Detectivo"),"Probabilidad",IF(R63="Correctivo","Impacto",""))</f>
        <v/>
      </c>
      <c r="R63" s="107"/>
      <c r="S63" s="107"/>
      <c r="T63" s="108" t="str">
        <f t="shared" si="49"/>
        <v/>
      </c>
      <c r="U63" s="107"/>
      <c r="V63" s="107"/>
      <c r="W63" s="107"/>
      <c r="X63" s="109" t="str">
        <f>IFERROR(IF(AND(Q62="Probabilidad",Q63="Probabilidad"),(Z62-(+Z62*T63)),IF(AND(Q62="Impacto",Q63="Probabilidad"),(Z61-(+Z61*T63)),IF(Q63="Impacto",Z62,""))),"")</f>
        <v/>
      </c>
      <c r="Y63" s="110" t="str">
        <f t="shared" si="1"/>
        <v/>
      </c>
      <c r="Z63" s="185" t="str">
        <f t="shared" si="36"/>
        <v/>
      </c>
      <c r="AA63" s="110" t="str">
        <f t="shared" si="3"/>
        <v/>
      </c>
      <c r="AB63" s="185" t="str">
        <f t="shared" si="33"/>
        <v/>
      </c>
      <c r="AC63" s="112" t="str">
        <f t="shared" si="50"/>
        <v/>
      </c>
      <c r="AD63" s="113"/>
      <c r="AE63" s="114"/>
      <c r="AF63" s="115"/>
      <c r="AG63" s="116"/>
      <c r="AH63" s="116"/>
      <c r="AI63" s="116"/>
      <c r="AJ63" s="114"/>
      <c r="AK63" s="115"/>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row>
    <row r="64" spans="1:69" ht="18" hidden="1" customHeight="1" x14ac:dyDescent="0.3">
      <c r="A64" s="360"/>
      <c r="B64" s="377"/>
      <c r="C64" s="377"/>
      <c r="D64" s="377"/>
      <c r="E64" s="395"/>
      <c r="F64" s="377"/>
      <c r="G64" s="380"/>
      <c r="H64" s="337"/>
      <c r="I64" s="365"/>
      <c r="J64" s="371"/>
      <c r="K64" s="365">
        <f>IF(NOT(ISERROR(MATCH(J64,_xlfn.ANCHORARRAY(E75),0))),I77&amp;"Por favor no seleccionar los criterios de impacto",J64)</f>
        <v>0</v>
      </c>
      <c r="L64" s="374"/>
      <c r="M64" s="365"/>
      <c r="N64" s="368"/>
      <c r="O64" s="6">
        <v>4</v>
      </c>
      <c r="P64" s="179"/>
      <c r="Q64" s="106" t="str">
        <f t="shared" ref="Q64:Q66" si="51">IF(OR(R64="Preventivo",R64="Detectivo"),"Probabilidad",IF(R64="Correctivo","Impacto",""))</f>
        <v/>
      </c>
      <c r="R64" s="107"/>
      <c r="S64" s="107"/>
      <c r="T64" s="108" t="str">
        <f t="shared" si="49"/>
        <v/>
      </c>
      <c r="U64" s="107"/>
      <c r="V64" s="107"/>
      <c r="W64" s="107"/>
      <c r="X64" s="109" t="str">
        <f t="shared" ref="X64:X65" si="52">IFERROR(IF(AND(Q63="Probabilidad",Q64="Probabilidad"),(Z63-(+Z63*T64)),IF(AND(Q63="Impacto",Q64="Probabilidad"),(Z62-(+Z62*T64)),IF(Q64="Impacto",Z63,""))),"")</f>
        <v/>
      </c>
      <c r="Y64" s="110" t="str">
        <f t="shared" si="1"/>
        <v/>
      </c>
      <c r="Z64" s="185" t="str">
        <f t="shared" si="36"/>
        <v/>
      </c>
      <c r="AA64" s="110" t="str">
        <f t="shared" si="3"/>
        <v/>
      </c>
      <c r="AB64" s="185" t="str">
        <f t="shared" si="33"/>
        <v/>
      </c>
      <c r="AC64" s="112"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13"/>
      <c r="AE64" s="114"/>
      <c r="AF64" s="115"/>
      <c r="AG64" s="116"/>
      <c r="AH64" s="116"/>
      <c r="AI64" s="116"/>
      <c r="AJ64" s="114"/>
      <c r="AK64" s="115"/>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row>
    <row r="65" spans="1:69" ht="18" hidden="1" customHeight="1" x14ac:dyDescent="0.3">
      <c r="A65" s="360"/>
      <c r="B65" s="377"/>
      <c r="C65" s="377"/>
      <c r="D65" s="377"/>
      <c r="E65" s="395"/>
      <c r="F65" s="377"/>
      <c r="G65" s="380"/>
      <c r="H65" s="337"/>
      <c r="I65" s="365"/>
      <c r="J65" s="371"/>
      <c r="K65" s="365">
        <f>IF(NOT(ISERROR(MATCH(J65,_xlfn.ANCHORARRAY(E76),0))),I78&amp;"Por favor no seleccionar los criterios de impacto",J65)</f>
        <v>0</v>
      </c>
      <c r="L65" s="374"/>
      <c r="M65" s="365"/>
      <c r="N65" s="368"/>
      <c r="O65" s="6">
        <v>5</v>
      </c>
      <c r="P65" s="179"/>
      <c r="Q65" s="106" t="str">
        <f t="shared" si="51"/>
        <v/>
      </c>
      <c r="R65" s="107"/>
      <c r="S65" s="107"/>
      <c r="T65" s="108" t="str">
        <f t="shared" si="49"/>
        <v/>
      </c>
      <c r="U65" s="107"/>
      <c r="V65" s="107"/>
      <c r="W65" s="107"/>
      <c r="X65" s="109" t="str">
        <f t="shared" si="52"/>
        <v/>
      </c>
      <c r="Y65" s="110" t="str">
        <f t="shared" si="1"/>
        <v/>
      </c>
      <c r="Z65" s="185" t="str">
        <f t="shared" si="36"/>
        <v/>
      </c>
      <c r="AA65" s="110" t="str">
        <f t="shared" si="3"/>
        <v/>
      </c>
      <c r="AB65" s="185" t="str">
        <f t="shared" si="33"/>
        <v/>
      </c>
      <c r="AC65" s="112" t="str">
        <f t="shared" ref="AC65:AC66" si="53">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13"/>
      <c r="AE65" s="114"/>
      <c r="AF65" s="115"/>
      <c r="AG65" s="116"/>
      <c r="AH65" s="116"/>
      <c r="AI65" s="116"/>
      <c r="AJ65" s="114"/>
      <c r="AK65" s="115"/>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row>
    <row r="66" spans="1:69" ht="18" hidden="1" customHeight="1" x14ac:dyDescent="0.3">
      <c r="A66" s="349"/>
      <c r="B66" s="378"/>
      <c r="C66" s="378"/>
      <c r="D66" s="378"/>
      <c r="E66" s="396"/>
      <c r="F66" s="378"/>
      <c r="G66" s="381"/>
      <c r="H66" s="338"/>
      <c r="I66" s="366"/>
      <c r="J66" s="372"/>
      <c r="K66" s="366">
        <f>IF(NOT(ISERROR(MATCH(J66,_xlfn.ANCHORARRAY(E77),0))),I79&amp;"Por favor no seleccionar los criterios de impacto",J66)</f>
        <v>0</v>
      </c>
      <c r="L66" s="375"/>
      <c r="M66" s="366"/>
      <c r="N66" s="369"/>
      <c r="O66" s="6">
        <v>6</v>
      </c>
      <c r="P66" s="179"/>
      <c r="Q66" s="106" t="str">
        <f t="shared" si="51"/>
        <v/>
      </c>
      <c r="R66" s="107"/>
      <c r="S66" s="107"/>
      <c r="T66" s="108" t="str">
        <f t="shared" si="49"/>
        <v/>
      </c>
      <c r="U66" s="107"/>
      <c r="V66" s="107"/>
      <c r="W66" s="107"/>
      <c r="X66" s="109" t="str">
        <f>IFERROR(IF(AND(Q65="Probabilidad",Q66="Probabilidad"),(Z65-(+Z65*T66)),IF(AND(Q65="Impacto",Q66="Probabilidad"),(Z64-(+Z64*T66)),IF(Q66="Impacto",Z65,""))),"")</f>
        <v/>
      </c>
      <c r="Y66" s="110" t="str">
        <f t="shared" si="1"/>
        <v/>
      </c>
      <c r="Z66" s="185" t="str">
        <f t="shared" si="36"/>
        <v/>
      </c>
      <c r="AA66" s="110" t="str">
        <f t="shared" si="3"/>
        <v/>
      </c>
      <c r="AB66" s="185" t="str">
        <f t="shared" si="33"/>
        <v/>
      </c>
      <c r="AC66" s="112" t="str">
        <f t="shared" si="53"/>
        <v/>
      </c>
      <c r="AD66" s="113"/>
      <c r="AE66" s="114"/>
      <c r="AF66" s="115"/>
      <c r="AG66" s="116"/>
      <c r="AH66" s="116"/>
      <c r="AI66" s="116"/>
      <c r="AJ66" s="114"/>
      <c r="AK66" s="115"/>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row>
    <row r="67" spans="1:69" ht="18" hidden="1" customHeight="1" x14ac:dyDescent="0.3">
      <c r="A67" s="348">
        <v>10</v>
      </c>
      <c r="B67" s="376"/>
      <c r="C67" s="376"/>
      <c r="D67" s="376"/>
      <c r="E67" s="394"/>
      <c r="F67" s="376"/>
      <c r="G67" s="379"/>
      <c r="H67" s="336" t="str">
        <f t="shared" ref="H67" si="54">IF(G67&lt;=0,"",IF(G67&lt;=2,"Muy Baja",IF(G67&lt;=24,"Baja",IF(G67&lt;=500,"Media",IF(G67&lt;=5000,"Alta","Muy Alta")))))</f>
        <v/>
      </c>
      <c r="I67" s="364" t="str">
        <f>IF(H67="","",IF(H67="Muy Baja",0.2,IF(H67="Baja",0.4,IF(H67="Media",0.6,IF(H67="Alta",0.8,IF(H67="Muy Alta",1,))))))</f>
        <v/>
      </c>
      <c r="J67" s="370"/>
      <c r="K67" s="364">
        <f>IF(NOT(ISERROR(MATCH(J67,'Tabla Impacto'!$B$221:$B$223,0))),'Tabla Impacto'!$F$223&amp;"Por favor no seleccionar los criterios de impacto(Afectación Económica o presupuestal y Pérdida Reputacional)",J67)</f>
        <v>0</v>
      </c>
      <c r="L67" s="373" t="str">
        <f>IF(OR(K67='Tabla Impacto'!$C$11,K67='Tabla Impacto'!$D$11),"Leve",IF(OR(K67='Tabla Impacto'!$C$12,K67='Tabla Impacto'!$D$12),"Menor",IF(OR(K67='Tabla Impacto'!$C$13,K67='Tabla Impacto'!$D$13),"Moderado",IF(OR(K67='Tabla Impacto'!$C$14,K67='Tabla Impacto'!$D$14),"Mayor",IF(OR(K67='Tabla Impacto'!$C$15,K67='Tabla Impacto'!$D$15),"Catastrófico","")))))</f>
        <v/>
      </c>
      <c r="M67" s="364" t="str">
        <f>IF(L67="","",IF(L67="Leve",0.2,IF(L67="Menor",0.4,IF(L67="Moderado",0.6,IF(L67="Mayor",0.8,IF(L67="Catastrófico",1,))))))</f>
        <v/>
      </c>
      <c r="N67" s="367" t="str">
        <f>IF(OR(AND(H67="Muy Baja",L67="Leve"),AND(H67="Muy Baja",L67="Menor"),AND(H67="Baja",L67="Leve")),"Bajo",IF(OR(AND(H67="Muy baja",L67="Moderado"),AND(H67="Baja",L67="Menor"),AND(H67="Baja",L67="Moderado"),AND(H67="Media",L67="Leve"),AND(H67="Media",L67="Menor"),AND(H67="Media",L67="Moderado"),AND(H67="Alta",L67="Leve"),AND(H67="Alta",L67="Menor")),"Moderado",IF(OR(AND(H67="Muy Baja",L67="Mayor"),AND(H67="Baja",L67="Mayor"),AND(H67="Media",L67="Mayor"),AND(H67="Alta",L67="Moderado"),AND(H67="Alta",L67="Mayor"),AND(H67="Muy Alta",L67="Leve"),AND(H67="Muy Alta",L67="Menor"),AND(H67="Muy Alta",L67="Moderado"),AND(H67="Muy Alta",L67="Mayor")),"Alto",IF(OR(AND(H67="Muy Baja",L67="Catastrófico"),AND(H67="Baja",L67="Catastrófico"),AND(H67="Media",L67="Catastrófico"),AND(H67="Alta",L67="Catastrófico"),AND(H67="Muy Alta",L67="Catastrófico")),"Extremo",""))))</f>
        <v/>
      </c>
      <c r="O67" s="6">
        <v>1</v>
      </c>
      <c r="P67" s="179"/>
      <c r="Q67" s="158"/>
      <c r="R67" s="162"/>
      <c r="S67" s="162"/>
      <c r="T67" s="163" t="str">
        <f>IF(AND(R67="Preventivo",S67="Automático"),"50%",IF(AND(R67="Preventivo",S67="Manual"),"40%",IF(AND(R67="Detectivo",S67="Automático"),"40%",IF(AND(R67="Detectivo",S67="Manual"),"30%",IF(AND(R67="Correctivo",S67="Automático"),"35%",IF(AND(R67="Correctivo",S67="Manual"),"25%",""))))))</f>
        <v/>
      </c>
      <c r="U67" s="162"/>
      <c r="V67" s="162"/>
      <c r="W67" s="162"/>
      <c r="X67" s="157" t="str">
        <f>IFERROR(IF(Q67="Probabilidad",(I67-(+I67*T67)),IF(Q67="Impacto",I67,"")),"")</f>
        <v/>
      </c>
      <c r="Y67" s="164" t="str">
        <f>IFERROR(IF(X67="","",IF(X67&lt;=0.2,"Muy Baja",IF(X67&lt;=0.4,"Baja",IF(X67&lt;=0.6,"Media",IF(X67&lt;=0.8,"Alta","Muy Alta"))))),"")</f>
        <v/>
      </c>
      <c r="Z67" s="185" t="str">
        <f t="shared" si="36"/>
        <v/>
      </c>
      <c r="AA67" s="164" t="str">
        <f>IFERROR(IF(AB67="","",IF(AB67&lt;=0.2,"Leve",IF(AB67&lt;=0.4,"Menor",IF(AB67&lt;=0.6,"Moderado",IF(AB67&lt;=0.8,"Mayor","Catastrófico"))))),"")</f>
        <v/>
      </c>
      <c r="AB67" s="185" t="str">
        <f t="shared" si="33"/>
        <v/>
      </c>
      <c r="AC67" s="166" t="str">
        <f>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67"/>
      <c r="AE67" s="114"/>
      <c r="AF67" s="115"/>
      <c r="AG67" s="116"/>
      <c r="AH67" s="116"/>
      <c r="AI67" s="116"/>
      <c r="AJ67" s="114"/>
      <c r="AK67" s="115"/>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8"/>
      <c r="BQ67" s="8"/>
    </row>
    <row r="68" spans="1:69" ht="18" hidden="1" customHeight="1" x14ac:dyDescent="0.3">
      <c r="A68" s="360"/>
      <c r="B68" s="377"/>
      <c r="C68" s="377"/>
      <c r="D68" s="377"/>
      <c r="E68" s="395"/>
      <c r="F68" s="377"/>
      <c r="G68" s="380"/>
      <c r="H68" s="337"/>
      <c r="I68" s="365"/>
      <c r="J68" s="371"/>
      <c r="K68" s="365">
        <f>IF(NOT(ISERROR(MATCH(J68,_xlfn.ANCHORARRAY(E79),0))),I81&amp;"Por favor no seleccionar los criterios de impacto",J68)</f>
        <v>0</v>
      </c>
      <c r="L68" s="374"/>
      <c r="M68" s="365"/>
      <c r="N68" s="368"/>
      <c r="O68" s="6">
        <v>2</v>
      </c>
      <c r="P68" s="179"/>
      <c r="Q68" s="106" t="str">
        <f>IF(OR(R68="Preventivo",R68="Detectivo"),"Probabilidad",IF(R68="Correctivo","Impacto",""))</f>
        <v/>
      </c>
      <c r="R68" s="107"/>
      <c r="S68" s="107"/>
      <c r="T68" s="108" t="str">
        <f t="shared" ref="T68:T72" si="55">IF(AND(R68="Preventivo",S68="Automático"),"50%",IF(AND(R68="Preventivo",S68="Manual"),"40%",IF(AND(R68="Detectivo",S68="Automático"),"40%",IF(AND(R68="Detectivo",S68="Manual"),"30%",IF(AND(R68="Correctivo",S68="Automático"),"35%",IF(AND(R68="Correctivo",S68="Manual"),"25%",""))))))</f>
        <v/>
      </c>
      <c r="U68" s="107"/>
      <c r="V68" s="107"/>
      <c r="W68" s="107"/>
      <c r="X68" s="109" t="str">
        <f>IFERROR(IF(AND(Q67="Probabilidad",Q68="Probabilidad"),(Z67-(+Z67*T68)),IF(Q68="Probabilidad",(I67-(+I67*T68)),IF(Q68="Impacto",Z67,""))),"")</f>
        <v/>
      </c>
      <c r="Y68" s="110" t="str">
        <f t="shared" si="1"/>
        <v/>
      </c>
      <c r="Z68" s="185" t="str">
        <f t="shared" si="36"/>
        <v/>
      </c>
      <c r="AA68" s="110" t="str">
        <f t="shared" si="3"/>
        <v/>
      </c>
      <c r="AB68" s="185" t="str">
        <f t="shared" si="33"/>
        <v/>
      </c>
      <c r="AC68" s="112" t="str">
        <f t="shared" ref="AC68:AC69" si="56">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113"/>
      <c r="AE68" s="114"/>
      <c r="AF68" s="115"/>
      <c r="AG68" s="116"/>
      <c r="AH68" s="116"/>
      <c r="AI68" s="116"/>
      <c r="AJ68" s="114"/>
      <c r="AK68" s="115"/>
    </row>
    <row r="69" spans="1:69" ht="18" hidden="1" customHeight="1" x14ac:dyDescent="0.3">
      <c r="A69" s="360"/>
      <c r="B69" s="377"/>
      <c r="C69" s="377"/>
      <c r="D69" s="377"/>
      <c r="E69" s="395"/>
      <c r="F69" s="377"/>
      <c r="G69" s="380"/>
      <c r="H69" s="337"/>
      <c r="I69" s="365"/>
      <c r="J69" s="371"/>
      <c r="K69" s="365">
        <f>IF(NOT(ISERROR(MATCH(J69,_xlfn.ANCHORARRAY(E80),0))),I82&amp;"Por favor no seleccionar los criterios de impacto",J69)</f>
        <v>0</v>
      </c>
      <c r="L69" s="374"/>
      <c r="M69" s="365"/>
      <c r="N69" s="368"/>
      <c r="O69" s="6">
        <v>3</v>
      </c>
      <c r="P69" s="168"/>
      <c r="Q69" s="106" t="str">
        <f>IF(OR(R69="Preventivo",R69="Detectivo"),"Probabilidad",IF(R69="Correctivo","Impacto",""))</f>
        <v/>
      </c>
      <c r="R69" s="107"/>
      <c r="S69" s="107"/>
      <c r="T69" s="108" t="str">
        <f t="shared" si="55"/>
        <v/>
      </c>
      <c r="U69" s="107"/>
      <c r="V69" s="107"/>
      <c r="W69" s="107"/>
      <c r="X69" s="109" t="str">
        <f>IFERROR(IF(AND(Q68="Probabilidad",Q69="Probabilidad"),(Z68-(+Z68*T69)),IF(AND(Q68="Impacto",Q69="Probabilidad"),(Z67-(+Z67*T69)),IF(Q69="Impacto",Z68,""))),"")</f>
        <v/>
      </c>
      <c r="Y69" s="110" t="str">
        <f t="shared" si="1"/>
        <v/>
      </c>
      <c r="Z69" s="185" t="str">
        <f t="shared" si="36"/>
        <v/>
      </c>
      <c r="AA69" s="110" t="str">
        <f t="shared" si="3"/>
        <v/>
      </c>
      <c r="AB69" s="185" t="str">
        <f t="shared" si="33"/>
        <v/>
      </c>
      <c r="AC69" s="112" t="str">
        <f t="shared" si="56"/>
        <v/>
      </c>
      <c r="AD69" s="113"/>
      <c r="AE69" s="114"/>
      <c r="AF69" s="115"/>
      <c r="AG69" s="116"/>
      <c r="AH69" s="116"/>
      <c r="AI69" s="116"/>
      <c r="AJ69" s="114"/>
      <c r="AK69" s="115"/>
    </row>
    <row r="70" spans="1:69" ht="18" hidden="1" customHeight="1" x14ac:dyDescent="0.3">
      <c r="A70" s="360"/>
      <c r="B70" s="377"/>
      <c r="C70" s="377"/>
      <c r="D70" s="377"/>
      <c r="E70" s="395"/>
      <c r="F70" s="377"/>
      <c r="G70" s="380"/>
      <c r="H70" s="337"/>
      <c r="I70" s="365"/>
      <c r="J70" s="371"/>
      <c r="K70" s="365">
        <f>IF(NOT(ISERROR(MATCH(J70,_xlfn.ANCHORARRAY(E81),0))),I83&amp;"Por favor no seleccionar los criterios de impacto",J70)</f>
        <v>0</v>
      </c>
      <c r="L70" s="374"/>
      <c r="M70" s="365"/>
      <c r="N70" s="368"/>
      <c r="O70" s="6">
        <v>4</v>
      </c>
      <c r="P70" s="179"/>
      <c r="Q70" s="106" t="str">
        <f t="shared" ref="Q70:Q72" si="57">IF(OR(R70="Preventivo",R70="Detectivo"),"Probabilidad",IF(R70="Correctivo","Impacto",""))</f>
        <v/>
      </c>
      <c r="R70" s="107"/>
      <c r="S70" s="107"/>
      <c r="T70" s="108" t="str">
        <f t="shared" si="55"/>
        <v/>
      </c>
      <c r="U70" s="107"/>
      <c r="V70" s="107"/>
      <c r="W70" s="107"/>
      <c r="X70" s="109" t="str">
        <f t="shared" ref="X70:X71" si="58">IFERROR(IF(AND(Q69="Probabilidad",Q70="Probabilidad"),(Z69-(+Z69*T70)),IF(AND(Q69="Impacto",Q70="Probabilidad"),(Z68-(+Z68*T70)),IF(Q70="Impacto",Z69,""))),"")</f>
        <v/>
      </c>
      <c r="Y70" s="110" t="str">
        <f t="shared" si="1"/>
        <v/>
      </c>
      <c r="Z70" s="185" t="str">
        <f t="shared" si="36"/>
        <v/>
      </c>
      <c r="AA70" s="110" t="str">
        <f t="shared" si="3"/>
        <v/>
      </c>
      <c r="AB70" s="185" t="str">
        <f t="shared" si="33"/>
        <v/>
      </c>
      <c r="AC70" s="112" t="str">
        <f>IFERROR(IF(OR(AND(Y70="Muy Baja",AA70="Leve"),AND(Y70="Muy Baja",AA70="Menor"),AND(Y70="Baja",AA70="Leve")),"Bajo",IF(OR(AND(Y70="Muy baja",AA70="Moderado"),AND(Y70="Baja",AA70="Menor"),AND(Y70="Baja",AA70="Moderado"),AND(Y70="Media",AA70="Leve"),AND(Y70="Media",AA70="Menor"),AND(Y70="Media",AA70="Moderado"),AND(Y70="Alta",AA70="Leve"),AND(Y70="Alta",AA70="Menor")),"Moderado",IF(OR(AND(Y70="Muy Baja",AA70="Mayor"),AND(Y70="Baja",AA70="Mayor"),AND(Y70="Media",AA70="Mayor"),AND(Y70="Alta",AA70="Moderado"),AND(Y70="Alta",AA70="Mayor"),AND(Y70="Muy Alta",AA70="Leve"),AND(Y70="Muy Alta",AA70="Menor"),AND(Y70="Muy Alta",AA70="Moderado"),AND(Y70="Muy Alta",AA70="Mayor")),"Alto",IF(OR(AND(Y70="Muy Baja",AA70="Catastrófico"),AND(Y70="Baja",AA70="Catastrófico"),AND(Y70="Media",AA70="Catastrófico"),AND(Y70="Alta",AA70="Catastrófico"),AND(Y70="Muy Alta",AA70="Catastrófico")),"Extremo","")))),"")</f>
        <v/>
      </c>
      <c r="AD70" s="113"/>
      <c r="AE70" s="114"/>
      <c r="AF70" s="115"/>
      <c r="AG70" s="116"/>
      <c r="AH70" s="116"/>
      <c r="AI70" s="116"/>
      <c r="AJ70" s="114"/>
      <c r="AK70" s="115"/>
    </row>
    <row r="71" spans="1:69" ht="18" hidden="1" customHeight="1" x14ac:dyDescent="0.3">
      <c r="A71" s="360"/>
      <c r="B71" s="377"/>
      <c r="C71" s="377"/>
      <c r="D71" s="377"/>
      <c r="E71" s="395"/>
      <c r="F71" s="377"/>
      <c r="G71" s="380"/>
      <c r="H71" s="337"/>
      <c r="I71" s="365"/>
      <c r="J71" s="371"/>
      <c r="K71" s="365">
        <f>IF(NOT(ISERROR(MATCH(J71,_xlfn.ANCHORARRAY(E82),0))),I84&amp;"Por favor no seleccionar los criterios de impacto",J71)</f>
        <v>0</v>
      </c>
      <c r="L71" s="374"/>
      <c r="M71" s="365"/>
      <c r="N71" s="368"/>
      <c r="O71" s="6">
        <v>5</v>
      </c>
      <c r="P71" s="179"/>
      <c r="Q71" s="106" t="str">
        <f t="shared" si="57"/>
        <v/>
      </c>
      <c r="R71" s="107"/>
      <c r="S71" s="107"/>
      <c r="T71" s="108" t="str">
        <f t="shared" si="55"/>
        <v/>
      </c>
      <c r="U71" s="107"/>
      <c r="V71" s="107"/>
      <c r="W71" s="107"/>
      <c r="X71" s="109" t="str">
        <f t="shared" si="58"/>
        <v/>
      </c>
      <c r="Y71" s="110" t="str">
        <f t="shared" si="1"/>
        <v/>
      </c>
      <c r="Z71" s="185" t="str">
        <f t="shared" si="36"/>
        <v/>
      </c>
      <c r="AA71" s="110" t="str">
        <f t="shared" si="3"/>
        <v/>
      </c>
      <c r="AB71" s="185" t="str">
        <f t="shared" si="33"/>
        <v/>
      </c>
      <c r="AC71" s="112" t="str">
        <f t="shared" ref="AC71:AC72" si="59">IFERROR(IF(OR(AND(Y71="Muy Baja",AA71="Leve"),AND(Y71="Muy Baja",AA71="Menor"),AND(Y71="Baja",AA71="Leve")),"Bajo",IF(OR(AND(Y71="Muy baja",AA71="Moderado"),AND(Y71="Baja",AA71="Menor"),AND(Y71="Baja",AA71="Moderado"),AND(Y71="Media",AA71="Leve"),AND(Y71="Media",AA71="Menor"),AND(Y71="Media",AA71="Moderado"),AND(Y71="Alta",AA71="Leve"),AND(Y71="Alta",AA71="Menor")),"Moderado",IF(OR(AND(Y71="Muy Baja",AA71="Mayor"),AND(Y71="Baja",AA71="Mayor"),AND(Y71="Media",AA71="Mayor"),AND(Y71="Alta",AA71="Moderado"),AND(Y71="Alta",AA71="Mayor"),AND(Y71="Muy Alta",AA71="Leve"),AND(Y71="Muy Alta",AA71="Menor"),AND(Y71="Muy Alta",AA71="Moderado"),AND(Y71="Muy Alta",AA71="Mayor")),"Alto",IF(OR(AND(Y71="Muy Baja",AA71="Catastrófico"),AND(Y71="Baja",AA71="Catastrófico"),AND(Y71="Media",AA71="Catastrófico"),AND(Y71="Alta",AA71="Catastrófico"),AND(Y71="Muy Alta",AA71="Catastrófico")),"Extremo","")))),"")</f>
        <v/>
      </c>
      <c r="AD71" s="113"/>
      <c r="AE71" s="114"/>
      <c r="AF71" s="115"/>
      <c r="AG71" s="116"/>
      <c r="AH71" s="116"/>
      <c r="AI71" s="116"/>
      <c r="AJ71" s="114"/>
      <c r="AK71" s="115"/>
    </row>
    <row r="72" spans="1:69" ht="18" hidden="1" customHeight="1" x14ac:dyDescent="0.3">
      <c r="A72" s="349"/>
      <c r="B72" s="378"/>
      <c r="C72" s="378"/>
      <c r="D72" s="378"/>
      <c r="E72" s="396"/>
      <c r="F72" s="378"/>
      <c r="G72" s="381"/>
      <c r="H72" s="338"/>
      <c r="I72" s="366"/>
      <c r="J72" s="372"/>
      <c r="K72" s="366">
        <f>IF(NOT(ISERROR(MATCH(J72,_xlfn.ANCHORARRAY(E83),0))),I85&amp;"Por favor no seleccionar los criterios de impacto",J72)</f>
        <v>0</v>
      </c>
      <c r="L72" s="375"/>
      <c r="M72" s="366"/>
      <c r="N72" s="369"/>
      <c r="O72" s="6">
        <v>6</v>
      </c>
      <c r="P72" s="179"/>
      <c r="Q72" s="106" t="str">
        <f t="shared" si="57"/>
        <v/>
      </c>
      <c r="R72" s="107"/>
      <c r="S72" s="107"/>
      <c r="T72" s="108" t="str">
        <f t="shared" si="55"/>
        <v/>
      </c>
      <c r="U72" s="107"/>
      <c r="V72" s="107"/>
      <c r="W72" s="107"/>
      <c r="X72" s="109" t="str">
        <f>IFERROR(IF(AND(Q71="Probabilidad",Q72="Probabilidad"),(Z71-(+Z71*T72)),IF(AND(Q71="Impacto",Q72="Probabilidad"),(Z70-(+Z70*T72)),IF(Q72="Impacto",Z71,""))),"")</f>
        <v/>
      </c>
      <c r="Y72" s="110" t="str">
        <f t="shared" si="1"/>
        <v/>
      </c>
      <c r="Z72" s="185" t="str">
        <f t="shared" si="36"/>
        <v/>
      </c>
      <c r="AA72" s="110" t="str">
        <f t="shared" si="3"/>
        <v/>
      </c>
      <c r="AB72" s="185" t="str">
        <f t="shared" si="33"/>
        <v/>
      </c>
      <c r="AC72" s="112" t="str">
        <f t="shared" si="59"/>
        <v/>
      </c>
      <c r="AD72" s="113"/>
      <c r="AE72" s="114"/>
      <c r="AF72" s="115"/>
      <c r="AG72" s="116"/>
      <c r="AH72" s="116"/>
      <c r="AI72" s="116"/>
      <c r="AJ72" s="114"/>
      <c r="AK72" s="115"/>
    </row>
    <row r="73" spans="1:69" ht="34.5" customHeight="1" x14ac:dyDescent="0.3">
      <c r="A73" s="316" t="s">
        <v>204</v>
      </c>
      <c r="B73" s="317"/>
      <c r="C73" s="317"/>
      <c r="D73" s="317"/>
      <c r="E73" s="317"/>
      <c r="F73" s="317"/>
      <c r="G73" s="317"/>
      <c r="H73" s="317"/>
      <c r="I73" s="317"/>
      <c r="J73" s="317"/>
      <c r="K73" s="317"/>
      <c r="L73" s="317"/>
      <c r="M73" s="317"/>
      <c r="N73" s="317"/>
      <c r="O73" s="317"/>
      <c r="P73" s="317"/>
      <c r="Q73" s="317"/>
      <c r="R73" s="317"/>
      <c r="S73" s="317"/>
      <c r="T73" s="317"/>
      <c r="U73" s="317"/>
      <c r="V73" s="317"/>
      <c r="W73" s="317"/>
      <c r="X73" s="317"/>
      <c r="Y73" s="317"/>
      <c r="Z73" s="317"/>
      <c r="AA73" s="317"/>
      <c r="AB73" s="317"/>
      <c r="AC73" s="317"/>
      <c r="AD73" s="317"/>
      <c r="AE73" s="317"/>
      <c r="AF73" s="317"/>
      <c r="AG73" s="317"/>
      <c r="AH73" s="317"/>
      <c r="AI73" s="317"/>
      <c r="AJ73" s="317"/>
      <c r="AK73" s="318"/>
    </row>
    <row r="75" spans="1:69" x14ac:dyDescent="0.3">
      <c r="A75" s="1"/>
      <c r="B75" s="24" t="s">
        <v>205</v>
      </c>
      <c r="C75" s="1"/>
      <c r="D75" s="1"/>
      <c r="F75" s="1"/>
    </row>
  </sheetData>
  <dataConsolidate/>
  <mergeCells count="207">
    <mergeCell ref="V30:V31"/>
    <mergeCell ref="L30:L36"/>
    <mergeCell ref="N18:N23"/>
    <mergeCell ref="M18:M23"/>
    <mergeCell ref="L18:L23"/>
    <mergeCell ref="W30:W31"/>
    <mergeCell ref="Y30:Y31"/>
    <mergeCell ref="Z30:Z31"/>
    <mergeCell ref="AA30:AA31"/>
    <mergeCell ref="S30:S31"/>
    <mergeCell ref="T30:T31"/>
    <mergeCell ref="X30:X31"/>
    <mergeCell ref="N30:N36"/>
    <mergeCell ref="M30:M36"/>
    <mergeCell ref="U30:U31"/>
    <mergeCell ref="N43:N48"/>
    <mergeCell ref="J49:J54"/>
    <mergeCell ref="K49:K54"/>
    <mergeCell ref="L49:L54"/>
    <mergeCell ref="J43:J48"/>
    <mergeCell ref="A30:A36"/>
    <mergeCell ref="E30:E36"/>
    <mergeCell ref="D30:D36"/>
    <mergeCell ref="C30:C36"/>
    <mergeCell ref="B30:B36"/>
    <mergeCell ref="K43:K48"/>
    <mergeCell ref="L43:L48"/>
    <mergeCell ref="G37:G42"/>
    <mergeCell ref="A37:A42"/>
    <mergeCell ref="B37:B42"/>
    <mergeCell ref="C37:C42"/>
    <mergeCell ref="A43:A48"/>
    <mergeCell ref="B43:B48"/>
    <mergeCell ref="C43:C48"/>
    <mergeCell ref="D43:D48"/>
    <mergeCell ref="F43:F48"/>
    <mergeCell ref="J30:J36"/>
    <mergeCell ref="I30:I36"/>
    <mergeCell ref="H30:H36"/>
    <mergeCell ref="AJ1:AK1"/>
    <mergeCell ref="AJ2:AK2"/>
    <mergeCell ref="AJ3:AK3"/>
    <mergeCell ref="AJ4:AK4"/>
    <mergeCell ref="E1:AI4"/>
    <mergeCell ref="J67:J72"/>
    <mergeCell ref="K67:K72"/>
    <mergeCell ref="L67:L72"/>
    <mergeCell ref="M67:M72"/>
    <mergeCell ref="N67:N72"/>
    <mergeCell ref="I67:I72"/>
    <mergeCell ref="AH10:AH11"/>
    <mergeCell ref="O6:Q6"/>
    <mergeCell ref="O9:W9"/>
    <mergeCell ref="X9:AD9"/>
    <mergeCell ref="AE9:AK9"/>
    <mergeCell ref="M24:M29"/>
    <mergeCell ref="N24:N29"/>
    <mergeCell ref="J24:J29"/>
    <mergeCell ref="K24:K29"/>
    <mergeCell ref="E49:E54"/>
    <mergeCell ref="L24:L29"/>
    <mergeCell ref="AE10:AE11"/>
    <mergeCell ref="E43:E48"/>
    <mergeCell ref="A55:A60"/>
    <mergeCell ref="E55:E60"/>
    <mergeCell ref="A49:A54"/>
    <mergeCell ref="D55:D60"/>
    <mergeCell ref="H37:H42"/>
    <mergeCell ref="A61:A66"/>
    <mergeCell ref="B61:B66"/>
    <mergeCell ref="C61:C66"/>
    <mergeCell ref="D61:D66"/>
    <mergeCell ref="E61:E66"/>
    <mergeCell ref="F61:F66"/>
    <mergeCell ref="A1:D4"/>
    <mergeCell ref="A67:A72"/>
    <mergeCell ref="B67:B72"/>
    <mergeCell ref="C67:C72"/>
    <mergeCell ref="D67:D72"/>
    <mergeCell ref="E67:E72"/>
    <mergeCell ref="B49:B54"/>
    <mergeCell ref="C49:C54"/>
    <mergeCell ref="A6:B6"/>
    <mergeCell ref="A7:B7"/>
    <mergeCell ref="A8:B8"/>
    <mergeCell ref="A24:A29"/>
    <mergeCell ref="B24:B29"/>
    <mergeCell ref="C24:C29"/>
    <mergeCell ref="D24:D29"/>
    <mergeCell ref="E24:E29"/>
    <mergeCell ref="C7:N7"/>
    <mergeCell ref="C8:N8"/>
    <mergeCell ref="F67:F72"/>
    <mergeCell ref="G67:G72"/>
    <mergeCell ref="H67:H72"/>
    <mergeCell ref="C6:N6"/>
    <mergeCell ref="A9:G9"/>
    <mergeCell ref="H9:N9"/>
    <mergeCell ref="M55:M60"/>
    <mergeCell ref="N55:N60"/>
    <mergeCell ref="G61:G66"/>
    <mergeCell ref="H61:H66"/>
    <mergeCell ref="I61:I66"/>
    <mergeCell ref="B55:B60"/>
    <mergeCell ref="D49:D54"/>
    <mergeCell ref="C55:C60"/>
    <mergeCell ref="K10:K11"/>
    <mergeCell ref="G24:G29"/>
    <mergeCell ref="H24:H29"/>
    <mergeCell ref="I24:I29"/>
    <mergeCell ref="M37:M42"/>
    <mergeCell ref="N37:N42"/>
    <mergeCell ref="M43:M48"/>
    <mergeCell ref="I37:I42"/>
    <mergeCell ref="J37:J42"/>
    <mergeCell ref="G43:G48"/>
    <mergeCell ref="H43:H48"/>
    <mergeCell ref="I43:I48"/>
    <mergeCell ref="K37:K42"/>
    <mergeCell ref="L37:L42"/>
    <mergeCell ref="K55:K60"/>
    <mergeCell ref="L55:L60"/>
    <mergeCell ref="R10:W10"/>
    <mergeCell ref="F12:F17"/>
    <mergeCell ref="A10:A11"/>
    <mergeCell ref="F10:F11"/>
    <mergeCell ref="E10:E11"/>
    <mergeCell ref="D10:D11"/>
    <mergeCell ref="C10:C11"/>
    <mergeCell ref="M61:M66"/>
    <mergeCell ref="N61:N66"/>
    <mergeCell ref="J61:J66"/>
    <mergeCell ref="K61:K66"/>
    <mergeCell ref="L61:L66"/>
    <mergeCell ref="M49:M54"/>
    <mergeCell ref="N49:N54"/>
    <mergeCell ref="F55:F60"/>
    <mergeCell ref="G55:G60"/>
    <mergeCell ref="H55:H60"/>
    <mergeCell ref="I55:I60"/>
    <mergeCell ref="J55:J60"/>
    <mergeCell ref="F49:F54"/>
    <mergeCell ref="G49:G54"/>
    <mergeCell ref="H49:H54"/>
    <mergeCell ref="I49:I54"/>
    <mergeCell ref="F24:F29"/>
    <mergeCell ref="A12:A17"/>
    <mergeCell ref="B12:B17"/>
    <mergeCell ref="C12:C17"/>
    <mergeCell ref="H18:H23"/>
    <mergeCell ref="G18:G23"/>
    <mergeCell ref="G12:G17"/>
    <mergeCell ref="H12:H17"/>
    <mergeCell ref="F18:F23"/>
    <mergeCell ref="E18:E23"/>
    <mergeCell ref="D18:D23"/>
    <mergeCell ref="C18:C23"/>
    <mergeCell ref="B18:B23"/>
    <mergeCell ref="A18:A23"/>
    <mergeCell ref="AK10:AK11"/>
    <mergeCell ref="AJ10:AJ11"/>
    <mergeCell ref="AI10:AI11"/>
    <mergeCell ref="AG10:AG11"/>
    <mergeCell ref="AF10:AF11"/>
    <mergeCell ref="D37:D42"/>
    <mergeCell ref="E37:E42"/>
    <mergeCell ref="F37:F42"/>
    <mergeCell ref="G30:G36"/>
    <mergeCell ref="F30:F36"/>
    <mergeCell ref="P30:P31"/>
    <mergeCell ref="O30:O31"/>
    <mergeCell ref="Q30:Q31"/>
    <mergeCell ref="R30:R31"/>
    <mergeCell ref="K30:K36"/>
    <mergeCell ref="AB30:AB31"/>
    <mergeCell ref="AC30:AC31"/>
    <mergeCell ref="AD30:AD31"/>
    <mergeCell ref="AD10:AD11"/>
    <mergeCell ref="O10:O11"/>
    <mergeCell ref="AC10:AC11"/>
    <mergeCell ref="AB10:AB11"/>
    <mergeCell ref="X10:X11"/>
    <mergeCell ref="P10:P11"/>
    <mergeCell ref="AA10:AA11"/>
    <mergeCell ref="Y10:Y11"/>
    <mergeCell ref="Q10:Q11"/>
    <mergeCell ref="Z10:Z11"/>
    <mergeCell ref="A73:AK73"/>
    <mergeCell ref="K18:K23"/>
    <mergeCell ref="B10:B11"/>
    <mergeCell ref="N10:N11"/>
    <mergeCell ref="J10:J11"/>
    <mergeCell ref="D12:D17"/>
    <mergeCell ref="E12:E17"/>
    <mergeCell ref="N12:N17"/>
    <mergeCell ref="I12:I17"/>
    <mergeCell ref="J12:J17"/>
    <mergeCell ref="K12:K17"/>
    <mergeCell ref="L12:L17"/>
    <mergeCell ref="M12:M17"/>
    <mergeCell ref="G10:G11"/>
    <mergeCell ref="H10:H11"/>
    <mergeCell ref="I10:I11"/>
    <mergeCell ref="L10:L11"/>
    <mergeCell ref="M10:M11"/>
    <mergeCell ref="J18:J23"/>
    <mergeCell ref="I18:I23"/>
  </mergeCells>
  <conditionalFormatting sqref="H12 H18">
    <cfRule type="cellIs" dxfId="103" priority="585" operator="equal">
      <formula>"Muy Alta"</formula>
    </cfRule>
    <cfRule type="cellIs" dxfId="102" priority="586" operator="equal">
      <formula>"Alta"</formula>
    </cfRule>
    <cfRule type="cellIs" dxfId="101" priority="587" operator="equal">
      <formula>"Media"</formula>
    </cfRule>
    <cfRule type="cellIs" dxfId="100" priority="588" operator="equal">
      <formula>"Baja"</formula>
    </cfRule>
    <cfRule type="cellIs" dxfId="99" priority="589" operator="equal">
      <formula>"Muy Baja"</formula>
    </cfRule>
  </conditionalFormatting>
  <conditionalFormatting sqref="H24">
    <cfRule type="cellIs" dxfId="98" priority="487" operator="equal">
      <formula>"Muy Alta"</formula>
    </cfRule>
    <cfRule type="cellIs" dxfId="97" priority="488" operator="equal">
      <formula>"Alta"</formula>
    </cfRule>
    <cfRule type="cellIs" dxfId="96" priority="489" operator="equal">
      <formula>"Media"</formula>
    </cfRule>
    <cfRule type="cellIs" dxfId="95" priority="490" operator="equal">
      <formula>"Baja"</formula>
    </cfRule>
    <cfRule type="cellIs" dxfId="94" priority="491" operator="equal">
      <formula>"Muy Baja"</formula>
    </cfRule>
  </conditionalFormatting>
  <conditionalFormatting sqref="H30">
    <cfRule type="cellIs" dxfId="93" priority="459" operator="equal">
      <formula>"Muy Alta"</formula>
    </cfRule>
    <cfRule type="cellIs" dxfId="92" priority="460" operator="equal">
      <formula>"Alta"</formula>
    </cfRule>
    <cfRule type="cellIs" dxfId="91" priority="461" operator="equal">
      <formula>"Media"</formula>
    </cfRule>
    <cfRule type="cellIs" dxfId="90" priority="462" operator="equal">
      <formula>"Baja"</formula>
    </cfRule>
    <cfRule type="cellIs" dxfId="89" priority="463" operator="equal">
      <formula>"Muy Baja"</formula>
    </cfRule>
  </conditionalFormatting>
  <conditionalFormatting sqref="H37 H43 H49 H55 H61 H67">
    <cfRule type="cellIs" dxfId="88" priority="77" operator="equal">
      <formula>"Muy Alta"</formula>
    </cfRule>
    <cfRule type="cellIs" dxfId="87" priority="78" operator="equal">
      <formula>"Alta"</formula>
    </cfRule>
    <cfRule type="cellIs" dxfId="86" priority="79" operator="equal">
      <formula>"Media"</formula>
    </cfRule>
    <cfRule type="cellIs" dxfId="85" priority="80" operator="equal">
      <formula>"Baja"</formula>
    </cfRule>
    <cfRule type="cellIs" dxfId="84" priority="81" operator="equal">
      <formula>"Muy Baja"</formula>
    </cfRule>
  </conditionalFormatting>
  <conditionalFormatting sqref="K12:K18 K24:K30 K37:K72">
    <cfRule type="containsText" dxfId="83" priority="267" operator="containsText" text="❌">
      <formula>NOT(ISERROR(SEARCH("❌",K12)))</formula>
    </cfRule>
  </conditionalFormatting>
  <conditionalFormatting sqref="L12 L18 L24 L30 L49 L55 L61 L67">
    <cfRule type="cellIs" dxfId="82" priority="580" operator="equal">
      <formula>"Catastrófico"</formula>
    </cfRule>
    <cfRule type="cellIs" dxfId="81" priority="581" operator="equal">
      <formula>"Mayor"</formula>
    </cfRule>
    <cfRule type="cellIs" dxfId="80" priority="582" operator="equal">
      <formula>"Moderado"</formula>
    </cfRule>
    <cfRule type="cellIs" dxfId="79" priority="583" operator="equal">
      <formula>"Menor"</formula>
    </cfRule>
    <cfRule type="cellIs" dxfId="78" priority="584" operator="equal">
      <formula>"Leve"</formula>
    </cfRule>
  </conditionalFormatting>
  <conditionalFormatting sqref="L37">
    <cfRule type="cellIs" dxfId="77" priority="68" operator="equal">
      <formula>"Catastrófico"</formula>
    </cfRule>
    <cfRule type="cellIs" dxfId="76" priority="69" operator="equal">
      <formula>"Mayor"</formula>
    </cfRule>
    <cfRule type="cellIs" dxfId="75" priority="70" operator="equal">
      <formula>"Moderado"</formula>
    </cfRule>
    <cfRule type="cellIs" dxfId="74" priority="71" operator="equal">
      <formula>"Menor"</formula>
    </cfRule>
    <cfRule type="cellIs" dxfId="73" priority="72" operator="equal">
      <formula>"Leve"</formula>
    </cfRule>
  </conditionalFormatting>
  <conditionalFormatting sqref="N12">
    <cfRule type="cellIs" dxfId="72" priority="576" operator="equal">
      <formula>"Extremo"</formula>
    </cfRule>
    <cfRule type="cellIs" dxfId="71" priority="577" operator="equal">
      <formula>"Alto"</formula>
    </cfRule>
    <cfRule type="cellIs" dxfId="70" priority="578" operator="equal">
      <formula>"Moderado"</formula>
    </cfRule>
    <cfRule type="cellIs" dxfId="69" priority="579" operator="equal">
      <formula>"Bajo"</formula>
    </cfRule>
  </conditionalFormatting>
  <conditionalFormatting sqref="N18">
    <cfRule type="cellIs" dxfId="68" priority="506" operator="equal">
      <formula>"Extremo"</formula>
    </cfRule>
    <cfRule type="cellIs" dxfId="67" priority="507" operator="equal">
      <formula>"Alto"</formula>
    </cfRule>
    <cfRule type="cellIs" dxfId="66" priority="508" operator="equal">
      <formula>"Moderado"</formula>
    </cfRule>
    <cfRule type="cellIs" dxfId="65" priority="509" operator="equal">
      <formula>"Bajo"</formula>
    </cfRule>
  </conditionalFormatting>
  <conditionalFormatting sqref="N24">
    <cfRule type="cellIs" dxfId="64" priority="478" operator="equal">
      <formula>"Extremo"</formula>
    </cfRule>
    <cfRule type="cellIs" dxfId="63" priority="479" operator="equal">
      <formula>"Alto"</formula>
    </cfRule>
    <cfRule type="cellIs" dxfId="62" priority="480" operator="equal">
      <formula>"Moderado"</formula>
    </cfRule>
    <cfRule type="cellIs" dxfId="61" priority="481" operator="equal">
      <formula>"Bajo"</formula>
    </cfRule>
  </conditionalFormatting>
  <conditionalFormatting sqref="N30">
    <cfRule type="cellIs" dxfId="60" priority="450" operator="equal">
      <formula>"Extremo"</formula>
    </cfRule>
    <cfRule type="cellIs" dxfId="59" priority="451" operator="equal">
      <formula>"Alto"</formula>
    </cfRule>
    <cfRule type="cellIs" dxfId="58" priority="452" operator="equal">
      <formula>"Moderado"</formula>
    </cfRule>
    <cfRule type="cellIs" dxfId="57" priority="453" operator="equal">
      <formula>"Bajo"</formula>
    </cfRule>
  </conditionalFormatting>
  <conditionalFormatting sqref="N37 N43">
    <cfRule type="cellIs" dxfId="56" priority="73" operator="equal">
      <formula>"Extremo"</formula>
    </cfRule>
    <cfRule type="cellIs" dxfId="55" priority="74" operator="equal">
      <formula>"Alto"</formula>
    </cfRule>
    <cfRule type="cellIs" dxfId="54" priority="75" operator="equal">
      <formula>"Moderado"</formula>
    </cfRule>
    <cfRule type="cellIs" dxfId="53" priority="76" operator="equal">
      <formula>"Bajo"</formula>
    </cfRule>
  </conditionalFormatting>
  <conditionalFormatting sqref="N49">
    <cfRule type="cellIs" dxfId="52" priority="366" operator="equal">
      <formula>"Extremo"</formula>
    </cfRule>
    <cfRule type="cellIs" dxfId="51" priority="367" operator="equal">
      <formula>"Alto"</formula>
    </cfRule>
    <cfRule type="cellIs" dxfId="50" priority="368" operator="equal">
      <formula>"Moderado"</formula>
    </cfRule>
    <cfRule type="cellIs" dxfId="49" priority="369" operator="equal">
      <formula>"Bajo"</formula>
    </cfRule>
  </conditionalFormatting>
  <conditionalFormatting sqref="N55">
    <cfRule type="cellIs" dxfId="48" priority="338" operator="equal">
      <formula>"Extremo"</formula>
    </cfRule>
    <cfRule type="cellIs" dxfId="47" priority="339" operator="equal">
      <formula>"Alto"</formula>
    </cfRule>
    <cfRule type="cellIs" dxfId="46" priority="340" operator="equal">
      <formula>"Moderado"</formula>
    </cfRule>
    <cfRule type="cellIs" dxfId="45" priority="341" operator="equal">
      <formula>"Bajo"</formula>
    </cfRule>
  </conditionalFormatting>
  <conditionalFormatting sqref="N61">
    <cfRule type="cellIs" dxfId="44" priority="310" operator="equal">
      <formula>"Extremo"</formula>
    </cfRule>
    <cfRule type="cellIs" dxfId="43" priority="311" operator="equal">
      <formula>"Alto"</formula>
    </cfRule>
    <cfRule type="cellIs" dxfId="42" priority="312" operator="equal">
      <formula>"Moderado"</formula>
    </cfRule>
    <cfRule type="cellIs" dxfId="41" priority="313" operator="equal">
      <formula>"Bajo"</formula>
    </cfRule>
  </conditionalFormatting>
  <conditionalFormatting sqref="N67">
    <cfRule type="cellIs" dxfId="40" priority="282" operator="equal">
      <formula>"Extremo"</formula>
    </cfRule>
    <cfRule type="cellIs" dxfId="39" priority="283" operator="equal">
      <formula>"Alto"</formula>
    </cfRule>
    <cfRule type="cellIs" dxfId="38" priority="284" operator="equal">
      <formula>"Moderado"</formula>
    </cfRule>
    <cfRule type="cellIs" dxfId="37" priority="285" operator="equal">
      <formula>"Bajo"</formula>
    </cfRule>
  </conditionalFormatting>
  <conditionalFormatting sqref="Y12:Y30">
    <cfRule type="cellIs" dxfId="36" priority="473" operator="equal">
      <formula>"Muy Alta"</formula>
    </cfRule>
    <cfRule type="cellIs" dxfId="35" priority="474" operator="equal">
      <formula>"Alta"</formula>
    </cfRule>
    <cfRule type="cellIs" dxfId="34" priority="475" operator="equal">
      <formula>"Media"</formula>
    </cfRule>
    <cfRule type="cellIs" dxfId="33" priority="476" operator="equal">
      <formula>"Baja"</formula>
    </cfRule>
    <cfRule type="cellIs" dxfId="32" priority="477" operator="equal">
      <formula>"Muy Baja"</formula>
    </cfRule>
  </conditionalFormatting>
  <conditionalFormatting sqref="Y32:Y72">
    <cfRule type="cellIs" dxfId="31" priority="29" operator="equal">
      <formula>"Muy Alta"</formula>
    </cfRule>
    <cfRule type="cellIs" dxfId="30" priority="30" operator="equal">
      <formula>"Alta"</formula>
    </cfRule>
    <cfRule type="cellIs" dxfId="29" priority="31" operator="equal">
      <formula>"Media"</formula>
    </cfRule>
    <cfRule type="cellIs" dxfId="28" priority="32" operator="equal">
      <formula>"Baja"</formula>
    </cfRule>
    <cfRule type="cellIs" dxfId="27" priority="33" operator="equal">
      <formula>"Muy Baja"</formula>
    </cfRule>
  </conditionalFormatting>
  <conditionalFormatting sqref="AA12:AA30">
    <cfRule type="cellIs" dxfId="26" priority="468" operator="equal">
      <formula>"Catastrófico"</formula>
    </cfRule>
    <cfRule type="cellIs" dxfId="25" priority="469" operator="equal">
      <formula>"Mayor"</formula>
    </cfRule>
    <cfRule type="cellIs" dxfId="24" priority="470" operator="equal">
      <formula>"Moderado"</formula>
    </cfRule>
    <cfRule type="cellIs" dxfId="23" priority="471" operator="equal">
      <formula>"Menor"</formula>
    </cfRule>
    <cfRule type="cellIs" dxfId="22" priority="472" operator="equal">
      <formula>"Leve"</formula>
    </cfRule>
  </conditionalFormatting>
  <conditionalFormatting sqref="AA32:AA72">
    <cfRule type="cellIs" dxfId="21" priority="24" operator="equal">
      <formula>"Catastrófico"</formula>
    </cfRule>
    <cfRule type="cellIs" dxfId="20" priority="25" operator="equal">
      <formula>"Mayor"</formula>
    </cfRule>
    <cfRule type="cellIs" dxfId="19" priority="26" operator="equal">
      <formula>"Moderado"</formula>
    </cfRule>
    <cfRule type="cellIs" dxfId="18" priority="27" operator="equal">
      <formula>"Menor"</formula>
    </cfRule>
    <cfRule type="cellIs" dxfId="17" priority="28" operator="equal">
      <formula>"Leve"</formula>
    </cfRule>
  </conditionalFormatting>
  <conditionalFormatting sqref="AC12:AC30">
    <cfRule type="cellIs" dxfId="16" priority="464" operator="equal">
      <formula>"Extremo"</formula>
    </cfRule>
    <cfRule type="cellIs" dxfId="15" priority="465" operator="equal">
      <formula>"Alto"</formula>
    </cfRule>
    <cfRule type="cellIs" dxfId="14" priority="466" operator="equal">
      <formula>"Moderado"</formula>
    </cfRule>
    <cfRule type="cellIs" dxfId="13" priority="467" operator="equal">
      <formula>"Bajo"</formula>
    </cfRule>
  </conditionalFormatting>
  <conditionalFormatting sqref="AC32:AC72">
    <cfRule type="cellIs" dxfId="12" priority="20" operator="equal">
      <formula>"Extremo"</formula>
    </cfRule>
    <cfRule type="cellIs" dxfId="11" priority="21" operator="equal">
      <formula>"Alto"</formula>
    </cfRule>
    <cfRule type="cellIs" dxfId="10" priority="22" operator="equal">
      <formula>"Moderado"</formula>
    </cfRule>
    <cfRule type="cellIs" dxfId="9" priority="23" operator="equal">
      <formula>"Bajo"</formula>
    </cfRule>
  </conditionalFormatting>
  <conditionalFormatting sqref="L43">
    <cfRule type="cellIs" dxfId="8" priority="1" operator="equal">
      <formula>"Catastrófico"</formula>
    </cfRule>
    <cfRule type="cellIs" dxfId="7" priority="2" operator="equal">
      <formula>"Mayor"</formula>
    </cfRule>
    <cfRule type="cellIs" dxfId="6" priority="3" operator="equal">
      <formula>"Moderado"</formula>
    </cfRule>
    <cfRule type="cellIs" dxfId="5" priority="4" operator="equal">
      <formula>"Menor"</formula>
    </cfRule>
    <cfRule type="cellIs" dxfId="4" priority="5" operator="equal">
      <formula>"Leve"</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200-000000000000}">
          <x14:formula1>
            <xm:f>'Opciones Tratamiento'!$B$9:$B$10</xm:f>
          </x14:formula1>
          <xm:sqref>AK12:AK13 AK15:AK16 AK21:AK22 AK24:AK25 AK27:AK28 AK31:AK32 AK34:AK35 AK37:AK38 AK40:AK41 AK43:AK44 AK46:AK47 AK49:AK50 AK52:AK53 AK55:AK56 AK58:AK59 AK61:AK62 AK64:AK65 AK67:AK68 AK70:AK71 AK19</xm:sqref>
        </x14:dataValidation>
        <x14:dataValidation type="list" allowBlank="1" showInputMessage="1" showErrorMessage="1" xr:uid="{00000000-0002-0000-0200-000001000000}">
          <x14:formula1>
            <xm:f>'Tabla Valoración controles'!$D$4:$D$6</xm:f>
          </x14:formula1>
          <xm:sqref>R12:R30 R32:R72</xm:sqref>
        </x14:dataValidation>
        <x14:dataValidation type="list" allowBlank="1" showInputMessage="1" showErrorMessage="1" xr:uid="{00000000-0002-0000-0200-000002000000}">
          <x14:formula1>
            <xm:f>'Tabla Valoración controles'!$D$7:$D$8</xm:f>
          </x14:formula1>
          <xm:sqref>S12:S30 S32:S72</xm:sqref>
        </x14:dataValidation>
        <x14:dataValidation type="list" allowBlank="1" showInputMessage="1" showErrorMessage="1" xr:uid="{00000000-0002-0000-0200-000003000000}">
          <x14:formula1>
            <xm:f>'Tabla Valoración controles'!$D$9:$D$10</xm:f>
          </x14:formula1>
          <xm:sqref>U12:U30 U32:U72</xm:sqref>
        </x14:dataValidation>
        <x14:dataValidation type="list" allowBlank="1" showInputMessage="1" showErrorMessage="1" xr:uid="{00000000-0002-0000-0200-000004000000}">
          <x14:formula1>
            <xm:f>'Tabla Valoración controles'!$D$11:$D$12</xm:f>
          </x14:formula1>
          <xm:sqref>V12:V30 V32:V72</xm:sqref>
        </x14:dataValidation>
        <x14:dataValidation type="list" allowBlank="1" showInputMessage="1" showErrorMessage="1" xr:uid="{00000000-0002-0000-0200-000005000000}">
          <x14:formula1>
            <xm:f>'Tabla Valoración controles'!$D$13:$D$14</xm:f>
          </x14:formula1>
          <xm:sqref>W12:W30 W32:W72</xm:sqref>
        </x14:dataValidation>
        <x14:dataValidation type="list" allowBlank="1" showInputMessage="1" showErrorMessage="1" xr:uid="{00000000-0002-0000-0200-000006000000}">
          <x14:formula1>
            <xm:f>'Opciones Tratamiento'!$B$13:$B$19</xm:f>
          </x14:formula1>
          <xm:sqref>F12:F18 F24:F30 F37:F72</xm:sqref>
        </x14:dataValidation>
        <x14:dataValidation type="list" allowBlank="1" showInputMessage="1" showErrorMessage="1" xr:uid="{00000000-0002-0000-0200-000007000000}">
          <x14:formula1>
            <xm:f>'Opciones Tratamiento'!$E$2:$E$4</xm:f>
          </x14:formula1>
          <xm:sqref>B12:B18 B24:B30 B37:B72</xm:sqref>
        </x14:dataValidation>
        <x14:dataValidation type="list" allowBlank="1" showInputMessage="1" showErrorMessage="1" xr:uid="{00000000-0002-0000-0200-000008000000}">
          <x14:formula1>
            <xm:f>'Opciones Tratamiento'!$B$2:$B$5</xm:f>
          </x14:formula1>
          <xm:sqref>AD12:AD30 AD32:AD72</xm:sqref>
        </x14:dataValidation>
        <x14:dataValidation type="list" allowBlank="1" showInputMessage="1" showErrorMessage="1" xr:uid="{00000000-0002-0000-0200-000009000000}">
          <x14:formula1>
            <xm:f>'Tabla Impacto'!$F$210:$F$221</xm:f>
          </x14:formula1>
          <xm:sqref>J12:J18 J24:J30 J37:J72</xm:sqref>
        </x14:dataValidation>
        <x14:dataValidation type="custom" allowBlank="1" showInputMessage="1" showErrorMessage="1" error="Recuerde que las acciones se generan bajo la medida de mitigar el riesgo" xr:uid="{00000000-0002-0000-0200-00000A000000}">
          <x14:formula1>
            <xm:f>IF(OR(AD12='Opciones Tratamiento'!$B$2,AD12='Opciones Tratamiento'!$B$3,AD12='Opciones Tratamiento'!$B$4),ISBLANK(AD12),ISTEXT(AD12))</xm:f>
          </x14:formula1>
          <xm:sqref>AE38:AE42 AE12:AE36 AE44:AE72</xm:sqref>
        </x14:dataValidation>
        <x14:dataValidation type="custom" allowBlank="1" showInputMessage="1" showErrorMessage="1" error="Recuerde que las acciones se generan bajo la medida de mitigar el riesgo" xr:uid="{00000000-0002-0000-0200-00000B000000}">
          <x14:formula1>
            <xm:f>IF(OR(AD12='Opciones Tratamiento'!$B$2,AD12='Opciones Tratamiento'!$B$3,AD12='Opciones Tratamiento'!$B$4),ISBLANK(AD12),ISTEXT(AD12))</xm:f>
          </x14:formula1>
          <xm:sqref>AF38:AF42 AF12:AF36 AF44:AF72</xm:sqref>
        </x14:dataValidation>
        <x14:dataValidation type="custom" allowBlank="1" showInputMessage="1" showErrorMessage="1" error="Recuerde que las acciones se generan bajo la medida de mitigar el riesgo" xr:uid="{00000000-0002-0000-0200-00000C000000}">
          <x14:formula1>
            <xm:f>IF(OR(AD12='Opciones Tratamiento'!$B$2,AD12='Opciones Tratamiento'!$B$3,AD12='Opciones Tratamiento'!$B$4),ISBLANK(AD12),ISTEXT(AD12))</xm:f>
          </x14:formula1>
          <xm:sqref>AG12:AH36 AG38:AH72</xm:sqref>
        </x14:dataValidation>
        <x14:dataValidation type="custom" allowBlank="1" showInputMessage="1" showErrorMessage="1" error="Recuerde que las acciones se generan bajo la medida de mitigar el riesgo" xr:uid="{00000000-0002-0000-0200-00000D000000}">
          <x14:formula1>
            <xm:f>IF(OR(AD12='Opciones Tratamiento'!$B$2,AD12='Opciones Tratamiento'!$B$3,AD12='Opciones Tratamiento'!$B$4),ISBLANK(AD12),ISTEXT(AD12))</xm:f>
          </x14:formula1>
          <xm:sqref>AI12:AI72</xm:sqref>
        </x14:dataValidation>
        <x14:dataValidation type="custom" allowBlank="1" showInputMessage="1" showErrorMessage="1" error="Recuerde que las acciones se generan bajo la medida de mitigar el riesgo" xr:uid="{00000000-0002-0000-0200-00000E000000}">
          <x14:formula1>
            <xm:f>IF(OR(AD12='Opciones Tratamiento'!$B$2,AD12='Opciones Tratamiento'!$B$3,AD12='Opciones Tratamiento'!$B$4),ISBLANK(AD12),ISTEXT(AD12))</xm:f>
          </x14:formula1>
          <xm:sqref>AJ12:AJ72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U140"/>
  <sheetViews>
    <sheetView zoomScale="40" zoomScaleNormal="40" workbookViewId="0">
      <selection activeCell="AB20" sqref="AB20:AC21"/>
    </sheetView>
  </sheetViews>
  <sheetFormatPr baseColWidth="10" defaultColWidth="11.42578125" defaultRowHeight="15" x14ac:dyDescent="0.25"/>
  <cols>
    <col min="2" max="39" width="5.7109375" customWidth="1"/>
    <col min="41" max="46" width="5.7109375" customWidth="1"/>
  </cols>
  <sheetData>
    <row r="1" spans="1:99"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c r="CN1" s="83"/>
      <c r="CO1" s="83"/>
      <c r="CP1" s="83"/>
      <c r="CQ1" s="83"/>
      <c r="CR1" s="83"/>
      <c r="CS1" s="83"/>
      <c r="CT1" s="83"/>
      <c r="CU1" s="83"/>
    </row>
    <row r="2" spans="1:99" ht="18" customHeight="1" x14ac:dyDescent="0.25">
      <c r="A2" s="83"/>
      <c r="B2" s="430" t="s">
        <v>206</v>
      </c>
      <c r="C2" s="430"/>
      <c r="D2" s="430"/>
      <c r="E2" s="430"/>
      <c r="F2" s="430"/>
      <c r="G2" s="430"/>
      <c r="H2" s="430"/>
      <c r="I2" s="430"/>
      <c r="J2" s="467" t="s">
        <v>23</v>
      </c>
      <c r="K2" s="467"/>
      <c r="L2" s="467"/>
      <c r="M2" s="467"/>
      <c r="N2" s="467"/>
      <c r="O2" s="467"/>
      <c r="P2" s="467"/>
      <c r="Q2" s="467"/>
      <c r="R2" s="467"/>
      <c r="S2" s="467"/>
      <c r="T2" s="467"/>
      <c r="U2" s="467"/>
      <c r="V2" s="467"/>
      <c r="W2" s="467"/>
      <c r="X2" s="467"/>
      <c r="Y2" s="467"/>
      <c r="Z2" s="467"/>
      <c r="AA2" s="467"/>
      <c r="AB2" s="467"/>
      <c r="AC2" s="467"/>
      <c r="AD2" s="467"/>
      <c r="AE2" s="467"/>
      <c r="AF2" s="467"/>
      <c r="AG2" s="467"/>
      <c r="AH2" s="467"/>
      <c r="AI2" s="467"/>
      <c r="AJ2" s="467"/>
      <c r="AK2" s="467"/>
      <c r="AL2" s="467"/>
      <c r="AM2" s="467"/>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c r="CN2" s="83"/>
      <c r="CO2" s="83"/>
      <c r="CP2" s="83"/>
      <c r="CQ2" s="83"/>
      <c r="CR2" s="83"/>
      <c r="CS2" s="83"/>
      <c r="CT2" s="83"/>
      <c r="CU2" s="83"/>
    </row>
    <row r="3" spans="1:99" ht="18.75" customHeight="1" x14ac:dyDescent="0.25">
      <c r="A3" s="83"/>
      <c r="B3" s="430"/>
      <c r="C3" s="430"/>
      <c r="D3" s="430"/>
      <c r="E3" s="430"/>
      <c r="F3" s="430"/>
      <c r="G3" s="430"/>
      <c r="H3" s="430"/>
      <c r="I3" s="430"/>
      <c r="J3" s="467"/>
      <c r="K3" s="467"/>
      <c r="L3" s="467"/>
      <c r="M3" s="467"/>
      <c r="N3" s="467"/>
      <c r="O3" s="467"/>
      <c r="P3" s="467"/>
      <c r="Q3" s="467"/>
      <c r="R3" s="467"/>
      <c r="S3" s="467"/>
      <c r="T3" s="467"/>
      <c r="U3" s="467"/>
      <c r="V3" s="467"/>
      <c r="W3" s="467"/>
      <c r="X3" s="467"/>
      <c r="Y3" s="467"/>
      <c r="Z3" s="467"/>
      <c r="AA3" s="467"/>
      <c r="AB3" s="467"/>
      <c r="AC3" s="467"/>
      <c r="AD3" s="467"/>
      <c r="AE3" s="467"/>
      <c r="AF3" s="467"/>
      <c r="AG3" s="467"/>
      <c r="AH3" s="467"/>
      <c r="AI3" s="467"/>
      <c r="AJ3" s="467"/>
      <c r="AK3" s="467"/>
      <c r="AL3" s="467"/>
      <c r="AM3" s="467"/>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row>
    <row r="4" spans="1:99" ht="15" customHeight="1" x14ac:dyDescent="0.25">
      <c r="A4" s="83"/>
      <c r="B4" s="430"/>
      <c r="C4" s="430"/>
      <c r="D4" s="430"/>
      <c r="E4" s="430"/>
      <c r="F4" s="430"/>
      <c r="G4" s="430"/>
      <c r="H4" s="430"/>
      <c r="I4" s="430"/>
      <c r="J4" s="467"/>
      <c r="K4" s="467"/>
      <c r="L4" s="467"/>
      <c r="M4" s="467"/>
      <c r="N4" s="467"/>
      <c r="O4" s="467"/>
      <c r="P4" s="467"/>
      <c r="Q4" s="467"/>
      <c r="R4" s="467"/>
      <c r="S4" s="467"/>
      <c r="T4" s="467"/>
      <c r="U4" s="467"/>
      <c r="V4" s="467"/>
      <c r="W4" s="467"/>
      <c r="X4" s="467"/>
      <c r="Y4" s="467"/>
      <c r="Z4" s="467"/>
      <c r="AA4" s="467"/>
      <c r="AB4" s="467"/>
      <c r="AC4" s="467"/>
      <c r="AD4" s="467"/>
      <c r="AE4" s="467"/>
      <c r="AF4" s="467"/>
      <c r="AG4" s="467"/>
      <c r="AH4" s="467"/>
      <c r="AI4" s="467"/>
      <c r="AJ4" s="467"/>
      <c r="AK4" s="467"/>
      <c r="AL4" s="467"/>
      <c r="AM4" s="467"/>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c r="CS4" s="83"/>
      <c r="CT4" s="83"/>
      <c r="CU4" s="83"/>
    </row>
    <row r="5" spans="1:99"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c r="CJ5" s="83"/>
      <c r="CK5" s="83"/>
      <c r="CL5" s="83"/>
      <c r="CM5" s="83"/>
      <c r="CN5" s="83"/>
      <c r="CO5" s="83"/>
      <c r="CP5" s="83"/>
      <c r="CQ5" s="83"/>
      <c r="CR5" s="83"/>
      <c r="CS5" s="83"/>
      <c r="CT5" s="83"/>
      <c r="CU5" s="83"/>
    </row>
    <row r="6" spans="1:99" ht="15" customHeight="1" x14ac:dyDescent="0.25">
      <c r="A6" s="83"/>
      <c r="B6" s="478" t="s">
        <v>207</v>
      </c>
      <c r="C6" s="478"/>
      <c r="D6" s="479"/>
      <c r="E6" s="468" t="s">
        <v>208</v>
      </c>
      <c r="F6" s="469"/>
      <c r="G6" s="469"/>
      <c r="H6" s="469"/>
      <c r="I6" s="470"/>
      <c r="J6" s="464" t="str">
        <f>IF(AND('Mapa de Riesgos'!$H$12="Muy Alta",'Mapa de Riesgos'!$L$12="Leve"),CONCATENATE("R",'Mapa de Riesgos'!$A$12),"")</f>
        <v/>
      </c>
      <c r="K6" s="465"/>
      <c r="L6" s="465" t="str">
        <f>IF(AND('Mapa de Riesgos'!$H$18="Muy Alta",'Mapa de Riesgos'!$L$18="Leve"),CONCATENATE("R",'Mapa de Riesgos'!$A$18),"")</f>
        <v/>
      </c>
      <c r="M6" s="465"/>
      <c r="N6" s="465" t="str">
        <f>IF(AND('Mapa de Riesgos'!$H$24="Muy Alta",'Mapa de Riesgos'!$L$24="Leve"),CONCATENATE("R",'Mapa de Riesgos'!$A$24),"")</f>
        <v/>
      </c>
      <c r="O6" s="466"/>
      <c r="P6" s="464" t="str">
        <f>IF(AND('Mapa de Riesgos'!$H$12="Muy Alta",'Mapa de Riesgos'!$L$12="Menor"),CONCATENATE("R",'Mapa de Riesgos'!$A$12),"")</f>
        <v/>
      </c>
      <c r="Q6" s="465"/>
      <c r="R6" s="465" t="str">
        <f>IF(AND('Mapa de Riesgos'!$H$18="Muy Alta",'Mapa de Riesgos'!$L$18="Menor"),CONCATENATE("R",'Mapa de Riesgos'!$A$18),"")</f>
        <v/>
      </c>
      <c r="S6" s="465"/>
      <c r="T6" s="465" t="str">
        <f>IF(AND('Mapa de Riesgos'!$H$24="Muy Alta",'Mapa de Riesgos'!$L$24="Menor"),CONCATENATE("R",'Mapa de Riesgos'!$A$24),"")</f>
        <v/>
      </c>
      <c r="U6" s="466"/>
      <c r="V6" s="464" t="str">
        <f>IF(AND('Mapa de Riesgos'!$H$12="Muy Alta",'Mapa de Riesgos'!$L$12="Moderado"),CONCATENATE("R",'Mapa de Riesgos'!$A$12),"")</f>
        <v/>
      </c>
      <c r="W6" s="465"/>
      <c r="X6" s="465" t="str">
        <f>IF(AND('Mapa de Riesgos'!$H$18="Muy Alta",'Mapa de Riesgos'!$L$18="Moderado"),CONCATENATE("R",'Mapa de Riesgos'!$A$18),"")</f>
        <v>R2</v>
      </c>
      <c r="Y6" s="465"/>
      <c r="Z6" s="465" t="str">
        <f>IF(AND('Mapa de Riesgos'!$H$24="Muy Alta",'Mapa de Riesgos'!$L$24="Moderado"),CONCATENATE("R",'Mapa de Riesgos'!$A$24),"")</f>
        <v/>
      </c>
      <c r="AA6" s="466"/>
      <c r="AB6" s="464" t="str">
        <f>IF(AND('Mapa de Riesgos'!$H$12="Muy Alta",'Mapa de Riesgos'!$L$12="Mayor"),CONCATENATE("R",'Mapa de Riesgos'!$A$12),"")</f>
        <v/>
      </c>
      <c r="AC6" s="465"/>
      <c r="AD6" s="465" t="str">
        <f>IF(AND('Mapa de Riesgos'!$H$18="Muy Alta",'Mapa de Riesgos'!$L$18="Mayor"),CONCATENATE("R",'Mapa de Riesgos'!$A$18),"")</f>
        <v/>
      </c>
      <c r="AE6" s="465"/>
      <c r="AF6" s="465" t="str">
        <f>IF(AND('Mapa de Riesgos'!$H$24="Muy Alta",'Mapa de Riesgos'!$L$24="Mayor"),CONCATENATE("R",'Mapa de Riesgos'!$A$24),"")</f>
        <v/>
      </c>
      <c r="AG6" s="466"/>
      <c r="AH6" s="455" t="str">
        <f>IF(AND('Mapa de Riesgos'!$H$12="Muy Alta",'Mapa de Riesgos'!$L$12="Catastrófico"),CONCATENATE("R",'Mapa de Riesgos'!$A$12),"")</f>
        <v/>
      </c>
      <c r="AI6" s="456"/>
      <c r="AJ6" s="456" t="str">
        <f>IF(AND('Mapa de Riesgos'!$H$18="Muy Alta",'Mapa de Riesgos'!$L$18="Catastrófico"),CONCATENATE("R",'Mapa de Riesgos'!$A$18),"")</f>
        <v/>
      </c>
      <c r="AK6" s="456"/>
      <c r="AL6" s="456" t="str">
        <f>IF(AND('Mapa de Riesgos'!$H$24="Muy Alta",'Mapa de Riesgos'!$L$24="Catastrófico"),CONCATENATE("R",'Mapa de Riesgos'!$A$24),"")</f>
        <v/>
      </c>
      <c r="AM6" s="457"/>
      <c r="AO6" s="480" t="s">
        <v>209</v>
      </c>
      <c r="AP6" s="481"/>
      <c r="AQ6" s="481"/>
      <c r="AR6" s="481"/>
      <c r="AS6" s="481"/>
      <c r="AT6" s="482"/>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c r="BY6" s="83"/>
      <c r="BZ6" s="83"/>
      <c r="CA6" s="83"/>
      <c r="CB6" s="83"/>
    </row>
    <row r="7" spans="1:99" ht="15" customHeight="1" x14ac:dyDescent="0.25">
      <c r="A7" s="83"/>
      <c r="B7" s="478"/>
      <c r="C7" s="478"/>
      <c r="D7" s="479"/>
      <c r="E7" s="471"/>
      <c r="F7" s="472"/>
      <c r="G7" s="472"/>
      <c r="H7" s="472"/>
      <c r="I7" s="473"/>
      <c r="J7" s="458"/>
      <c r="K7" s="459"/>
      <c r="L7" s="459"/>
      <c r="M7" s="459"/>
      <c r="N7" s="459"/>
      <c r="O7" s="460"/>
      <c r="P7" s="458"/>
      <c r="Q7" s="459"/>
      <c r="R7" s="459"/>
      <c r="S7" s="459"/>
      <c r="T7" s="459"/>
      <c r="U7" s="460"/>
      <c r="V7" s="458"/>
      <c r="W7" s="459"/>
      <c r="X7" s="459"/>
      <c r="Y7" s="459"/>
      <c r="Z7" s="459"/>
      <c r="AA7" s="460"/>
      <c r="AB7" s="458"/>
      <c r="AC7" s="459"/>
      <c r="AD7" s="459"/>
      <c r="AE7" s="459"/>
      <c r="AF7" s="459"/>
      <c r="AG7" s="460"/>
      <c r="AH7" s="449"/>
      <c r="AI7" s="450"/>
      <c r="AJ7" s="450"/>
      <c r="AK7" s="450"/>
      <c r="AL7" s="450"/>
      <c r="AM7" s="451"/>
      <c r="AN7" s="83"/>
      <c r="AO7" s="483"/>
      <c r="AP7" s="484"/>
      <c r="AQ7" s="484"/>
      <c r="AR7" s="484"/>
      <c r="AS7" s="484"/>
      <c r="AT7" s="485"/>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row>
    <row r="8" spans="1:99" ht="15" customHeight="1" x14ac:dyDescent="0.25">
      <c r="A8" s="83"/>
      <c r="B8" s="478"/>
      <c r="C8" s="478"/>
      <c r="D8" s="479"/>
      <c r="E8" s="471"/>
      <c r="F8" s="472"/>
      <c r="G8" s="472"/>
      <c r="H8" s="472"/>
      <c r="I8" s="473"/>
      <c r="J8" s="458" t="str">
        <f>IF(AND('Mapa de Riesgos'!$H$30="Muy Alta",'Mapa de Riesgos'!$L$30="Leve"),CONCATENATE("R",'Mapa de Riesgos'!$A$30),"")</f>
        <v/>
      </c>
      <c r="K8" s="459"/>
      <c r="L8" s="459" t="str">
        <f>IF(AND('Mapa de Riesgos'!$H$37="Muy Alta",'Mapa de Riesgos'!$L$37="Leve"),CONCATENATE("R",'Mapa de Riesgos'!$A$37),"")</f>
        <v/>
      </c>
      <c r="M8" s="459"/>
      <c r="N8" s="459" t="str">
        <f>IF(AND('Mapa de Riesgos'!$H$43="Muy Alta",'Mapa de Riesgos'!$L$43="Leve"),CONCATENATE("R",'Mapa de Riesgos'!$A$43),"")</f>
        <v/>
      </c>
      <c r="O8" s="460"/>
      <c r="P8" s="458" t="str">
        <f>IF(AND('Mapa de Riesgos'!$H$30="Muy Alta",'Mapa de Riesgos'!$L$30="Menor"),CONCATENATE("R",'Mapa de Riesgos'!$A$30),"")</f>
        <v/>
      </c>
      <c r="Q8" s="459"/>
      <c r="R8" s="459" t="str">
        <f>IF(AND('Mapa de Riesgos'!$H$37="Muy Alta",'Mapa de Riesgos'!$L$37="Menor"),CONCATENATE("R",'Mapa de Riesgos'!$A$37),"")</f>
        <v/>
      </c>
      <c r="S8" s="459"/>
      <c r="T8" s="459" t="str">
        <f>IF(AND('Mapa de Riesgos'!$H$43="Muy Alta",'Mapa de Riesgos'!$L$43="Menor"),CONCATENATE("R",'Mapa de Riesgos'!$A$43),"")</f>
        <v/>
      </c>
      <c r="U8" s="460"/>
      <c r="V8" s="458" t="str">
        <f>IF(AND('Mapa de Riesgos'!$H$30="Muy Alta",'Mapa de Riesgos'!$L$30="Moderado"),CONCATENATE("R",'Mapa de Riesgos'!$A$30),"")</f>
        <v/>
      </c>
      <c r="W8" s="459"/>
      <c r="X8" s="459" t="str">
        <f>IF(AND('Mapa de Riesgos'!$H$37="Muy Alta",'Mapa de Riesgos'!$L$37="Moderado"),CONCATENATE("R",'Mapa de Riesgos'!$A$37),"")</f>
        <v/>
      </c>
      <c r="Y8" s="459"/>
      <c r="Z8" s="459" t="str">
        <f>IF(AND('Mapa de Riesgos'!$H$43="Muy Alta",'Mapa de Riesgos'!$L$43="Moderado"),CONCATENATE("R",'Mapa de Riesgos'!$A$43),"")</f>
        <v/>
      </c>
      <c r="AA8" s="460"/>
      <c r="AB8" s="458" t="str">
        <f>IF(AND('Mapa de Riesgos'!$H$30="Muy Alta",'Mapa de Riesgos'!$L$30="Mayor"),CONCATENATE("R",'Mapa de Riesgos'!$A$30),"")</f>
        <v/>
      </c>
      <c r="AC8" s="459"/>
      <c r="AD8" s="459" t="str">
        <f>IF(AND('Mapa de Riesgos'!$H$37="Muy Alta",'Mapa de Riesgos'!$L$37="Mayor"),CONCATENATE("R",'Mapa de Riesgos'!$A$37),"")</f>
        <v/>
      </c>
      <c r="AE8" s="459"/>
      <c r="AF8" s="459" t="str">
        <f>IF(AND('Mapa de Riesgos'!$H$43="Muy Alta",'Mapa de Riesgos'!$L$43="Mayor"),CONCATENATE("R",'Mapa de Riesgos'!$A$43),"")</f>
        <v/>
      </c>
      <c r="AG8" s="460"/>
      <c r="AH8" s="449" t="str">
        <f>IF(AND('Mapa de Riesgos'!$H$30="Muy Alta",'Mapa de Riesgos'!$L$30="Catastrófico"),CONCATENATE("R",'Mapa de Riesgos'!$A$30),"")</f>
        <v/>
      </c>
      <c r="AI8" s="450"/>
      <c r="AJ8" s="450" t="str">
        <f>IF(AND('Mapa de Riesgos'!$H$37="Muy Alta",'Mapa de Riesgos'!$L$37="Catastrófico"),CONCATENATE("R",'Mapa de Riesgos'!$A$37),"")</f>
        <v/>
      </c>
      <c r="AK8" s="450"/>
      <c r="AL8" s="450" t="str">
        <f>IF(AND('Mapa de Riesgos'!$H$43="Muy Alta",'Mapa de Riesgos'!$L$43="Catastrófico"),CONCATENATE("R",'Mapa de Riesgos'!$A$43),"")</f>
        <v/>
      </c>
      <c r="AM8" s="451"/>
      <c r="AN8" s="83"/>
      <c r="AO8" s="483"/>
      <c r="AP8" s="484"/>
      <c r="AQ8" s="484"/>
      <c r="AR8" s="484"/>
      <c r="AS8" s="484"/>
      <c r="AT8" s="485"/>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row>
    <row r="9" spans="1:99" ht="15" customHeight="1" x14ac:dyDescent="0.25">
      <c r="A9" s="83"/>
      <c r="B9" s="478"/>
      <c r="C9" s="478"/>
      <c r="D9" s="479"/>
      <c r="E9" s="471"/>
      <c r="F9" s="472"/>
      <c r="G9" s="472"/>
      <c r="H9" s="472"/>
      <c r="I9" s="473"/>
      <c r="J9" s="458"/>
      <c r="K9" s="459"/>
      <c r="L9" s="459"/>
      <c r="M9" s="459"/>
      <c r="N9" s="459"/>
      <c r="O9" s="460"/>
      <c r="P9" s="458"/>
      <c r="Q9" s="459"/>
      <c r="R9" s="459"/>
      <c r="S9" s="459"/>
      <c r="T9" s="459"/>
      <c r="U9" s="460"/>
      <c r="V9" s="458"/>
      <c r="W9" s="459"/>
      <c r="X9" s="459"/>
      <c r="Y9" s="459"/>
      <c r="Z9" s="459"/>
      <c r="AA9" s="460"/>
      <c r="AB9" s="458"/>
      <c r="AC9" s="459"/>
      <c r="AD9" s="459"/>
      <c r="AE9" s="459"/>
      <c r="AF9" s="459"/>
      <c r="AG9" s="460"/>
      <c r="AH9" s="449"/>
      <c r="AI9" s="450"/>
      <c r="AJ9" s="450"/>
      <c r="AK9" s="450"/>
      <c r="AL9" s="450"/>
      <c r="AM9" s="451"/>
      <c r="AN9" s="83"/>
      <c r="AO9" s="483"/>
      <c r="AP9" s="484"/>
      <c r="AQ9" s="484"/>
      <c r="AR9" s="484"/>
      <c r="AS9" s="484"/>
      <c r="AT9" s="485"/>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row>
    <row r="10" spans="1:99" ht="15" customHeight="1" x14ac:dyDescent="0.25">
      <c r="A10" s="83"/>
      <c r="B10" s="478"/>
      <c r="C10" s="478"/>
      <c r="D10" s="479"/>
      <c r="E10" s="471"/>
      <c r="F10" s="472"/>
      <c r="G10" s="472"/>
      <c r="H10" s="472"/>
      <c r="I10" s="473"/>
      <c r="J10" s="458" t="str">
        <f>IF(AND('Mapa de Riesgos'!$H$49="Muy Alta",'Mapa de Riesgos'!$L$49="Leve"),CONCATENATE("R",'Mapa de Riesgos'!$A$49),"")</f>
        <v/>
      </c>
      <c r="K10" s="459"/>
      <c r="L10" s="459" t="str">
        <f>IF(AND('Mapa de Riesgos'!$H$55="Muy Alta",'Mapa de Riesgos'!$L$55="Leve"),CONCATENATE("R",'Mapa de Riesgos'!$A$55),"")</f>
        <v/>
      </c>
      <c r="M10" s="459"/>
      <c r="N10" s="459" t="str">
        <f>IF(AND('Mapa de Riesgos'!$H$61="Muy Alta",'Mapa de Riesgos'!$L$61="Leve"),CONCATENATE("R",'Mapa de Riesgos'!$A$61),"")</f>
        <v/>
      </c>
      <c r="O10" s="460"/>
      <c r="P10" s="458" t="str">
        <f>IF(AND('Mapa de Riesgos'!$H$49="Muy Alta",'Mapa de Riesgos'!$L$49="Menor"),CONCATENATE("R",'Mapa de Riesgos'!$A$49),"")</f>
        <v/>
      </c>
      <c r="Q10" s="459"/>
      <c r="R10" s="459" t="str">
        <f>IF(AND('Mapa de Riesgos'!$H$55="Muy Alta",'Mapa de Riesgos'!$L$55="Menor"),CONCATENATE("R",'Mapa de Riesgos'!$A$55),"")</f>
        <v/>
      </c>
      <c r="S10" s="459"/>
      <c r="T10" s="459" t="str">
        <f>IF(AND('Mapa de Riesgos'!$H$61="Muy Alta",'Mapa de Riesgos'!$L$61="Menor"),CONCATENATE("R",'Mapa de Riesgos'!$A$61),"")</f>
        <v/>
      </c>
      <c r="U10" s="460"/>
      <c r="V10" s="458" t="str">
        <f>IF(AND('Mapa de Riesgos'!$H$49="Muy Alta",'Mapa de Riesgos'!$L$49="Moderado"),CONCATENATE("R",'Mapa de Riesgos'!$A$49),"")</f>
        <v/>
      </c>
      <c r="W10" s="459"/>
      <c r="X10" s="459" t="str">
        <f>IF(AND('Mapa de Riesgos'!$H$55="Muy Alta",'Mapa de Riesgos'!$L$55="Moderado"),CONCATENATE("R",'Mapa de Riesgos'!$A$55),"")</f>
        <v/>
      </c>
      <c r="Y10" s="459"/>
      <c r="Z10" s="459" t="str">
        <f>IF(AND('Mapa de Riesgos'!$H$61="Muy Alta",'Mapa de Riesgos'!$L$61="Moderado"),CONCATENATE("R",'Mapa de Riesgos'!$A$61),"")</f>
        <v/>
      </c>
      <c r="AA10" s="460"/>
      <c r="AB10" s="458" t="str">
        <f>IF(AND('Mapa de Riesgos'!$H$49="Muy Alta",'Mapa de Riesgos'!$L$49="Mayor"),CONCATENATE("R",'Mapa de Riesgos'!$A$49),"")</f>
        <v/>
      </c>
      <c r="AC10" s="459"/>
      <c r="AD10" s="459" t="str">
        <f>IF(AND('Mapa de Riesgos'!$H$55="Muy Alta",'Mapa de Riesgos'!$L$55="Mayor"),CONCATENATE("R",'Mapa de Riesgos'!$A$55),"")</f>
        <v/>
      </c>
      <c r="AE10" s="459"/>
      <c r="AF10" s="459" t="str">
        <f>IF(AND('Mapa de Riesgos'!$H$61="Muy Alta",'Mapa de Riesgos'!$L$61="Mayor"),CONCATENATE("R",'Mapa de Riesgos'!$A$61),"")</f>
        <v/>
      </c>
      <c r="AG10" s="460"/>
      <c r="AH10" s="449" t="str">
        <f>IF(AND('Mapa de Riesgos'!$H$49="Muy Alta",'Mapa de Riesgos'!$L$49="Catastrófico"),CONCATENATE("R",'Mapa de Riesgos'!$A$49),"")</f>
        <v/>
      </c>
      <c r="AI10" s="450"/>
      <c r="AJ10" s="450" t="str">
        <f>IF(AND('Mapa de Riesgos'!$H$55="Muy Alta",'Mapa de Riesgos'!$L$55="Catastrófico"),CONCATENATE("R",'Mapa de Riesgos'!$A$55),"")</f>
        <v/>
      </c>
      <c r="AK10" s="450"/>
      <c r="AL10" s="450" t="str">
        <f>IF(AND('Mapa de Riesgos'!$H$61="Muy Alta",'Mapa de Riesgos'!$L$61="Catastrófico"),CONCATENATE("R",'Mapa de Riesgos'!$A$61),"")</f>
        <v/>
      </c>
      <c r="AM10" s="451"/>
      <c r="AN10" s="83"/>
      <c r="AO10" s="483"/>
      <c r="AP10" s="484"/>
      <c r="AQ10" s="484"/>
      <c r="AR10" s="484"/>
      <c r="AS10" s="484"/>
      <c r="AT10" s="485"/>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row>
    <row r="11" spans="1:99" ht="15" customHeight="1" x14ac:dyDescent="0.25">
      <c r="A11" s="83"/>
      <c r="B11" s="478"/>
      <c r="C11" s="478"/>
      <c r="D11" s="479"/>
      <c r="E11" s="471"/>
      <c r="F11" s="472"/>
      <c r="G11" s="472"/>
      <c r="H11" s="472"/>
      <c r="I11" s="473"/>
      <c r="J11" s="458"/>
      <c r="K11" s="459"/>
      <c r="L11" s="459"/>
      <c r="M11" s="459"/>
      <c r="N11" s="459"/>
      <c r="O11" s="460"/>
      <c r="P11" s="458"/>
      <c r="Q11" s="459"/>
      <c r="R11" s="459"/>
      <c r="S11" s="459"/>
      <c r="T11" s="459"/>
      <c r="U11" s="460"/>
      <c r="V11" s="458"/>
      <c r="W11" s="459"/>
      <c r="X11" s="459"/>
      <c r="Y11" s="459"/>
      <c r="Z11" s="459"/>
      <c r="AA11" s="460"/>
      <c r="AB11" s="458"/>
      <c r="AC11" s="459"/>
      <c r="AD11" s="459"/>
      <c r="AE11" s="459"/>
      <c r="AF11" s="459"/>
      <c r="AG11" s="460"/>
      <c r="AH11" s="449"/>
      <c r="AI11" s="450"/>
      <c r="AJ11" s="450"/>
      <c r="AK11" s="450"/>
      <c r="AL11" s="450"/>
      <c r="AM11" s="451"/>
      <c r="AN11" s="83"/>
      <c r="AO11" s="483"/>
      <c r="AP11" s="484"/>
      <c r="AQ11" s="484"/>
      <c r="AR11" s="484"/>
      <c r="AS11" s="484"/>
      <c r="AT11" s="485"/>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c r="BZ11" s="83"/>
      <c r="CA11" s="83"/>
      <c r="CB11" s="83"/>
    </row>
    <row r="12" spans="1:99" ht="15" customHeight="1" x14ac:dyDescent="0.25">
      <c r="A12" s="83"/>
      <c r="B12" s="478"/>
      <c r="C12" s="478"/>
      <c r="D12" s="479"/>
      <c r="E12" s="471"/>
      <c r="F12" s="472"/>
      <c r="G12" s="472"/>
      <c r="H12" s="472"/>
      <c r="I12" s="473"/>
      <c r="J12" s="458" t="str">
        <f>IF(AND('Mapa de Riesgos'!$H$67="Muy Alta",'Mapa de Riesgos'!$L$67="Leve"),CONCATENATE("R",'Mapa de Riesgos'!$A$67),"")</f>
        <v/>
      </c>
      <c r="K12" s="459"/>
      <c r="L12" s="459" t="str">
        <f>IF(AND('Mapa de Riesgos'!$H$73="Muy Alta",'Mapa de Riesgos'!$L$73="Leve"),CONCATENATE("R",'Mapa de Riesgos'!#REF!),"")</f>
        <v/>
      </c>
      <c r="M12" s="459"/>
      <c r="N12" s="459" t="str">
        <f>IF(AND('Mapa de Riesgos'!$H$79="Muy Alta",'Mapa de Riesgos'!$L$79="Leve"),CONCATENATE("R",'Mapa de Riesgos'!$A$79),"")</f>
        <v/>
      </c>
      <c r="O12" s="460"/>
      <c r="P12" s="458" t="str">
        <f>IF(AND('Mapa de Riesgos'!$H$67="Muy Alta",'Mapa de Riesgos'!$L$67="Menor"),CONCATENATE("R",'Mapa de Riesgos'!$A$67),"")</f>
        <v/>
      </c>
      <c r="Q12" s="459"/>
      <c r="R12" s="459" t="str">
        <f>IF(AND('Mapa de Riesgos'!$H$73="Muy Alta",'Mapa de Riesgos'!$L$73="Menor"),CONCATENATE("R",'Mapa de Riesgos'!#REF!),"")</f>
        <v/>
      </c>
      <c r="S12" s="459"/>
      <c r="T12" s="459" t="str">
        <f>IF(AND('Mapa de Riesgos'!$H$79="Muy Alta",'Mapa de Riesgos'!$L$79="Menor"),CONCATENATE("R",'Mapa de Riesgos'!$A$79),"")</f>
        <v/>
      </c>
      <c r="U12" s="460"/>
      <c r="V12" s="458" t="str">
        <f>IF(AND('Mapa de Riesgos'!$H$67="Muy Alta",'Mapa de Riesgos'!$L$67="Moderado"),CONCATENATE("R",'Mapa de Riesgos'!$A$67),"")</f>
        <v/>
      </c>
      <c r="W12" s="459"/>
      <c r="X12" s="459" t="str">
        <f>IF(AND('Mapa de Riesgos'!$H$73="Muy Alta",'Mapa de Riesgos'!$L$73="Moderado"),CONCATENATE("R",'Mapa de Riesgos'!#REF!),"")</f>
        <v/>
      </c>
      <c r="Y12" s="459"/>
      <c r="Z12" s="459" t="str">
        <f>IF(AND('Mapa de Riesgos'!$H$79="Muy Alta",'Mapa de Riesgos'!$L$79="Moderado"),CONCATENATE("R",'Mapa de Riesgos'!$A$79),"")</f>
        <v/>
      </c>
      <c r="AA12" s="460"/>
      <c r="AB12" s="458" t="str">
        <f>IF(AND('Mapa de Riesgos'!$H$67="Muy Alta",'Mapa de Riesgos'!$L$67="Mayor"),CONCATENATE("R",'Mapa de Riesgos'!$A$67),"")</f>
        <v/>
      </c>
      <c r="AC12" s="459"/>
      <c r="AD12" s="459" t="str">
        <f>IF(AND('Mapa de Riesgos'!$H$73="Muy Alta",'Mapa de Riesgos'!$L$73="Mayor"),CONCATENATE("R",'Mapa de Riesgos'!#REF!),"")</f>
        <v/>
      </c>
      <c r="AE12" s="459"/>
      <c r="AF12" s="459" t="str">
        <f>IF(AND('Mapa de Riesgos'!$H$79="Muy Alta",'Mapa de Riesgos'!$L$79="Mayor"),CONCATENATE("R",'Mapa de Riesgos'!$A$79),"")</f>
        <v/>
      </c>
      <c r="AG12" s="460"/>
      <c r="AH12" s="449" t="str">
        <f>IF(AND('Mapa de Riesgos'!$H$67="Muy Alta",'Mapa de Riesgos'!$L$67="Catastrófico"),CONCATENATE("R",'Mapa de Riesgos'!$A$67),"")</f>
        <v/>
      </c>
      <c r="AI12" s="450"/>
      <c r="AJ12" s="450" t="str">
        <f>IF(AND('Mapa de Riesgos'!$H$73="Muy Alta",'Mapa de Riesgos'!$L$73="Catastrófico"),CONCATENATE("R",'Mapa de Riesgos'!#REF!),"")</f>
        <v/>
      </c>
      <c r="AK12" s="450"/>
      <c r="AL12" s="450" t="str">
        <f>IF(AND('Mapa de Riesgos'!$H$79="Muy Alta",'Mapa de Riesgos'!$L$79="Catastrófico"),CONCATENATE("R",'Mapa de Riesgos'!$A$79),"")</f>
        <v/>
      </c>
      <c r="AM12" s="451"/>
      <c r="AN12" s="83"/>
      <c r="AO12" s="483"/>
      <c r="AP12" s="484"/>
      <c r="AQ12" s="484"/>
      <c r="AR12" s="484"/>
      <c r="AS12" s="484"/>
      <c r="AT12" s="485"/>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row>
    <row r="13" spans="1:99" ht="15.75" customHeight="1" thickBot="1" x14ac:dyDescent="0.3">
      <c r="A13" s="83"/>
      <c r="B13" s="478"/>
      <c r="C13" s="478"/>
      <c r="D13" s="479"/>
      <c r="E13" s="474"/>
      <c r="F13" s="475"/>
      <c r="G13" s="475"/>
      <c r="H13" s="475"/>
      <c r="I13" s="476"/>
      <c r="J13" s="458"/>
      <c r="K13" s="459"/>
      <c r="L13" s="459"/>
      <c r="M13" s="459"/>
      <c r="N13" s="459"/>
      <c r="O13" s="460"/>
      <c r="P13" s="458"/>
      <c r="Q13" s="459"/>
      <c r="R13" s="459"/>
      <c r="S13" s="459"/>
      <c r="T13" s="459"/>
      <c r="U13" s="460"/>
      <c r="V13" s="458"/>
      <c r="W13" s="459"/>
      <c r="X13" s="459"/>
      <c r="Y13" s="459"/>
      <c r="Z13" s="459"/>
      <c r="AA13" s="460"/>
      <c r="AB13" s="458"/>
      <c r="AC13" s="459"/>
      <c r="AD13" s="459"/>
      <c r="AE13" s="459"/>
      <c r="AF13" s="459"/>
      <c r="AG13" s="460"/>
      <c r="AH13" s="452"/>
      <c r="AI13" s="453"/>
      <c r="AJ13" s="453"/>
      <c r="AK13" s="453"/>
      <c r="AL13" s="453"/>
      <c r="AM13" s="454"/>
      <c r="AN13" s="83"/>
      <c r="AO13" s="486"/>
      <c r="AP13" s="487"/>
      <c r="AQ13" s="487"/>
      <c r="AR13" s="487"/>
      <c r="AS13" s="487"/>
      <c r="AT13" s="488"/>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row>
    <row r="14" spans="1:99" ht="15" customHeight="1" x14ac:dyDescent="0.25">
      <c r="A14" s="83"/>
      <c r="B14" s="478"/>
      <c r="C14" s="478"/>
      <c r="D14" s="479"/>
      <c r="E14" s="468" t="s">
        <v>210</v>
      </c>
      <c r="F14" s="469"/>
      <c r="G14" s="469"/>
      <c r="H14" s="469"/>
      <c r="I14" s="469"/>
      <c r="J14" s="446" t="str">
        <f>IF(AND('Mapa de Riesgos'!$H$12="Alta",'Mapa de Riesgos'!$L$12="Leve"),CONCATENATE("R",'Mapa de Riesgos'!$A$12),"")</f>
        <v/>
      </c>
      <c r="K14" s="447"/>
      <c r="L14" s="447" t="str">
        <f>IF(AND('Mapa de Riesgos'!$H$18="Alta",'Mapa de Riesgos'!$L$18="Leve"),CONCATENATE("R",'Mapa de Riesgos'!$A$18),"")</f>
        <v/>
      </c>
      <c r="M14" s="447"/>
      <c r="N14" s="447" t="str">
        <f>IF(AND('Mapa de Riesgos'!$H$24="Alta",'Mapa de Riesgos'!$L$24="Leve"),CONCATENATE("R",'Mapa de Riesgos'!$A$24),"")</f>
        <v/>
      </c>
      <c r="O14" s="448"/>
      <c r="P14" s="446" t="str">
        <f>IF(AND('Mapa de Riesgos'!$H$12="Alta",'Mapa de Riesgos'!$L$12="Menor"),CONCATENATE("R",'Mapa de Riesgos'!$A$12),"")</f>
        <v/>
      </c>
      <c r="Q14" s="447"/>
      <c r="R14" s="447" t="str">
        <f>IF(AND('Mapa de Riesgos'!$H$18="Alta",'Mapa de Riesgos'!$L$18="Menor"),CONCATENATE("R",'Mapa de Riesgos'!$A$18),"")</f>
        <v/>
      </c>
      <c r="S14" s="447"/>
      <c r="T14" s="447" t="str">
        <f>IF(AND('Mapa de Riesgos'!$H$24="Alta",'Mapa de Riesgos'!$L$24="Menor"),CONCATENATE("R",'Mapa de Riesgos'!$A$24),"")</f>
        <v/>
      </c>
      <c r="U14" s="448"/>
      <c r="V14" s="464" t="str">
        <f>IF(AND('Mapa de Riesgos'!$H$12="Alta",'Mapa de Riesgos'!$L$12="Moderado"),CONCATENATE("R",'Mapa de Riesgos'!$A$12),"")</f>
        <v/>
      </c>
      <c r="W14" s="465"/>
      <c r="X14" s="465" t="str">
        <f>IF(AND('Mapa de Riesgos'!$H$18="Alta",'Mapa de Riesgos'!$L$18="Moderado"),CONCATENATE("R",'Mapa de Riesgos'!$A$18),"")</f>
        <v/>
      </c>
      <c r="Y14" s="465"/>
      <c r="Z14" s="465" t="str">
        <f>IF(AND('Mapa de Riesgos'!$H$24="Alta",'Mapa de Riesgos'!$L$24="Moderado"),CONCATENATE("R",'Mapa de Riesgos'!$A$24),"")</f>
        <v/>
      </c>
      <c r="AA14" s="466"/>
      <c r="AB14" s="464" t="str">
        <f>IF(AND('Mapa de Riesgos'!$H$12="Alta",'Mapa de Riesgos'!$L$12="Mayor"),CONCATENATE("R",'Mapa de Riesgos'!$A$12),"")</f>
        <v/>
      </c>
      <c r="AC14" s="465"/>
      <c r="AD14" s="465" t="str">
        <f>IF(AND('Mapa de Riesgos'!$H$18="Alta",'Mapa de Riesgos'!$L$18="Mayor"),CONCATENATE("R",'Mapa de Riesgos'!$A$18),"")</f>
        <v/>
      </c>
      <c r="AE14" s="465"/>
      <c r="AF14" s="465" t="str">
        <f>IF(AND('Mapa de Riesgos'!$H$24="Alta",'Mapa de Riesgos'!$L$24="Mayor"),CONCATENATE("R",'Mapa de Riesgos'!$A$24),"")</f>
        <v/>
      </c>
      <c r="AG14" s="466"/>
      <c r="AH14" s="455" t="str">
        <f>IF(AND('Mapa de Riesgos'!$H$12="Alta",'Mapa de Riesgos'!$L$12="Catastrófico"),CONCATENATE("R",'Mapa de Riesgos'!$A$12),"")</f>
        <v/>
      </c>
      <c r="AI14" s="456"/>
      <c r="AJ14" s="456" t="str">
        <f>IF(AND('Mapa de Riesgos'!$H$18="Alta",'Mapa de Riesgos'!$L$18="Catastrófico"),CONCATENATE("R",'Mapa de Riesgos'!$A$18),"")</f>
        <v/>
      </c>
      <c r="AK14" s="456"/>
      <c r="AL14" s="456" t="str">
        <f>IF(AND('Mapa de Riesgos'!$H$24="Alta",'Mapa de Riesgos'!$L$24="Catastrófico"),CONCATENATE("R",'Mapa de Riesgos'!$A$24),"")</f>
        <v/>
      </c>
      <c r="AM14" s="457"/>
      <c r="AN14" s="83"/>
      <c r="AO14" s="489" t="s">
        <v>211</v>
      </c>
      <c r="AP14" s="490"/>
      <c r="AQ14" s="490"/>
      <c r="AR14" s="490"/>
      <c r="AS14" s="490"/>
      <c r="AT14" s="491"/>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c r="BY14" s="83"/>
      <c r="BZ14" s="83"/>
      <c r="CA14" s="83"/>
      <c r="CB14" s="83"/>
    </row>
    <row r="15" spans="1:99" ht="15" customHeight="1" x14ac:dyDescent="0.25">
      <c r="A15" s="83"/>
      <c r="B15" s="478"/>
      <c r="C15" s="478"/>
      <c r="D15" s="479"/>
      <c r="E15" s="471"/>
      <c r="F15" s="472"/>
      <c r="G15" s="472"/>
      <c r="H15" s="472"/>
      <c r="I15" s="472"/>
      <c r="J15" s="440"/>
      <c r="K15" s="441"/>
      <c r="L15" s="441"/>
      <c r="M15" s="441"/>
      <c r="N15" s="441"/>
      <c r="O15" s="442"/>
      <c r="P15" s="440"/>
      <c r="Q15" s="441"/>
      <c r="R15" s="441"/>
      <c r="S15" s="441"/>
      <c r="T15" s="441"/>
      <c r="U15" s="442"/>
      <c r="V15" s="458"/>
      <c r="W15" s="459"/>
      <c r="X15" s="459"/>
      <c r="Y15" s="459"/>
      <c r="Z15" s="459"/>
      <c r="AA15" s="460"/>
      <c r="AB15" s="458"/>
      <c r="AC15" s="459"/>
      <c r="AD15" s="459"/>
      <c r="AE15" s="459"/>
      <c r="AF15" s="459"/>
      <c r="AG15" s="460"/>
      <c r="AH15" s="449"/>
      <c r="AI15" s="450"/>
      <c r="AJ15" s="450"/>
      <c r="AK15" s="450"/>
      <c r="AL15" s="450"/>
      <c r="AM15" s="451"/>
      <c r="AN15" s="83"/>
      <c r="AO15" s="492"/>
      <c r="AP15" s="493"/>
      <c r="AQ15" s="493"/>
      <c r="AR15" s="493"/>
      <c r="AS15" s="493"/>
      <c r="AT15" s="494"/>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row>
    <row r="16" spans="1:99" ht="15" customHeight="1" x14ac:dyDescent="0.25">
      <c r="A16" s="83"/>
      <c r="B16" s="478"/>
      <c r="C16" s="478"/>
      <c r="D16" s="479"/>
      <c r="E16" s="471"/>
      <c r="F16" s="472"/>
      <c r="G16" s="472"/>
      <c r="H16" s="472"/>
      <c r="I16" s="472"/>
      <c r="J16" s="440" t="str">
        <f>IF(AND('Mapa de Riesgos'!$H$30="Alta",'Mapa de Riesgos'!$L$30="Leve"),CONCATENATE("R",'Mapa de Riesgos'!$A$30),"")</f>
        <v/>
      </c>
      <c r="K16" s="441"/>
      <c r="L16" s="441" t="str">
        <f>IF(AND('Mapa de Riesgos'!$H$37="Alta",'Mapa de Riesgos'!$L$37="Leve"),CONCATENATE("R",'Mapa de Riesgos'!$A$37),"")</f>
        <v/>
      </c>
      <c r="M16" s="441"/>
      <c r="N16" s="441" t="str">
        <f>IF(AND('Mapa de Riesgos'!$H$43="Alta",'Mapa de Riesgos'!$L$43="Leve"),CONCATENATE("R",'Mapa de Riesgos'!$A$43),"")</f>
        <v/>
      </c>
      <c r="O16" s="442"/>
      <c r="P16" s="440" t="str">
        <f>IF(AND('Mapa de Riesgos'!$H$30="Alta",'Mapa de Riesgos'!$L$30="Menor"),CONCATENATE("R",'Mapa de Riesgos'!$A$30),"")</f>
        <v/>
      </c>
      <c r="Q16" s="441"/>
      <c r="R16" s="441" t="str">
        <f>IF(AND('Mapa de Riesgos'!$H$37="Alta",'Mapa de Riesgos'!$L$37="Menor"),CONCATENATE("R",'Mapa de Riesgos'!$A$37),"")</f>
        <v/>
      </c>
      <c r="S16" s="441"/>
      <c r="T16" s="441" t="str">
        <f>IF(AND('Mapa de Riesgos'!$H$43="Alta",'Mapa de Riesgos'!$L$43="Menor"),CONCATENATE("R",'Mapa de Riesgos'!$A$43),"")</f>
        <v/>
      </c>
      <c r="U16" s="442"/>
      <c r="V16" s="458" t="str">
        <f>IF(AND('Mapa de Riesgos'!$H$30="Alta",'Mapa de Riesgos'!$L$30="Moderado"),CONCATENATE("R",'Mapa de Riesgos'!$A$30),"")</f>
        <v/>
      </c>
      <c r="W16" s="459"/>
      <c r="X16" s="459" t="str">
        <f>IF(AND('Mapa de Riesgos'!$H$37="Alta",'Mapa de Riesgos'!$L$37="Moderado"),CONCATENATE("R",'Mapa de Riesgos'!$A$37),"")</f>
        <v/>
      </c>
      <c r="Y16" s="459"/>
      <c r="Z16" s="459" t="str">
        <f>IF(AND('Mapa de Riesgos'!$H$43="Alta",'Mapa de Riesgos'!$L$43="Moderado"),CONCATENATE("R",'Mapa de Riesgos'!$A$43),"")</f>
        <v/>
      </c>
      <c r="AA16" s="460"/>
      <c r="AB16" s="458" t="str">
        <f>IF(AND('Mapa de Riesgos'!$H$30="Alta",'Mapa de Riesgos'!$L$30="Mayor"),CONCATENATE("R",'Mapa de Riesgos'!$A$30),"")</f>
        <v/>
      </c>
      <c r="AC16" s="459"/>
      <c r="AD16" s="459" t="str">
        <f>IF(AND('Mapa de Riesgos'!$H$37="Alta",'Mapa de Riesgos'!$L$37="Mayor"),CONCATENATE("R",'Mapa de Riesgos'!$A$37),"")</f>
        <v/>
      </c>
      <c r="AE16" s="459"/>
      <c r="AF16" s="459" t="str">
        <f>IF(AND('Mapa de Riesgos'!$H$43="Alta",'Mapa de Riesgos'!$L$43="Mayor"),CONCATENATE("R",'Mapa de Riesgos'!$A$43),"")</f>
        <v/>
      </c>
      <c r="AG16" s="460"/>
      <c r="AH16" s="449" t="str">
        <f>IF(AND('Mapa de Riesgos'!$H$30="Alta",'Mapa de Riesgos'!$L$30="Catastrófico"),CONCATENATE("R",'Mapa de Riesgos'!$A$30),"")</f>
        <v/>
      </c>
      <c r="AI16" s="450"/>
      <c r="AJ16" s="450" t="str">
        <f>IF(AND('Mapa de Riesgos'!$H$37="Alta",'Mapa de Riesgos'!$L$37="Catastrófico"),CONCATENATE("R",'Mapa de Riesgos'!$A$37),"")</f>
        <v/>
      </c>
      <c r="AK16" s="450"/>
      <c r="AL16" s="450" t="str">
        <f>IF(AND('Mapa de Riesgos'!$H$43="Alta",'Mapa de Riesgos'!$L$43="Catastrófico"),CONCATENATE("R",'Mapa de Riesgos'!$A$43),"")</f>
        <v/>
      </c>
      <c r="AM16" s="451"/>
      <c r="AN16" s="83"/>
      <c r="AO16" s="492"/>
      <c r="AP16" s="493"/>
      <c r="AQ16" s="493"/>
      <c r="AR16" s="493"/>
      <c r="AS16" s="493"/>
      <c r="AT16" s="494"/>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row>
    <row r="17" spans="1:80" ht="15" customHeight="1" x14ac:dyDescent="0.25">
      <c r="A17" s="83"/>
      <c r="B17" s="478"/>
      <c r="C17" s="478"/>
      <c r="D17" s="479"/>
      <c r="E17" s="471"/>
      <c r="F17" s="472"/>
      <c r="G17" s="472"/>
      <c r="H17" s="472"/>
      <c r="I17" s="472"/>
      <c r="J17" s="440"/>
      <c r="K17" s="441"/>
      <c r="L17" s="441"/>
      <c r="M17" s="441"/>
      <c r="N17" s="441"/>
      <c r="O17" s="442"/>
      <c r="P17" s="440"/>
      <c r="Q17" s="441"/>
      <c r="R17" s="441"/>
      <c r="S17" s="441"/>
      <c r="T17" s="441"/>
      <c r="U17" s="442"/>
      <c r="V17" s="458"/>
      <c r="W17" s="459"/>
      <c r="X17" s="459"/>
      <c r="Y17" s="459"/>
      <c r="Z17" s="459"/>
      <c r="AA17" s="460"/>
      <c r="AB17" s="458"/>
      <c r="AC17" s="459"/>
      <c r="AD17" s="459"/>
      <c r="AE17" s="459"/>
      <c r="AF17" s="459"/>
      <c r="AG17" s="460"/>
      <c r="AH17" s="449"/>
      <c r="AI17" s="450"/>
      <c r="AJ17" s="450"/>
      <c r="AK17" s="450"/>
      <c r="AL17" s="450"/>
      <c r="AM17" s="451"/>
      <c r="AN17" s="83"/>
      <c r="AO17" s="492"/>
      <c r="AP17" s="493"/>
      <c r="AQ17" s="493"/>
      <c r="AR17" s="493"/>
      <c r="AS17" s="493"/>
      <c r="AT17" s="494"/>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row>
    <row r="18" spans="1:80" ht="15" customHeight="1" x14ac:dyDescent="0.25">
      <c r="A18" s="83"/>
      <c r="B18" s="478"/>
      <c r="C18" s="478"/>
      <c r="D18" s="479"/>
      <c r="E18" s="471"/>
      <c r="F18" s="472"/>
      <c r="G18" s="472"/>
      <c r="H18" s="472"/>
      <c r="I18" s="472"/>
      <c r="J18" s="440" t="str">
        <f>IF(AND('Mapa de Riesgos'!$H$49="Alta",'Mapa de Riesgos'!$L$49="Leve"),CONCATENATE("R",'Mapa de Riesgos'!$A$49),"")</f>
        <v/>
      </c>
      <c r="K18" s="441"/>
      <c r="L18" s="441" t="str">
        <f>IF(AND('Mapa de Riesgos'!$H$55="Alta",'Mapa de Riesgos'!$L$55="Leve"),CONCATENATE("R",'Mapa de Riesgos'!$A$55),"")</f>
        <v/>
      </c>
      <c r="M18" s="441"/>
      <c r="N18" s="441" t="str">
        <f>IF(AND('Mapa de Riesgos'!$H$61="Alta",'Mapa de Riesgos'!$L$61="Leve"),CONCATENATE("R",'Mapa de Riesgos'!$A$61),"")</f>
        <v/>
      </c>
      <c r="O18" s="442"/>
      <c r="P18" s="440" t="str">
        <f>IF(AND('Mapa de Riesgos'!$H$49="Alta",'Mapa de Riesgos'!$L$49="Menor"),CONCATENATE("R",'Mapa de Riesgos'!$A$49),"")</f>
        <v/>
      </c>
      <c r="Q18" s="441"/>
      <c r="R18" s="441" t="str">
        <f>IF(AND('Mapa de Riesgos'!$H$55="Alta",'Mapa de Riesgos'!$L$55="Menor"),CONCATENATE("R",'Mapa de Riesgos'!$A$55),"")</f>
        <v/>
      </c>
      <c r="S18" s="441"/>
      <c r="T18" s="441" t="str">
        <f>IF(AND('Mapa de Riesgos'!$H$61="Alta",'Mapa de Riesgos'!$L$61="Menor"),CONCATENATE("R",'Mapa de Riesgos'!$A$61),"")</f>
        <v/>
      </c>
      <c r="U18" s="442"/>
      <c r="V18" s="458" t="str">
        <f>IF(AND('Mapa de Riesgos'!$H$49="Alta",'Mapa de Riesgos'!$L$49="Moderado"),CONCATENATE("R",'Mapa de Riesgos'!$A$49),"")</f>
        <v/>
      </c>
      <c r="W18" s="459"/>
      <c r="X18" s="459" t="str">
        <f>IF(AND('Mapa de Riesgos'!$H$55="Alta",'Mapa de Riesgos'!$L$55="Moderado"),CONCATENATE("R",'Mapa de Riesgos'!$A$55),"")</f>
        <v/>
      </c>
      <c r="Y18" s="459"/>
      <c r="Z18" s="459" t="str">
        <f>IF(AND('Mapa de Riesgos'!$H$61="Alta",'Mapa de Riesgos'!$L$61="Moderado"),CONCATENATE("R",'Mapa de Riesgos'!$A$61),"")</f>
        <v/>
      </c>
      <c r="AA18" s="460"/>
      <c r="AB18" s="458" t="str">
        <f>IF(AND('Mapa de Riesgos'!$H$49="Alta",'Mapa de Riesgos'!$L$49="Mayor"),CONCATENATE("R",'Mapa de Riesgos'!$A$49),"")</f>
        <v/>
      </c>
      <c r="AC18" s="459"/>
      <c r="AD18" s="459" t="str">
        <f>IF(AND('Mapa de Riesgos'!$H$55="Alta",'Mapa de Riesgos'!$L$55="Mayor"),CONCATENATE("R",'Mapa de Riesgos'!$A$55),"")</f>
        <v/>
      </c>
      <c r="AE18" s="459"/>
      <c r="AF18" s="459" t="str">
        <f>IF(AND('Mapa de Riesgos'!$H$61="Alta",'Mapa de Riesgos'!$L$61="Mayor"),CONCATENATE("R",'Mapa de Riesgos'!$A$61),"")</f>
        <v/>
      </c>
      <c r="AG18" s="460"/>
      <c r="AH18" s="449" t="str">
        <f>IF(AND('Mapa de Riesgos'!$H$49="Alta",'Mapa de Riesgos'!$L$49="Catastrófico"),CONCATENATE("R",'Mapa de Riesgos'!$A$49),"")</f>
        <v/>
      </c>
      <c r="AI18" s="450"/>
      <c r="AJ18" s="450" t="str">
        <f>IF(AND('Mapa de Riesgos'!$H$55="Alta",'Mapa de Riesgos'!$L$55="Catastrófico"),CONCATENATE("R",'Mapa de Riesgos'!$A$55),"")</f>
        <v/>
      </c>
      <c r="AK18" s="450"/>
      <c r="AL18" s="450" t="str">
        <f>IF(AND('Mapa de Riesgos'!$H$61="Alta",'Mapa de Riesgos'!$L$61="Catastrófico"),CONCATENATE("R",'Mapa de Riesgos'!$A$61),"")</f>
        <v/>
      </c>
      <c r="AM18" s="451"/>
      <c r="AN18" s="83"/>
      <c r="AO18" s="492"/>
      <c r="AP18" s="493"/>
      <c r="AQ18" s="493"/>
      <c r="AR18" s="493"/>
      <c r="AS18" s="493"/>
      <c r="AT18" s="494"/>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row>
    <row r="19" spans="1:80" ht="15" customHeight="1" x14ac:dyDescent="0.25">
      <c r="A19" s="83"/>
      <c r="B19" s="478"/>
      <c r="C19" s="478"/>
      <c r="D19" s="479"/>
      <c r="E19" s="471"/>
      <c r="F19" s="472"/>
      <c r="G19" s="472"/>
      <c r="H19" s="472"/>
      <c r="I19" s="472"/>
      <c r="J19" s="440"/>
      <c r="K19" s="441"/>
      <c r="L19" s="441"/>
      <c r="M19" s="441"/>
      <c r="N19" s="441"/>
      <c r="O19" s="442"/>
      <c r="P19" s="440"/>
      <c r="Q19" s="441"/>
      <c r="R19" s="441"/>
      <c r="S19" s="441"/>
      <c r="T19" s="441"/>
      <c r="U19" s="442"/>
      <c r="V19" s="458"/>
      <c r="W19" s="459"/>
      <c r="X19" s="459"/>
      <c r="Y19" s="459"/>
      <c r="Z19" s="459"/>
      <c r="AA19" s="460"/>
      <c r="AB19" s="458"/>
      <c r="AC19" s="459"/>
      <c r="AD19" s="459"/>
      <c r="AE19" s="459"/>
      <c r="AF19" s="459"/>
      <c r="AG19" s="460"/>
      <c r="AH19" s="449"/>
      <c r="AI19" s="450"/>
      <c r="AJ19" s="450"/>
      <c r="AK19" s="450"/>
      <c r="AL19" s="450"/>
      <c r="AM19" s="451"/>
      <c r="AN19" s="83"/>
      <c r="AO19" s="492"/>
      <c r="AP19" s="493"/>
      <c r="AQ19" s="493"/>
      <c r="AR19" s="493"/>
      <c r="AS19" s="493"/>
      <c r="AT19" s="494"/>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row>
    <row r="20" spans="1:80" ht="15" customHeight="1" x14ac:dyDescent="0.25">
      <c r="A20" s="83"/>
      <c r="B20" s="478"/>
      <c r="C20" s="478"/>
      <c r="D20" s="479"/>
      <c r="E20" s="471"/>
      <c r="F20" s="472"/>
      <c r="G20" s="472"/>
      <c r="H20" s="472"/>
      <c r="I20" s="472"/>
      <c r="J20" s="440" t="str">
        <f>IF(AND('Mapa de Riesgos'!$H$67="Alta",'Mapa de Riesgos'!$L$67="Leve"),CONCATENATE("R",'Mapa de Riesgos'!$A$67),"")</f>
        <v/>
      </c>
      <c r="K20" s="441"/>
      <c r="L20" s="441" t="str">
        <f>IF(AND('Mapa de Riesgos'!$H$73="Alta",'Mapa de Riesgos'!$L$73="Leve"),CONCATENATE("R",'Mapa de Riesgos'!#REF!),"")</f>
        <v/>
      </c>
      <c r="M20" s="441"/>
      <c r="N20" s="441" t="str">
        <f>IF(AND('Mapa de Riesgos'!$H$79="Alta",'Mapa de Riesgos'!$L$79="Leve"),CONCATENATE("R",'Mapa de Riesgos'!$A$79),"")</f>
        <v/>
      </c>
      <c r="O20" s="442"/>
      <c r="P20" s="440" t="str">
        <f>IF(AND('Mapa de Riesgos'!$H$67="Alta",'Mapa de Riesgos'!$L$67="Menor"),CONCATENATE("R",'Mapa de Riesgos'!$A$67),"")</f>
        <v/>
      </c>
      <c r="Q20" s="441"/>
      <c r="R20" s="441" t="str">
        <f>IF(AND('Mapa de Riesgos'!$H$73="Alta",'Mapa de Riesgos'!$L$73="Menor"),CONCATENATE("R",'Mapa de Riesgos'!#REF!),"")</f>
        <v/>
      </c>
      <c r="S20" s="441"/>
      <c r="T20" s="441" t="str">
        <f>IF(AND('Mapa de Riesgos'!$H$79="Alta",'Mapa de Riesgos'!$L$79="Menor"),CONCATENATE("R",'Mapa de Riesgos'!$A$79),"")</f>
        <v/>
      </c>
      <c r="U20" s="442"/>
      <c r="V20" s="458" t="str">
        <f>IF(AND('Mapa de Riesgos'!$H$67="Alta",'Mapa de Riesgos'!$L$67="Moderado"),CONCATENATE("R",'Mapa de Riesgos'!$A$67),"")</f>
        <v/>
      </c>
      <c r="W20" s="459"/>
      <c r="X20" s="459" t="str">
        <f>IF(AND('Mapa de Riesgos'!$H$73="Alta",'Mapa de Riesgos'!$L$73="Moderado"),CONCATENATE("R",'Mapa de Riesgos'!#REF!),"")</f>
        <v/>
      </c>
      <c r="Y20" s="459"/>
      <c r="Z20" s="459" t="str">
        <f>IF(AND('Mapa de Riesgos'!$H$79="Alta",'Mapa de Riesgos'!$L$79="Moderado"),CONCATENATE("R",'Mapa de Riesgos'!$A$79),"")</f>
        <v/>
      </c>
      <c r="AA20" s="460"/>
      <c r="AB20" s="458" t="str">
        <f>IF(AND('Mapa de Riesgos'!$H$67="Alta",'Mapa de Riesgos'!$L$67="Mayor"),CONCATENATE("R",'Mapa de Riesgos'!$A$67),"")</f>
        <v/>
      </c>
      <c r="AC20" s="459"/>
      <c r="AD20" s="459" t="str">
        <f>IF(AND('Mapa de Riesgos'!$H$73="Alta",'Mapa de Riesgos'!$L$73="Mayor"),CONCATENATE("R",'Mapa de Riesgos'!#REF!),"")</f>
        <v/>
      </c>
      <c r="AE20" s="459"/>
      <c r="AF20" s="459" t="str">
        <f>IF(AND('Mapa de Riesgos'!$H$79="Alta",'Mapa de Riesgos'!$L$79="Mayor"),CONCATENATE("R",'Mapa de Riesgos'!$A$79),"")</f>
        <v/>
      </c>
      <c r="AG20" s="460"/>
      <c r="AH20" s="449" t="str">
        <f>IF(AND('Mapa de Riesgos'!$H$67="Alta",'Mapa de Riesgos'!$L$67="Catastrófico"),CONCATENATE("R",'Mapa de Riesgos'!$A$67),"")</f>
        <v/>
      </c>
      <c r="AI20" s="450"/>
      <c r="AJ20" s="450" t="str">
        <f>IF(AND('Mapa de Riesgos'!$H$73="Alta",'Mapa de Riesgos'!$L$73="Catastrófico"),CONCATENATE("R",'Mapa de Riesgos'!#REF!),"")</f>
        <v/>
      </c>
      <c r="AK20" s="450"/>
      <c r="AL20" s="450" t="str">
        <f>IF(AND('Mapa de Riesgos'!$H$79="Alta",'Mapa de Riesgos'!$L$79="Catastrófico"),CONCATENATE("R",'Mapa de Riesgos'!$A$79),"")</f>
        <v/>
      </c>
      <c r="AM20" s="451"/>
      <c r="AN20" s="83"/>
      <c r="AO20" s="492"/>
      <c r="AP20" s="493"/>
      <c r="AQ20" s="493"/>
      <c r="AR20" s="493"/>
      <c r="AS20" s="493"/>
      <c r="AT20" s="494"/>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row>
    <row r="21" spans="1:80" ht="15.75" customHeight="1" thickBot="1" x14ac:dyDescent="0.3">
      <c r="A21" s="83"/>
      <c r="B21" s="478"/>
      <c r="C21" s="478"/>
      <c r="D21" s="479"/>
      <c r="E21" s="474"/>
      <c r="F21" s="475"/>
      <c r="G21" s="475"/>
      <c r="H21" s="475"/>
      <c r="I21" s="475"/>
      <c r="J21" s="443"/>
      <c r="K21" s="444"/>
      <c r="L21" s="444"/>
      <c r="M21" s="444"/>
      <c r="N21" s="444"/>
      <c r="O21" s="445"/>
      <c r="P21" s="443"/>
      <c r="Q21" s="444"/>
      <c r="R21" s="444"/>
      <c r="S21" s="444"/>
      <c r="T21" s="444"/>
      <c r="U21" s="445"/>
      <c r="V21" s="461"/>
      <c r="W21" s="462"/>
      <c r="X21" s="462"/>
      <c r="Y21" s="462"/>
      <c r="Z21" s="462"/>
      <c r="AA21" s="463"/>
      <c r="AB21" s="461"/>
      <c r="AC21" s="462"/>
      <c r="AD21" s="462"/>
      <c r="AE21" s="462"/>
      <c r="AF21" s="462"/>
      <c r="AG21" s="463"/>
      <c r="AH21" s="452"/>
      <c r="AI21" s="453"/>
      <c r="AJ21" s="453"/>
      <c r="AK21" s="453"/>
      <c r="AL21" s="453"/>
      <c r="AM21" s="454"/>
      <c r="AN21" s="83"/>
      <c r="AO21" s="495"/>
      <c r="AP21" s="496"/>
      <c r="AQ21" s="496"/>
      <c r="AR21" s="496"/>
      <c r="AS21" s="496"/>
      <c r="AT21" s="497"/>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row>
    <row r="22" spans="1:80" x14ac:dyDescent="0.25">
      <c r="A22" s="83"/>
      <c r="B22" s="478"/>
      <c r="C22" s="478"/>
      <c r="D22" s="479"/>
      <c r="E22" s="468" t="s">
        <v>212</v>
      </c>
      <c r="F22" s="469"/>
      <c r="G22" s="469"/>
      <c r="H22" s="469"/>
      <c r="I22" s="470"/>
      <c r="J22" s="446" t="str">
        <f>IF(AND('Mapa de Riesgos'!$H$12="Media",'Mapa de Riesgos'!$L$12="Leve"),CONCATENATE("R",'Mapa de Riesgos'!$A$12),"")</f>
        <v/>
      </c>
      <c r="K22" s="447"/>
      <c r="L22" s="447" t="str">
        <f>IF(AND('Mapa de Riesgos'!$H$18="Media",'Mapa de Riesgos'!$L$18="Leve"),CONCATENATE("R",'Mapa de Riesgos'!$A$18),"")</f>
        <v/>
      </c>
      <c r="M22" s="447"/>
      <c r="N22" s="447" t="str">
        <f>IF(AND('Mapa de Riesgos'!$H$24="Media",'Mapa de Riesgos'!$L$24="Leve"),CONCATENATE("R",'Mapa de Riesgos'!$A$24),"")</f>
        <v/>
      </c>
      <c r="O22" s="448"/>
      <c r="P22" s="446" t="str">
        <f>IF(AND('Mapa de Riesgos'!$H$12="Media",'Mapa de Riesgos'!$L$12="Menor"),CONCATENATE("R",'Mapa de Riesgos'!$A$12),"")</f>
        <v/>
      </c>
      <c r="Q22" s="447"/>
      <c r="R22" s="447" t="str">
        <f>IF(AND('Mapa de Riesgos'!$H$18="Media",'Mapa de Riesgos'!$L$18="Menor"),CONCATENATE("R",'Mapa de Riesgos'!$A$18),"")</f>
        <v/>
      </c>
      <c r="S22" s="447"/>
      <c r="T22" s="447" t="str">
        <f>IF(AND('Mapa de Riesgos'!$H$24="Media",'Mapa de Riesgos'!$L$24="Menor"),CONCATENATE("R",'Mapa de Riesgos'!$A$24),"")</f>
        <v/>
      </c>
      <c r="U22" s="448"/>
      <c r="V22" s="446" t="str">
        <f>IF(AND('Mapa de Riesgos'!$H$12="Media",'Mapa de Riesgos'!$L$12="Moderado"),CONCATENATE("R",'Mapa de Riesgos'!$A$12),"")</f>
        <v>R1</v>
      </c>
      <c r="W22" s="447"/>
      <c r="X22" s="447" t="str">
        <f>IF(AND('Mapa de Riesgos'!$H$18="Media",'Mapa de Riesgos'!$L$18="Moderado"),CONCATENATE("R",'Mapa de Riesgos'!$A$18),"")</f>
        <v/>
      </c>
      <c r="Y22" s="447"/>
      <c r="Z22" s="447" t="str">
        <f>IF(AND('Mapa de Riesgos'!$H$24="Media",'Mapa de Riesgos'!$L$24="Moderado"),CONCATENATE("R",'Mapa de Riesgos'!$A$24),"")</f>
        <v/>
      </c>
      <c r="AA22" s="448"/>
      <c r="AB22" s="464" t="str">
        <f>IF(AND('Mapa de Riesgos'!$H$12="Media",'Mapa de Riesgos'!$L$12="Mayor"),CONCATENATE("R",'Mapa de Riesgos'!$A$12),"")</f>
        <v/>
      </c>
      <c r="AC22" s="465"/>
      <c r="AD22" s="465" t="str">
        <f>IF(AND('Mapa de Riesgos'!$H$18="Media",'Mapa de Riesgos'!$L$18="Mayor"),CONCATENATE("R",'Mapa de Riesgos'!$A$18),"")</f>
        <v/>
      </c>
      <c r="AE22" s="465"/>
      <c r="AF22" s="465" t="str">
        <f>IF(AND('Mapa de Riesgos'!$H$24="Media",'Mapa de Riesgos'!$L$24="Mayor"),CONCATENATE("R",'Mapa de Riesgos'!$A$24),"")</f>
        <v>R3</v>
      </c>
      <c r="AG22" s="466"/>
      <c r="AH22" s="455" t="str">
        <f>IF(AND('Mapa de Riesgos'!$H$12="Media",'Mapa de Riesgos'!$L$12="Catastrófico"),CONCATENATE("R",'Mapa de Riesgos'!$A$12),"")</f>
        <v/>
      </c>
      <c r="AI22" s="456"/>
      <c r="AJ22" s="456" t="str">
        <f>IF(AND('Mapa de Riesgos'!$H$18="Media",'Mapa de Riesgos'!$L$18="Catastrófico"),CONCATENATE("R",'Mapa de Riesgos'!$A$18),"")</f>
        <v/>
      </c>
      <c r="AK22" s="456"/>
      <c r="AL22" s="456" t="str">
        <f>IF(AND('Mapa de Riesgos'!$H$24="Media",'Mapa de Riesgos'!$L$24="Catastrófico"),CONCATENATE("R",'Mapa de Riesgos'!$A$24),"")</f>
        <v/>
      </c>
      <c r="AM22" s="457"/>
      <c r="AN22" s="83"/>
      <c r="AO22" s="498" t="s">
        <v>213</v>
      </c>
      <c r="AP22" s="499"/>
      <c r="AQ22" s="499"/>
      <c r="AR22" s="499"/>
      <c r="AS22" s="499"/>
      <c r="AT22" s="500"/>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row>
    <row r="23" spans="1:80" x14ac:dyDescent="0.25">
      <c r="A23" s="83"/>
      <c r="B23" s="478"/>
      <c r="C23" s="478"/>
      <c r="D23" s="479"/>
      <c r="E23" s="471"/>
      <c r="F23" s="472"/>
      <c r="G23" s="472"/>
      <c r="H23" s="472"/>
      <c r="I23" s="473"/>
      <c r="J23" s="440"/>
      <c r="K23" s="441"/>
      <c r="L23" s="441"/>
      <c r="M23" s="441"/>
      <c r="N23" s="441"/>
      <c r="O23" s="442"/>
      <c r="P23" s="440"/>
      <c r="Q23" s="441"/>
      <c r="R23" s="441"/>
      <c r="S23" s="441"/>
      <c r="T23" s="441"/>
      <c r="U23" s="442"/>
      <c r="V23" s="440"/>
      <c r="W23" s="441"/>
      <c r="X23" s="441"/>
      <c r="Y23" s="441"/>
      <c r="Z23" s="441"/>
      <c r="AA23" s="442"/>
      <c r="AB23" s="458"/>
      <c r="AC23" s="459"/>
      <c r="AD23" s="459"/>
      <c r="AE23" s="459"/>
      <c r="AF23" s="459"/>
      <c r="AG23" s="460"/>
      <c r="AH23" s="449"/>
      <c r="AI23" s="450"/>
      <c r="AJ23" s="450"/>
      <c r="AK23" s="450"/>
      <c r="AL23" s="450"/>
      <c r="AM23" s="451"/>
      <c r="AN23" s="83"/>
      <c r="AO23" s="501"/>
      <c r="AP23" s="502"/>
      <c r="AQ23" s="502"/>
      <c r="AR23" s="502"/>
      <c r="AS23" s="502"/>
      <c r="AT23" s="503"/>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row>
    <row r="24" spans="1:80" x14ac:dyDescent="0.25">
      <c r="A24" s="83"/>
      <c r="B24" s="478"/>
      <c r="C24" s="478"/>
      <c r="D24" s="479"/>
      <c r="E24" s="471"/>
      <c r="F24" s="472"/>
      <c r="G24" s="472"/>
      <c r="H24" s="472"/>
      <c r="I24" s="473"/>
      <c r="J24" s="440" t="str">
        <f>IF(AND('Mapa de Riesgos'!$H$30="Media",'Mapa de Riesgos'!$L$30="Leve"),CONCATENATE("R",'Mapa de Riesgos'!$A$30),"")</f>
        <v/>
      </c>
      <c r="K24" s="441"/>
      <c r="L24" s="441" t="str">
        <f>IF(AND('Mapa de Riesgos'!$H$37="Media",'Mapa de Riesgos'!$L$37="Leve"),CONCATENATE("R",'Mapa de Riesgos'!$A$37),"")</f>
        <v/>
      </c>
      <c r="M24" s="441"/>
      <c r="N24" s="441" t="str">
        <f>IF(AND('Mapa de Riesgos'!$H$43="Media",'Mapa de Riesgos'!$L$43="Leve"),CONCATENATE("R",'Mapa de Riesgos'!$A$43),"")</f>
        <v/>
      </c>
      <c r="O24" s="442"/>
      <c r="P24" s="440" t="str">
        <f>IF(AND('Mapa de Riesgos'!$H$30="Media",'Mapa de Riesgos'!$L$30="Menor"),CONCATENATE("R",'Mapa de Riesgos'!$A$30),"")</f>
        <v/>
      </c>
      <c r="Q24" s="441"/>
      <c r="R24" s="441" t="str">
        <f>IF(AND('Mapa de Riesgos'!$H$37="Media",'Mapa de Riesgos'!$L$37="Menor"),CONCATENATE("R",'Mapa de Riesgos'!$A$37),"")</f>
        <v/>
      </c>
      <c r="S24" s="441"/>
      <c r="T24" s="441" t="str">
        <f>IF(AND('Mapa de Riesgos'!$H$43="Media",'Mapa de Riesgos'!$L$43="Menor"),CONCATENATE("R",'Mapa de Riesgos'!$A$43),"")</f>
        <v/>
      </c>
      <c r="U24" s="442"/>
      <c r="V24" s="440" t="str">
        <f>IF(AND('Mapa de Riesgos'!$H$30="Media",'Mapa de Riesgos'!$L$30="Moderado"),CONCATENATE("R",'Mapa de Riesgos'!$A$30),"")</f>
        <v/>
      </c>
      <c r="W24" s="441"/>
      <c r="X24" s="441" t="str">
        <f>IF(AND('Mapa de Riesgos'!$H$37="Media",'Mapa de Riesgos'!$L$37="Moderado"),CONCATENATE("R",'Mapa de Riesgos'!$A$37),"")</f>
        <v>R5</v>
      </c>
      <c r="Y24" s="441"/>
      <c r="Z24" s="441" t="str">
        <f>IF(AND('Mapa de Riesgos'!$H$43="Media",'Mapa de Riesgos'!$L$43="Moderado"),CONCATENATE("R",'Mapa de Riesgos'!$A$43),"")</f>
        <v>R6</v>
      </c>
      <c r="AA24" s="442"/>
      <c r="AB24" s="458" t="str">
        <f>IF(AND('Mapa de Riesgos'!$H$30="Media",'Mapa de Riesgos'!$L$30="Mayor"),CONCATENATE("R",'Mapa de Riesgos'!$A$30),"")</f>
        <v>R4</v>
      </c>
      <c r="AC24" s="459"/>
      <c r="AD24" s="459" t="str">
        <f>IF(AND('Mapa de Riesgos'!$H$37="Media",'Mapa de Riesgos'!$L$37="Mayor"),CONCATENATE("R",'Mapa de Riesgos'!$A$37),"")</f>
        <v/>
      </c>
      <c r="AE24" s="459"/>
      <c r="AF24" s="459" t="str">
        <f>IF(AND('Mapa de Riesgos'!$H$43="Media",'Mapa de Riesgos'!$L$43="Mayor"),CONCATENATE("R",'Mapa de Riesgos'!$A$43),"")</f>
        <v/>
      </c>
      <c r="AG24" s="460"/>
      <c r="AH24" s="449" t="str">
        <f>IF(AND('Mapa de Riesgos'!$H$30="Media",'Mapa de Riesgos'!$L$30="Catastrófico"),CONCATENATE("R",'Mapa de Riesgos'!$A$30),"")</f>
        <v/>
      </c>
      <c r="AI24" s="450"/>
      <c r="AJ24" s="450" t="str">
        <f>IF(AND('Mapa de Riesgos'!$H$37="Media",'Mapa de Riesgos'!$L$37="Catastrófico"),CONCATENATE("R",'Mapa de Riesgos'!$A$37),"")</f>
        <v/>
      </c>
      <c r="AK24" s="450"/>
      <c r="AL24" s="450" t="str">
        <f>IF(AND('Mapa de Riesgos'!$H$43="Media",'Mapa de Riesgos'!$L$43="Catastrófico"),CONCATENATE("R",'Mapa de Riesgos'!$A$43),"")</f>
        <v/>
      </c>
      <c r="AM24" s="451"/>
      <c r="AN24" s="83"/>
      <c r="AO24" s="501"/>
      <c r="AP24" s="502"/>
      <c r="AQ24" s="502"/>
      <c r="AR24" s="502"/>
      <c r="AS24" s="502"/>
      <c r="AT24" s="503"/>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row>
    <row r="25" spans="1:80" x14ac:dyDescent="0.25">
      <c r="A25" s="83"/>
      <c r="B25" s="478"/>
      <c r="C25" s="478"/>
      <c r="D25" s="479"/>
      <c r="E25" s="471"/>
      <c r="F25" s="472"/>
      <c r="G25" s="472"/>
      <c r="H25" s="472"/>
      <c r="I25" s="473"/>
      <c r="J25" s="440"/>
      <c r="K25" s="441"/>
      <c r="L25" s="441"/>
      <c r="M25" s="441"/>
      <c r="N25" s="441"/>
      <c r="O25" s="442"/>
      <c r="P25" s="440"/>
      <c r="Q25" s="441"/>
      <c r="R25" s="441"/>
      <c r="S25" s="441"/>
      <c r="T25" s="441"/>
      <c r="U25" s="442"/>
      <c r="V25" s="440"/>
      <c r="W25" s="441"/>
      <c r="X25" s="441"/>
      <c r="Y25" s="441"/>
      <c r="Z25" s="441"/>
      <c r="AA25" s="442"/>
      <c r="AB25" s="458"/>
      <c r="AC25" s="459"/>
      <c r="AD25" s="459"/>
      <c r="AE25" s="459"/>
      <c r="AF25" s="459"/>
      <c r="AG25" s="460"/>
      <c r="AH25" s="449"/>
      <c r="AI25" s="450"/>
      <c r="AJ25" s="450"/>
      <c r="AK25" s="450"/>
      <c r="AL25" s="450"/>
      <c r="AM25" s="451"/>
      <c r="AN25" s="83"/>
      <c r="AO25" s="501"/>
      <c r="AP25" s="502"/>
      <c r="AQ25" s="502"/>
      <c r="AR25" s="502"/>
      <c r="AS25" s="502"/>
      <c r="AT25" s="503"/>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row>
    <row r="26" spans="1:80" x14ac:dyDescent="0.25">
      <c r="A26" s="83"/>
      <c r="B26" s="478"/>
      <c r="C26" s="478"/>
      <c r="D26" s="479"/>
      <c r="E26" s="471"/>
      <c r="F26" s="472"/>
      <c r="G26" s="472"/>
      <c r="H26" s="472"/>
      <c r="I26" s="473"/>
      <c r="J26" s="440" t="str">
        <f>IF(AND('Mapa de Riesgos'!$H$49="Media",'Mapa de Riesgos'!$L$49="Leve"),CONCATENATE("R",'Mapa de Riesgos'!$A$49),"")</f>
        <v/>
      </c>
      <c r="K26" s="441"/>
      <c r="L26" s="441" t="str">
        <f>IF(AND('Mapa de Riesgos'!$H$55="Media",'Mapa de Riesgos'!$L$55="Leve"),CONCATENATE("R",'Mapa de Riesgos'!$A$55),"")</f>
        <v/>
      </c>
      <c r="M26" s="441"/>
      <c r="N26" s="441" t="str">
        <f>IF(AND('Mapa de Riesgos'!$H$61="Media",'Mapa de Riesgos'!$L$61="Leve"),CONCATENATE("R",'Mapa de Riesgos'!$A$61),"")</f>
        <v/>
      </c>
      <c r="O26" s="442"/>
      <c r="P26" s="440" t="str">
        <f>IF(AND('Mapa de Riesgos'!$H$49="Media",'Mapa de Riesgos'!$L$49="Menor"),CONCATENATE("R",'Mapa de Riesgos'!$A$49),"")</f>
        <v/>
      </c>
      <c r="Q26" s="441"/>
      <c r="R26" s="441" t="str">
        <f>IF(AND('Mapa de Riesgos'!$H$55="Media",'Mapa de Riesgos'!$L$55="Menor"),CONCATENATE("R",'Mapa de Riesgos'!$A$55),"")</f>
        <v/>
      </c>
      <c r="S26" s="441"/>
      <c r="T26" s="441" t="str">
        <f>IF(AND('Mapa de Riesgos'!$H$61="Media",'Mapa de Riesgos'!$L$61="Menor"),CONCATENATE("R",'Mapa de Riesgos'!$A$61),"")</f>
        <v/>
      </c>
      <c r="U26" s="442"/>
      <c r="V26" s="440" t="str">
        <f>IF(AND('Mapa de Riesgos'!$H$49="Media",'Mapa de Riesgos'!$L$49="Moderado"),CONCATENATE("R",'Mapa de Riesgos'!$A$49),"")</f>
        <v/>
      </c>
      <c r="W26" s="441"/>
      <c r="X26" s="441" t="str">
        <f>IF(AND('Mapa de Riesgos'!$H$55="Media",'Mapa de Riesgos'!$L$55="Moderado"),CONCATENATE("R",'Mapa de Riesgos'!$A$55),"")</f>
        <v/>
      </c>
      <c r="Y26" s="441"/>
      <c r="Z26" s="441" t="str">
        <f>IF(AND('Mapa de Riesgos'!$H$61="Media",'Mapa de Riesgos'!$L$61="Moderado"),CONCATENATE("R",'Mapa de Riesgos'!$A$61),"")</f>
        <v/>
      </c>
      <c r="AA26" s="442"/>
      <c r="AB26" s="458" t="str">
        <f>IF(AND('Mapa de Riesgos'!$H$49="Media",'Mapa de Riesgos'!$L$49="Mayor"),CONCATENATE("R",'Mapa de Riesgos'!$A$49),"")</f>
        <v/>
      </c>
      <c r="AC26" s="459"/>
      <c r="AD26" s="459" t="str">
        <f>IF(AND('Mapa de Riesgos'!$H$55="Media",'Mapa de Riesgos'!$L$55="Mayor"),CONCATENATE("R",'Mapa de Riesgos'!$A$55),"")</f>
        <v/>
      </c>
      <c r="AE26" s="459"/>
      <c r="AF26" s="459" t="str">
        <f>IF(AND('Mapa de Riesgos'!$H$61="Media",'Mapa de Riesgos'!$L$61="Mayor"),CONCATENATE("R",'Mapa de Riesgos'!$A$61),"")</f>
        <v/>
      </c>
      <c r="AG26" s="460"/>
      <c r="AH26" s="449" t="str">
        <f>IF(AND('Mapa de Riesgos'!$H$49="Media",'Mapa de Riesgos'!$L$49="Catastrófico"),CONCATENATE("R",'Mapa de Riesgos'!$A$49),"")</f>
        <v/>
      </c>
      <c r="AI26" s="450"/>
      <c r="AJ26" s="450" t="str">
        <f>IF(AND('Mapa de Riesgos'!$H$55="Media",'Mapa de Riesgos'!$L$55="Catastrófico"),CONCATENATE("R",'Mapa de Riesgos'!$A$55),"")</f>
        <v/>
      </c>
      <c r="AK26" s="450"/>
      <c r="AL26" s="450" t="str">
        <f>IF(AND('Mapa de Riesgos'!$H$61="Media",'Mapa de Riesgos'!$L$61="Catastrófico"),CONCATENATE("R",'Mapa de Riesgos'!$A$61),"")</f>
        <v/>
      </c>
      <c r="AM26" s="451"/>
      <c r="AN26" s="83"/>
      <c r="AO26" s="501"/>
      <c r="AP26" s="502"/>
      <c r="AQ26" s="502"/>
      <c r="AR26" s="502"/>
      <c r="AS26" s="502"/>
      <c r="AT26" s="503"/>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row>
    <row r="27" spans="1:80" x14ac:dyDescent="0.25">
      <c r="A27" s="83"/>
      <c r="B27" s="478"/>
      <c r="C27" s="478"/>
      <c r="D27" s="479"/>
      <c r="E27" s="471"/>
      <c r="F27" s="472"/>
      <c r="G27" s="472"/>
      <c r="H27" s="472"/>
      <c r="I27" s="473"/>
      <c r="J27" s="440"/>
      <c r="K27" s="441"/>
      <c r="L27" s="441"/>
      <c r="M27" s="441"/>
      <c r="N27" s="441"/>
      <c r="O27" s="442"/>
      <c r="P27" s="440"/>
      <c r="Q27" s="441"/>
      <c r="R27" s="441"/>
      <c r="S27" s="441"/>
      <c r="T27" s="441"/>
      <c r="U27" s="442"/>
      <c r="V27" s="440"/>
      <c r="W27" s="441"/>
      <c r="X27" s="441"/>
      <c r="Y27" s="441"/>
      <c r="Z27" s="441"/>
      <c r="AA27" s="442"/>
      <c r="AB27" s="458"/>
      <c r="AC27" s="459"/>
      <c r="AD27" s="459"/>
      <c r="AE27" s="459"/>
      <c r="AF27" s="459"/>
      <c r="AG27" s="460"/>
      <c r="AH27" s="449"/>
      <c r="AI27" s="450"/>
      <c r="AJ27" s="450"/>
      <c r="AK27" s="450"/>
      <c r="AL27" s="450"/>
      <c r="AM27" s="451"/>
      <c r="AN27" s="83"/>
      <c r="AO27" s="501"/>
      <c r="AP27" s="502"/>
      <c r="AQ27" s="502"/>
      <c r="AR27" s="502"/>
      <c r="AS27" s="502"/>
      <c r="AT27" s="503"/>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row>
    <row r="28" spans="1:80" x14ac:dyDescent="0.25">
      <c r="A28" s="83"/>
      <c r="B28" s="478"/>
      <c r="C28" s="478"/>
      <c r="D28" s="479"/>
      <c r="E28" s="471"/>
      <c r="F28" s="472"/>
      <c r="G28" s="472"/>
      <c r="H28" s="472"/>
      <c r="I28" s="473"/>
      <c r="J28" s="440" t="str">
        <f>IF(AND('Mapa de Riesgos'!$H$67="Media",'Mapa de Riesgos'!$L$67="Leve"),CONCATENATE("R",'Mapa de Riesgos'!$A$67),"")</f>
        <v/>
      </c>
      <c r="K28" s="441"/>
      <c r="L28" s="441" t="str">
        <f>IF(AND('Mapa de Riesgos'!$H$73="Media",'Mapa de Riesgos'!$L$73="Leve"),CONCATENATE("R",'Mapa de Riesgos'!#REF!),"")</f>
        <v/>
      </c>
      <c r="M28" s="441"/>
      <c r="N28" s="441" t="str">
        <f>IF(AND('Mapa de Riesgos'!$H$79="Media",'Mapa de Riesgos'!$L$79="Leve"),CONCATENATE("R",'Mapa de Riesgos'!$A$79),"")</f>
        <v/>
      </c>
      <c r="O28" s="442"/>
      <c r="P28" s="440" t="str">
        <f>IF(AND('Mapa de Riesgos'!$H$67="Media",'Mapa de Riesgos'!$L$67="Menor"),CONCATENATE("R",'Mapa de Riesgos'!$A$67),"")</f>
        <v/>
      </c>
      <c r="Q28" s="441"/>
      <c r="R28" s="441" t="str">
        <f>IF(AND('Mapa de Riesgos'!$H$73="Media",'Mapa de Riesgos'!$L$73="Menor"),CONCATENATE("R",'Mapa de Riesgos'!#REF!),"")</f>
        <v/>
      </c>
      <c r="S28" s="441"/>
      <c r="T28" s="441" t="str">
        <f>IF(AND('Mapa de Riesgos'!$H$79="Media",'Mapa de Riesgos'!$L$79="Menor"),CONCATENATE("R",'Mapa de Riesgos'!$A$79),"")</f>
        <v/>
      </c>
      <c r="U28" s="442"/>
      <c r="V28" s="440" t="str">
        <f>IF(AND('Mapa de Riesgos'!$H$67="Media",'Mapa de Riesgos'!$L$67="Moderado"),CONCATENATE("R",'Mapa de Riesgos'!$A$67),"")</f>
        <v/>
      </c>
      <c r="W28" s="441"/>
      <c r="X28" s="441" t="str">
        <f>IF(AND('Mapa de Riesgos'!$H$73="Media",'Mapa de Riesgos'!$L$73="Moderado"),CONCATENATE("R",'Mapa de Riesgos'!#REF!),"")</f>
        <v/>
      </c>
      <c r="Y28" s="441"/>
      <c r="Z28" s="441" t="str">
        <f>IF(AND('Mapa de Riesgos'!$H$79="Media",'Mapa de Riesgos'!$L$79="Moderado"),CONCATENATE("R",'Mapa de Riesgos'!$A$79),"")</f>
        <v/>
      </c>
      <c r="AA28" s="442"/>
      <c r="AB28" s="458" t="str">
        <f>IF(AND('Mapa de Riesgos'!$H$67="Media",'Mapa de Riesgos'!$L$67="Mayor"),CONCATENATE("R",'Mapa de Riesgos'!$A$67),"")</f>
        <v/>
      </c>
      <c r="AC28" s="459"/>
      <c r="AD28" s="459" t="str">
        <f>IF(AND('Mapa de Riesgos'!$H$73="Media",'Mapa de Riesgos'!$L$73="Mayor"),CONCATENATE("R",'Mapa de Riesgos'!#REF!),"")</f>
        <v/>
      </c>
      <c r="AE28" s="459"/>
      <c r="AF28" s="459" t="str">
        <f>IF(AND('Mapa de Riesgos'!$H$79="Media",'Mapa de Riesgos'!$L$79="Mayor"),CONCATENATE("R",'Mapa de Riesgos'!$A$79),"")</f>
        <v/>
      </c>
      <c r="AG28" s="460"/>
      <c r="AH28" s="449" t="str">
        <f>IF(AND('Mapa de Riesgos'!$H$67="Media",'Mapa de Riesgos'!$L$67="Catastrófico"),CONCATENATE("R",'Mapa de Riesgos'!$A$67),"")</f>
        <v/>
      </c>
      <c r="AI28" s="450"/>
      <c r="AJ28" s="450" t="str">
        <f>IF(AND('Mapa de Riesgos'!$H$73="Media",'Mapa de Riesgos'!$L$73="Catastrófico"),CONCATENATE("R",'Mapa de Riesgos'!#REF!),"")</f>
        <v/>
      </c>
      <c r="AK28" s="450"/>
      <c r="AL28" s="450" t="str">
        <f>IF(AND('Mapa de Riesgos'!$H$79="Media",'Mapa de Riesgos'!$L$79="Catastrófico"),CONCATENATE("R",'Mapa de Riesgos'!$A$79),"")</f>
        <v/>
      </c>
      <c r="AM28" s="451"/>
      <c r="AN28" s="83"/>
      <c r="AO28" s="501"/>
      <c r="AP28" s="502"/>
      <c r="AQ28" s="502"/>
      <c r="AR28" s="502"/>
      <c r="AS28" s="502"/>
      <c r="AT28" s="503"/>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row>
    <row r="29" spans="1:80" ht="15.75" thickBot="1" x14ac:dyDescent="0.3">
      <c r="A29" s="83"/>
      <c r="B29" s="478"/>
      <c r="C29" s="478"/>
      <c r="D29" s="479"/>
      <c r="E29" s="474"/>
      <c r="F29" s="475"/>
      <c r="G29" s="475"/>
      <c r="H29" s="475"/>
      <c r="I29" s="476"/>
      <c r="J29" s="440"/>
      <c r="K29" s="441"/>
      <c r="L29" s="441"/>
      <c r="M29" s="441"/>
      <c r="N29" s="441"/>
      <c r="O29" s="442"/>
      <c r="P29" s="443"/>
      <c r="Q29" s="444"/>
      <c r="R29" s="444"/>
      <c r="S29" s="444"/>
      <c r="T29" s="444"/>
      <c r="U29" s="445"/>
      <c r="V29" s="443"/>
      <c r="W29" s="444"/>
      <c r="X29" s="444"/>
      <c r="Y29" s="444"/>
      <c r="Z29" s="444"/>
      <c r="AA29" s="445"/>
      <c r="AB29" s="461"/>
      <c r="AC29" s="462"/>
      <c r="AD29" s="462"/>
      <c r="AE29" s="462"/>
      <c r="AF29" s="462"/>
      <c r="AG29" s="463"/>
      <c r="AH29" s="452"/>
      <c r="AI29" s="453"/>
      <c r="AJ29" s="453"/>
      <c r="AK29" s="453"/>
      <c r="AL29" s="453"/>
      <c r="AM29" s="454"/>
      <c r="AN29" s="83"/>
      <c r="AO29" s="504"/>
      <c r="AP29" s="505"/>
      <c r="AQ29" s="505"/>
      <c r="AR29" s="505"/>
      <c r="AS29" s="505"/>
      <c r="AT29" s="506"/>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row>
    <row r="30" spans="1:80" x14ac:dyDescent="0.25">
      <c r="A30" s="83"/>
      <c r="B30" s="478"/>
      <c r="C30" s="478"/>
      <c r="D30" s="479"/>
      <c r="E30" s="468" t="s">
        <v>214</v>
      </c>
      <c r="F30" s="469"/>
      <c r="G30" s="469"/>
      <c r="H30" s="469"/>
      <c r="I30" s="469"/>
      <c r="J30" s="437" t="str">
        <f>IF(AND('Mapa de Riesgos'!$H$12="Baja",'Mapa de Riesgos'!$L$12="Leve"),CONCATENATE("R",'Mapa de Riesgos'!$A$12),"")</f>
        <v/>
      </c>
      <c r="K30" s="438"/>
      <c r="L30" s="438" t="str">
        <f>IF(AND('Mapa de Riesgos'!$H$18="Baja",'Mapa de Riesgos'!$L$18="Leve"),CONCATENATE("R",'Mapa de Riesgos'!$A$18),"")</f>
        <v/>
      </c>
      <c r="M30" s="438"/>
      <c r="N30" s="438" t="str">
        <f>IF(AND('Mapa de Riesgos'!$H$24="Baja",'Mapa de Riesgos'!$L$24="Leve"),CONCATENATE("R",'Mapa de Riesgos'!$A$24),"")</f>
        <v/>
      </c>
      <c r="O30" s="439"/>
      <c r="P30" s="447" t="str">
        <f>IF(AND('Mapa de Riesgos'!$H$12="Baja",'Mapa de Riesgos'!$L$12="Menor"),CONCATENATE("R",'Mapa de Riesgos'!$A$12),"")</f>
        <v/>
      </c>
      <c r="Q30" s="447"/>
      <c r="R30" s="447" t="str">
        <f>IF(AND('Mapa de Riesgos'!$H$18="Baja",'Mapa de Riesgos'!$L$18="Menor"),CONCATENATE("R",'Mapa de Riesgos'!$A$18),"")</f>
        <v/>
      </c>
      <c r="S30" s="447"/>
      <c r="T30" s="447" t="str">
        <f>IF(AND('Mapa de Riesgos'!$H$24="Baja",'Mapa de Riesgos'!$L$24="Menor"),CONCATENATE("R",'Mapa de Riesgos'!$A$24),"")</f>
        <v/>
      </c>
      <c r="U30" s="448"/>
      <c r="V30" s="446" t="str">
        <f>IF(AND('Mapa de Riesgos'!$H$12="Baja",'Mapa de Riesgos'!$L$12="Moderado"),CONCATENATE("R",'Mapa de Riesgos'!$A$12),"")</f>
        <v/>
      </c>
      <c r="W30" s="447"/>
      <c r="X30" s="447" t="str">
        <f>IF(AND('Mapa de Riesgos'!$H$18="Baja",'Mapa de Riesgos'!$L$18="Moderado"),CONCATENATE("R",'Mapa de Riesgos'!$A$18),"")</f>
        <v/>
      </c>
      <c r="Y30" s="447"/>
      <c r="Z30" s="447" t="str">
        <f>IF(AND('Mapa de Riesgos'!$H$24="Baja",'Mapa de Riesgos'!$L$24="Moderado"),CONCATENATE("R",'Mapa de Riesgos'!$A$24),"")</f>
        <v/>
      </c>
      <c r="AA30" s="448"/>
      <c r="AB30" s="464" t="str">
        <f>IF(AND('Mapa de Riesgos'!$H$12="Baja",'Mapa de Riesgos'!$L$12="Mayor"),CONCATENATE("R",'Mapa de Riesgos'!$A$12),"")</f>
        <v/>
      </c>
      <c r="AC30" s="465"/>
      <c r="AD30" s="465" t="str">
        <f>IF(AND('Mapa de Riesgos'!$H$18="Baja",'Mapa de Riesgos'!$L$18="Mayor"),CONCATENATE("R",'Mapa de Riesgos'!$A$18),"")</f>
        <v/>
      </c>
      <c r="AE30" s="465"/>
      <c r="AF30" s="465" t="str">
        <f>IF(AND('Mapa de Riesgos'!$H$24="Baja",'Mapa de Riesgos'!$L$24="Mayor"),CONCATENATE("R",'Mapa de Riesgos'!$A$24),"")</f>
        <v/>
      </c>
      <c r="AG30" s="466"/>
      <c r="AH30" s="455" t="str">
        <f>IF(AND('Mapa de Riesgos'!$H$12="Baja",'Mapa de Riesgos'!$L$12="Catastrófico"),CONCATENATE("R",'Mapa de Riesgos'!$A$12),"")</f>
        <v/>
      </c>
      <c r="AI30" s="456"/>
      <c r="AJ30" s="456" t="str">
        <f>IF(AND('Mapa de Riesgos'!$H$18="Baja",'Mapa de Riesgos'!$L$18="Catastrófico"),CONCATENATE("R",'Mapa de Riesgos'!$A$18),"")</f>
        <v/>
      </c>
      <c r="AK30" s="456"/>
      <c r="AL30" s="456" t="str">
        <f>IF(AND('Mapa de Riesgos'!$H$24="Baja",'Mapa de Riesgos'!$L$24="Catastrófico"),CONCATENATE("R",'Mapa de Riesgos'!$A$24),"")</f>
        <v/>
      </c>
      <c r="AM30" s="457"/>
      <c r="AN30" s="83"/>
      <c r="AO30" s="507" t="s">
        <v>215</v>
      </c>
      <c r="AP30" s="508"/>
      <c r="AQ30" s="508"/>
      <c r="AR30" s="508"/>
      <c r="AS30" s="508"/>
      <c r="AT30" s="509"/>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row>
    <row r="31" spans="1:80" x14ac:dyDescent="0.25">
      <c r="A31" s="83"/>
      <c r="B31" s="478"/>
      <c r="C31" s="478"/>
      <c r="D31" s="479"/>
      <c r="E31" s="471"/>
      <c r="F31" s="472"/>
      <c r="G31" s="472"/>
      <c r="H31" s="472"/>
      <c r="I31" s="472"/>
      <c r="J31" s="431"/>
      <c r="K31" s="432"/>
      <c r="L31" s="432"/>
      <c r="M31" s="432"/>
      <c r="N31" s="432"/>
      <c r="O31" s="433"/>
      <c r="P31" s="441"/>
      <c r="Q31" s="441"/>
      <c r="R31" s="441"/>
      <c r="S31" s="441"/>
      <c r="T31" s="441"/>
      <c r="U31" s="442"/>
      <c r="V31" s="440"/>
      <c r="W31" s="441"/>
      <c r="X31" s="441"/>
      <c r="Y31" s="441"/>
      <c r="Z31" s="441"/>
      <c r="AA31" s="442"/>
      <c r="AB31" s="458"/>
      <c r="AC31" s="459"/>
      <c r="AD31" s="459"/>
      <c r="AE31" s="459"/>
      <c r="AF31" s="459"/>
      <c r="AG31" s="460"/>
      <c r="AH31" s="449"/>
      <c r="AI31" s="450"/>
      <c r="AJ31" s="450"/>
      <c r="AK31" s="450"/>
      <c r="AL31" s="450"/>
      <c r="AM31" s="451"/>
      <c r="AN31" s="83"/>
      <c r="AO31" s="510"/>
      <c r="AP31" s="511"/>
      <c r="AQ31" s="511"/>
      <c r="AR31" s="511"/>
      <c r="AS31" s="511"/>
      <c r="AT31" s="512"/>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row>
    <row r="32" spans="1:80" x14ac:dyDescent="0.25">
      <c r="A32" s="83"/>
      <c r="B32" s="478"/>
      <c r="C32" s="478"/>
      <c r="D32" s="479"/>
      <c r="E32" s="471"/>
      <c r="F32" s="472"/>
      <c r="G32" s="472"/>
      <c r="H32" s="472"/>
      <c r="I32" s="472"/>
      <c r="J32" s="431" t="str">
        <f>IF(AND('Mapa de Riesgos'!$H$30="Baja",'Mapa de Riesgos'!$L$30="Leve"),CONCATENATE("R",'Mapa de Riesgos'!$A$30),"")</f>
        <v/>
      </c>
      <c r="K32" s="432"/>
      <c r="L32" s="432" t="str">
        <f>IF(AND('Mapa de Riesgos'!$H$37="Baja",'Mapa de Riesgos'!$L$37="Leve"),CONCATENATE("R",'Mapa de Riesgos'!$A$37),"")</f>
        <v/>
      </c>
      <c r="M32" s="432"/>
      <c r="N32" s="432" t="str">
        <f>IF(AND('Mapa de Riesgos'!$H$43="Baja",'Mapa de Riesgos'!$L$43="Leve"),CONCATENATE("R",'Mapa de Riesgos'!$A$43),"")</f>
        <v/>
      </c>
      <c r="O32" s="433"/>
      <c r="P32" s="441" t="str">
        <f>IF(AND('Mapa de Riesgos'!$H$30="Baja",'Mapa de Riesgos'!$L$30="Menor"),CONCATENATE("R",'Mapa de Riesgos'!$A$30),"")</f>
        <v/>
      </c>
      <c r="Q32" s="441"/>
      <c r="R32" s="441" t="str">
        <f>IF(AND('Mapa de Riesgos'!$H$37="Baja",'Mapa de Riesgos'!$L$37="Menor"),CONCATENATE("R",'Mapa de Riesgos'!$A$37),"")</f>
        <v/>
      </c>
      <c r="S32" s="441"/>
      <c r="T32" s="441" t="str">
        <f>IF(AND('Mapa de Riesgos'!$H$43="Baja",'Mapa de Riesgos'!$L$43="Menor"),CONCATENATE("R",'Mapa de Riesgos'!$A$43),"")</f>
        <v/>
      </c>
      <c r="U32" s="442"/>
      <c r="V32" s="440" t="str">
        <f>IF(AND('Mapa de Riesgos'!$H$30="Baja",'Mapa de Riesgos'!$L$30="Moderado"),CONCATENATE("R",'Mapa de Riesgos'!$A$30),"")</f>
        <v/>
      </c>
      <c r="W32" s="441"/>
      <c r="X32" s="441" t="str">
        <f>IF(AND('Mapa de Riesgos'!$H$37="Baja",'Mapa de Riesgos'!$L$37="Moderado"),CONCATENATE("R",'Mapa de Riesgos'!$A$37),"")</f>
        <v/>
      </c>
      <c r="Y32" s="441"/>
      <c r="Z32" s="441" t="str">
        <f>IF(AND('Mapa de Riesgos'!$H$43="Baja",'Mapa de Riesgos'!$L$43="Moderado"),CONCATENATE("R",'Mapa de Riesgos'!$A$43),"")</f>
        <v/>
      </c>
      <c r="AA32" s="442"/>
      <c r="AB32" s="458" t="str">
        <f>IF(AND('Mapa de Riesgos'!$H$30="Baja",'Mapa de Riesgos'!$L$30="Mayor"),CONCATENATE("R",'Mapa de Riesgos'!$A$30),"")</f>
        <v/>
      </c>
      <c r="AC32" s="459"/>
      <c r="AD32" s="459" t="str">
        <f>IF(AND('Mapa de Riesgos'!$H$37="Baja",'Mapa de Riesgos'!$L$37="Mayor"),CONCATENATE("R",'Mapa de Riesgos'!$A$37),"")</f>
        <v/>
      </c>
      <c r="AE32" s="459"/>
      <c r="AF32" s="459" t="str">
        <f>IF(AND('Mapa de Riesgos'!$H$43="Baja",'Mapa de Riesgos'!$L$43="Mayor"),CONCATENATE("R",'Mapa de Riesgos'!$A$43),"")</f>
        <v/>
      </c>
      <c r="AG32" s="460"/>
      <c r="AH32" s="449" t="str">
        <f>IF(AND('Mapa de Riesgos'!$H$30="Baja",'Mapa de Riesgos'!$L$30="Catastrófico"),CONCATENATE("R",'Mapa de Riesgos'!$A$30),"")</f>
        <v/>
      </c>
      <c r="AI32" s="450"/>
      <c r="AJ32" s="450" t="str">
        <f>IF(AND('Mapa de Riesgos'!$H$37="Baja",'Mapa de Riesgos'!$L$37="Catastrófico"),CONCATENATE("R",'Mapa de Riesgos'!$A$37),"")</f>
        <v/>
      </c>
      <c r="AK32" s="450"/>
      <c r="AL32" s="450" t="str">
        <f>IF(AND('Mapa de Riesgos'!$H$43="Baja",'Mapa de Riesgos'!$L$43="Catastrófico"),CONCATENATE("R",'Mapa de Riesgos'!$A$43),"")</f>
        <v/>
      </c>
      <c r="AM32" s="451"/>
      <c r="AN32" s="83"/>
      <c r="AO32" s="510"/>
      <c r="AP32" s="511"/>
      <c r="AQ32" s="511"/>
      <c r="AR32" s="511"/>
      <c r="AS32" s="511"/>
      <c r="AT32" s="512"/>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row>
    <row r="33" spans="1:80" x14ac:dyDescent="0.25">
      <c r="A33" s="83"/>
      <c r="B33" s="478"/>
      <c r="C33" s="478"/>
      <c r="D33" s="479"/>
      <c r="E33" s="471"/>
      <c r="F33" s="472"/>
      <c r="G33" s="472"/>
      <c r="H33" s="472"/>
      <c r="I33" s="472"/>
      <c r="J33" s="431"/>
      <c r="K33" s="432"/>
      <c r="L33" s="432"/>
      <c r="M33" s="432"/>
      <c r="N33" s="432"/>
      <c r="O33" s="433"/>
      <c r="P33" s="441"/>
      <c r="Q33" s="441"/>
      <c r="R33" s="441"/>
      <c r="S33" s="441"/>
      <c r="T33" s="441"/>
      <c r="U33" s="442"/>
      <c r="V33" s="440"/>
      <c r="W33" s="441"/>
      <c r="X33" s="441"/>
      <c r="Y33" s="441"/>
      <c r="Z33" s="441"/>
      <c r="AA33" s="442"/>
      <c r="AB33" s="458"/>
      <c r="AC33" s="459"/>
      <c r="AD33" s="459"/>
      <c r="AE33" s="459"/>
      <c r="AF33" s="459"/>
      <c r="AG33" s="460"/>
      <c r="AH33" s="449"/>
      <c r="AI33" s="450"/>
      <c r="AJ33" s="450"/>
      <c r="AK33" s="450"/>
      <c r="AL33" s="450"/>
      <c r="AM33" s="451"/>
      <c r="AN33" s="83"/>
      <c r="AO33" s="510"/>
      <c r="AP33" s="511"/>
      <c r="AQ33" s="511"/>
      <c r="AR33" s="511"/>
      <c r="AS33" s="511"/>
      <c r="AT33" s="512"/>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row>
    <row r="34" spans="1:80" x14ac:dyDescent="0.25">
      <c r="A34" s="83"/>
      <c r="B34" s="478"/>
      <c r="C34" s="478"/>
      <c r="D34" s="479"/>
      <c r="E34" s="471"/>
      <c r="F34" s="472"/>
      <c r="G34" s="472"/>
      <c r="H34" s="472"/>
      <c r="I34" s="472"/>
      <c r="J34" s="431" t="str">
        <f>IF(AND('Mapa de Riesgos'!$H$49="Baja",'Mapa de Riesgos'!$L$49="Leve"),CONCATENATE("R",'Mapa de Riesgos'!$A$49),"")</f>
        <v/>
      </c>
      <c r="K34" s="432"/>
      <c r="L34" s="432" t="str">
        <f>IF(AND('Mapa de Riesgos'!$H$55="Baja",'Mapa de Riesgos'!$L$55="Leve"),CONCATENATE("R",'Mapa de Riesgos'!$A$55),"")</f>
        <v/>
      </c>
      <c r="M34" s="432"/>
      <c r="N34" s="432" t="str">
        <f>IF(AND('Mapa de Riesgos'!$H$61="Baja",'Mapa de Riesgos'!$L$61="Leve"),CONCATENATE("R",'Mapa de Riesgos'!$A$61),"")</f>
        <v/>
      </c>
      <c r="O34" s="433"/>
      <c r="P34" s="441" t="str">
        <f>IF(AND('Mapa de Riesgos'!$H$49="Baja",'Mapa de Riesgos'!$L$49="Menor"),CONCATENATE("R",'Mapa de Riesgos'!$A$49),"")</f>
        <v/>
      </c>
      <c r="Q34" s="441"/>
      <c r="R34" s="441" t="str">
        <f>IF(AND('Mapa de Riesgos'!$H$55="Baja",'Mapa de Riesgos'!$L$55="Menor"),CONCATENATE("R",'Mapa de Riesgos'!$A$55),"")</f>
        <v/>
      </c>
      <c r="S34" s="441"/>
      <c r="T34" s="441" t="str">
        <f>IF(AND('Mapa de Riesgos'!$H$61="Baja",'Mapa de Riesgos'!$L$61="Menor"),CONCATENATE("R",'Mapa de Riesgos'!$A$61),"")</f>
        <v/>
      </c>
      <c r="U34" s="442"/>
      <c r="V34" s="440" t="str">
        <f>IF(AND('Mapa de Riesgos'!$H$49="Baja",'Mapa de Riesgos'!$L$49="Moderado"),CONCATENATE("R",'Mapa de Riesgos'!$A$49),"")</f>
        <v/>
      </c>
      <c r="W34" s="441"/>
      <c r="X34" s="441" t="str">
        <f>IF(AND('Mapa de Riesgos'!$H$55="Baja",'Mapa de Riesgos'!$L$55="Moderado"),CONCATENATE("R",'Mapa de Riesgos'!$A$55),"")</f>
        <v/>
      </c>
      <c r="Y34" s="441"/>
      <c r="Z34" s="441" t="str">
        <f>IF(AND('Mapa de Riesgos'!$H$61="Baja",'Mapa de Riesgos'!$L$61="Moderado"),CONCATENATE("R",'Mapa de Riesgos'!$A$61),"")</f>
        <v/>
      </c>
      <c r="AA34" s="442"/>
      <c r="AB34" s="458" t="str">
        <f>IF(AND('Mapa de Riesgos'!$H$49="Baja",'Mapa de Riesgos'!$L$49="Mayor"),CONCATENATE("R",'Mapa de Riesgos'!$A$49),"")</f>
        <v/>
      </c>
      <c r="AC34" s="459"/>
      <c r="AD34" s="459" t="str">
        <f>IF(AND('Mapa de Riesgos'!$H$55="Baja",'Mapa de Riesgos'!$L$55="Mayor"),CONCATENATE("R",'Mapa de Riesgos'!$A$55),"")</f>
        <v/>
      </c>
      <c r="AE34" s="459"/>
      <c r="AF34" s="459" t="str">
        <f>IF(AND('Mapa de Riesgos'!$H$61="Baja",'Mapa de Riesgos'!$L$61="Mayor"),CONCATENATE("R",'Mapa de Riesgos'!$A$61),"")</f>
        <v/>
      </c>
      <c r="AG34" s="460"/>
      <c r="AH34" s="449" t="str">
        <f>IF(AND('Mapa de Riesgos'!$H$49="Baja",'Mapa de Riesgos'!$L$49="Catastrófico"),CONCATENATE("R",'Mapa de Riesgos'!$A$49),"")</f>
        <v/>
      </c>
      <c r="AI34" s="450"/>
      <c r="AJ34" s="450" t="str">
        <f>IF(AND('Mapa de Riesgos'!$H$55="Baja",'Mapa de Riesgos'!$L$55="Catastrófico"),CONCATENATE("R",'Mapa de Riesgos'!$A$55),"")</f>
        <v/>
      </c>
      <c r="AK34" s="450"/>
      <c r="AL34" s="450" t="str">
        <f>IF(AND('Mapa de Riesgos'!$H$61="Baja",'Mapa de Riesgos'!$L$61="Catastrófico"),CONCATENATE("R",'Mapa de Riesgos'!$A$61),"")</f>
        <v/>
      </c>
      <c r="AM34" s="451"/>
      <c r="AN34" s="83"/>
      <c r="AO34" s="510"/>
      <c r="AP34" s="511"/>
      <c r="AQ34" s="511"/>
      <c r="AR34" s="511"/>
      <c r="AS34" s="511"/>
      <c r="AT34" s="512"/>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row>
    <row r="35" spans="1:80" x14ac:dyDescent="0.25">
      <c r="A35" s="83"/>
      <c r="B35" s="478"/>
      <c r="C35" s="478"/>
      <c r="D35" s="479"/>
      <c r="E35" s="471"/>
      <c r="F35" s="472"/>
      <c r="G35" s="472"/>
      <c r="H35" s="472"/>
      <c r="I35" s="472"/>
      <c r="J35" s="431"/>
      <c r="K35" s="432"/>
      <c r="L35" s="432"/>
      <c r="M35" s="432"/>
      <c r="N35" s="432"/>
      <c r="O35" s="433"/>
      <c r="P35" s="441"/>
      <c r="Q35" s="441"/>
      <c r="R35" s="441"/>
      <c r="S35" s="441"/>
      <c r="T35" s="441"/>
      <c r="U35" s="442"/>
      <c r="V35" s="440"/>
      <c r="W35" s="441"/>
      <c r="X35" s="441"/>
      <c r="Y35" s="441"/>
      <c r="Z35" s="441"/>
      <c r="AA35" s="442"/>
      <c r="AB35" s="458"/>
      <c r="AC35" s="459"/>
      <c r="AD35" s="459"/>
      <c r="AE35" s="459"/>
      <c r="AF35" s="459"/>
      <c r="AG35" s="460"/>
      <c r="AH35" s="449"/>
      <c r="AI35" s="450"/>
      <c r="AJ35" s="450"/>
      <c r="AK35" s="450"/>
      <c r="AL35" s="450"/>
      <c r="AM35" s="451"/>
      <c r="AN35" s="83"/>
      <c r="AO35" s="510"/>
      <c r="AP35" s="511"/>
      <c r="AQ35" s="511"/>
      <c r="AR35" s="511"/>
      <c r="AS35" s="511"/>
      <c r="AT35" s="512"/>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row>
    <row r="36" spans="1:80" x14ac:dyDescent="0.25">
      <c r="A36" s="83"/>
      <c r="B36" s="478"/>
      <c r="C36" s="478"/>
      <c r="D36" s="479"/>
      <c r="E36" s="471"/>
      <c r="F36" s="472"/>
      <c r="G36" s="472"/>
      <c r="H36" s="472"/>
      <c r="I36" s="472"/>
      <c r="J36" s="431" t="str">
        <f>IF(AND('Mapa de Riesgos'!$H$67="Baja",'Mapa de Riesgos'!$L$67="Leve"),CONCATENATE("R",'Mapa de Riesgos'!$A$67),"")</f>
        <v/>
      </c>
      <c r="K36" s="432"/>
      <c r="L36" s="432" t="str">
        <f>IF(AND('Mapa de Riesgos'!$H$73="Baja",'Mapa de Riesgos'!$L$73="Leve"),CONCATENATE("R",'Mapa de Riesgos'!#REF!),"")</f>
        <v/>
      </c>
      <c r="M36" s="432"/>
      <c r="N36" s="432" t="str">
        <f>IF(AND('Mapa de Riesgos'!$H$79="Baja",'Mapa de Riesgos'!$L$79="Leve"),CONCATENATE("R",'Mapa de Riesgos'!$A$79),"")</f>
        <v/>
      </c>
      <c r="O36" s="433"/>
      <c r="P36" s="441" t="str">
        <f>IF(AND('Mapa de Riesgos'!$H$67="Baja",'Mapa de Riesgos'!$L$67="Menor"),CONCATENATE("R",'Mapa de Riesgos'!$A$67),"")</f>
        <v/>
      </c>
      <c r="Q36" s="441"/>
      <c r="R36" s="441" t="str">
        <f>IF(AND('Mapa de Riesgos'!$H$73="Baja",'Mapa de Riesgos'!$L$73="Menor"),CONCATENATE("R",'Mapa de Riesgos'!#REF!),"")</f>
        <v/>
      </c>
      <c r="S36" s="441"/>
      <c r="T36" s="441" t="str">
        <f>IF(AND('Mapa de Riesgos'!$H$79="Baja",'Mapa de Riesgos'!$L$79="Menor"),CONCATENATE("R",'Mapa de Riesgos'!$A$79),"")</f>
        <v/>
      </c>
      <c r="U36" s="442"/>
      <c r="V36" s="440" t="str">
        <f>IF(AND('Mapa de Riesgos'!$H$67="Baja",'Mapa de Riesgos'!$L$67="Moderado"),CONCATENATE("R",'Mapa de Riesgos'!$A$67),"")</f>
        <v/>
      </c>
      <c r="W36" s="441"/>
      <c r="X36" s="441" t="str">
        <f>IF(AND('Mapa de Riesgos'!$H$73="Baja",'Mapa de Riesgos'!$L$73="Moderado"),CONCATENATE("R",'Mapa de Riesgos'!#REF!),"")</f>
        <v/>
      </c>
      <c r="Y36" s="441"/>
      <c r="Z36" s="441" t="str">
        <f>IF(AND('Mapa de Riesgos'!$H$79="Baja",'Mapa de Riesgos'!$L$79="Moderado"),CONCATENATE("R",'Mapa de Riesgos'!$A$79),"")</f>
        <v/>
      </c>
      <c r="AA36" s="442"/>
      <c r="AB36" s="458" t="str">
        <f>IF(AND('Mapa de Riesgos'!$H$67="Baja",'Mapa de Riesgos'!$L$67="Mayor"),CONCATENATE("R",'Mapa de Riesgos'!$A$67),"")</f>
        <v/>
      </c>
      <c r="AC36" s="459"/>
      <c r="AD36" s="459" t="str">
        <f>IF(AND('Mapa de Riesgos'!$H$73="Baja",'Mapa de Riesgos'!$L$73="Mayor"),CONCATENATE("R",'Mapa de Riesgos'!#REF!),"")</f>
        <v/>
      </c>
      <c r="AE36" s="459"/>
      <c r="AF36" s="459" t="str">
        <f>IF(AND('Mapa de Riesgos'!$H$79="Baja",'Mapa de Riesgos'!$L$79="Mayor"),CONCATENATE("R",'Mapa de Riesgos'!$A$79),"")</f>
        <v/>
      </c>
      <c r="AG36" s="460"/>
      <c r="AH36" s="449" t="str">
        <f>IF(AND('Mapa de Riesgos'!$H$67="Baja",'Mapa de Riesgos'!$L$67="Catastrófico"),CONCATENATE("R",'Mapa de Riesgos'!$A$67),"")</f>
        <v/>
      </c>
      <c r="AI36" s="450"/>
      <c r="AJ36" s="450" t="str">
        <f>IF(AND('Mapa de Riesgos'!$H$73="Baja",'Mapa de Riesgos'!$L$73="Catastrófico"),CONCATENATE("R",'Mapa de Riesgos'!#REF!),"")</f>
        <v/>
      </c>
      <c r="AK36" s="450"/>
      <c r="AL36" s="450" t="str">
        <f>IF(AND('Mapa de Riesgos'!$H$79="Baja",'Mapa de Riesgos'!$L$79="Catastrófico"),CONCATENATE("R",'Mapa de Riesgos'!$A$79),"")</f>
        <v/>
      </c>
      <c r="AM36" s="451"/>
      <c r="AN36" s="83"/>
      <c r="AO36" s="510"/>
      <c r="AP36" s="511"/>
      <c r="AQ36" s="511"/>
      <c r="AR36" s="511"/>
      <c r="AS36" s="511"/>
      <c r="AT36" s="512"/>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c r="BY36" s="83"/>
      <c r="BZ36" s="83"/>
      <c r="CA36" s="83"/>
      <c r="CB36" s="83"/>
    </row>
    <row r="37" spans="1:80" ht="15.75" thickBot="1" x14ac:dyDescent="0.3">
      <c r="A37" s="83"/>
      <c r="B37" s="478"/>
      <c r="C37" s="478"/>
      <c r="D37" s="479"/>
      <c r="E37" s="474"/>
      <c r="F37" s="475"/>
      <c r="G37" s="475"/>
      <c r="H37" s="475"/>
      <c r="I37" s="475"/>
      <c r="J37" s="434"/>
      <c r="K37" s="435"/>
      <c r="L37" s="435"/>
      <c r="M37" s="435"/>
      <c r="N37" s="435"/>
      <c r="O37" s="436"/>
      <c r="P37" s="444"/>
      <c r="Q37" s="444"/>
      <c r="R37" s="444"/>
      <c r="S37" s="444"/>
      <c r="T37" s="444"/>
      <c r="U37" s="445"/>
      <c r="V37" s="443"/>
      <c r="W37" s="444"/>
      <c r="X37" s="444"/>
      <c r="Y37" s="444"/>
      <c r="Z37" s="444"/>
      <c r="AA37" s="445"/>
      <c r="AB37" s="461"/>
      <c r="AC37" s="462"/>
      <c r="AD37" s="462"/>
      <c r="AE37" s="462"/>
      <c r="AF37" s="462"/>
      <c r="AG37" s="463"/>
      <c r="AH37" s="452"/>
      <c r="AI37" s="453"/>
      <c r="AJ37" s="453"/>
      <c r="AK37" s="453"/>
      <c r="AL37" s="453"/>
      <c r="AM37" s="454"/>
      <c r="AN37" s="83"/>
      <c r="AO37" s="513"/>
      <c r="AP37" s="514"/>
      <c r="AQ37" s="514"/>
      <c r="AR37" s="514"/>
      <c r="AS37" s="514"/>
      <c r="AT37" s="515"/>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c r="BY37" s="83"/>
      <c r="BZ37" s="83"/>
      <c r="CA37" s="83"/>
      <c r="CB37" s="83"/>
    </row>
    <row r="38" spans="1:80" x14ac:dyDescent="0.25">
      <c r="A38" s="83"/>
      <c r="B38" s="478"/>
      <c r="C38" s="478"/>
      <c r="D38" s="479"/>
      <c r="E38" s="468" t="s">
        <v>216</v>
      </c>
      <c r="F38" s="469"/>
      <c r="G38" s="469"/>
      <c r="H38" s="469"/>
      <c r="I38" s="470"/>
      <c r="J38" s="437" t="str">
        <f>IF(AND('Mapa de Riesgos'!$H$12="Muy Baja",'Mapa de Riesgos'!$L$12="Leve"),CONCATENATE("R",'Mapa de Riesgos'!$A$12),"")</f>
        <v/>
      </c>
      <c r="K38" s="438"/>
      <c r="L38" s="438" t="str">
        <f>IF(AND('Mapa de Riesgos'!$H$18="Muy Baja",'Mapa de Riesgos'!$L$18="Leve"),CONCATENATE("R",'Mapa de Riesgos'!$A$18),"")</f>
        <v/>
      </c>
      <c r="M38" s="438"/>
      <c r="N38" s="438" t="str">
        <f>IF(AND('Mapa de Riesgos'!$H$24="Muy Baja",'Mapa de Riesgos'!$L$24="Leve"),CONCATENATE("R",'Mapa de Riesgos'!$A$24),"")</f>
        <v/>
      </c>
      <c r="O38" s="439"/>
      <c r="P38" s="437" t="str">
        <f>IF(AND('Mapa de Riesgos'!$H$12="Muy Baja",'Mapa de Riesgos'!$L$12="Menor"),CONCATENATE("R",'Mapa de Riesgos'!$A$12),"")</f>
        <v/>
      </c>
      <c r="Q38" s="438"/>
      <c r="R38" s="438" t="str">
        <f>IF(AND('Mapa de Riesgos'!$H$18="Muy Baja",'Mapa de Riesgos'!$L$18="Menor"),CONCATENATE("R",'Mapa de Riesgos'!$A$18),"")</f>
        <v/>
      </c>
      <c r="S38" s="438"/>
      <c r="T38" s="438" t="str">
        <f>IF(AND('Mapa de Riesgos'!$H$24="Muy Baja",'Mapa de Riesgos'!$L$24="Menor"),CONCATENATE("R",'Mapa de Riesgos'!$A$24),"")</f>
        <v/>
      </c>
      <c r="U38" s="439"/>
      <c r="V38" s="446" t="str">
        <f>IF(AND('Mapa de Riesgos'!$H$12="Muy Baja",'Mapa de Riesgos'!$L$12="Moderado"),CONCATENATE("R",'Mapa de Riesgos'!$A$12),"")</f>
        <v/>
      </c>
      <c r="W38" s="447"/>
      <c r="X38" s="447" t="str">
        <f>IF(AND('Mapa de Riesgos'!$H$18="Muy Baja",'Mapa de Riesgos'!$L$18="Moderado"),CONCATENATE("R",'Mapa de Riesgos'!$A$18),"")</f>
        <v/>
      </c>
      <c r="Y38" s="447"/>
      <c r="Z38" s="447" t="str">
        <f>IF(AND('Mapa de Riesgos'!$H$24="Muy Baja",'Mapa de Riesgos'!$L$24="Moderado"),CONCATENATE("R",'Mapa de Riesgos'!$A$24),"")</f>
        <v/>
      </c>
      <c r="AA38" s="448"/>
      <c r="AB38" s="464" t="str">
        <f>IF(AND('Mapa de Riesgos'!$H$12="Muy Baja",'Mapa de Riesgos'!$L$12="Mayor"),CONCATENATE("R",'Mapa de Riesgos'!$A$12),"")</f>
        <v/>
      </c>
      <c r="AC38" s="465"/>
      <c r="AD38" s="465" t="str">
        <f>IF(AND('Mapa de Riesgos'!$H$18="Muy Baja",'Mapa de Riesgos'!$L$18="Mayor"),CONCATENATE("R",'Mapa de Riesgos'!$A$18),"")</f>
        <v/>
      </c>
      <c r="AE38" s="465"/>
      <c r="AF38" s="465" t="str">
        <f>IF(AND('Mapa de Riesgos'!$H$24="Muy Baja",'Mapa de Riesgos'!$L$24="Mayor"),CONCATENATE("R",'Mapa de Riesgos'!$A$24),"")</f>
        <v/>
      </c>
      <c r="AG38" s="466"/>
      <c r="AH38" s="455" t="str">
        <f>IF(AND('Mapa de Riesgos'!$H$12="Muy Baja",'Mapa de Riesgos'!$L$12="Catastrófico"),CONCATENATE("R",'Mapa de Riesgos'!$A$12),"")</f>
        <v/>
      </c>
      <c r="AI38" s="456"/>
      <c r="AJ38" s="456" t="str">
        <f>IF(AND('Mapa de Riesgos'!$H$18="Muy Baja",'Mapa de Riesgos'!$L$18="Catastrófico"),CONCATENATE("R",'Mapa de Riesgos'!$A$18),"")</f>
        <v/>
      </c>
      <c r="AK38" s="456"/>
      <c r="AL38" s="456" t="str">
        <f>IF(AND('Mapa de Riesgos'!$H$24="Muy Baja",'Mapa de Riesgos'!$L$24="Catastrófico"),CONCATENATE("R",'Mapa de Riesgos'!$A$24),"")</f>
        <v/>
      </c>
      <c r="AM38" s="457"/>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row>
    <row r="39" spans="1:80" x14ac:dyDescent="0.25">
      <c r="A39" s="83"/>
      <c r="B39" s="478"/>
      <c r="C39" s="478"/>
      <c r="D39" s="479"/>
      <c r="E39" s="471"/>
      <c r="F39" s="472"/>
      <c r="G39" s="472"/>
      <c r="H39" s="472"/>
      <c r="I39" s="473"/>
      <c r="J39" s="431"/>
      <c r="K39" s="432"/>
      <c r="L39" s="432"/>
      <c r="M39" s="432"/>
      <c r="N39" s="432"/>
      <c r="O39" s="433"/>
      <c r="P39" s="431"/>
      <c r="Q39" s="432"/>
      <c r="R39" s="432"/>
      <c r="S39" s="432"/>
      <c r="T39" s="432"/>
      <c r="U39" s="433"/>
      <c r="V39" s="440"/>
      <c r="W39" s="441"/>
      <c r="X39" s="441"/>
      <c r="Y39" s="441"/>
      <c r="Z39" s="441"/>
      <c r="AA39" s="442"/>
      <c r="AB39" s="458"/>
      <c r="AC39" s="459"/>
      <c r="AD39" s="459"/>
      <c r="AE39" s="459"/>
      <c r="AF39" s="459"/>
      <c r="AG39" s="460"/>
      <c r="AH39" s="449"/>
      <c r="AI39" s="450"/>
      <c r="AJ39" s="450"/>
      <c r="AK39" s="450"/>
      <c r="AL39" s="450"/>
      <c r="AM39" s="451"/>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row>
    <row r="40" spans="1:80" x14ac:dyDescent="0.25">
      <c r="A40" s="83"/>
      <c r="B40" s="478"/>
      <c r="C40" s="478"/>
      <c r="D40" s="479"/>
      <c r="E40" s="471"/>
      <c r="F40" s="472"/>
      <c r="G40" s="472"/>
      <c r="H40" s="472"/>
      <c r="I40" s="473"/>
      <c r="J40" s="431" t="str">
        <f>IF(AND('Mapa de Riesgos'!$H$30="Muy Baja",'Mapa de Riesgos'!$L$30="Leve"),CONCATENATE("R",'Mapa de Riesgos'!$A$30),"")</f>
        <v/>
      </c>
      <c r="K40" s="432"/>
      <c r="L40" s="432" t="str">
        <f>IF(AND('Mapa de Riesgos'!$H$37="Muy Baja",'Mapa de Riesgos'!$L$37="Leve"),CONCATENATE("R",'Mapa de Riesgos'!$A$37),"")</f>
        <v/>
      </c>
      <c r="M40" s="432"/>
      <c r="N40" s="432" t="str">
        <f>IF(AND('Mapa de Riesgos'!$H$43="Muy Baja",'Mapa de Riesgos'!$L$43="Leve"),CONCATENATE("R",'Mapa de Riesgos'!$A$43),"")</f>
        <v/>
      </c>
      <c r="O40" s="433"/>
      <c r="P40" s="431" t="str">
        <f>IF(AND('Mapa de Riesgos'!$H$30="Muy Baja",'Mapa de Riesgos'!$L$30="Menor"),CONCATENATE("R",'Mapa de Riesgos'!$A$30),"")</f>
        <v/>
      </c>
      <c r="Q40" s="432"/>
      <c r="R40" s="432" t="str">
        <f>IF(AND('Mapa de Riesgos'!$H$37="Muy Baja",'Mapa de Riesgos'!$L$37="Menor"),CONCATENATE("R",'Mapa de Riesgos'!$A$37),"")</f>
        <v/>
      </c>
      <c r="S40" s="432"/>
      <c r="T40" s="432" t="str">
        <f>IF(AND('Mapa de Riesgos'!$H$43="Muy Baja",'Mapa de Riesgos'!$L$43="Menor"),CONCATENATE("R",'Mapa de Riesgos'!$A$43),"")</f>
        <v/>
      </c>
      <c r="U40" s="433"/>
      <c r="V40" s="440" t="str">
        <f>IF(AND('Mapa de Riesgos'!$H$30="Muy Baja",'Mapa de Riesgos'!$L$30="Moderado"),CONCATENATE("R",'Mapa de Riesgos'!$A$30),"")</f>
        <v/>
      </c>
      <c r="W40" s="441"/>
      <c r="X40" s="441" t="str">
        <f>IF(AND('Mapa de Riesgos'!$H$37="Muy Baja",'Mapa de Riesgos'!$L$37="Moderado"),CONCATENATE("R",'Mapa de Riesgos'!$A$37),"")</f>
        <v/>
      </c>
      <c r="Y40" s="441"/>
      <c r="Z40" s="441" t="str">
        <f>IF(AND('Mapa de Riesgos'!$H$43="Muy Baja",'Mapa de Riesgos'!$L$43="Moderado"),CONCATENATE("R",'Mapa de Riesgos'!$A$43),"")</f>
        <v/>
      </c>
      <c r="AA40" s="442"/>
      <c r="AB40" s="458" t="str">
        <f>IF(AND('Mapa de Riesgos'!$H$30="Muy Baja",'Mapa de Riesgos'!$L$30="Mayor"),CONCATENATE("R",'Mapa de Riesgos'!$A$30),"")</f>
        <v/>
      </c>
      <c r="AC40" s="459"/>
      <c r="AD40" s="459" t="str">
        <f>IF(AND('Mapa de Riesgos'!$H$37="Muy Baja",'Mapa de Riesgos'!$L$37="Mayor"),CONCATENATE("R",'Mapa de Riesgos'!$A$37),"")</f>
        <v/>
      </c>
      <c r="AE40" s="459"/>
      <c r="AF40" s="459" t="str">
        <f>IF(AND('Mapa de Riesgos'!$H$43="Muy Baja",'Mapa de Riesgos'!$L$43="Mayor"),CONCATENATE("R",'Mapa de Riesgos'!$A$43),"")</f>
        <v/>
      </c>
      <c r="AG40" s="460"/>
      <c r="AH40" s="449" t="str">
        <f>IF(AND('Mapa de Riesgos'!$H$30="Muy Baja",'Mapa de Riesgos'!$L$30="Catastrófico"),CONCATENATE("R",'Mapa de Riesgos'!$A$30),"")</f>
        <v/>
      </c>
      <c r="AI40" s="450"/>
      <c r="AJ40" s="450" t="str">
        <f>IF(AND('Mapa de Riesgos'!$H$37="Muy Baja",'Mapa de Riesgos'!$L$37="Catastrófico"),CONCATENATE("R",'Mapa de Riesgos'!$A$37),"")</f>
        <v/>
      </c>
      <c r="AK40" s="450"/>
      <c r="AL40" s="450" t="str">
        <f>IF(AND('Mapa de Riesgos'!$H$43="Muy Baja",'Mapa de Riesgos'!$L$43="Catastrófico"),CONCATENATE("R",'Mapa de Riesgos'!$A$43),"")</f>
        <v/>
      </c>
      <c r="AM40" s="451"/>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row>
    <row r="41" spans="1:80" x14ac:dyDescent="0.25">
      <c r="A41" s="83"/>
      <c r="B41" s="478"/>
      <c r="C41" s="478"/>
      <c r="D41" s="479"/>
      <c r="E41" s="471"/>
      <c r="F41" s="472"/>
      <c r="G41" s="472"/>
      <c r="H41" s="472"/>
      <c r="I41" s="473"/>
      <c r="J41" s="431"/>
      <c r="K41" s="432"/>
      <c r="L41" s="432"/>
      <c r="M41" s="432"/>
      <c r="N41" s="432"/>
      <c r="O41" s="433"/>
      <c r="P41" s="431"/>
      <c r="Q41" s="432"/>
      <c r="R41" s="432"/>
      <c r="S41" s="432"/>
      <c r="T41" s="432"/>
      <c r="U41" s="433"/>
      <c r="V41" s="440"/>
      <c r="W41" s="441"/>
      <c r="X41" s="441"/>
      <c r="Y41" s="441"/>
      <c r="Z41" s="441"/>
      <c r="AA41" s="442"/>
      <c r="AB41" s="458"/>
      <c r="AC41" s="459"/>
      <c r="AD41" s="459"/>
      <c r="AE41" s="459"/>
      <c r="AF41" s="459"/>
      <c r="AG41" s="460"/>
      <c r="AH41" s="449"/>
      <c r="AI41" s="450"/>
      <c r="AJ41" s="450"/>
      <c r="AK41" s="450"/>
      <c r="AL41" s="450"/>
      <c r="AM41" s="451"/>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83"/>
      <c r="CA41" s="83"/>
      <c r="CB41" s="83"/>
    </row>
    <row r="42" spans="1:80" x14ac:dyDescent="0.25">
      <c r="A42" s="83"/>
      <c r="B42" s="478"/>
      <c r="C42" s="478"/>
      <c r="D42" s="479"/>
      <c r="E42" s="471"/>
      <c r="F42" s="472"/>
      <c r="G42" s="472"/>
      <c r="H42" s="472"/>
      <c r="I42" s="473"/>
      <c r="J42" s="431" t="str">
        <f>IF(AND('Mapa de Riesgos'!$H$49="Muy Baja",'Mapa de Riesgos'!$L$49="Leve"),CONCATENATE("R",'Mapa de Riesgos'!$A$49),"")</f>
        <v/>
      </c>
      <c r="K42" s="432"/>
      <c r="L42" s="432" t="str">
        <f>IF(AND('Mapa de Riesgos'!$H$55="Muy Baja",'Mapa de Riesgos'!$L$55="Leve"),CONCATENATE("R",'Mapa de Riesgos'!$A$55),"")</f>
        <v/>
      </c>
      <c r="M42" s="432"/>
      <c r="N42" s="432" t="str">
        <f>IF(AND('Mapa de Riesgos'!$H$61="Muy Baja",'Mapa de Riesgos'!$L$61="Leve"),CONCATENATE("R",'Mapa de Riesgos'!$A$61),"")</f>
        <v/>
      </c>
      <c r="O42" s="433"/>
      <c r="P42" s="431" t="str">
        <f>IF(AND('Mapa de Riesgos'!$H$49="Muy Baja",'Mapa de Riesgos'!$L$49="Menor"),CONCATENATE("R",'Mapa de Riesgos'!$A$49),"")</f>
        <v/>
      </c>
      <c r="Q42" s="432"/>
      <c r="R42" s="432" t="str">
        <f>IF(AND('Mapa de Riesgos'!$H$55="Muy Baja",'Mapa de Riesgos'!$L$55="Menor"),CONCATENATE("R",'Mapa de Riesgos'!$A$55),"")</f>
        <v/>
      </c>
      <c r="S42" s="432"/>
      <c r="T42" s="432" t="str">
        <f>IF(AND('Mapa de Riesgos'!$H$61="Muy Baja",'Mapa de Riesgos'!$L$61="Menor"),CONCATENATE("R",'Mapa de Riesgos'!$A$61),"")</f>
        <v/>
      </c>
      <c r="U42" s="433"/>
      <c r="V42" s="440" t="str">
        <f>IF(AND('Mapa de Riesgos'!$H$49="Muy Baja",'Mapa de Riesgos'!$L$49="Moderado"),CONCATENATE("R",'Mapa de Riesgos'!$A$49),"")</f>
        <v/>
      </c>
      <c r="W42" s="441"/>
      <c r="X42" s="441" t="str">
        <f>IF(AND('Mapa de Riesgos'!$H$55="Muy Baja",'Mapa de Riesgos'!$L$55="Moderado"),CONCATENATE("R",'Mapa de Riesgos'!$A$55),"")</f>
        <v/>
      </c>
      <c r="Y42" s="441"/>
      <c r="Z42" s="441" t="str">
        <f>IF(AND('Mapa de Riesgos'!$H$61="Muy Baja",'Mapa de Riesgos'!$L$61="Moderado"),CONCATENATE("R",'Mapa de Riesgos'!$A$61),"")</f>
        <v/>
      </c>
      <c r="AA42" s="442"/>
      <c r="AB42" s="458" t="str">
        <f>IF(AND('Mapa de Riesgos'!$H$49="Muy Baja",'Mapa de Riesgos'!$L$49="Mayor"),CONCATENATE("R",'Mapa de Riesgos'!$A$49),"")</f>
        <v/>
      </c>
      <c r="AC42" s="459"/>
      <c r="AD42" s="459" t="str">
        <f>IF(AND('Mapa de Riesgos'!$H$55="Muy Baja",'Mapa de Riesgos'!$L$55="Mayor"),CONCATENATE("R",'Mapa de Riesgos'!$A$55),"")</f>
        <v/>
      </c>
      <c r="AE42" s="459"/>
      <c r="AF42" s="459" t="str">
        <f>IF(AND('Mapa de Riesgos'!$H$61="Muy Baja",'Mapa de Riesgos'!$L$61="Mayor"),CONCATENATE("R",'Mapa de Riesgos'!$A$61),"")</f>
        <v/>
      </c>
      <c r="AG42" s="460"/>
      <c r="AH42" s="449" t="str">
        <f>IF(AND('Mapa de Riesgos'!$H$49="Muy Baja",'Mapa de Riesgos'!$L$49="Catastrófico"),CONCATENATE("R",'Mapa de Riesgos'!$A$49),"")</f>
        <v/>
      </c>
      <c r="AI42" s="450"/>
      <c r="AJ42" s="450" t="str">
        <f>IF(AND('Mapa de Riesgos'!$H$55="Muy Baja",'Mapa de Riesgos'!$L$55="Catastrófico"),CONCATENATE("R",'Mapa de Riesgos'!$A$55),"")</f>
        <v/>
      </c>
      <c r="AK42" s="450"/>
      <c r="AL42" s="450" t="str">
        <f>IF(AND('Mapa de Riesgos'!$H$61="Muy Baja",'Mapa de Riesgos'!$L$61="Catastrófico"),CONCATENATE("R",'Mapa de Riesgos'!$A$61),"")</f>
        <v/>
      </c>
      <c r="AM42" s="451"/>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c r="BY42" s="83"/>
      <c r="BZ42" s="83"/>
      <c r="CA42" s="83"/>
      <c r="CB42" s="83"/>
    </row>
    <row r="43" spans="1:80" x14ac:dyDescent="0.25">
      <c r="A43" s="83"/>
      <c r="B43" s="478"/>
      <c r="C43" s="478"/>
      <c r="D43" s="479"/>
      <c r="E43" s="471"/>
      <c r="F43" s="472"/>
      <c r="G43" s="472"/>
      <c r="H43" s="472"/>
      <c r="I43" s="473"/>
      <c r="J43" s="431"/>
      <c r="K43" s="432"/>
      <c r="L43" s="432"/>
      <c r="M43" s="432"/>
      <c r="N43" s="432"/>
      <c r="O43" s="433"/>
      <c r="P43" s="431"/>
      <c r="Q43" s="432"/>
      <c r="R43" s="432"/>
      <c r="S43" s="432"/>
      <c r="T43" s="432"/>
      <c r="U43" s="433"/>
      <c r="V43" s="440"/>
      <c r="W43" s="441"/>
      <c r="X43" s="441"/>
      <c r="Y43" s="441"/>
      <c r="Z43" s="441"/>
      <c r="AA43" s="442"/>
      <c r="AB43" s="458"/>
      <c r="AC43" s="459"/>
      <c r="AD43" s="459"/>
      <c r="AE43" s="459"/>
      <c r="AF43" s="459"/>
      <c r="AG43" s="460"/>
      <c r="AH43" s="449"/>
      <c r="AI43" s="450"/>
      <c r="AJ43" s="450"/>
      <c r="AK43" s="450"/>
      <c r="AL43" s="450"/>
      <c r="AM43" s="451"/>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c r="BY43" s="83"/>
      <c r="BZ43" s="83"/>
      <c r="CA43" s="83"/>
      <c r="CB43" s="83"/>
    </row>
    <row r="44" spans="1:80" x14ac:dyDescent="0.25">
      <c r="A44" s="83"/>
      <c r="B44" s="478"/>
      <c r="C44" s="478"/>
      <c r="D44" s="479"/>
      <c r="E44" s="471"/>
      <c r="F44" s="472"/>
      <c r="G44" s="472"/>
      <c r="H44" s="472"/>
      <c r="I44" s="473"/>
      <c r="J44" s="431" t="str">
        <f>IF(AND('Mapa de Riesgos'!$H$67="Muy Baja",'Mapa de Riesgos'!$L$67="Leve"),CONCATENATE("R",'Mapa de Riesgos'!$A$67),"")</f>
        <v/>
      </c>
      <c r="K44" s="432"/>
      <c r="L44" s="432" t="str">
        <f>IF(AND('Mapa de Riesgos'!$H$73="Muy Baja",'Mapa de Riesgos'!$L$73="Leve"),CONCATENATE("R",'Mapa de Riesgos'!#REF!),"")</f>
        <v/>
      </c>
      <c r="M44" s="432"/>
      <c r="N44" s="432" t="str">
        <f>IF(AND('Mapa de Riesgos'!$H$79="Muy Baja",'Mapa de Riesgos'!$L$79="Leve"),CONCATENATE("R",'Mapa de Riesgos'!$A$79),"")</f>
        <v/>
      </c>
      <c r="O44" s="433"/>
      <c r="P44" s="431" t="str">
        <f>IF(AND('Mapa de Riesgos'!$H$67="Muy Baja",'Mapa de Riesgos'!$L$67="Menor"),CONCATENATE("R",'Mapa de Riesgos'!$A$67),"")</f>
        <v/>
      </c>
      <c r="Q44" s="432"/>
      <c r="R44" s="432" t="str">
        <f>IF(AND('Mapa de Riesgos'!$H$73="Muy Baja",'Mapa de Riesgos'!$L$73="Menor"),CONCATENATE("R",'Mapa de Riesgos'!#REF!),"")</f>
        <v/>
      </c>
      <c r="S44" s="432"/>
      <c r="T44" s="432" t="str">
        <f>IF(AND('Mapa de Riesgos'!$H$79="Muy Baja",'Mapa de Riesgos'!$L$79="Menor"),CONCATENATE("R",'Mapa de Riesgos'!$A$79),"")</f>
        <v/>
      </c>
      <c r="U44" s="433"/>
      <c r="V44" s="440" t="str">
        <f>IF(AND('Mapa de Riesgos'!$H$67="Muy Baja",'Mapa de Riesgos'!$L$67="Moderado"),CONCATENATE("R",'Mapa de Riesgos'!$A$67),"")</f>
        <v/>
      </c>
      <c r="W44" s="441"/>
      <c r="X44" s="441" t="str">
        <f>IF(AND('Mapa de Riesgos'!$H$73="Muy Baja",'Mapa de Riesgos'!$L$73="Moderado"),CONCATENATE("R",'Mapa de Riesgos'!#REF!),"")</f>
        <v/>
      </c>
      <c r="Y44" s="441"/>
      <c r="Z44" s="441" t="str">
        <f>IF(AND('Mapa de Riesgos'!$H$79="Muy Baja",'Mapa de Riesgos'!$L$79="Moderado"),CONCATENATE("R",'Mapa de Riesgos'!$A$79),"")</f>
        <v/>
      </c>
      <c r="AA44" s="442"/>
      <c r="AB44" s="458" t="str">
        <f>IF(AND('Mapa de Riesgos'!$H$67="Muy Baja",'Mapa de Riesgos'!$L$67="Mayor"),CONCATENATE("R",'Mapa de Riesgos'!$A$67),"")</f>
        <v/>
      </c>
      <c r="AC44" s="459"/>
      <c r="AD44" s="459" t="str">
        <f>IF(AND('Mapa de Riesgos'!$H$73="Muy Baja",'Mapa de Riesgos'!$L$73="Mayor"),CONCATENATE("R",'Mapa de Riesgos'!#REF!),"")</f>
        <v/>
      </c>
      <c r="AE44" s="459"/>
      <c r="AF44" s="459" t="str">
        <f>IF(AND('Mapa de Riesgos'!$H$79="Muy Baja",'Mapa de Riesgos'!$L$79="Mayor"),CONCATENATE("R",'Mapa de Riesgos'!$A$79),"")</f>
        <v/>
      </c>
      <c r="AG44" s="460"/>
      <c r="AH44" s="449" t="str">
        <f>IF(AND('Mapa de Riesgos'!$H$67="Muy Baja",'Mapa de Riesgos'!$L$67="Catastrófico"),CONCATENATE("R",'Mapa de Riesgos'!$A$67),"")</f>
        <v/>
      </c>
      <c r="AI44" s="450"/>
      <c r="AJ44" s="450" t="str">
        <f>IF(AND('Mapa de Riesgos'!$H$73="Muy Baja",'Mapa de Riesgos'!$L$73="Catastrófico"),CONCATENATE("R",'Mapa de Riesgos'!#REF!),"")</f>
        <v/>
      </c>
      <c r="AK44" s="450"/>
      <c r="AL44" s="450" t="str">
        <f>IF(AND('Mapa de Riesgos'!$H$79="Muy Baja",'Mapa de Riesgos'!$L$79="Catastrófico"),CONCATENATE("R",'Mapa de Riesgos'!$A$79),"")</f>
        <v/>
      </c>
      <c r="AM44" s="451"/>
      <c r="AN44" s="83"/>
      <c r="AO44" s="83"/>
      <c r="AP44" s="83"/>
      <c r="AQ44" s="83"/>
      <c r="AR44" s="83"/>
      <c r="AS44" s="83"/>
      <c r="AT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c r="BY44" s="83"/>
      <c r="BZ44" s="83"/>
      <c r="CA44" s="83"/>
      <c r="CB44" s="83"/>
    </row>
    <row r="45" spans="1:80" ht="15.75" thickBot="1" x14ac:dyDescent="0.3">
      <c r="A45" s="83"/>
      <c r="B45" s="478"/>
      <c r="C45" s="478"/>
      <c r="D45" s="479"/>
      <c r="E45" s="474"/>
      <c r="F45" s="475"/>
      <c r="G45" s="475"/>
      <c r="H45" s="475"/>
      <c r="I45" s="476"/>
      <c r="J45" s="434"/>
      <c r="K45" s="435"/>
      <c r="L45" s="435"/>
      <c r="M45" s="435"/>
      <c r="N45" s="435"/>
      <c r="O45" s="436"/>
      <c r="P45" s="434"/>
      <c r="Q45" s="435"/>
      <c r="R45" s="435"/>
      <c r="S45" s="435"/>
      <c r="T45" s="435"/>
      <c r="U45" s="436"/>
      <c r="V45" s="443"/>
      <c r="W45" s="444"/>
      <c r="X45" s="444"/>
      <c r="Y45" s="444"/>
      <c r="Z45" s="444"/>
      <c r="AA45" s="445"/>
      <c r="AB45" s="461"/>
      <c r="AC45" s="462"/>
      <c r="AD45" s="462"/>
      <c r="AE45" s="462"/>
      <c r="AF45" s="462"/>
      <c r="AG45" s="463"/>
      <c r="AH45" s="452"/>
      <c r="AI45" s="453"/>
      <c r="AJ45" s="453"/>
      <c r="AK45" s="453"/>
      <c r="AL45" s="453"/>
      <c r="AM45" s="454"/>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c r="BY45" s="83"/>
      <c r="BZ45" s="83"/>
      <c r="CA45" s="83"/>
      <c r="CB45" s="83"/>
    </row>
    <row r="46" spans="1:80" x14ac:dyDescent="0.25">
      <c r="A46" s="83"/>
      <c r="B46" s="83"/>
      <c r="C46" s="83"/>
      <c r="D46" s="83"/>
      <c r="E46" s="83"/>
      <c r="F46" s="83"/>
      <c r="G46" s="83"/>
      <c r="H46" s="83"/>
      <c r="I46" s="83"/>
      <c r="J46" s="468" t="s">
        <v>217</v>
      </c>
      <c r="K46" s="469"/>
      <c r="L46" s="469"/>
      <c r="M46" s="469"/>
      <c r="N46" s="469"/>
      <c r="O46" s="470"/>
      <c r="P46" s="468" t="s">
        <v>218</v>
      </c>
      <c r="Q46" s="469"/>
      <c r="R46" s="469"/>
      <c r="S46" s="469"/>
      <c r="T46" s="469"/>
      <c r="U46" s="470"/>
      <c r="V46" s="468" t="s">
        <v>219</v>
      </c>
      <c r="W46" s="469"/>
      <c r="X46" s="469"/>
      <c r="Y46" s="469"/>
      <c r="Z46" s="469"/>
      <c r="AA46" s="470"/>
      <c r="AB46" s="468" t="s">
        <v>220</v>
      </c>
      <c r="AC46" s="477"/>
      <c r="AD46" s="469"/>
      <c r="AE46" s="469"/>
      <c r="AF46" s="469"/>
      <c r="AG46" s="470"/>
      <c r="AH46" s="468" t="s">
        <v>221</v>
      </c>
      <c r="AI46" s="469"/>
      <c r="AJ46" s="469"/>
      <c r="AK46" s="469"/>
      <c r="AL46" s="469"/>
      <c r="AM46" s="470"/>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x14ac:dyDescent="0.25">
      <c r="A47" s="83"/>
      <c r="B47" s="83"/>
      <c r="C47" s="83"/>
      <c r="D47" s="83"/>
      <c r="E47" s="83"/>
      <c r="F47" s="83"/>
      <c r="G47" s="83"/>
      <c r="H47" s="83"/>
      <c r="I47" s="83"/>
      <c r="J47" s="471"/>
      <c r="K47" s="472"/>
      <c r="L47" s="472"/>
      <c r="M47" s="472"/>
      <c r="N47" s="472"/>
      <c r="O47" s="473"/>
      <c r="P47" s="471"/>
      <c r="Q47" s="472"/>
      <c r="R47" s="472"/>
      <c r="S47" s="472"/>
      <c r="T47" s="472"/>
      <c r="U47" s="473"/>
      <c r="V47" s="471"/>
      <c r="W47" s="472"/>
      <c r="X47" s="472"/>
      <c r="Y47" s="472"/>
      <c r="Z47" s="472"/>
      <c r="AA47" s="473"/>
      <c r="AB47" s="471"/>
      <c r="AC47" s="472"/>
      <c r="AD47" s="472"/>
      <c r="AE47" s="472"/>
      <c r="AF47" s="472"/>
      <c r="AG47" s="473"/>
      <c r="AH47" s="471"/>
      <c r="AI47" s="472"/>
      <c r="AJ47" s="472"/>
      <c r="AK47" s="472"/>
      <c r="AL47" s="472"/>
      <c r="AM47" s="473"/>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x14ac:dyDescent="0.25">
      <c r="A48" s="83"/>
      <c r="B48" s="83"/>
      <c r="C48" s="83"/>
      <c r="D48" s="83"/>
      <c r="E48" s="83"/>
      <c r="F48" s="83"/>
      <c r="G48" s="83"/>
      <c r="H48" s="83"/>
      <c r="I48" s="83"/>
      <c r="J48" s="471"/>
      <c r="K48" s="472"/>
      <c r="L48" s="472"/>
      <c r="M48" s="472"/>
      <c r="N48" s="472"/>
      <c r="O48" s="473"/>
      <c r="P48" s="471"/>
      <c r="Q48" s="472"/>
      <c r="R48" s="472"/>
      <c r="S48" s="472"/>
      <c r="T48" s="472"/>
      <c r="U48" s="473"/>
      <c r="V48" s="471"/>
      <c r="W48" s="472"/>
      <c r="X48" s="472"/>
      <c r="Y48" s="472"/>
      <c r="Z48" s="472"/>
      <c r="AA48" s="473"/>
      <c r="AB48" s="471"/>
      <c r="AC48" s="472"/>
      <c r="AD48" s="472"/>
      <c r="AE48" s="472"/>
      <c r="AF48" s="472"/>
      <c r="AG48" s="473"/>
      <c r="AH48" s="471"/>
      <c r="AI48" s="472"/>
      <c r="AJ48" s="472"/>
      <c r="AK48" s="472"/>
      <c r="AL48" s="472"/>
      <c r="AM48" s="473"/>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x14ac:dyDescent="0.25">
      <c r="A49" s="83"/>
      <c r="B49" s="83"/>
      <c r="C49" s="83"/>
      <c r="D49" s="83"/>
      <c r="E49" s="83"/>
      <c r="F49" s="83"/>
      <c r="G49" s="83"/>
      <c r="H49" s="83"/>
      <c r="I49" s="83"/>
      <c r="J49" s="471"/>
      <c r="K49" s="472"/>
      <c r="L49" s="472"/>
      <c r="M49" s="472"/>
      <c r="N49" s="472"/>
      <c r="O49" s="473"/>
      <c r="P49" s="471"/>
      <c r="Q49" s="472"/>
      <c r="R49" s="472"/>
      <c r="S49" s="472"/>
      <c r="T49" s="472"/>
      <c r="U49" s="473"/>
      <c r="V49" s="471"/>
      <c r="W49" s="472"/>
      <c r="X49" s="472"/>
      <c r="Y49" s="472"/>
      <c r="Z49" s="472"/>
      <c r="AA49" s="473"/>
      <c r="AB49" s="471"/>
      <c r="AC49" s="472"/>
      <c r="AD49" s="472"/>
      <c r="AE49" s="472"/>
      <c r="AF49" s="472"/>
      <c r="AG49" s="473"/>
      <c r="AH49" s="471"/>
      <c r="AI49" s="472"/>
      <c r="AJ49" s="472"/>
      <c r="AK49" s="472"/>
      <c r="AL49" s="472"/>
      <c r="AM49" s="473"/>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x14ac:dyDescent="0.25">
      <c r="A50" s="83"/>
      <c r="B50" s="83"/>
      <c r="C50" s="83"/>
      <c r="D50" s="83"/>
      <c r="E50" s="83"/>
      <c r="F50" s="83"/>
      <c r="G50" s="83"/>
      <c r="H50" s="83"/>
      <c r="I50" s="83"/>
      <c r="J50" s="471"/>
      <c r="K50" s="472"/>
      <c r="L50" s="472"/>
      <c r="M50" s="472"/>
      <c r="N50" s="472"/>
      <c r="O50" s="473"/>
      <c r="P50" s="471"/>
      <c r="Q50" s="472"/>
      <c r="R50" s="472"/>
      <c r="S50" s="472"/>
      <c r="T50" s="472"/>
      <c r="U50" s="473"/>
      <c r="V50" s="471"/>
      <c r="W50" s="472"/>
      <c r="X50" s="472"/>
      <c r="Y50" s="472"/>
      <c r="Z50" s="472"/>
      <c r="AA50" s="473"/>
      <c r="AB50" s="471"/>
      <c r="AC50" s="472"/>
      <c r="AD50" s="472"/>
      <c r="AE50" s="472"/>
      <c r="AF50" s="472"/>
      <c r="AG50" s="473"/>
      <c r="AH50" s="471"/>
      <c r="AI50" s="472"/>
      <c r="AJ50" s="472"/>
      <c r="AK50" s="472"/>
      <c r="AL50" s="472"/>
      <c r="AM50" s="473"/>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75" thickBot="1" x14ac:dyDescent="0.3">
      <c r="A51" s="83"/>
      <c r="B51" s="83"/>
      <c r="C51" s="83"/>
      <c r="D51" s="83"/>
      <c r="E51" s="83"/>
      <c r="F51" s="83"/>
      <c r="G51" s="83"/>
      <c r="H51" s="83"/>
      <c r="I51" s="83"/>
      <c r="J51" s="474"/>
      <c r="K51" s="475"/>
      <c r="L51" s="475"/>
      <c r="M51" s="475"/>
      <c r="N51" s="475"/>
      <c r="O51" s="476"/>
      <c r="P51" s="474"/>
      <c r="Q51" s="475"/>
      <c r="R51" s="475"/>
      <c r="S51" s="475"/>
      <c r="T51" s="475"/>
      <c r="U51" s="476"/>
      <c r="V51" s="474"/>
      <c r="W51" s="475"/>
      <c r="X51" s="475"/>
      <c r="Y51" s="475"/>
      <c r="Z51" s="475"/>
      <c r="AA51" s="476"/>
      <c r="AB51" s="474"/>
      <c r="AC51" s="475"/>
      <c r="AD51" s="475"/>
      <c r="AE51" s="475"/>
      <c r="AF51" s="475"/>
      <c r="AG51" s="476"/>
      <c r="AH51" s="474"/>
      <c r="AI51" s="475"/>
      <c r="AJ51" s="475"/>
      <c r="AK51" s="475"/>
      <c r="AL51" s="475"/>
      <c r="AM51" s="476"/>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x14ac:dyDescent="0.25">
      <c r="A52" s="83"/>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84"/>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84"/>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x14ac:dyDescent="0.25">
      <c r="A55" s="83"/>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x14ac:dyDescent="0.25">
      <c r="A61" s="83"/>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c r="BI62" s="83"/>
      <c r="BJ62" s="83"/>
      <c r="BK62" s="83"/>
      <c r="BL62" s="83"/>
      <c r="BM62" s="83"/>
      <c r="BN62" s="83"/>
      <c r="BO62" s="83"/>
      <c r="BP62" s="83"/>
      <c r="BQ62" s="83"/>
      <c r="BR62" s="83"/>
      <c r="BS62" s="83"/>
      <c r="BT62" s="83"/>
      <c r="BU62" s="83"/>
      <c r="BV62" s="83"/>
      <c r="BW62" s="83"/>
      <c r="BX62" s="83"/>
      <c r="BY62" s="83"/>
      <c r="BZ62" s="83"/>
      <c r="CA62" s="83"/>
      <c r="CB62" s="83"/>
    </row>
    <row r="63" spans="1:80" x14ac:dyDescent="0.25">
      <c r="A63" s="83"/>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3"/>
      <c r="BR63" s="83"/>
      <c r="BS63" s="83"/>
      <c r="BT63" s="83"/>
      <c r="BU63" s="83"/>
      <c r="BV63" s="83"/>
      <c r="BW63" s="83"/>
      <c r="BX63" s="83"/>
      <c r="BY63" s="83"/>
      <c r="BZ63" s="83"/>
      <c r="CA63" s="83"/>
      <c r="CB63" s="83"/>
    </row>
    <row r="64" spans="1:80" x14ac:dyDescent="0.25">
      <c r="A64" s="83"/>
      <c r="B64" s="83"/>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83"/>
      <c r="AW64" s="83"/>
      <c r="AX64" s="83"/>
      <c r="AY64" s="83"/>
      <c r="AZ64" s="83"/>
      <c r="BA64" s="83"/>
      <c r="BB64" s="83"/>
      <c r="BC64" s="83"/>
      <c r="BD64" s="83"/>
      <c r="BE64" s="83"/>
      <c r="BF64" s="83"/>
      <c r="BG64" s="83"/>
      <c r="BH64" s="83"/>
      <c r="BI64" s="83"/>
      <c r="BJ64" s="83"/>
      <c r="BK64" s="83"/>
      <c r="BL64" s="83"/>
      <c r="BM64" s="83"/>
      <c r="BN64" s="83"/>
      <c r="BO64" s="83"/>
      <c r="BP64" s="83"/>
      <c r="BQ64" s="83"/>
      <c r="BR64" s="83"/>
      <c r="BS64" s="83"/>
      <c r="BT64" s="83"/>
      <c r="BU64" s="83"/>
      <c r="BV64" s="83"/>
      <c r="BW64" s="83"/>
      <c r="BX64" s="83"/>
      <c r="BY64" s="83"/>
      <c r="BZ64" s="83"/>
      <c r="CA64" s="83"/>
      <c r="CB64" s="83"/>
    </row>
    <row r="65" spans="1:8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c r="BI65" s="83"/>
      <c r="BJ65" s="83"/>
      <c r="BK65" s="83"/>
      <c r="BL65" s="83"/>
      <c r="BM65" s="83"/>
      <c r="BN65" s="83"/>
      <c r="BO65" s="83"/>
      <c r="BP65" s="83"/>
      <c r="BQ65" s="83"/>
      <c r="BR65" s="83"/>
      <c r="BS65" s="83"/>
      <c r="BT65" s="83"/>
      <c r="BU65" s="83"/>
      <c r="BV65" s="83"/>
      <c r="BW65" s="83"/>
      <c r="BX65" s="83"/>
      <c r="BY65" s="83"/>
      <c r="BZ65" s="83"/>
      <c r="CA65" s="83"/>
      <c r="CB65" s="83"/>
    </row>
    <row r="66" spans="1:8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c r="BI66" s="83"/>
      <c r="BJ66" s="83"/>
      <c r="BK66" s="83"/>
      <c r="BL66" s="83"/>
      <c r="BM66" s="83"/>
      <c r="BN66" s="83"/>
      <c r="BO66" s="83"/>
      <c r="BP66" s="83"/>
      <c r="BQ66" s="83"/>
      <c r="BR66" s="83"/>
      <c r="BS66" s="83"/>
      <c r="BT66" s="83"/>
      <c r="BU66" s="83"/>
      <c r="BV66" s="83"/>
      <c r="BW66" s="83"/>
      <c r="BX66" s="83"/>
      <c r="BY66" s="83"/>
      <c r="BZ66" s="83"/>
      <c r="CA66" s="83"/>
      <c r="CB66" s="83"/>
    </row>
    <row r="67" spans="1:8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c r="BI67" s="83"/>
      <c r="BJ67" s="83"/>
      <c r="BK67" s="83"/>
      <c r="BL67" s="83"/>
      <c r="BM67" s="83"/>
      <c r="BN67" s="83"/>
      <c r="BO67" s="83"/>
      <c r="BP67" s="83"/>
      <c r="BQ67" s="83"/>
      <c r="BR67" s="83"/>
      <c r="BS67" s="83"/>
      <c r="BT67" s="83"/>
      <c r="BU67" s="83"/>
      <c r="BV67" s="83"/>
      <c r="BW67" s="83"/>
      <c r="BX67" s="83"/>
      <c r="BY67" s="83"/>
      <c r="BZ67" s="83"/>
      <c r="CA67" s="83"/>
      <c r="CB67" s="83"/>
    </row>
    <row r="68" spans="1:8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c r="BI68" s="83"/>
      <c r="BJ68" s="83"/>
      <c r="BK68" s="83"/>
      <c r="BL68" s="83"/>
      <c r="BM68" s="83"/>
      <c r="BN68" s="83"/>
      <c r="BO68" s="83"/>
      <c r="BP68" s="83"/>
      <c r="BQ68" s="83"/>
      <c r="BR68" s="83"/>
      <c r="BS68" s="83"/>
      <c r="BT68" s="83"/>
      <c r="BU68" s="83"/>
      <c r="BV68" s="83"/>
      <c r="BW68" s="83"/>
      <c r="BX68" s="83"/>
      <c r="BY68" s="83"/>
      <c r="BZ68" s="83"/>
      <c r="CA68" s="83"/>
      <c r="CB68" s="83"/>
    </row>
    <row r="69" spans="1:8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c r="BI69" s="83"/>
      <c r="BJ69" s="83"/>
      <c r="BK69" s="83"/>
      <c r="BL69" s="83"/>
      <c r="BM69" s="83"/>
      <c r="BN69" s="83"/>
      <c r="BO69" s="83"/>
      <c r="BP69" s="83"/>
      <c r="BQ69" s="83"/>
      <c r="BR69" s="83"/>
      <c r="BS69" s="83"/>
      <c r="BT69" s="83"/>
      <c r="BU69" s="83"/>
      <c r="BV69" s="83"/>
      <c r="BW69" s="83"/>
      <c r="BX69" s="83"/>
      <c r="BY69" s="83"/>
      <c r="BZ69" s="83"/>
      <c r="CA69" s="83"/>
      <c r="CB69" s="83"/>
    </row>
    <row r="70" spans="1:8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c r="BI70" s="83"/>
      <c r="BJ70" s="83"/>
      <c r="BK70" s="83"/>
      <c r="BL70" s="83"/>
      <c r="BM70" s="83"/>
      <c r="BN70" s="83"/>
      <c r="BO70" s="83"/>
      <c r="BP70" s="83"/>
      <c r="BQ70" s="83"/>
      <c r="BR70" s="83"/>
      <c r="BS70" s="83"/>
      <c r="BT70" s="83"/>
      <c r="BU70" s="83"/>
      <c r="BV70" s="83"/>
      <c r="BW70" s="83"/>
      <c r="BX70" s="83"/>
      <c r="BY70" s="83"/>
      <c r="BZ70" s="83"/>
      <c r="CA70" s="83"/>
      <c r="CB70" s="83"/>
    </row>
    <row r="71" spans="1:8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c r="BI71" s="83"/>
      <c r="BJ71" s="83"/>
      <c r="BK71" s="83"/>
      <c r="BL71" s="83"/>
      <c r="BM71" s="83"/>
      <c r="BN71" s="83"/>
      <c r="BO71" s="83"/>
      <c r="BP71" s="83"/>
      <c r="BQ71" s="83"/>
      <c r="BR71" s="83"/>
      <c r="BS71" s="83"/>
      <c r="BT71" s="83"/>
      <c r="BU71" s="83"/>
      <c r="BV71" s="83"/>
      <c r="BW71" s="83"/>
      <c r="BX71" s="83"/>
      <c r="BY71" s="83"/>
      <c r="BZ71" s="83"/>
      <c r="CA71" s="83"/>
      <c r="CB71" s="83"/>
    </row>
    <row r="72" spans="1:8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3"/>
      <c r="BR72" s="83"/>
      <c r="BS72" s="83"/>
      <c r="BT72" s="83"/>
      <c r="BU72" s="83"/>
      <c r="BV72" s="83"/>
      <c r="BW72" s="83"/>
      <c r="BX72" s="83"/>
      <c r="BY72" s="83"/>
      <c r="BZ72" s="83"/>
      <c r="CA72" s="83"/>
      <c r="CB72" s="83"/>
    </row>
    <row r="73" spans="1:8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c r="BI73" s="83"/>
      <c r="BJ73" s="83"/>
      <c r="BK73" s="83"/>
      <c r="BL73" s="83"/>
      <c r="BM73" s="83"/>
      <c r="BN73" s="83"/>
      <c r="BO73" s="83"/>
      <c r="BP73" s="83"/>
      <c r="BQ73" s="83"/>
      <c r="BR73" s="83"/>
      <c r="BS73" s="83"/>
      <c r="BT73" s="83"/>
      <c r="BU73" s="83"/>
      <c r="BV73" s="83"/>
      <c r="BW73" s="83"/>
      <c r="BX73" s="83"/>
      <c r="BY73" s="83"/>
      <c r="BZ73" s="83"/>
      <c r="CA73" s="83"/>
      <c r="CB73" s="83"/>
    </row>
    <row r="74" spans="1:8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c r="BI74" s="83"/>
      <c r="BJ74" s="83"/>
      <c r="BK74" s="83"/>
      <c r="BL74" s="83"/>
      <c r="BM74" s="83"/>
      <c r="BN74" s="83"/>
      <c r="BO74" s="83"/>
      <c r="BP74" s="83"/>
      <c r="BQ74" s="83"/>
      <c r="BR74" s="83"/>
      <c r="BS74" s="83"/>
      <c r="BT74" s="83"/>
      <c r="BU74" s="83"/>
      <c r="BV74" s="83"/>
      <c r="BW74" s="83"/>
      <c r="BX74" s="83"/>
      <c r="BY74" s="83"/>
      <c r="BZ74" s="83"/>
      <c r="CA74" s="83"/>
      <c r="CB74" s="83"/>
    </row>
    <row r="75" spans="1:8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c r="BI75" s="83"/>
      <c r="BJ75" s="83"/>
      <c r="BK75" s="83"/>
      <c r="BL75" s="83"/>
      <c r="BM75" s="83"/>
      <c r="BN75" s="83"/>
      <c r="BO75" s="83"/>
      <c r="BP75" s="83"/>
      <c r="BQ75" s="83"/>
      <c r="BR75" s="83"/>
      <c r="BS75" s="83"/>
      <c r="BT75" s="83"/>
      <c r="BU75" s="83"/>
      <c r="BV75" s="83"/>
      <c r="BW75" s="83"/>
      <c r="BX75" s="83"/>
      <c r="BY75" s="83"/>
      <c r="BZ75" s="83"/>
      <c r="CA75" s="83"/>
      <c r="CB75" s="83"/>
    </row>
    <row r="76" spans="1:8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c r="BI76" s="83"/>
      <c r="BJ76" s="83"/>
      <c r="BK76" s="83"/>
      <c r="BL76" s="83"/>
      <c r="BM76" s="83"/>
      <c r="BN76" s="83"/>
      <c r="BO76" s="83"/>
      <c r="BP76" s="83"/>
      <c r="BQ76" s="83"/>
      <c r="BR76" s="83"/>
      <c r="BS76" s="83"/>
      <c r="BT76" s="83"/>
      <c r="BU76" s="83"/>
      <c r="BV76" s="83"/>
      <c r="BW76" s="83"/>
      <c r="BX76" s="83"/>
      <c r="BY76" s="83"/>
      <c r="BZ76" s="83"/>
      <c r="CA76" s="83"/>
      <c r="CB76" s="83"/>
    </row>
    <row r="77" spans="1:8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c r="BI77" s="83"/>
      <c r="BJ77" s="83"/>
      <c r="BK77" s="83"/>
      <c r="BL77" s="83"/>
      <c r="BM77" s="83"/>
      <c r="BN77" s="83"/>
      <c r="BO77" s="83"/>
      <c r="BP77" s="83"/>
      <c r="BQ77" s="83"/>
      <c r="BR77" s="83"/>
      <c r="BS77" s="83"/>
      <c r="BT77" s="83"/>
      <c r="BU77" s="83"/>
      <c r="BV77" s="83"/>
      <c r="BW77" s="83"/>
      <c r="BX77" s="83"/>
      <c r="BY77" s="83"/>
      <c r="BZ77" s="83"/>
      <c r="CA77" s="83"/>
      <c r="CB77" s="83"/>
    </row>
    <row r="78" spans="1:8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c r="BI78" s="83"/>
      <c r="BJ78" s="83"/>
      <c r="BK78" s="83"/>
      <c r="BL78" s="83"/>
      <c r="BM78" s="83"/>
      <c r="BN78" s="83"/>
      <c r="BO78" s="83"/>
      <c r="BP78" s="83"/>
      <c r="BQ78" s="83"/>
      <c r="BR78" s="83"/>
      <c r="BS78" s="83"/>
      <c r="BT78" s="83"/>
      <c r="BU78" s="83"/>
      <c r="BV78" s="83"/>
      <c r="BW78" s="83"/>
      <c r="BX78" s="83"/>
      <c r="BY78" s="83"/>
      <c r="BZ78" s="83"/>
      <c r="CA78" s="83"/>
      <c r="CB78" s="83"/>
    </row>
    <row r="79" spans="1:8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c r="BI79" s="83"/>
      <c r="BJ79" s="83"/>
      <c r="BK79" s="83"/>
    </row>
    <row r="80" spans="1:8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row>
    <row r="81" spans="1:63"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row>
    <row r="82" spans="1:63"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c r="BI82" s="83"/>
      <c r="BJ82" s="83"/>
      <c r="BK82" s="83"/>
    </row>
    <row r="83" spans="1:63"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c r="BI83" s="83"/>
      <c r="BJ83" s="83"/>
      <c r="BK83" s="83"/>
    </row>
    <row r="84" spans="1:63"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c r="BI84" s="83"/>
      <c r="BJ84" s="83"/>
      <c r="BK84" s="83"/>
    </row>
    <row r="85" spans="1:63"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c r="BI85" s="83"/>
      <c r="BJ85" s="83"/>
      <c r="BK85" s="83"/>
    </row>
    <row r="86" spans="1:63"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c r="BI86" s="83"/>
      <c r="BJ86" s="83"/>
      <c r="BK86" s="83"/>
    </row>
    <row r="87" spans="1:63"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c r="BI87" s="83"/>
      <c r="BJ87" s="83"/>
      <c r="BK87" s="83"/>
    </row>
    <row r="88" spans="1:63"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c r="BI88" s="83"/>
      <c r="BJ88" s="83"/>
      <c r="BK88" s="83"/>
    </row>
    <row r="89" spans="1:63"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c r="BI89" s="83"/>
      <c r="BJ89" s="83"/>
      <c r="BK89" s="83"/>
    </row>
    <row r="90" spans="1:63"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c r="BI90" s="83"/>
      <c r="BJ90" s="83"/>
      <c r="BK90" s="83"/>
    </row>
    <row r="91" spans="1:63"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c r="BI91" s="83"/>
      <c r="BJ91" s="83"/>
      <c r="BK91" s="83"/>
    </row>
    <row r="92" spans="1:63"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c r="BI92" s="83"/>
      <c r="BJ92" s="83"/>
      <c r="BK92" s="83"/>
    </row>
    <row r="93" spans="1:63"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c r="BI93" s="83"/>
      <c r="BJ93" s="83"/>
      <c r="BK93" s="83"/>
    </row>
    <row r="94" spans="1:63"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c r="BI94" s="83"/>
      <c r="BJ94" s="83"/>
      <c r="BK94" s="83"/>
    </row>
    <row r="95" spans="1:63"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c r="BI95" s="83"/>
      <c r="BJ95" s="83"/>
      <c r="BK95" s="83"/>
    </row>
    <row r="96" spans="1:63"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c r="BI96" s="83"/>
      <c r="BJ96" s="83"/>
      <c r="BK96" s="83"/>
    </row>
    <row r="97" spans="1:63"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c r="BI97" s="83"/>
      <c r="BJ97" s="83"/>
      <c r="BK97" s="83"/>
    </row>
    <row r="98" spans="1:63"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c r="BI98" s="83"/>
      <c r="BJ98" s="83"/>
      <c r="BK98" s="83"/>
    </row>
    <row r="99" spans="1:63"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c r="BI99" s="83"/>
      <c r="BJ99" s="83"/>
      <c r="BK99" s="83"/>
    </row>
    <row r="100" spans="1:63"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c r="BI100" s="83"/>
      <c r="BJ100" s="83"/>
      <c r="BK100" s="83"/>
    </row>
    <row r="101" spans="1:63"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c r="BI101" s="83"/>
      <c r="BJ101" s="83"/>
      <c r="BK101" s="83"/>
    </row>
    <row r="102" spans="1:63"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c r="BI102" s="83"/>
      <c r="BJ102" s="83"/>
      <c r="BK102" s="83"/>
    </row>
    <row r="103" spans="1:63"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c r="BI103" s="83"/>
      <c r="BJ103" s="83"/>
      <c r="BK103" s="83"/>
    </row>
    <row r="104" spans="1:63"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c r="BI104" s="83"/>
      <c r="BJ104" s="83"/>
      <c r="BK104" s="83"/>
    </row>
    <row r="105" spans="1:63"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c r="BI105" s="83"/>
      <c r="BJ105" s="83"/>
      <c r="BK105" s="83"/>
    </row>
    <row r="106" spans="1:63"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c r="BI106" s="83"/>
      <c r="BJ106" s="83"/>
      <c r="BK106" s="83"/>
    </row>
    <row r="107" spans="1:63"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c r="BI107" s="83"/>
      <c r="BJ107" s="83"/>
      <c r="BK107" s="83"/>
    </row>
    <row r="108" spans="1:63"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c r="BI108" s="83"/>
      <c r="BJ108" s="83"/>
      <c r="BK108" s="83"/>
    </row>
    <row r="109" spans="1:63"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c r="BI109" s="83"/>
      <c r="BJ109" s="83"/>
      <c r="BK109" s="83"/>
    </row>
    <row r="110" spans="1:63"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c r="BI110" s="83"/>
      <c r="BJ110" s="83"/>
      <c r="BK110" s="83"/>
    </row>
    <row r="111" spans="1:63"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c r="BI111" s="83"/>
      <c r="BJ111" s="83"/>
      <c r="BK111" s="83"/>
    </row>
    <row r="112" spans="1:63"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c r="BI112" s="83"/>
      <c r="BJ112" s="83"/>
      <c r="BK112" s="83"/>
    </row>
    <row r="113" spans="1:63"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c r="BI113" s="83"/>
      <c r="BJ113" s="83"/>
      <c r="BK113" s="83"/>
    </row>
    <row r="114" spans="1:63"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c r="BI114" s="83"/>
      <c r="BJ114" s="83"/>
      <c r="BK114" s="83"/>
    </row>
    <row r="115" spans="1:63"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c r="BI115" s="83"/>
      <c r="BJ115" s="83"/>
      <c r="BK115" s="83"/>
    </row>
    <row r="116" spans="1:63"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c r="BI116" s="83"/>
      <c r="BJ116" s="83"/>
      <c r="BK116" s="83"/>
    </row>
    <row r="117" spans="1:63"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c r="BI117" s="83"/>
      <c r="BJ117" s="83"/>
      <c r="BK117" s="83"/>
    </row>
    <row r="118" spans="1:63"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c r="BI118" s="83"/>
      <c r="BJ118" s="83"/>
      <c r="BK118" s="83"/>
    </row>
    <row r="119" spans="1:63"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c r="BI119" s="83"/>
      <c r="BJ119" s="83"/>
      <c r="BK119" s="83"/>
    </row>
    <row r="120" spans="1:63"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c r="BI120" s="83"/>
      <c r="BJ120" s="83"/>
      <c r="BK120" s="83"/>
    </row>
    <row r="121" spans="1:63"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c r="BI121" s="83"/>
      <c r="BJ121" s="83"/>
      <c r="BK121" s="83"/>
    </row>
    <row r="122" spans="1:63" x14ac:dyDescent="0.25">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c r="BI122" s="83"/>
      <c r="BJ122" s="83"/>
      <c r="BK122" s="83"/>
    </row>
    <row r="123" spans="1:63" x14ac:dyDescent="0.25">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c r="BI123" s="83"/>
      <c r="BJ123" s="83"/>
      <c r="BK123" s="83"/>
    </row>
    <row r="124" spans="1:63" x14ac:dyDescent="0.25">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c r="BI124" s="83"/>
      <c r="BJ124" s="83"/>
      <c r="BK124" s="83"/>
    </row>
    <row r="125" spans="1:63" x14ac:dyDescent="0.25">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c r="BI125" s="83"/>
      <c r="BJ125" s="83"/>
      <c r="BK125" s="83"/>
    </row>
    <row r="126" spans="1:63" x14ac:dyDescent="0.25">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c r="BI126" s="83"/>
      <c r="BJ126" s="83"/>
      <c r="BK126" s="83"/>
    </row>
    <row r="127" spans="1:63" x14ac:dyDescent="0.25">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c r="BI127" s="83"/>
      <c r="BJ127" s="83"/>
      <c r="BK127" s="83"/>
    </row>
    <row r="128" spans="1:63" x14ac:dyDescent="0.25">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c r="BI128" s="83"/>
      <c r="BJ128" s="83"/>
      <c r="BK128" s="83"/>
    </row>
    <row r="129" spans="2:63" x14ac:dyDescent="0.25">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c r="BI129" s="83"/>
      <c r="BJ129" s="83"/>
      <c r="BK129" s="83"/>
    </row>
    <row r="130" spans="2:63" x14ac:dyDescent="0.25">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c r="BI130" s="83"/>
      <c r="BJ130" s="83"/>
      <c r="BK130" s="83"/>
    </row>
    <row r="131" spans="2:63" x14ac:dyDescent="0.25">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c r="BI131" s="83"/>
      <c r="BJ131" s="83"/>
      <c r="BK131" s="83"/>
    </row>
    <row r="132" spans="2:63" x14ac:dyDescent="0.25">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c r="BI132" s="83"/>
      <c r="BJ132" s="83"/>
      <c r="BK132" s="83"/>
    </row>
    <row r="133" spans="2:63" x14ac:dyDescent="0.25">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c r="BI133" s="83"/>
      <c r="BJ133" s="83"/>
      <c r="BK133" s="83"/>
    </row>
    <row r="134" spans="2:63" x14ac:dyDescent="0.25">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c r="BI134" s="83"/>
      <c r="BJ134" s="83"/>
      <c r="BK134" s="83"/>
    </row>
    <row r="135" spans="2:63" x14ac:dyDescent="0.25">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c r="BI135" s="83"/>
      <c r="BJ135" s="83"/>
      <c r="BK135" s="83"/>
    </row>
    <row r="136" spans="2:63" x14ac:dyDescent="0.25">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c r="BI136" s="83"/>
      <c r="BJ136" s="83"/>
      <c r="BK136" s="83"/>
    </row>
    <row r="137" spans="2:63" x14ac:dyDescent="0.25">
      <c r="B137" s="83"/>
      <c r="C137" s="83"/>
      <c r="D137" s="83"/>
      <c r="E137" s="83"/>
      <c r="F137" s="83"/>
      <c r="G137" s="83"/>
      <c r="H137" s="83"/>
      <c r="I137" s="83"/>
    </row>
    <row r="138" spans="2:63" x14ac:dyDescent="0.25">
      <c r="B138" s="83"/>
      <c r="C138" s="83"/>
      <c r="D138" s="83"/>
      <c r="E138" s="83"/>
      <c r="F138" s="83"/>
      <c r="G138" s="83"/>
      <c r="H138" s="83"/>
      <c r="I138" s="83"/>
    </row>
    <row r="139" spans="2:63" x14ac:dyDescent="0.25">
      <c r="B139" s="83"/>
      <c r="C139" s="83"/>
      <c r="D139" s="83"/>
      <c r="E139" s="83"/>
      <c r="F139" s="83"/>
      <c r="G139" s="83"/>
      <c r="H139" s="83"/>
      <c r="I139" s="83"/>
    </row>
    <row r="140" spans="2:63" x14ac:dyDescent="0.25">
      <c r="B140" s="83"/>
      <c r="C140" s="83"/>
      <c r="D140" s="83"/>
      <c r="E140" s="83"/>
      <c r="F140" s="83"/>
      <c r="G140" s="83"/>
      <c r="H140" s="83"/>
      <c r="I140" s="83"/>
    </row>
  </sheetData>
  <sheetProtection algorithmName="SHA-512" hashValue="kpXlidzmWxbP3brn8k4eIEWxhYHkoNV8mMuhH1lPT/xypiCOesm15jiCfvbsOoPDCD8/umcOeC7isQqNzzQXVQ==" saltValue="e8t6+j8RQ+iPDyNDapgnxw==" spinCount="100000" sheet="1" objects="1" scenarios="1"/>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M248"/>
  <sheetViews>
    <sheetView topLeftCell="A23" zoomScale="50" zoomScaleNormal="50" workbookViewId="0">
      <selection activeCell="V41" sqref="V41"/>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row>
    <row r="2" spans="1:91" ht="18" customHeight="1" x14ac:dyDescent="0.25">
      <c r="A2" s="83"/>
      <c r="B2" s="545" t="s">
        <v>222</v>
      </c>
      <c r="C2" s="546"/>
      <c r="D2" s="546"/>
      <c r="E2" s="546"/>
      <c r="F2" s="546"/>
      <c r="G2" s="546"/>
      <c r="H2" s="546"/>
      <c r="I2" s="546"/>
      <c r="J2" s="467" t="s">
        <v>23</v>
      </c>
      <c r="K2" s="467"/>
      <c r="L2" s="467"/>
      <c r="M2" s="467"/>
      <c r="N2" s="467"/>
      <c r="O2" s="467"/>
      <c r="P2" s="467"/>
      <c r="Q2" s="467"/>
      <c r="R2" s="467"/>
      <c r="S2" s="467"/>
      <c r="T2" s="467"/>
      <c r="U2" s="467"/>
      <c r="V2" s="467"/>
      <c r="W2" s="467"/>
      <c r="X2" s="467"/>
      <c r="Y2" s="467"/>
      <c r="Z2" s="467"/>
      <c r="AA2" s="467"/>
      <c r="AB2" s="467"/>
      <c r="AC2" s="467"/>
      <c r="AD2" s="467"/>
      <c r="AE2" s="467"/>
      <c r="AF2" s="467"/>
      <c r="AG2" s="467"/>
      <c r="AH2" s="467"/>
      <c r="AI2" s="467"/>
      <c r="AJ2" s="467"/>
      <c r="AK2" s="467"/>
      <c r="AL2" s="467"/>
      <c r="AM2" s="467"/>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row>
    <row r="3" spans="1:91" ht="18.75" customHeight="1" x14ac:dyDescent="0.25">
      <c r="A3" s="83"/>
      <c r="B3" s="546"/>
      <c r="C3" s="546"/>
      <c r="D3" s="546"/>
      <c r="E3" s="546"/>
      <c r="F3" s="546"/>
      <c r="G3" s="546"/>
      <c r="H3" s="546"/>
      <c r="I3" s="546"/>
      <c r="J3" s="467"/>
      <c r="K3" s="467"/>
      <c r="L3" s="467"/>
      <c r="M3" s="467"/>
      <c r="N3" s="467"/>
      <c r="O3" s="467"/>
      <c r="P3" s="467"/>
      <c r="Q3" s="467"/>
      <c r="R3" s="467"/>
      <c r="S3" s="467"/>
      <c r="T3" s="467"/>
      <c r="U3" s="467"/>
      <c r="V3" s="467"/>
      <c r="W3" s="467"/>
      <c r="X3" s="467"/>
      <c r="Y3" s="467"/>
      <c r="Z3" s="467"/>
      <c r="AA3" s="467"/>
      <c r="AB3" s="467"/>
      <c r="AC3" s="467"/>
      <c r="AD3" s="467"/>
      <c r="AE3" s="467"/>
      <c r="AF3" s="467"/>
      <c r="AG3" s="467"/>
      <c r="AH3" s="467"/>
      <c r="AI3" s="467"/>
      <c r="AJ3" s="467"/>
      <c r="AK3" s="467"/>
      <c r="AL3" s="467"/>
      <c r="AM3" s="467"/>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row>
    <row r="4" spans="1:91" ht="15" customHeight="1" x14ac:dyDescent="0.25">
      <c r="A4" s="83"/>
      <c r="B4" s="546"/>
      <c r="C4" s="546"/>
      <c r="D4" s="546"/>
      <c r="E4" s="546"/>
      <c r="F4" s="546"/>
      <c r="G4" s="546"/>
      <c r="H4" s="546"/>
      <c r="I4" s="546"/>
      <c r="J4" s="467"/>
      <c r="K4" s="467"/>
      <c r="L4" s="467"/>
      <c r="M4" s="467"/>
      <c r="N4" s="467"/>
      <c r="O4" s="467"/>
      <c r="P4" s="467"/>
      <c r="Q4" s="467"/>
      <c r="R4" s="467"/>
      <c r="S4" s="467"/>
      <c r="T4" s="467"/>
      <c r="U4" s="467"/>
      <c r="V4" s="467"/>
      <c r="W4" s="467"/>
      <c r="X4" s="467"/>
      <c r="Y4" s="467"/>
      <c r="Z4" s="467"/>
      <c r="AA4" s="467"/>
      <c r="AB4" s="467"/>
      <c r="AC4" s="467"/>
      <c r="AD4" s="467"/>
      <c r="AE4" s="467"/>
      <c r="AF4" s="467"/>
      <c r="AG4" s="467"/>
      <c r="AH4" s="467"/>
      <c r="AI4" s="467"/>
      <c r="AJ4" s="467"/>
      <c r="AK4" s="467"/>
      <c r="AL4" s="467"/>
      <c r="AM4" s="467"/>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row>
    <row r="5" spans="1:91"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row>
    <row r="6" spans="1:91" ht="15" customHeight="1" x14ac:dyDescent="0.25">
      <c r="A6" s="83"/>
      <c r="B6" s="478" t="s">
        <v>207</v>
      </c>
      <c r="C6" s="478"/>
      <c r="D6" s="479"/>
      <c r="E6" s="516" t="s">
        <v>208</v>
      </c>
      <c r="F6" s="517"/>
      <c r="G6" s="517"/>
      <c r="H6" s="517"/>
      <c r="I6" s="518"/>
      <c r="J6" s="46" t="str">
        <f>IF(AND('Mapa de Riesgos'!$Y$12="Muy Alta",'Mapa de Riesgos'!$AA$12="Leve"),CONCATENATE("R1C",'Mapa de Riesgos'!$O$12),"")</f>
        <v/>
      </c>
      <c r="K6" s="47" t="str">
        <f>IF(AND('Mapa de Riesgos'!$Y$13="Muy Alta",'Mapa de Riesgos'!$AA$13="Leve"),CONCATENATE("R1C",'Mapa de Riesgos'!$O$13),"")</f>
        <v/>
      </c>
      <c r="L6" s="47" t="str">
        <f>IF(AND('Mapa de Riesgos'!$Y$14="Muy Alta",'Mapa de Riesgos'!$AA$14="Leve"),CONCATENATE("R1C",'Mapa de Riesgos'!$O$14),"")</f>
        <v/>
      </c>
      <c r="M6" s="47" t="str">
        <f>IF(AND('Mapa de Riesgos'!$Y$15="Muy Alta",'Mapa de Riesgos'!$AA$15="Leve"),CONCATENATE("R1C",'Mapa de Riesgos'!$O$15),"")</f>
        <v/>
      </c>
      <c r="N6" s="47" t="str">
        <f>IF(AND('Mapa de Riesgos'!$Y$16="Muy Alta",'Mapa de Riesgos'!$AA$16="Leve"),CONCATENATE("R1C",'Mapa de Riesgos'!$O$16),"")</f>
        <v/>
      </c>
      <c r="O6" s="48" t="str">
        <f>IF(AND('Mapa de Riesgos'!$Y$17="Muy Alta",'Mapa de Riesgos'!$AA$17="Leve"),CONCATENATE("R1C",'Mapa de Riesgos'!$O$17),"")</f>
        <v/>
      </c>
      <c r="P6" s="46" t="str">
        <f>IF(AND('Mapa de Riesgos'!$Y$12="Muy Alta",'Mapa de Riesgos'!$AA$12="Menor"),CONCATENATE("R1C",'Mapa de Riesgos'!$O$12),"")</f>
        <v/>
      </c>
      <c r="Q6" s="47" t="str">
        <f>IF(AND('Mapa de Riesgos'!$Y$13="Muy Alta",'Mapa de Riesgos'!$AA$13="Menor"),CONCATENATE("R1C",'Mapa de Riesgos'!$O$13),"")</f>
        <v/>
      </c>
      <c r="R6" s="47" t="str">
        <f>IF(AND('Mapa de Riesgos'!$Y$14="Muy Alta",'Mapa de Riesgos'!$AA$14="Menor"),CONCATENATE("R1C",'Mapa de Riesgos'!$O$14),"")</f>
        <v/>
      </c>
      <c r="S6" s="47" t="str">
        <f>IF(AND('Mapa de Riesgos'!$Y$15="Muy Alta",'Mapa de Riesgos'!$AA$15="Menor"),CONCATENATE("R1C",'Mapa de Riesgos'!$O$15),"")</f>
        <v/>
      </c>
      <c r="T6" s="47" t="str">
        <f>IF(AND('Mapa de Riesgos'!$Y$16="Muy Alta",'Mapa de Riesgos'!$AA$16="Menor"),CONCATENATE("R1C",'Mapa de Riesgos'!$O$16),"")</f>
        <v/>
      </c>
      <c r="U6" s="48" t="str">
        <f>IF(AND('Mapa de Riesgos'!$Y$17="Muy Alta",'Mapa de Riesgos'!$AA$17="Menor"),CONCATENATE("R1C",'Mapa de Riesgos'!$O$17),"")</f>
        <v/>
      </c>
      <c r="V6" s="46" t="str">
        <f>IF(AND('Mapa de Riesgos'!$Y$12="Muy Alta",'Mapa de Riesgos'!$AA$12="Moderado"),CONCATENATE("R1C",'Mapa de Riesgos'!$O$12),"")</f>
        <v/>
      </c>
      <c r="W6" s="47" t="str">
        <f>IF(AND('Mapa de Riesgos'!$Y$13="Muy Alta",'Mapa de Riesgos'!$AA$13="Moderado"),CONCATENATE("R1C",'Mapa de Riesgos'!$O$13),"")</f>
        <v/>
      </c>
      <c r="X6" s="47" t="str">
        <f>IF(AND('Mapa de Riesgos'!$Y$14="Muy Alta",'Mapa de Riesgos'!$AA$14="Moderado"),CONCATENATE("R1C",'Mapa de Riesgos'!$O$14),"")</f>
        <v/>
      </c>
      <c r="Y6" s="47" t="str">
        <f>IF(AND('Mapa de Riesgos'!$Y$15="Muy Alta",'Mapa de Riesgos'!$AA$15="Moderado"),CONCATENATE("R1C",'Mapa de Riesgos'!$O$15),"")</f>
        <v/>
      </c>
      <c r="Z6" s="47" t="str">
        <f>IF(AND('Mapa de Riesgos'!$Y$16="Muy Alta",'Mapa de Riesgos'!$AA$16="Moderado"),CONCATENATE("R1C",'Mapa de Riesgos'!$O$16),"")</f>
        <v/>
      </c>
      <c r="AA6" s="48" t="str">
        <f>IF(AND('Mapa de Riesgos'!$Y$17="Muy Alta",'Mapa de Riesgos'!$AA$17="Moderado"),CONCATENATE("R1C",'Mapa de Riesgos'!$O$17),"")</f>
        <v/>
      </c>
      <c r="AB6" s="46" t="str">
        <f>IF(AND('Mapa de Riesgos'!$Y$12="Muy Alta",'Mapa de Riesgos'!$AA$12="Mayor"),CONCATENATE("R1C",'Mapa de Riesgos'!$O$12),"")</f>
        <v/>
      </c>
      <c r="AC6" s="47" t="str">
        <f>IF(AND('Mapa de Riesgos'!$Y$13="Muy Alta",'Mapa de Riesgos'!$AA$13="Mayor"),CONCATENATE("R1C",'Mapa de Riesgos'!$O$13),"")</f>
        <v/>
      </c>
      <c r="AD6" s="47" t="str">
        <f>IF(AND('Mapa de Riesgos'!$Y$14="Muy Alta",'Mapa de Riesgos'!$AA$14="Mayor"),CONCATENATE("R1C",'Mapa de Riesgos'!$O$14),"")</f>
        <v/>
      </c>
      <c r="AE6" s="47" t="str">
        <f>IF(AND('Mapa de Riesgos'!$Y$15="Muy Alta",'Mapa de Riesgos'!$AA$15="Mayor"),CONCATENATE("R1C",'Mapa de Riesgos'!$O$15),"")</f>
        <v/>
      </c>
      <c r="AF6" s="47" t="str">
        <f>IF(AND('Mapa de Riesgos'!$Y$16="Muy Alta",'Mapa de Riesgos'!$AA$16="Mayor"),CONCATENATE("R1C",'Mapa de Riesgos'!$O$16),"")</f>
        <v/>
      </c>
      <c r="AG6" s="48" t="str">
        <f>IF(AND('Mapa de Riesgos'!$Y$17="Muy Alta",'Mapa de Riesgos'!$AA$17="Mayor"),CONCATENATE("R1C",'Mapa de Riesgos'!$O$17),"")</f>
        <v/>
      </c>
      <c r="AH6" s="49" t="str">
        <f>IF(AND('Mapa de Riesgos'!$Y$12="Muy Alta",'Mapa de Riesgos'!$AA$12="Catastrófico"),CONCATENATE("R1C",'Mapa de Riesgos'!$O$12),"")</f>
        <v/>
      </c>
      <c r="AI6" s="50" t="str">
        <f>IF(AND('Mapa de Riesgos'!$Y$13="Muy Alta",'Mapa de Riesgos'!$AA$13="Catastrófico"),CONCATENATE("R1C",'Mapa de Riesgos'!$O$13),"")</f>
        <v/>
      </c>
      <c r="AJ6" s="50" t="str">
        <f>IF(AND('Mapa de Riesgos'!$Y$14="Muy Alta",'Mapa de Riesgos'!$AA$14="Catastrófico"),CONCATENATE("R1C",'Mapa de Riesgos'!$O$14),"")</f>
        <v/>
      </c>
      <c r="AK6" s="50" t="str">
        <f>IF(AND('Mapa de Riesgos'!$Y$15="Muy Alta",'Mapa de Riesgos'!$AA$15="Catastrófico"),CONCATENATE("R1C",'Mapa de Riesgos'!$O$15),"")</f>
        <v/>
      </c>
      <c r="AL6" s="50" t="str">
        <f>IF(AND('Mapa de Riesgos'!$Y$16="Muy Alta",'Mapa de Riesgos'!$AA$16="Catastrófico"),CONCATENATE("R1C",'Mapa de Riesgos'!$O$16),"")</f>
        <v/>
      </c>
      <c r="AM6" s="51" t="str">
        <f>IF(AND('Mapa de Riesgos'!$Y$17="Muy Alta",'Mapa de Riesgos'!$AA$17="Catastrófico"),CONCATENATE("R1C",'Mapa de Riesgos'!$O$17),"")</f>
        <v/>
      </c>
      <c r="AN6" s="83"/>
      <c r="AO6" s="536" t="s">
        <v>209</v>
      </c>
      <c r="AP6" s="537"/>
      <c r="AQ6" s="537"/>
      <c r="AR6" s="537"/>
      <c r="AS6" s="537"/>
      <c r="AT6" s="538"/>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row>
    <row r="7" spans="1:91" ht="15" customHeight="1" x14ac:dyDescent="0.25">
      <c r="A7" s="83"/>
      <c r="B7" s="478"/>
      <c r="C7" s="478"/>
      <c r="D7" s="479"/>
      <c r="E7" s="519"/>
      <c r="F7" s="520"/>
      <c r="G7" s="520"/>
      <c r="H7" s="520"/>
      <c r="I7" s="521"/>
      <c r="J7" s="52" t="str">
        <f>IF(AND('Mapa de Riesgos'!$Y$18="Muy Alta",'Mapa de Riesgos'!$AA$18="Leve"),CONCATENATE("R2C",'Mapa de Riesgos'!$O$18),"")</f>
        <v/>
      </c>
      <c r="K7" s="53" t="str">
        <f>IF(AND('Mapa de Riesgos'!$Y$19="Muy Alta",'Mapa de Riesgos'!$AA$19="Leve"),CONCATENATE("R2C",'Mapa de Riesgos'!$O$19),"")</f>
        <v/>
      </c>
      <c r="L7" s="53" t="str">
        <f>IF(AND('Mapa de Riesgos'!$Y$20="Muy Alta",'Mapa de Riesgos'!$AA$20="Leve"),CONCATENATE("R2C",'Mapa de Riesgos'!$O$20),"")</f>
        <v/>
      </c>
      <c r="M7" s="53" t="str">
        <f>IF(AND('Mapa de Riesgos'!$Y$21="Muy Alta",'Mapa de Riesgos'!$AA$21="Leve"),CONCATENATE("R2C",'Mapa de Riesgos'!$O$21),"")</f>
        <v/>
      </c>
      <c r="N7" s="53" t="str">
        <f>IF(AND('Mapa de Riesgos'!$Y$22="Muy Alta",'Mapa de Riesgos'!$AA$22="Leve"),CONCATENATE("R2C",'Mapa de Riesgos'!$O$22),"")</f>
        <v/>
      </c>
      <c r="O7" s="54" t="str">
        <f>IF(AND('Mapa de Riesgos'!$Y$23="Muy Alta",'Mapa de Riesgos'!$AA$23="Leve"),CONCATENATE("R2C",'Mapa de Riesgos'!$O$23),"")</f>
        <v/>
      </c>
      <c r="P7" s="52" t="str">
        <f>IF(AND('Mapa de Riesgos'!$Y$18="Muy Alta",'Mapa de Riesgos'!$AA$18="Menor"),CONCATENATE("R2C",'Mapa de Riesgos'!$O$18),"")</f>
        <v/>
      </c>
      <c r="Q7" s="53" t="str">
        <f>IF(AND('Mapa de Riesgos'!$Y$19="Muy Alta",'Mapa de Riesgos'!$AA$19="Menor"),CONCATENATE("R2C",'Mapa de Riesgos'!$O$19),"")</f>
        <v/>
      </c>
      <c r="R7" s="53" t="str">
        <f>IF(AND('Mapa de Riesgos'!$Y$20="Muy Alta",'Mapa de Riesgos'!$AA$20="Menor"),CONCATENATE("R2C",'Mapa de Riesgos'!$O$20),"")</f>
        <v/>
      </c>
      <c r="S7" s="53" t="str">
        <f>IF(AND('Mapa de Riesgos'!$Y$21="Muy Alta",'Mapa de Riesgos'!$AA$21="Menor"),CONCATENATE("R2C",'Mapa de Riesgos'!$O$21),"")</f>
        <v/>
      </c>
      <c r="T7" s="53" t="str">
        <f>IF(AND('Mapa de Riesgos'!$Y$22="Muy Alta",'Mapa de Riesgos'!$AA$22="Menor"),CONCATENATE("R2C",'Mapa de Riesgos'!$O$22),"")</f>
        <v/>
      </c>
      <c r="U7" s="54" t="str">
        <f>IF(AND('Mapa de Riesgos'!$Y$23="Muy Alta",'Mapa de Riesgos'!$AA$23="Menor"),CONCATENATE("R2C",'Mapa de Riesgos'!$O$23),"")</f>
        <v/>
      </c>
      <c r="V7" s="52" t="str">
        <f>IF(AND('Mapa de Riesgos'!$Y$18="Muy Alta",'Mapa de Riesgos'!$AA$18="Moderado"),CONCATENATE("R2C",'Mapa de Riesgos'!$O$18),"")</f>
        <v/>
      </c>
      <c r="W7" s="53" t="str">
        <f>IF(AND('Mapa de Riesgos'!$Y$19="Muy Alta",'Mapa de Riesgos'!$AA$19="Moderado"),CONCATENATE("R2C",'Mapa de Riesgos'!$O$19),"")</f>
        <v/>
      </c>
      <c r="X7" s="53" t="str">
        <f>IF(AND('Mapa de Riesgos'!$Y$20="Muy Alta",'Mapa de Riesgos'!$AA$20="Moderado"),CONCATENATE("R2C",'Mapa de Riesgos'!$O$20),"")</f>
        <v/>
      </c>
      <c r="Y7" s="53" t="str">
        <f>IF(AND('Mapa de Riesgos'!$Y$21="Muy Alta",'Mapa de Riesgos'!$AA$21="Moderado"),CONCATENATE("R2C",'Mapa de Riesgos'!$O$21),"")</f>
        <v/>
      </c>
      <c r="Z7" s="53" t="str">
        <f>IF(AND('Mapa de Riesgos'!$Y$22="Muy Alta",'Mapa de Riesgos'!$AA$22="Moderado"),CONCATENATE("R2C",'Mapa de Riesgos'!$O$22),"")</f>
        <v/>
      </c>
      <c r="AA7" s="54" t="str">
        <f>IF(AND('Mapa de Riesgos'!$Y$23="Muy Alta",'Mapa de Riesgos'!$AA$23="Moderado"),CONCATENATE("R2C",'Mapa de Riesgos'!$O$23),"")</f>
        <v/>
      </c>
      <c r="AB7" s="52" t="str">
        <f>IF(AND('Mapa de Riesgos'!$Y$18="Muy Alta",'Mapa de Riesgos'!$AA$18="Mayor"),CONCATENATE("R2C",'Mapa de Riesgos'!$O$18),"")</f>
        <v/>
      </c>
      <c r="AC7" s="53" t="str">
        <f>IF(AND('Mapa de Riesgos'!$Y$19="Muy Alta",'Mapa de Riesgos'!$AA$19="Mayor"),CONCATENATE("R2C",'Mapa de Riesgos'!$O$19),"")</f>
        <v/>
      </c>
      <c r="AD7" s="53" t="str">
        <f>IF(AND('Mapa de Riesgos'!$Y$20="Muy Alta",'Mapa de Riesgos'!$AA$20="Mayor"),CONCATENATE("R2C",'Mapa de Riesgos'!$O$20),"")</f>
        <v/>
      </c>
      <c r="AE7" s="53" t="str">
        <f>IF(AND('Mapa de Riesgos'!$Y$21="Muy Alta",'Mapa de Riesgos'!$AA$21="Mayor"),CONCATENATE("R2C",'Mapa de Riesgos'!$O$21),"")</f>
        <v/>
      </c>
      <c r="AF7" s="53" t="str">
        <f>IF(AND('Mapa de Riesgos'!$Y$22="Muy Alta",'Mapa de Riesgos'!$AA$22="Mayor"),CONCATENATE("R2C",'Mapa de Riesgos'!$O$22),"")</f>
        <v/>
      </c>
      <c r="AG7" s="54" t="str">
        <f>IF(AND('Mapa de Riesgos'!$Y$23="Muy Alta",'Mapa de Riesgos'!$AA$23="Mayor"),CONCATENATE("R2C",'Mapa de Riesgos'!$O$23),"")</f>
        <v/>
      </c>
      <c r="AH7" s="55" t="str">
        <f>IF(AND('Mapa de Riesgos'!$Y$18="Muy Alta",'Mapa de Riesgos'!$AA$18="Catastrófico"),CONCATENATE("R2C",'Mapa de Riesgos'!$O$18),"")</f>
        <v/>
      </c>
      <c r="AI7" s="56" t="str">
        <f>IF(AND('Mapa de Riesgos'!$Y$19="Muy Alta",'Mapa de Riesgos'!$AA$19="Catastrófico"),CONCATENATE("R2C",'Mapa de Riesgos'!$O$19),"")</f>
        <v/>
      </c>
      <c r="AJ7" s="56" t="str">
        <f>IF(AND('Mapa de Riesgos'!$Y$20="Muy Alta",'Mapa de Riesgos'!$AA$20="Catastrófico"),CONCATENATE("R2C",'Mapa de Riesgos'!$O$20),"")</f>
        <v/>
      </c>
      <c r="AK7" s="56" t="str">
        <f>IF(AND('Mapa de Riesgos'!$Y$21="Muy Alta",'Mapa de Riesgos'!$AA$21="Catastrófico"),CONCATENATE("R2C",'Mapa de Riesgos'!$O$21),"")</f>
        <v/>
      </c>
      <c r="AL7" s="56" t="str">
        <f>IF(AND('Mapa de Riesgos'!$Y$22="Muy Alta",'Mapa de Riesgos'!$AA$22="Catastrófico"),CONCATENATE("R2C",'Mapa de Riesgos'!$O$22),"")</f>
        <v/>
      </c>
      <c r="AM7" s="57" t="str">
        <f>IF(AND('Mapa de Riesgos'!$Y$23="Muy Alta",'Mapa de Riesgos'!$AA$23="Catastrófico"),CONCATENATE("R2C",'Mapa de Riesgos'!$O$23),"")</f>
        <v/>
      </c>
      <c r="AN7" s="83"/>
      <c r="AO7" s="539"/>
      <c r="AP7" s="540"/>
      <c r="AQ7" s="540"/>
      <c r="AR7" s="540"/>
      <c r="AS7" s="540"/>
      <c r="AT7" s="541"/>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row>
    <row r="8" spans="1:91" ht="15" customHeight="1" x14ac:dyDescent="0.25">
      <c r="A8" s="83"/>
      <c r="B8" s="478"/>
      <c r="C8" s="478"/>
      <c r="D8" s="479"/>
      <c r="E8" s="519"/>
      <c r="F8" s="520"/>
      <c r="G8" s="520"/>
      <c r="H8" s="520"/>
      <c r="I8" s="521"/>
      <c r="J8" s="52" t="str">
        <f>IF(AND('Mapa de Riesgos'!$Y$24="Muy Alta",'Mapa de Riesgos'!$AA$24="Leve"),CONCATENATE("R3C",'Mapa de Riesgos'!$O$24),"")</f>
        <v/>
      </c>
      <c r="K8" s="53" t="str">
        <f>IF(AND('Mapa de Riesgos'!$Y$25="Muy Alta",'Mapa de Riesgos'!$AA$25="Leve"),CONCATENATE("R3C",'Mapa de Riesgos'!$O$25),"")</f>
        <v/>
      </c>
      <c r="L8" s="53" t="str">
        <f>IF(AND('Mapa de Riesgos'!$Y$26="Muy Alta",'Mapa de Riesgos'!$AA$26="Leve"),CONCATENATE("R3C",'Mapa de Riesgos'!$O$26),"")</f>
        <v/>
      </c>
      <c r="M8" s="53" t="str">
        <f>IF(AND('Mapa de Riesgos'!$Y$27="Muy Alta",'Mapa de Riesgos'!$AA$27="Leve"),CONCATENATE("R3C",'Mapa de Riesgos'!$O$27),"")</f>
        <v/>
      </c>
      <c r="N8" s="53" t="str">
        <f>IF(AND('Mapa de Riesgos'!$Y$28="Muy Alta",'Mapa de Riesgos'!$AA$28="Leve"),CONCATENATE("R3C",'Mapa de Riesgos'!$O$28),"")</f>
        <v/>
      </c>
      <c r="O8" s="54" t="str">
        <f>IF(AND('Mapa de Riesgos'!$Y$29="Muy Alta",'Mapa de Riesgos'!$AA$29="Leve"),CONCATENATE("R3C",'Mapa de Riesgos'!$O$29),"")</f>
        <v/>
      </c>
      <c r="P8" s="52" t="str">
        <f>IF(AND('Mapa de Riesgos'!$Y$24="Muy Alta",'Mapa de Riesgos'!$AA$24="Menor"),CONCATENATE("R3C",'Mapa de Riesgos'!$O$24),"")</f>
        <v/>
      </c>
      <c r="Q8" s="53" t="str">
        <f>IF(AND('Mapa de Riesgos'!$Y$25="Muy Alta",'Mapa de Riesgos'!$AA$25="Menor"),CONCATENATE("R3C",'Mapa de Riesgos'!$O$25),"")</f>
        <v/>
      </c>
      <c r="R8" s="53" t="str">
        <f>IF(AND('Mapa de Riesgos'!$Y$26="Muy Alta",'Mapa de Riesgos'!$AA$26="Menor"),CONCATENATE("R3C",'Mapa de Riesgos'!$O$26),"")</f>
        <v/>
      </c>
      <c r="S8" s="53" t="str">
        <f>IF(AND('Mapa de Riesgos'!$Y$27="Muy Alta",'Mapa de Riesgos'!$AA$27="Menor"),CONCATENATE("R3C",'Mapa de Riesgos'!$O$27),"")</f>
        <v/>
      </c>
      <c r="T8" s="53" t="str">
        <f>IF(AND('Mapa de Riesgos'!$Y$28="Muy Alta",'Mapa de Riesgos'!$AA$28="Menor"),CONCATENATE("R3C",'Mapa de Riesgos'!$O$28),"")</f>
        <v/>
      </c>
      <c r="U8" s="54" t="str">
        <f>IF(AND('Mapa de Riesgos'!$Y$29="Muy Alta",'Mapa de Riesgos'!$AA$29="Menor"),CONCATENATE("R3C",'Mapa de Riesgos'!$O$29),"")</f>
        <v/>
      </c>
      <c r="V8" s="52" t="str">
        <f>IF(AND('Mapa de Riesgos'!$Y$24="Muy Alta",'Mapa de Riesgos'!$AA$24="Moderado"),CONCATENATE("R3C",'Mapa de Riesgos'!$O$24),"")</f>
        <v/>
      </c>
      <c r="W8" s="53" t="str">
        <f>IF(AND('Mapa de Riesgos'!$Y$25="Muy Alta",'Mapa de Riesgos'!$AA$25="Moderado"),CONCATENATE("R3C",'Mapa de Riesgos'!$O$25),"")</f>
        <v/>
      </c>
      <c r="X8" s="53" t="str">
        <f>IF(AND('Mapa de Riesgos'!$Y$26="Muy Alta",'Mapa de Riesgos'!$AA$26="Moderado"),CONCATENATE("R3C",'Mapa de Riesgos'!$O$26),"")</f>
        <v/>
      </c>
      <c r="Y8" s="53" t="str">
        <f>IF(AND('Mapa de Riesgos'!$Y$27="Muy Alta",'Mapa de Riesgos'!$AA$27="Moderado"),CONCATENATE("R3C",'Mapa de Riesgos'!$O$27),"")</f>
        <v/>
      </c>
      <c r="Z8" s="53" t="str">
        <f>IF(AND('Mapa de Riesgos'!$Y$28="Muy Alta",'Mapa de Riesgos'!$AA$28="Moderado"),CONCATENATE("R3C",'Mapa de Riesgos'!$O$28),"")</f>
        <v/>
      </c>
      <c r="AA8" s="54" t="str">
        <f>IF(AND('Mapa de Riesgos'!$Y$29="Muy Alta",'Mapa de Riesgos'!$AA$29="Moderado"),CONCATENATE("R3C",'Mapa de Riesgos'!$O$29),"")</f>
        <v/>
      </c>
      <c r="AB8" s="52" t="str">
        <f>IF(AND('Mapa de Riesgos'!$Y$24="Muy Alta",'Mapa de Riesgos'!$AA$24="Mayor"),CONCATENATE("R3C",'Mapa de Riesgos'!$O$24),"")</f>
        <v/>
      </c>
      <c r="AC8" s="53" t="str">
        <f>IF(AND('Mapa de Riesgos'!$Y$25="Muy Alta",'Mapa de Riesgos'!$AA$25="Mayor"),CONCATENATE("R3C",'Mapa de Riesgos'!$O$25),"")</f>
        <v/>
      </c>
      <c r="AD8" s="53" t="str">
        <f>IF(AND('Mapa de Riesgos'!$Y$26="Muy Alta",'Mapa de Riesgos'!$AA$26="Mayor"),CONCATENATE("R3C",'Mapa de Riesgos'!$O$26),"")</f>
        <v/>
      </c>
      <c r="AE8" s="53" t="str">
        <f>IF(AND('Mapa de Riesgos'!$Y$27="Muy Alta",'Mapa de Riesgos'!$AA$27="Mayor"),CONCATENATE("R3C",'Mapa de Riesgos'!$O$27),"")</f>
        <v/>
      </c>
      <c r="AF8" s="53" t="str">
        <f>IF(AND('Mapa de Riesgos'!$Y$28="Muy Alta",'Mapa de Riesgos'!$AA$28="Mayor"),CONCATENATE("R3C",'Mapa de Riesgos'!$O$28),"")</f>
        <v/>
      </c>
      <c r="AG8" s="54" t="str">
        <f>IF(AND('Mapa de Riesgos'!$Y$29="Muy Alta",'Mapa de Riesgos'!$AA$29="Mayor"),CONCATENATE("R3C",'Mapa de Riesgos'!$O$29),"")</f>
        <v/>
      </c>
      <c r="AH8" s="55" t="str">
        <f>IF(AND('Mapa de Riesgos'!$Y$24="Muy Alta",'Mapa de Riesgos'!$AA$24="Catastrófico"),CONCATENATE("R3C",'Mapa de Riesgos'!$O$24),"")</f>
        <v/>
      </c>
      <c r="AI8" s="56" t="str">
        <f>IF(AND('Mapa de Riesgos'!$Y$25="Muy Alta",'Mapa de Riesgos'!$AA$25="Catastrófico"),CONCATENATE("R3C",'Mapa de Riesgos'!$O$25),"")</f>
        <v/>
      </c>
      <c r="AJ8" s="56" t="str">
        <f>IF(AND('Mapa de Riesgos'!$Y$26="Muy Alta",'Mapa de Riesgos'!$AA$26="Catastrófico"),CONCATENATE("R3C",'Mapa de Riesgos'!$O$26),"")</f>
        <v/>
      </c>
      <c r="AK8" s="56" t="str">
        <f>IF(AND('Mapa de Riesgos'!$Y$27="Muy Alta",'Mapa de Riesgos'!$AA$27="Catastrófico"),CONCATENATE("R3C",'Mapa de Riesgos'!$O$27),"")</f>
        <v/>
      </c>
      <c r="AL8" s="56" t="str">
        <f>IF(AND('Mapa de Riesgos'!$Y$28="Muy Alta",'Mapa de Riesgos'!$AA$28="Catastrófico"),CONCATENATE("R3C",'Mapa de Riesgos'!$O$28),"")</f>
        <v/>
      </c>
      <c r="AM8" s="57" t="str">
        <f>IF(AND('Mapa de Riesgos'!$Y$29="Muy Alta",'Mapa de Riesgos'!$AA$29="Catastrófico"),CONCATENATE("R3C",'Mapa de Riesgos'!$O$29),"")</f>
        <v/>
      </c>
      <c r="AN8" s="83"/>
      <c r="AO8" s="539"/>
      <c r="AP8" s="540"/>
      <c r="AQ8" s="540"/>
      <c r="AR8" s="540"/>
      <c r="AS8" s="540"/>
      <c r="AT8" s="541"/>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row>
    <row r="9" spans="1:91" ht="15" customHeight="1" x14ac:dyDescent="0.25">
      <c r="A9" s="83"/>
      <c r="B9" s="478"/>
      <c r="C9" s="478"/>
      <c r="D9" s="479"/>
      <c r="E9" s="519"/>
      <c r="F9" s="520"/>
      <c r="G9" s="520"/>
      <c r="H9" s="520"/>
      <c r="I9" s="521"/>
      <c r="J9" s="52" t="str">
        <f>IF(AND('Mapa de Riesgos'!$Y$30="Muy Alta",'Mapa de Riesgos'!$AA$30="Leve"),CONCATENATE("R4C",'Mapa de Riesgos'!$O$30),"")</f>
        <v/>
      </c>
      <c r="K9" s="53" t="str">
        <f>IF(AND('Mapa de Riesgos'!$Y$32="Muy Alta",'Mapa de Riesgos'!$AA$32="Leve"),CONCATENATE("R4C",'Mapa de Riesgos'!$O$32),"")</f>
        <v/>
      </c>
      <c r="L9" s="53" t="str">
        <f>IF(AND('Mapa de Riesgos'!$Y$33="Muy Alta",'Mapa de Riesgos'!$AA$33="Leve"),CONCATENATE("R4C",'Mapa de Riesgos'!$O$33),"")</f>
        <v/>
      </c>
      <c r="M9" s="53" t="str">
        <f>IF(AND('Mapa de Riesgos'!$Y$34="Muy Alta",'Mapa de Riesgos'!$AA$34="Leve"),CONCATENATE("R4C",'Mapa de Riesgos'!$O$34),"")</f>
        <v/>
      </c>
      <c r="N9" s="53" t="str">
        <f>IF(AND('Mapa de Riesgos'!$Y$35="Muy Alta",'Mapa de Riesgos'!$AA$35="Leve"),CONCATENATE("R4C",'Mapa de Riesgos'!$O$35),"")</f>
        <v/>
      </c>
      <c r="O9" s="54" t="str">
        <f>IF(AND('Mapa de Riesgos'!$Y$36="Muy Alta",'Mapa de Riesgos'!$AA$36="Leve"),CONCATENATE("R4C",'Mapa de Riesgos'!$O$36),"")</f>
        <v/>
      </c>
      <c r="P9" s="52" t="str">
        <f>IF(AND('Mapa de Riesgos'!$Y$30="Muy Alta",'Mapa de Riesgos'!$AA$30="Menor"),CONCATENATE("R4C",'Mapa de Riesgos'!$O$30),"")</f>
        <v/>
      </c>
      <c r="Q9" s="53" t="str">
        <f>IF(AND('Mapa de Riesgos'!$Y$32="Muy Alta",'Mapa de Riesgos'!$AA$32="Menor"),CONCATENATE("R4C",'Mapa de Riesgos'!$O$32),"")</f>
        <v/>
      </c>
      <c r="R9" s="53" t="str">
        <f>IF(AND('Mapa de Riesgos'!$Y$33="Muy Alta",'Mapa de Riesgos'!$AA$33="Menor"),CONCATENATE("R4C",'Mapa de Riesgos'!$O$33),"")</f>
        <v/>
      </c>
      <c r="S9" s="53" t="str">
        <f>IF(AND('Mapa de Riesgos'!$Y$34="Muy Alta",'Mapa de Riesgos'!$AA$34="Menor"),CONCATENATE("R4C",'Mapa de Riesgos'!$O$34),"")</f>
        <v/>
      </c>
      <c r="T9" s="53" t="str">
        <f>IF(AND('Mapa de Riesgos'!$Y$35="Muy Alta",'Mapa de Riesgos'!$AA$35="Menor"),CONCATENATE("R4C",'Mapa de Riesgos'!$O$35),"")</f>
        <v/>
      </c>
      <c r="U9" s="54" t="str">
        <f>IF(AND('Mapa de Riesgos'!$Y$36="Muy Alta",'Mapa de Riesgos'!$AA$36="Menor"),CONCATENATE("R4C",'Mapa de Riesgos'!$O$36),"")</f>
        <v/>
      </c>
      <c r="V9" s="52" t="str">
        <f>IF(AND('Mapa de Riesgos'!$Y$30="Muy Alta",'Mapa de Riesgos'!$AA$30="Moderado"),CONCATENATE("R4C",'Mapa de Riesgos'!$O$30),"")</f>
        <v/>
      </c>
      <c r="W9" s="53" t="str">
        <f>IF(AND('Mapa de Riesgos'!$Y$32="Muy Alta",'Mapa de Riesgos'!$AA$32="Moderado"),CONCATENATE("R4C",'Mapa de Riesgos'!$O$32),"")</f>
        <v/>
      </c>
      <c r="X9" s="53" t="str">
        <f>IF(AND('Mapa de Riesgos'!$Y$33="Muy Alta",'Mapa de Riesgos'!$AA$33="Moderado"),CONCATENATE("R4C",'Mapa de Riesgos'!$O$33),"")</f>
        <v/>
      </c>
      <c r="Y9" s="53" t="str">
        <f>IF(AND('Mapa de Riesgos'!$Y$34="Muy Alta",'Mapa de Riesgos'!$AA$34="Moderado"),CONCATENATE("R4C",'Mapa de Riesgos'!$O$34),"")</f>
        <v/>
      </c>
      <c r="Z9" s="53" t="str">
        <f>IF(AND('Mapa de Riesgos'!$Y$35="Muy Alta",'Mapa de Riesgos'!$AA$35="Moderado"),CONCATENATE("R4C",'Mapa de Riesgos'!$O$35),"")</f>
        <v/>
      </c>
      <c r="AA9" s="54" t="str">
        <f>IF(AND('Mapa de Riesgos'!$Y$36="Muy Alta",'Mapa de Riesgos'!$AA$36="Moderado"),CONCATENATE("R4C",'Mapa de Riesgos'!$O$36),"")</f>
        <v/>
      </c>
      <c r="AB9" s="52" t="str">
        <f>IF(AND('Mapa de Riesgos'!$Y$30="Muy Alta",'Mapa de Riesgos'!$AA$30="Mayor"),CONCATENATE("R4C",'Mapa de Riesgos'!$O$30),"")</f>
        <v/>
      </c>
      <c r="AC9" s="53" t="str">
        <f>IF(AND('Mapa de Riesgos'!$Y$32="Muy Alta",'Mapa de Riesgos'!$AA$32="Mayor"),CONCATENATE("R4C",'Mapa de Riesgos'!$O$32),"")</f>
        <v/>
      </c>
      <c r="AD9" s="53" t="str">
        <f>IF(AND('Mapa de Riesgos'!$Y$33="Muy Alta",'Mapa de Riesgos'!$AA$33="Mayor"),CONCATENATE("R4C",'Mapa de Riesgos'!$O$33),"")</f>
        <v/>
      </c>
      <c r="AE9" s="53" t="str">
        <f>IF(AND('Mapa de Riesgos'!$Y$34="Muy Alta",'Mapa de Riesgos'!$AA$34="Mayor"),CONCATENATE("R4C",'Mapa de Riesgos'!$O$34),"")</f>
        <v/>
      </c>
      <c r="AF9" s="53" t="str">
        <f>IF(AND('Mapa de Riesgos'!$Y$35="Muy Alta",'Mapa de Riesgos'!$AA$35="Mayor"),CONCATENATE("R4C",'Mapa de Riesgos'!$O$35),"")</f>
        <v/>
      </c>
      <c r="AG9" s="54" t="str">
        <f>IF(AND('Mapa de Riesgos'!$Y$36="Muy Alta",'Mapa de Riesgos'!$AA$36="Mayor"),CONCATENATE("R4C",'Mapa de Riesgos'!$O$36),"")</f>
        <v/>
      </c>
      <c r="AH9" s="55" t="str">
        <f>IF(AND('Mapa de Riesgos'!$Y$30="Muy Alta",'Mapa de Riesgos'!$AA$30="Catastrófico"),CONCATENATE("R4C",'Mapa de Riesgos'!$O$30),"")</f>
        <v/>
      </c>
      <c r="AI9" s="56" t="str">
        <f>IF(AND('Mapa de Riesgos'!$Y$32="Muy Alta",'Mapa de Riesgos'!$AA$32="Catastrófico"),CONCATENATE("R4C",'Mapa de Riesgos'!$O$32),"")</f>
        <v/>
      </c>
      <c r="AJ9" s="56" t="str">
        <f>IF(AND('Mapa de Riesgos'!$Y$33="Muy Alta",'Mapa de Riesgos'!$AA$33="Catastrófico"),CONCATENATE("R4C",'Mapa de Riesgos'!$O$33),"")</f>
        <v/>
      </c>
      <c r="AK9" s="56" t="str">
        <f>IF(AND('Mapa de Riesgos'!$Y$34="Muy Alta",'Mapa de Riesgos'!$AA$34="Catastrófico"),CONCATENATE("R4C",'Mapa de Riesgos'!$O$34),"")</f>
        <v/>
      </c>
      <c r="AL9" s="56" t="str">
        <f>IF(AND('Mapa de Riesgos'!$Y$35="Muy Alta",'Mapa de Riesgos'!$AA$35="Catastrófico"),CONCATENATE("R4C",'Mapa de Riesgos'!$O$35),"")</f>
        <v/>
      </c>
      <c r="AM9" s="57" t="str">
        <f>IF(AND('Mapa de Riesgos'!$Y$36="Muy Alta",'Mapa de Riesgos'!$AA$36="Catastrófico"),CONCATENATE("R4C",'Mapa de Riesgos'!$O$36),"")</f>
        <v/>
      </c>
      <c r="AN9" s="83"/>
      <c r="AO9" s="539"/>
      <c r="AP9" s="540"/>
      <c r="AQ9" s="540"/>
      <c r="AR9" s="540"/>
      <c r="AS9" s="540"/>
      <c r="AT9" s="541"/>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row>
    <row r="10" spans="1:91" ht="15" customHeight="1" x14ac:dyDescent="0.25">
      <c r="A10" s="83"/>
      <c r="B10" s="478"/>
      <c r="C10" s="478"/>
      <c r="D10" s="479"/>
      <c r="E10" s="519"/>
      <c r="F10" s="520"/>
      <c r="G10" s="520"/>
      <c r="H10" s="520"/>
      <c r="I10" s="521"/>
      <c r="J10" s="52" t="str">
        <f>IF(AND('Mapa de Riesgos'!$Y$37="Muy Alta",'Mapa de Riesgos'!$AA$37="Leve"),CONCATENATE("R5C",'Mapa de Riesgos'!$O$37),"")</f>
        <v/>
      </c>
      <c r="K10" s="53" t="str">
        <f>IF(AND('Mapa de Riesgos'!$Y$38="Muy Alta",'Mapa de Riesgos'!$AA$38="Leve"),CONCATENATE("R5C",'Mapa de Riesgos'!$O$38),"")</f>
        <v/>
      </c>
      <c r="L10" s="53" t="str">
        <f>IF(AND('Mapa de Riesgos'!$Y$39="Muy Alta",'Mapa de Riesgos'!$AA$39="Leve"),CONCATENATE("R5C",'Mapa de Riesgos'!$O$39),"")</f>
        <v/>
      </c>
      <c r="M10" s="53" t="str">
        <f>IF(AND('Mapa de Riesgos'!$Y$40="Muy Alta",'Mapa de Riesgos'!$AA$40="Leve"),CONCATENATE("R5C",'Mapa de Riesgos'!$O$40),"")</f>
        <v/>
      </c>
      <c r="N10" s="53" t="str">
        <f>IF(AND('Mapa de Riesgos'!$Y$41="Muy Alta",'Mapa de Riesgos'!$AA$41="Leve"),CONCATENATE("R5C",'Mapa de Riesgos'!$O$41),"")</f>
        <v/>
      </c>
      <c r="O10" s="54" t="str">
        <f>IF(AND('Mapa de Riesgos'!$Y$42="Muy Alta",'Mapa de Riesgos'!$AA$42="Leve"),CONCATENATE("R5C",'Mapa de Riesgos'!$O$42),"")</f>
        <v/>
      </c>
      <c r="P10" s="52" t="str">
        <f>IF(AND('Mapa de Riesgos'!$Y$37="Muy Alta",'Mapa de Riesgos'!$AA$37="Menor"),CONCATENATE("R5C",'Mapa de Riesgos'!$O$37),"")</f>
        <v/>
      </c>
      <c r="Q10" s="53" t="str">
        <f>IF(AND('Mapa de Riesgos'!$Y$38="Muy Alta",'Mapa de Riesgos'!$AA$38="Menor"),CONCATENATE("R5C",'Mapa de Riesgos'!$O$38),"")</f>
        <v/>
      </c>
      <c r="R10" s="53" t="str">
        <f>IF(AND('Mapa de Riesgos'!$Y$39="Muy Alta",'Mapa de Riesgos'!$AA$39="Menor"),CONCATENATE("R5C",'Mapa de Riesgos'!$O$39),"")</f>
        <v/>
      </c>
      <c r="S10" s="53" t="str">
        <f>IF(AND('Mapa de Riesgos'!$Y$40="Muy Alta",'Mapa de Riesgos'!$AA$40="Menor"),CONCATENATE("R5C",'Mapa de Riesgos'!$O$40),"")</f>
        <v/>
      </c>
      <c r="T10" s="53" t="str">
        <f>IF(AND('Mapa de Riesgos'!$Y$41="Muy Alta",'Mapa de Riesgos'!$AA$41="Menor"),CONCATENATE("R5C",'Mapa de Riesgos'!$O$41),"")</f>
        <v/>
      </c>
      <c r="U10" s="54" t="str">
        <f>IF(AND('Mapa de Riesgos'!$Y$42="Muy Alta",'Mapa de Riesgos'!$AA$42="Menor"),CONCATENATE("R5C",'Mapa de Riesgos'!$O$42),"")</f>
        <v/>
      </c>
      <c r="V10" s="52" t="str">
        <f>IF(AND('Mapa de Riesgos'!$Y$37="Muy Alta",'Mapa de Riesgos'!$AA$37="Moderado"),CONCATENATE("R5C",'Mapa de Riesgos'!$O$37),"")</f>
        <v/>
      </c>
      <c r="W10" s="53" t="str">
        <f>IF(AND('Mapa de Riesgos'!$Y$38="Muy Alta",'Mapa de Riesgos'!$AA$38="Moderado"),CONCATENATE("R5C",'Mapa de Riesgos'!$O$38),"")</f>
        <v/>
      </c>
      <c r="X10" s="53" t="str">
        <f>IF(AND('Mapa de Riesgos'!$Y$39="Muy Alta",'Mapa de Riesgos'!$AA$39="Moderado"),CONCATENATE("R5C",'Mapa de Riesgos'!$O$39),"")</f>
        <v/>
      </c>
      <c r="Y10" s="53" t="str">
        <f>IF(AND('Mapa de Riesgos'!$Y$40="Muy Alta",'Mapa de Riesgos'!$AA$40="Moderado"),CONCATENATE("R5C",'Mapa de Riesgos'!$O$40),"")</f>
        <v/>
      </c>
      <c r="Z10" s="53" t="str">
        <f>IF(AND('Mapa de Riesgos'!$Y$41="Muy Alta",'Mapa de Riesgos'!$AA$41="Moderado"),CONCATENATE("R5C",'Mapa de Riesgos'!$O$41),"")</f>
        <v/>
      </c>
      <c r="AA10" s="54" t="str">
        <f>IF(AND('Mapa de Riesgos'!$Y$42="Muy Alta",'Mapa de Riesgos'!$AA$42="Moderado"),CONCATENATE("R5C",'Mapa de Riesgos'!$O$42),"")</f>
        <v/>
      </c>
      <c r="AB10" s="52" t="str">
        <f>IF(AND('Mapa de Riesgos'!$Y$37="Muy Alta",'Mapa de Riesgos'!$AA$37="Mayor"),CONCATENATE("R5C",'Mapa de Riesgos'!$O$37),"")</f>
        <v/>
      </c>
      <c r="AC10" s="53" t="str">
        <f>IF(AND('Mapa de Riesgos'!$Y$38="Muy Alta",'Mapa de Riesgos'!$AA$38="Mayor"),CONCATENATE("R5C",'Mapa de Riesgos'!$O$38),"")</f>
        <v/>
      </c>
      <c r="AD10" s="53" t="str">
        <f>IF(AND('Mapa de Riesgos'!$Y$39="Muy Alta",'Mapa de Riesgos'!$AA$39="Mayor"),CONCATENATE("R5C",'Mapa de Riesgos'!$O$39),"")</f>
        <v/>
      </c>
      <c r="AE10" s="53" t="str">
        <f>IF(AND('Mapa de Riesgos'!$Y$40="Muy Alta",'Mapa de Riesgos'!$AA$40="Mayor"),CONCATENATE("R5C",'Mapa de Riesgos'!$O$40),"")</f>
        <v/>
      </c>
      <c r="AF10" s="53" t="str">
        <f>IF(AND('Mapa de Riesgos'!$Y$41="Muy Alta",'Mapa de Riesgos'!$AA$41="Mayor"),CONCATENATE("R5C",'Mapa de Riesgos'!$O$41),"")</f>
        <v/>
      </c>
      <c r="AG10" s="54" t="str">
        <f>IF(AND('Mapa de Riesgos'!$Y$42="Muy Alta",'Mapa de Riesgos'!$AA$42="Mayor"),CONCATENATE("R5C",'Mapa de Riesgos'!$O$42),"")</f>
        <v/>
      </c>
      <c r="AH10" s="55" t="str">
        <f>IF(AND('Mapa de Riesgos'!$Y$37="Muy Alta",'Mapa de Riesgos'!$AA$37="Catastrófico"),CONCATENATE("R5C",'Mapa de Riesgos'!$O$37),"")</f>
        <v/>
      </c>
      <c r="AI10" s="56" t="str">
        <f>IF(AND('Mapa de Riesgos'!$Y$38="Muy Alta",'Mapa de Riesgos'!$AA$38="Catastrófico"),CONCATENATE("R5C",'Mapa de Riesgos'!$O$38),"")</f>
        <v/>
      </c>
      <c r="AJ10" s="56" t="str">
        <f>IF(AND('Mapa de Riesgos'!$Y$39="Muy Alta",'Mapa de Riesgos'!$AA$39="Catastrófico"),CONCATENATE("R5C",'Mapa de Riesgos'!$O$39),"")</f>
        <v/>
      </c>
      <c r="AK10" s="56" t="str">
        <f>IF(AND('Mapa de Riesgos'!$Y$40="Muy Alta",'Mapa de Riesgos'!$AA$40="Catastrófico"),CONCATENATE("R5C",'Mapa de Riesgos'!$O$40),"")</f>
        <v/>
      </c>
      <c r="AL10" s="56" t="str">
        <f>IF(AND('Mapa de Riesgos'!$Y$41="Muy Alta",'Mapa de Riesgos'!$AA$41="Catastrófico"),CONCATENATE("R5C",'Mapa de Riesgos'!$O$41),"")</f>
        <v/>
      </c>
      <c r="AM10" s="57" t="str">
        <f>IF(AND('Mapa de Riesgos'!$Y$42="Muy Alta",'Mapa de Riesgos'!$AA$42="Catastrófico"),CONCATENATE("R5C",'Mapa de Riesgos'!$O$42),"")</f>
        <v/>
      </c>
      <c r="AN10" s="83"/>
      <c r="AO10" s="539"/>
      <c r="AP10" s="540"/>
      <c r="AQ10" s="540"/>
      <c r="AR10" s="540"/>
      <c r="AS10" s="540"/>
      <c r="AT10" s="541"/>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row>
    <row r="11" spans="1:91" ht="15" customHeight="1" x14ac:dyDescent="0.25">
      <c r="A11" s="83"/>
      <c r="B11" s="478"/>
      <c r="C11" s="478"/>
      <c r="D11" s="479"/>
      <c r="E11" s="519"/>
      <c r="F11" s="520"/>
      <c r="G11" s="520"/>
      <c r="H11" s="520"/>
      <c r="I11" s="521"/>
      <c r="J11" s="52" t="str">
        <f>IF(AND('Mapa de Riesgos'!$Y$43="Muy Alta",'Mapa de Riesgos'!$AA$43="Leve"),CONCATENATE("R6C",'Mapa de Riesgos'!$O$43),"")</f>
        <v/>
      </c>
      <c r="K11" s="53" t="str">
        <f>IF(AND('Mapa de Riesgos'!$Y$44="Muy Alta",'Mapa de Riesgos'!$AA$44="Leve"),CONCATENATE("R6C",'Mapa de Riesgos'!$O$44),"")</f>
        <v/>
      </c>
      <c r="L11" s="53" t="str">
        <f>IF(AND('Mapa de Riesgos'!$Y$45="Muy Alta",'Mapa de Riesgos'!$AA$45="Leve"),CONCATENATE("R6C",'Mapa de Riesgos'!$O$45),"")</f>
        <v/>
      </c>
      <c r="M11" s="53" t="str">
        <f>IF(AND('Mapa de Riesgos'!$Y$46="Muy Alta",'Mapa de Riesgos'!$AA$46="Leve"),CONCATENATE("R6C",'Mapa de Riesgos'!$O$46),"")</f>
        <v/>
      </c>
      <c r="N11" s="53" t="str">
        <f>IF(AND('Mapa de Riesgos'!$Y$47="Muy Alta",'Mapa de Riesgos'!$AA$47="Leve"),CONCATENATE("R6C",'Mapa de Riesgos'!$O$47),"")</f>
        <v/>
      </c>
      <c r="O11" s="54" t="str">
        <f>IF(AND('Mapa de Riesgos'!$Y$48="Muy Alta",'Mapa de Riesgos'!$AA$48="Leve"),CONCATENATE("R6C",'Mapa de Riesgos'!$O$48),"")</f>
        <v/>
      </c>
      <c r="P11" s="52" t="str">
        <f>IF(AND('Mapa de Riesgos'!$Y$43="Muy Alta",'Mapa de Riesgos'!$AA$43="Menor"),CONCATENATE("R6C",'Mapa de Riesgos'!$O$43),"")</f>
        <v/>
      </c>
      <c r="Q11" s="53" t="str">
        <f>IF(AND('Mapa de Riesgos'!$Y$44="Muy Alta",'Mapa de Riesgos'!$AA$44="Menor"),CONCATENATE("R6C",'Mapa de Riesgos'!$O$44),"")</f>
        <v/>
      </c>
      <c r="R11" s="53" t="str">
        <f>IF(AND('Mapa de Riesgos'!$Y$45="Muy Alta",'Mapa de Riesgos'!$AA$45="Menor"),CONCATENATE("R6C",'Mapa de Riesgos'!$O$45),"")</f>
        <v/>
      </c>
      <c r="S11" s="53" t="str">
        <f>IF(AND('Mapa de Riesgos'!$Y$46="Muy Alta",'Mapa de Riesgos'!$AA$46="Menor"),CONCATENATE("R6C",'Mapa de Riesgos'!$O$46),"")</f>
        <v/>
      </c>
      <c r="T11" s="53" t="str">
        <f>IF(AND('Mapa de Riesgos'!$Y$47="Muy Alta",'Mapa de Riesgos'!$AA$47="Menor"),CONCATENATE("R6C",'Mapa de Riesgos'!$O$47),"")</f>
        <v/>
      </c>
      <c r="U11" s="54" t="str">
        <f>IF(AND('Mapa de Riesgos'!$Y$48="Muy Alta",'Mapa de Riesgos'!$AA$48="Menor"),CONCATENATE("R6C",'Mapa de Riesgos'!$O$48),"")</f>
        <v/>
      </c>
      <c r="V11" s="52" t="str">
        <f>IF(AND('Mapa de Riesgos'!$Y$43="Muy Alta",'Mapa de Riesgos'!$AA$43="Moderado"),CONCATENATE("R6C",'Mapa de Riesgos'!$O$43),"")</f>
        <v/>
      </c>
      <c r="W11" s="53" t="str">
        <f>IF(AND('Mapa de Riesgos'!$Y$44="Muy Alta",'Mapa de Riesgos'!$AA$44="Moderado"),CONCATENATE("R6C",'Mapa de Riesgos'!$O$44),"")</f>
        <v/>
      </c>
      <c r="X11" s="53" t="str">
        <f>IF(AND('Mapa de Riesgos'!$Y$45="Muy Alta",'Mapa de Riesgos'!$AA$45="Moderado"),CONCATENATE("R6C",'Mapa de Riesgos'!$O$45),"")</f>
        <v/>
      </c>
      <c r="Y11" s="53" t="str">
        <f>IF(AND('Mapa de Riesgos'!$Y$46="Muy Alta",'Mapa de Riesgos'!$AA$46="Moderado"),CONCATENATE("R6C",'Mapa de Riesgos'!$O$46),"")</f>
        <v/>
      </c>
      <c r="Z11" s="53" t="str">
        <f>IF(AND('Mapa de Riesgos'!$Y$47="Muy Alta",'Mapa de Riesgos'!$AA$47="Moderado"),CONCATENATE("R6C",'Mapa de Riesgos'!$O$47),"")</f>
        <v/>
      </c>
      <c r="AA11" s="54" t="str">
        <f>IF(AND('Mapa de Riesgos'!$Y$48="Muy Alta",'Mapa de Riesgos'!$AA$48="Moderado"),CONCATENATE("R6C",'Mapa de Riesgos'!$O$48),"")</f>
        <v/>
      </c>
      <c r="AB11" s="52" t="str">
        <f>IF(AND('Mapa de Riesgos'!$Y$43="Muy Alta",'Mapa de Riesgos'!$AA$43="Mayor"),CONCATENATE("R6C",'Mapa de Riesgos'!$O$43),"")</f>
        <v/>
      </c>
      <c r="AC11" s="53" t="str">
        <f>IF(AND('Mapa de Riesgos'!$Y$44="Muy Alta",'Mapa de Riesgos'!$AA$44="Mayor"),CONCATENATE("R6C",'Mapa de Riesgos'!$O$44),"")</f>
        <v/>
      </c>
      <c r="AD11" s="53" t="str">
        <f>IF(AND('Mapa de Riesgos'!$Y$45="Muy Alta",'Mapa de Riesgos'!$AA$45="Mayor"),CONCATENATE("R6C",'Mapa de Riesgos'!$O$45),"")</f>
        <v/>
      </c>
      <c r="AE11" s="53" t="str">
        <f>IF(AND('Mapa de Riesgos'!$Y$46="Muy Alta",'Mapa de Riesgos'!$AA$46="Mayor"),CONCATENATE("R6C",'Mapa de Riesgos'!$O$46),"")</f>
        <v/>
      </c>
      <c r="AF11" s="53" t="str">
        <f>IF(AND('Mapa de Riesgos'!$Y$47="Muy Alta",'Mapa de Riesgos'!$AA$47="Mayor"),CONCATENATE("R6C",'Mapa de Riesgos'!$O$47),"")</f>
        <v/>
      </c>
      <c r="AG11" s="54" t="str">
        <f>IF(AND('Mapa de Riesgos'!$Y$48="Muy Alta",'Mapa de Riesgos'!$AA$48="Mayor"),CONCATENATE("R6C",'Mapa de Riesgos'!$O$48),"")</f>
        <v/>
      </c>
      <c r="AH11" s="55" t="str">
        <f>IF(AND('Mapa de Riesgos'!$Y$43="Muy Alta",'Mapa de Riesgos'!$AA$43="Catastrófico"),CONCATENATE("R6C",'Mapa de Riesgos'!$O$43),"")</f>
        <v/>
      </c>
      <c r="AI11" s="56" t="str">
        <f>IF(AND('Mapa de Riesgos'!$Y$44="Muy Alta",'Mapa de Riesgos'!$AA$44="Catastrófico"),CONCATENATE("R6C",'Mapa de Riesgos'!$O$44),"")</f>
        <v/>
      </c>
      <c r="AJ11" s="56" t="str">
        <f>IF(AND('Mapa de Riesgos'!$Y$45="Muy Alta",'Mapa de Riesgos'!$AA$45="Catastrófico"),CONCATENATE("R6C",'Mapa de Riesgos'!$O$45),"")</f>
        <v/>
      </c>
      <c r="AK11" s="56" t="str">
        <f>IF(AND('Mapa de Riesgos'!$Y$46="Muy Alta",'Mapa de Riesgos'!$AA$46="Catastrófico"),CONCATENATE("R6C",'Mapa de Riesgos'!$O$46),"")</f>
        <v/>
      </c>
      <c r="AL11" s="56" t="str">
        <f>IF(AND('Mapa de Riesgos'!$Y$47="Muy Alta",'Mapa de Riesgos'!$AA$47="Catastrófico"),CONCATENATE("R6C",'Mapa de Riesgos'!$O$47),"")</f>
        <v/>
      </c>
      <c r="AM11" s="57" t="str">
        <f>IF(AND('Mapa de Riesgos'!$Y$48="Muy Alta",'Mapa de Riesgos'!$AA$48="Catastrófico"),CONCATENATE("R6C",'Mapa de Riesgos'!$O$48),"")</f>
        <v/>
      </c>
      <c r="AN11" s="83"/>
      <c r="AO11" s="539"/>
      <c r="AP11" s="540"/>
      <c r="AQ11" s="540"/>
      <c r="AR11" s="540"/>
      <c r="AS11" s="540"/>
      <c r="AT11" s="541"/>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row>
    <row r="12" spans="1:91" ht="15" customHeight="1" x14ac:dyDescent="0.25">
      <c r="A12" s="83"/>
      <c r="B12" s="478"/>
      <c r="C12" s="478"/>
      <c r="D12" s="479"/>
      <c r="E12" s="519"/>
      <c r="F12" s="520"/>
      <c r="G12" s="520"/>
      <c r="H12" s="520"/>
      <c r="I12" s="521"/>
      <c r="J12" s="52" t="str">
        <f>IF(AND('Mapa de Riesgos'!$Y$49="Muy Alta",'Mapa de Riesgos'!$AA$49="Leve"),CONCATENATE("R7C",'Mapa de Riesgos'!$O$49),"")</f>
        <v/>
      </c>
      <c r="K12" s="53" t="str">
        <f>IF(AND('Mapa de Riesgos'!$Y$50="Muy Alta",'Mapa de Riesgos'!$AA$50="Leve"),CONCATENATE("R7C",'Mapa de Riesgos'!$O$50),"")</f>
        <v/>
      </c>
      <c r="L12" s="53" t="str">
        <f>IF(AND('Mapa de Riesgos'!$Y$51="Muy Alta",'Mapa de Riesgos'!$AA$51="Leve"),CONCATENATE("R7C",'Mapa de Riesgos'!$O$51),"")</f>
        <v/>
      </c>
      <c r="M12" s="53" t="str">
        <f>IF(AND('Mapa de Riesgos'!$Y$52="Muy Alta",'Mapa de Riesgos'!$AA$52="Leve"),CONCATENATE("R7C",'Mapa de Riesgos'!$O$52),"")</f>
        <v/>
      </c>
      <c r="N12" s="53" t="str">
        <f>IF(AND('Mapa de Riesgos'!$Y$53="Muy Alta",'Mapa de Riesgos'!$AA$53="Leve"),CONCATENATE("R7C",'Mapa de Riesgos'!$O$53),"")</f>
        <v/>
      </c>
      <c r="O12" s="54" t="str">
        <f>IF(AND('Mapa de Riesgos'!$Y$54="Muy Alta",'Mapa de Riesgos'!$AA$54="Leve"),CONCATENATE("R7C",'Mapa de Riesgos'!$O$54),"")</f>
        <v/>
      </c>
      <c r="P12" s="52" t="str">
        <f>IF(AND('Mapa de Riesgos'!$Y$49="Muy Alta",'Mapa de Riesgos'!$AA$49="Menor"),CONCATENATE("R7C",'Mapa de Riesgos'!$O$49),"")</f>
        <v/>
      </c>
      <c r="Q12" s="53" t="str">
        <f>IF(AND('Mapa de Riesgos'!$Y$50="Muy Alta",'Mapa de Riesgos'!$AA$50="Menor"),CONCATENATE("R7C",'Mapa de Riesgos'!$O$50),"")</f>
        <v/>
      </c>
      <c r="R12" s="53" t="str">
        <f>IF(AND('Mapa de Riesgos'!$Y$51="Muy Alta",'Mapa de Riesgos'!$AA$51="Menor"),CONCATENATE("R7C",'Mapa de Riesgos'!$O$51),"")</f>
        <v/>
      </c>
      <c r="S12" s="53" t="str">
        <f>IF(AND('Mapa de Riesgos'!$Y$52="Muy Alta",'Mapa de Riesgos'!$AA$52="Menor"),CONCATENATE("R7C",'Mapa de Riesgos'!$O$52),"")</f>
        <v/>
      </c>
      <c r="T12" s="53" t="str">
        <f>IF(AND('Mapa de Riesgos'!$Y$53="Muy Alta",'Mapa de Riesgos'!$AA$53="Menor"),CONCATENATE("R7C",'Mapa de Riesgos'!$O$53),"")</f>
        <v/>
      </c>
      <c r="U12" s="54" t="str">
        <f>IF(AND('Mapa de Riesgos'!$Y$54="Muy Alta",'Mapa de Riesgos'!$AA$54="Menor"),CONCATENATE("R7C",'Mapa de Riesgos'!$O$54),"")</f>
        <v/>
      </c>
      <c r="V12" s="52" t="str">
        <f>IF(AND('Mapa de Riesgos'!$Y$49="Muy Alta",'Mapa de Riesgos'!$AA$49="Moderado"),CONCATENATE("R7C",'Mapa de Riesgos'!$O$49),"")</f>
        <v/>
      </c>
      <c r="W12" s="53" t="str">
        <f>IF(AND('Mapa de Riesgos'!$Y$50="Muy Alta",'Mapa de Riesgos'!$AA$50="Moderado"),CONCATENATE("R7C",'Mapa de Riesgos'!$O$50),"")</f>
        <v/>
      </c>
      <c r="X12" s="53" t="str">
        <f>IF(AND('Mapa de Riesgos'!$Y$51="Muy Alta",'Mapa de Riesgos'!$AA$51="Moderado"),CONCATENATE("R7C",'Mapa de Riesgos'!$O$51),"")</f>
        <v/>
      </c>
      <c r="Y12" s="53" t="str">
        <f>IF(AND('Mapa de Riesgos'!$Y$52="Muy Alta",'Mapa de Riesgos'!$AA$52="Moderado"),CONCATENATE("R7C",'Mapa de Riesgos'!$O$52),"")</f>
        <v/>
      </c>
      <c r="Z12" s="53" t="str">
        <f>IF(AND('Mapa de Riesgos'!$Y$53="Muy Alta",'Mapa de Riesgos'!$AA$53="Moderado"),CONCATENATE("R7C",'Mapa de Riesgos'!$O$53),"")</f>
        <v/>
      </c>
      <c r="AA12" s="54" t="str">
        <f>IF(AND('Mapa de Riesgos'!$Y$54="Muy Alta",'Mapa de Riesgos'!$AA$54="Moderado"),CONCATENATE("R7C",'Mapa de Riesgos'!$O$54),"")</f>
        <v/>
      </c>
      <c r="AB12" s="52" t="str">
        <f>IF(AND('Mapa de Riesgos'!$Y$49="Muy Alta",'Mapa de Riesgos'!$AA$49="Mayor"),CONCATENATE("R7C",'Mapa de Riesgos'!$O$49),"")</f>
        <v/>
      </c>
      <c r="AC12" s="53" t="str">
        <f>IF(AND('Mapa de Riesgos'!$Y$50="Muy Alta",'Mapa de Riesgos'!$AA$50="Mayor"),CONCATENATE("R7C",'Mapa de Riesgos'!$O$50),"")</f>
        <v/>
      </c>
      <c r="AD12" s="53" t="str">
        <f>IF(AND('Mapa de Riesgos'!$Y$51="Muy Alta",'Mapa de Riesgos'!$AA$51="Mayor"),CONCATENATE("R7C",'Mapa de Riesgos'!$O$51),"")</f>
        <v/>
      </c>
      <c r="AE12" s="53" t="str">
        <f>IF(AND('Mapa de Riesgos'!$Y$52="Muy Alta",'Mapa de Riesgos'!$AA$52="Mayor"),CONCATENATE("R7C",'Mapa de Riesgos'!$O$52),"")</f>
        <v/>
      </c>
      <c r="AF12" s="53" t="str">
        <f>IF(AND('Mapa de Riesgos'!$Y$53="Muy Alta",'Mapa de Riesgos'!$AA$53="Mayor"),CONCATENATE("R7C",'Mapa de Riesgos'!$O$53),"")</f>
        <v/>
      </c>
      <c r="AG12" s="54" t="str">
        <f>IF(AND('Mapa de Riesgos'!$Y$54="Muy Alta",'Mapa de Riesgos'!$AA$54="Mayor"),CONCATENATE("R7C",'Mapa de Riesgos'!$O$54),"")</f>
        <v/>
      </c>
      <c r="AH12" s="55" t="str">
        <f>IF(AND('Mapa de Riesgos'!$Y$49="Muy Alta",'Mapa de Riesgos'!$AA$49="Catastrófico"),CONCATENATE("R7C",'Mapa de Riesgos'!$O$49),"")</f>
        <v/>
      </c>
      <c r="AI12" s="56" t="str">
        <f>IF(AND('Mapa de Riesgos'!$Y$50="Muy Alta",'Mapa de Riesgos'!$AA$50="Catastrófico"),CONCATENATE("R7C",'Mapa de Riesgos'!$O$50),"")</f>
        <v/>
      </c>
      <c r="AJ12" s="56" t="str">
        <f>IF(AND('Mapa de Riesgos'!$Y$51="Muy Alta",'Mapa de Riesgos'!$AA$51="Catastrófico"),CONCATENATE("R7C",'Mapa de Riesgos'!$O$51),"")</f>
        <v/>
      </c>
      <c r="AK12" s="56" t="str">
        <f>IF(AND('Mapa de Riesgos'!$Y$52="Muy Alta",'Mapa de Riesgos'!$AA$52="Catastrófico"),CONCATENATE("R7C",'Mapa de Riesgos'!$O$52),"")</f>
        <v/>
      </c>
      <c r="AL12" s="56" t="str">
        <f>IF(AND('Mapa de Riesgos'!$Y$53="Muy Alta",'Mapa de Riesgos'!$AA$53="Catastrófico"),CONCATENATE("R7C",'Mapa de Riesgos'!$O$53),"")</f>
        <v/>
      </c>
      <c r="AM12" s="57" t="str">
        <f>IF(AND('Mapa de Riesgos'!$Y$54="Muy Alta",'Mapa de Riesgos'!$AA$54="Catastrófico"),CONCATENATE("R7C",'Mapa de Riesgos'!$O$54),"")</f>
        <v/>
      </c>
      <c r="AN12" s="83"/>
      <c r="AO12" s="539"/>
      <c r="AP12" s="540"/>
      <c r="AQ12" s="540"/>
      <c r="AR12" s="540"/>
      <c r="AS12" s="540"/>
      <c r="AT12" s="541"/>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row>
    <row r="13" spans="1:91" ht="15" customHeight="1" x14ac:dyDescent="0.25">
      <c r="A13" s="83"/>
      <c r="B13" s="478"/>
      <c r="C13" s="478"/>
      <c r="D13" s="479"/>
      <c r="E13" s="519"/>
      <c r="F13" s="520"/>
      <c r="G13" s="520"/>
      <c r="H13" s="520"/>
      <c r="I13" s="521"/>
      <c r="J13" s="52" t="str">
        <f>IF(AND('Mapa de Riesgos'!$Y$55="Muy Alta",'Mapa de Riesgos'!$AA$55="Leve"),CONCATENATE("R8C",'Mapa de Riesgos'!$O$55),"")</f>
        <v/>
      </c>
      <c r="K13" s="53" t="str">
        <f>IF(AND('Mapa de Riesgos'!$Y$56="Muy Alta",'Mapa de Riesgos'!$AA$56="Leve"),CONCATENATE("R8C",'Mapa de Riesgos'!$O$56),"")</f>
        <v/>
      </c>
      <c r="L13" s="53" t="str">
        <f>IF(AND('Mapa de Riesgos'!$Y$57="Muy Alta",'Mapa de Riesgos'!$AA$57="Leve"),CONCATENATE("R8C",'Mapa de Riesgos'!$O$57),"")</f>
        <v/>
      </c>
      <c r="M13" s="53" t="str">
        <f>IF(AND('Mapa de Riesgos'!$Y$58="Muy Alta",'Mapa de Riesgos'!$AA$58="Leve"),CONCATENATE("R8C",'Mapa de Riesgos'!$O$58),"")</f>
        <v/>
      </c>
      <c r="N13" s="53" t="str">
        <f>IF(AND('Mapa de Riesgos'!$Y$59="Muy Alta",'Mapa de Riesgos'!$AA$59="Leve"),CONCATENATE("R8C",'Mapa de Riesgos'!$O$59),"")</f>
        <v/>
      </c>
      <c r="O13" s="54" t="str">
        <f>IF(AND('Mapa de Riesgos'!$Y$60="Muy Alta",'Mapa de Riesgos'!$AA$60="Leve"),CONCATENATE("R8C",'Mapa de Riesgos'!$O$60),"")</f>
        <v/>
      </c>
      <c r="P13" s="52" t="str">
        <f>IF(AND('Mapa de Riesgos'!$Y$55="Muy Alta",'Mapa de Riesgos'!$AA$55="Menor"),CONCATENATE("R8C",'Mapa de Riesgos'!$O$55),"")</f>
        <v/>
      </c>
      <c r="Q13" s="53" t="str">
        <f>IF(AND('Mapa de Riesgos'!$Y$56="Muy Alta",'Mapa de Riesgos'!$AA$56="Menor"),CONCATENATE("R8C",'Mapa de Riesgos'!$O$56),"")</f>
        <v/>
      </c>
      <c r="R13" s="53" t="str">
        <f>IF(AND('Mapa de Riesgos'!$Y$57="Muy Alta",'Mapa de Riesgos'!$AA$57="Menor"),CONCATENATE("R8C",'Mapa de Riesgos'!$O$57),"")</f>
        <v/>
      </c>
      <c r="S13" s="53" t="str">
        <f>IF(AND('Mapa de Riesgos'!$Y$58="Muy Alta",'Mapa de Riesgos'!$AA$58="Menor"),CONCATENATE("R8C",'Mapa de Riesgos'!$O$58),"")</f>
        <v/>
      </c>
      <c r="T13" s="53" t="str">
        <f>IF(AND('Mapa de Riesgos'!$Y$59="Muy Alta",'Mapa de Riesgos'!$AA$59="Menor"),CONCATENATE("R8C",'Mapa de Riesgos'!$O$59),"")</f>
        <v/>
      </c>
      <c r="U13" s="54" t="str">
        <f>IF(AND('Mapa de Riesgos'!$Y$60="Muy Alta",'Mapa de Riesgos'!$AA$60="Menor"),CONCATENATE("R8C",'Mapa de Riesgos'!$O$60),"")</f>
        <v/>
      </c>
      <c r="V13" s="52" t="str">
        <f>IF(AND('Mapa de Riesgos'!$Y$55="Muy Alta",'Mapa de Riesgos'!$AA$55="Moderado"),CONCATENATE("R8C",'Mapa de Riesgos'!$O$55),"")</f>
        <v/>
      </c>
      <c r="W13" s="53" t="str">
        <f>IF(AND('Mapa de Riesgos'!$Y$56="Muy Alta",'Mapa de Riesgos'!$AA$56="Moderado"),CONCATENATE("R8C",'Mapa de Riesgos'!$O$56),"")</f>
        <v/>
      </c>
      <c r="X13" s="53" t="str">
        <f>IF(AND('Mapa de Riesgos'!$Y$57="Muy Alta",'Mapa de Riesgos'!$AA$57="Moderado"),CONCATENATE("R8C",'Mapa de Riesgos'!$O$57),"")</f>
        <v/>
      </c>
      <c r="Y13" s="53" t="str">
        <f>IF(AND('Mapa de Riesgos'!$Y$58="Muy Alta",'Mapa de Riesgos'!$AA$58="Moderado"),CONCATENATE("R8C",'Mapa de Riesgos'!$O$58),"")</f>
        <v/>
      </c>
      <c r="Z13" s="53" t="str">
        <f>IF(AND('Mapa de Riesgos'!$Y$59="Muy Alta",'Mapa de Riesgos'!$AA$59="Moderado"),CONCATENATE("R8C",'Mapa de Riesgos'!$O$59),"")</f>
        <v/>
      </c>
      <c r="AA13" s="54" t="str">
        <f>IF(AND('Mapa de Riesgos'!$Y$60="Muy Alta",'Mapa de Riesgos'!$AA$60="Moderado"),CONCATENATE("R8C",'Mapa de Riesgos'!$O$60),"")</f>
        <v/>
      </c>
      <c r="AB13" s="52" t="str">
        <f>IF(AND('Mapa de Riesgos'!$Y$55="Muy Alta",'Mapa de Riesgos'!$AA$55="Mayor"),CONCATENATE("R8C",'Mapa de Riesgos'!$O$55),"")</f>
        <v/>
      </c>
      <c r="AC13" s="53" t="str">
        <f>IF(AND('Mapa de Riesgos'!$Y$56="Muy Alta",'Mapa de Riesgos'!$AA$56="Mayor"),CONCATENATE("R8C",'Mapa de Riesgos'!$O$56),"")</f>
        <v/>
      </c>
      <c r="AD13" s="53" t="str">
        <f>IF(AND('Mapa de Riesgos'!$Y$57="Muy Alta",'Mapa de Riesgos'!$AA$57="Mayor"),CONCATENATE("R8C",'Mapa de Riesgos'!$O$57),"")</f>
        <v/>
      </c>
      <c r="AE13" s="53" t="str">
        <f>IF(AND('Mapa de Riesgos'!$Y$58="Muy Alta",'Mapa de Riesgos'!$AA$58="Mayor"),CONCATENATE("R8C",'Mapa de Riesgos'!$O$58),"")</f>
        <v/>
      </c>
      <c r="AF13" s="53" t="str">
        <f>IF(AND('Mapa de Riesgos'!$Y$59="Muy Alta",'Mapa de Riesgos'!$AA$59="Mayor"),CONCATENATE("R8C",'Mapa de Riesgos'!$O$59),"")</f>
        <v/>
      </c>
      <c r="AG13" s="54" t="str">
        <f>IF(AND('Mapa de Riesgos'!$Y$60="Muy Alta",'Mapa de Riesgos'!$AA$60="Mayor"),CONCATENATE("R8C",'Mapa de Riesgos'!$O$60),"")</f>
        <v/>
      </c>
      <c r="AH13" s="55" t="str">
        <f>IF(AND('Mapa de Riesgos'!$Y$55="Muy Alta",'Mapa de Riesgos'!$AA$55="Catastrófico"),CONCATENATE("R8C",'Mapa de Riesgos'!$O$55),"")</f>
        <v/>
      </c>
      <c r="AI13" s="56" t="str">
        <f>IF(AND('Mapa de Riesgos'!$Y$56="Muy Alta",'Mapa de Riesgos'!$AA$56="Catastrófico"),CONCATENATE("R8C",'Mapa de Riesgos'!$O$56),"")</f>
        <v/>
      </c>
      <c r="AJ13" s="56" t="str">
        <f>IF(AND('Mapa de Riesgos'!$Y$57="Muy Alta",'Mapa de Riesgos'!$AA$57="Catastrófico"),CONCATENATE("R8C",'Mapa de Riesgos'!$O$57),"")</f>
        <v/>
      </c>
      <c r="AK13" s="56" t="str">
        <f>IF(AND('Mapa de Riesgos'!$Y$58="Muy Alta",'Mapa de Riesgos'!$AA$58="Catastrófico"),CONCATENATE("R8C",'Mapa de Riesgos'!$O$58),"")</f>
        <v/>
      </c>
      <c r="AL13" s="56" t="str">
        <f>IF(AND('Mapa de Riesgos'!$Y$59="Muy Alta",'Mapa de Riesgos'!$AA$59="Catastrófico"),CONCATENATE("R8C",'Mapa de Riesgos'!$O$59),"")</f>
        <v/>
      </c>
      <c r="AM13" s="57" t="str">
        <f>IF(AND('Mapa de Riesgos'!$Y$60="Muy Alta",'Mapa de Riesgos'!$AA$60="Catastrófico"),CONCATENATE("R8C",'Mapa de Riesgos'!$O$60),"")</f>
        <v/>
      </c>
      <c r="AN13" s="83"/>
      <c r="AO13" s="539"/>
      <c r="AP13" s="540"/>
      <c r="AQ13" s="540"/>
      <c r="AR13" s="540"/>
      <c r="AS13" s="540"/>
      <c r="AT13" s="541"/>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row>
    <row r="14" spans="1:91" ht="15" customHeight="1" x14ac:dyDescent="0.25">
      <c r="A14" s="83"/>
      <c r="B14" s="478"/>
      <c r="C14" s="478"/>
      <c r="D14" s="479"/>
      <c r="E14" s="519"/>
      <c r="F14" s="520"/>
      <c r="G14" s="520"/>
      <c r="H14" s="520"/>
      <c r="I14" s="521"/>
      <c r="J14" s="52" t="str">
        <f>IF(AND('Mapa de Riesgos'!$Y$61="Muy Alta",'Mapa de Riesgos'!$AA$61="Leve"),CONCATENATE("R9C",'Mapa de Riesgos'!$O$61),"")</f>
        <v/>
      </c>
      <c r="K14" s="53" t="str">
        <f>IF(AND('Mapa de Riesgos'!$Y$62="Muy Alta",'Mapa de Riesgos'!$AA$62="Leve"),CONCATENATE("R9C",'Mapa de Riesgos'!$O$62),"")</f>
        <v/>
      </c>
      <c r="L14" s="53" t="str">
        <f>IF(AND('Mapa de Riesgos'!$Y$63="Muy Alta",'Mapa de Riesgos'!$AA$63="Leve"),CONCATENATE("R9C",'Mapa de Riesgos'!$O$63),"")</f>
        <v/>
      </c>
      <c r="M14" s="53" t="str">
        <f>IF(AND('Mapa de Riesgos'!$Y$64="Muy Alta",'Mapa de Riesgos'!$AA$64="Leve"),CONCATENATE("R9C",'Mapa de Riesgos'!$O$64),"")</f>
        <v/>
      </c>
      <c r="N14" s="53" t="str">
        <f>IF(AND('Mapa de Riesgos'!$Y$65="Muy Alta",'Mapa de Riesgos'!$AA$65="Leve"),CONCATENATE("R9C",'Mapa de Riesgos'!$O$65),"")</f>
        <v/>
      </c>
      <c r="O14" s="54" t="str">
        <f>IF(AND('Mapa de Riesgos'!$Y$66="Muy Alta",'Mapa de Riesgos'!$AA$66="Leve"),CONCATENATE("R9C",'Mapa de Riesgos'!$O$66),"")</f>
        <v/>
      </c>
      <c r="P14" s="52" t="str">
        <f>IF(AND('Mapa de Riesgos'!$Y$61="Muy Alta",'Mapa de Riesgos'!$AA$61="Menor"),CONCATENATE("R9C",'Mapa de Riesgos'!$O$61),"")</f>
        <v/>
      </c>
      <c r="Q14" s="53" t="str">
        <f>IF(AND('Mapa de Riesgos'!$Y$62="Muy Alta",'Mapa de Riesgos'!$AA$62="Menor"),CONCATENATE("R9C",'Mapa de Riesgos'!$O$62),"")</f>
        <v/>
      </c>
      <c r="R14" s="53" t="str">
        <f>IF(AND('Mapa de Riesgos'!$Y$63="Muy Alta",'Mapa de Riesgos'!$AA$63="Menor"),CONCATENATE("R9C",'Mapa de Riesgos'!$O$63),"")</f>
        <v/>
      </c>
      <c r="S14" s="53" t="str">
        <f>IF(AND('Mapa de Riesgos'!$Y$64="Muy Alta",'Mapa de Riesgos'!$AA$64="Menor"),CONCATENATE("R9C",'Mapa de Riesgos'!$O$64),"")</f>
        <v/>
      </c>
      <c r="T14" s="53" t="str">
        <f>IF(AND('Mapa de Riesgos'!$Y$65="Muy Alta",'Mapa de Riesgos'!$AA$65="Menor"),CONCATENATE("R9C",'Mapa de Riesgos'!$O$65),"")</f>
        <v/>
      </c>
      <c r="U14" s="54" t="str">
        <f>IF(AND('Mapa de Riesgos'!$Y$66="Muy Alta",'Mapa de Riesgos'!$AA$66="Menor"),CONCATENATE("R9C",'Mapa de Riesgos'!$O$66),"")</f>
        <v/>
      </c>
      <c r="V14" s="52" t="str">
        <f>IF(AND('Mapa de Riesgos'!$Y$61="Muy Alta",'Mapa de Riesgos'!$AA$61="Moderado"),CONCATENATE("R9C",'Mapa de Riesgos'!$O$61),"")</f>
        <v/>
      </c>
      <c r="W14" s="53" t="str">
        <f>IF(AND('Mapa de Riesgos'!$Y$62="Muy Alta",'Mapa de Riesgos'!$AA$62="Moderado"),CONCATENATE("R9C",'Mapa de Riesgos'!$O$62),"")</f>
        <v/>
      </c>
      <c r="X14" s="53" t="str">
        <f>IF(AND('Mapa de Riesgos'!$Y$63="Muy Alta",'Mapa de Riesgos'!$AA$63="Moderado"),CONCATENATE("R9C",'Mapa de Riesgos'!$O$63),"")</f>
        <v/>
      </c>
      <c r="Y14" s="53" t="str">
        <f>IF(AND('Mapa de Riesgos'!$Y$64="Muy Alta",'Mapa de Riesgos'!$AA$64="Moderado"),CONCATENATE("R9C",'Mapa de Riesgos'!$O$64),"")</f>
        <v/>
      </c>
      <c r="Z14" s="53" t="str">
        <f>IF(AND('Mapa de Riesgos'!$Y$65="Muy Alta",'Mapa de Riesgos'!$AA$65="Moderado"),CONCATENATE("R9C",'Mapa de Riesgos'!$O$65),"")</f>
        <v/>
      </c>
      <c r="AA14" s="54" t="str">
        <f>IF(AND('Mapa de Riesgos'!$Y$66="Muy Alta",'Mapa de Riesgos'!$AA$66="Moderado"),CONCATENATE("R9C",'Mapa de Riesgos'!$O$66),"")</f>
        <v/>
      </c>
      <c r="AB14" s="52" t="str">
        <f>IF(AND('Mapa de Riesgos'!$Y$61="Muy Alta",'Mapa de Riesgos'!$AA$61="Mayor"),CONCATENATE("R9C",'Mapa de Riesgos'!$O$61),"")</f>
        <v/>
      </c>
      <c r="AC14" s="53" t="str">
        <f>IF(AND('Mapa de Riesgos'!$Y$62="Muy Alta",'Mapa de Riesgos'!$AA$62="Mayor"),CONCATENATE("R9C",'Mapa de Riesgos'!$O$62),"")</f>
        <v/>
      </c>
      <c r="AD14" s="53" t="str">
        <f>IF(AND('Mapa de Riesgos'!$Y$63="Muy Alta",'Mapa de Riesgos'!$AA$63="Mayor"),CONCATENATE("R9C",'Mapa de Riesgos'!$O$63),"")</f>
        <v/>
      </c>
      <c r="AE14" s="53" t="str">
        <f>IF(AND('Mapa de Riesgos'!$Y$64="Muy Alta",'Mapa de Riesgos'!$AA$64="Mayor"),CONCATENATE("R9C",'Mapa de Riesgos'!$O$64),"")</f>
        <v/>
      </c>
      <c r="AF14" s="53" t="str">
        <f>IF(AND('Mapa de Riesgos'!$Y$65="Muy Alta",'Mapa de Riesgos'!$AA$65="Mayor"),CONCATENATE("R9C",'Mapa de Riesgos'!$O$65),"")</f>
        <v/>
      </c>
      <c r="AG14" s="54" t="str">
        <f>IF(AND('Mapa de Riesgos'!$Y$66="Muy Alta",'Mapa de Riesgos'!$AA$66="Mayor"),CONCATENATE("R9C",'Mapa de Riesgos'!$O$66),"")</f>
        <v/>
      </c>
      <c r="AH14" s="55" t="str">
        <f>IF(AND('Mapa de Riesgos'!$Y$61="Muy Alta",'Mapa de Riesgos'!$AA$61="Catastrófico"),CONCATENATE("R9C",'Mapa de Riesgos'!$O$61),"")</f>
        <v/>
      </c>
      <c r="AI14" s="56" t="str">
        <f>IF(AND('Mapa de Riesgos'!$Y$62="Muy Alta",'Mapa de Riesgos'!$AA$62="Catastrófico"),CONCATENATE("R9C",'Mapa de Riesgos'!$O$62),"")</f>
        <v/>
      </c>
      <c r="AJ14" s="56" t="str">
        <f>IF(AND('Mapa de Riesgos'!$Y$63="Muy Alta",'Mapa de Riesgos'!$AA$63="Catastrófico"),CONCATENATE("R9C",'Mapa de Riesgos'!$O$63),"")</f>
        <v/>
      </c>
      <c r="AK14" s="56" t="str">
        <f>IF(AND('Mapa de Riesgos'!$Y$64="Muy Alta",'Mapa de Riesgos'!$AA$64="Catastrófico"),CONCATENATE("R9C",'Mapa de Riesgos'!$O$64),"")</f>
        <v/>
      </c>
      <c r="AL14" s="56" t="str">
        <f>IF(AND('Mapa de Riesgos'!$Y$65="Muy Alta",'Mapa de Riesgos'!$AA$65="Catastrófico"),CONCATENATE("R9C",'Mapa de Riesgos'!$O$65),"")</f>
        <v/>
      </c>
      <c r="AM14" s="57" t="str">
        <f>IF(AND('Mapa de Riesgos'!$Y$66="Muy Alta",'Mapa de Riesgos'!$AA$66="Catastrófico"),CONCATENATE("R9C",'Mapa de Riesgos'!$O$66),"")</f>
        <v/>
      </c>
      <c r="AN14" s="83"/>
      <c r="AO14" s="539"/>
      <c r="AP14" s="540"/>
      <c r="AQ14" s="540"/>
      <c r="AR14" s="540"/>
      <c r="AS14" s="540"/>
      <c r="AT14" s="541"/>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row>
    <row r="15" spans="1:91" ht="15.75" customHeight="1" thickBot="1" x14ac:dyDescent="0.3">
      <c r="A15" s="83"/>
      <c r="B15" s="478"/>
      <c r="C15" s="478"/>
      <c r="D15" s="479"/>
      <c r="E15" s="522"/>
      <c r="F15" s="523"/>
      <c r="G15" s="523"/>
      <c r="H15" s="523"/>
      <c r="I15" s="524"/>
      <c r="J15" s="58" t="str">
        <f>IF(AND('Mapa de Riesgos'!$Y$67="Muy Alta",'Mapa de Riesgos'!$AA$67="Leve"),CONCATENATE("R10C",'Mapa de Riesgos'!$O$67),"")</f>
        <v/>
      </c>
      <c r="K15" s="59" t="str">
        <f>IF(AND('Mapa de Riesgos'!$Y$68="Muy Alta",'Mapa de Riesgos'!$AA$68="Leve"),CONCATENATE("R10C",'Mapa de Riesgos'!$O$68),"")</f>
        <v/>
      </c>
      <c r="L15" s="59" t="str">
        <f>IF(AND('Mapa de Riesgos'!$Y$69="Muy Alta",'Mapa de Riesgos'!$AA$69="Leve"),CONCATENATE("R10C",'Mapa de Riesgos'!$O$69),"")</f>
        <v/>
      </c>
      <c r="M15" s="59" t="str">
        <f>IF(AND('Mapa de Riesgos'!$Y$70="Muy Alta",'Mapa de Riesgos'!$AA$70="Leve"),CONCATENATE("R10C",'Mapa de Riesgos'!$O$70),"")</f>
        <v/>
      </c>
      <c r="N15" s="59" t="str">
        <f>IF(AND('Mapa de Riesgos'!$Y$71="Muy Alta",'Mapa de Riesgos'!$AA$71="Leve"),CONCATENATE("R10C",'Mapa de Riesgos'!$O$71),"")</f>
        <v/>
      </c>
      <c r="O15" s="60" t="str">
        <f>IF(AND('Mapa de Riesgos'!$Y$72="Muy Alta",'Mapa de Riesgos'!$AA$72="Leve"),CONCATENATE("R10C",'Mapa de Riesgos'!$O$72),"")</f>
        <v/>
      </c>
      <c r="P15" s="52" t="str">
        <f>IF(AND('Mapa de Riesgos'!$Y$67="Muy Alta",'Mapa de Riesgos'!$AA$67="Menor"),CONCATENATE("R10C",'Mapa de Riesgos'!$O$67),"")</f>
        <v/>
      </c>
      <c r="Q15" s="53" t="str">
        <f>IF(AND('Mapa de Riesgos'!$Y$68="Muy Alta",'Mapa de Riesgos'!$AA$68="Menor"),CONCATENATE("R10C",'Mapa de Riesgos'!$O$68),"")</f>
        <v/>
      </c>
      <c r="R15" s="53" t="str">
        <f>IF(AND('Mapa de Riesgos'!$Y$69="Muy Alta",'Mapa de Riesgos'!$AA$69="Menor"),CONCATENATE("R10C",'Mapa de Riesgos'!$O$69),"")</f>
        <v/>
      </c>
      <c r="S15" s="53" t="str">
        <f>IF(AND('Mapa de Riesgos'!$Y$70="Muy Alta",'Mapa de Riesgos'!$AA$70="Menor"),CONCATENATE("R10C",'Mapa de Riesgos'!$O$70),"")</f>
        <v/>
      </c>
      <c r="T15" s="53" t="str">
        <f>IF(AND('Mapa de Riesgos'!$Y$71="Muy Alta",'Mapa de Riesgos'!$AA$71="Menor"),CONCATENATE("R10C",'Mapa de Riesgos'!$O$71),"")</f>
        <v/>
      </c>
      <c r="U15" s="54" t="str">
        <f>IF(AND('Mapa de Riesgos'!$Y$72="Muy Alta",'Mapa de Riesgos'!$AA$72="Menor"),CONCATENATE("R10C",'Mapa de Riesgos'!$O$72),"")</f>
        <v/>
      </c>
      <c r="V15" s="58" t="str">
        <f>IF(AND('Mapa de Riesgos'!$Y$67="Muy Alta",'Mapa de Riesgos'!$AA$67="Moderado"),CONCATENATE("R10C",'Mapa de Riesgos'!$O$67),"")</f>
        <v/>
      </c>
      <c r="W15" s="59" t="str">
        <f>IF(AND('Mapa de Riesgos'!$Y$68="Muy Alta",'Mapa de Riesgos'!$AA$68="Moderado"),CONCATENATE("R10C",'Mapa de Riesgos'!$O$68),"")</f>
        <v/>
      </c>
      <c r="X15" s="59" t="str">
        <f>IF(AND('Mapa de Riesgos'!$Y$69="Muy Alta",'Mapa de Riesgos'!$AA$69="Moderado"),CONCATENATE("R10C",'Mapa de Riesgos'!$O$69),"")</f>
        <v/>
      </c>
      <c r="Y15" s="59" t="str">
        <f>IF(AND('Mapa de Riesgos'!$Y$70="Muy Alta",'Mapa de Riesgos'!$AA$70="Moderado"),CONCATENATE("R10C",'Mapa de Riesgos'!$O$70),"")</f>
        <v/>
      </c>
      <c r="Z15" s="59" t="str">
        <f>IF(AND('Mapa de Riesgos'!$Y$71="Muy Alta",'Mapa de Riesgos'!$AA$71="Moderado"),CONCATENATE("R10C",'Mapa de Riesgos'!$O$71),"")</f>
        <v/>
      </c>
      <c r="AA15" s="60" t="str">
        <f>IF(AND('Mapa de Riesgos'!$Y$72="Muy Alta",'Mapa de Riesgos'!$AA$72="Moderado"),CONCATENATE("R10C",'Mapa de Riesgos'!$O$72),"")</f>
        <v/>
      </c>
      <c r="AB15" s="52" t="str">
        <f>IF(AND('Mapa de Riesgos'!$Y$67="Muy Alta",'Mapa de Riesgos'!$AA$67="Mayor"),CONCATENATE("R10C",'Mapa de Riesgos'!$O$67),"")</f>
        <v/>
      </c>
      <c r="AC15" s="53" t="str">
        <f>IF(AND('Mapa de Riesgos'!$Y$68="Muy Alta",'Mapa de Riesgos'!$AA$68="Mayor"),CONCATENATE("R10C",'Mapa de Riesgos'!$O$68),"")</f>
        <v/>
      </c>
      <c r="AD15" s="53" t="str">
        <f>IF(AND('Mapa de Riesgos'!$Y$69="Muy Alta",'Mapa de Riesgos'!$AA$69="Mayor"),CONCATENATE("R10C",'Mapa de Riesgos'!$O$69),"")</f>
        <v/>
      </c>
      <c r="AE15" s="53" t="str">
        <f>IF(AND('Mapa de Riesgos'!$Y$70="Muy Alta",'Mapa de Riesgos'!$AA$70="Mayor"),CONCATENATE("R10C",'Mapa de Riesgos'!$O$70),"")</f>
        <v/>
      </c>
      <c r="AF15" s="53" t="str">
        <f>IF(AND('Mapa de Riesgos'!$Y$71="Muy Alta",'Mapa de Riesgos'!$AA$71="Mayor"),CONCATENATE("R10C",'Mapa de Riesgos'!$O$71),"")</f>
        <v/>
      </c>
      <c r="AG15" s="54" t="str">
        <f>IF(AND('Mapa de Riesgos'!$Y$72="Muy Alta",'Mapa de Riesgos'!$AA$72="Mayor"),CONCATENATE("R10C",'Mapa de Riesgos'!$O$72),"")</f>
        <v/>
      </c>
      <c r="AH15" s="61" t="str">
        <f>IF(AND('Mapa de Riesgos'!$Y$67="Muy Alta",'Mapa de Riesgos'!$AA$67="Catastrófico"),CONCATENATE("R10C",'Mapa de Riesgos'!$O$67),"")</f>
        <v/>
      </c>
      <c r="AI15" s="62" t="str">
        <f>IF(AND('Mapa de Riesgos'!$Y$68="Muy Alta",'Mapa de Riesgos'!$AA$68="Catastrófico"),CONCATENATE("R10C",'Mapa de Riesgos'!$O$68),"")</f>
        <v/>
      </c>
      <c r="AJ15" s="62" t="str">
        <f>IF(AND('Mapa de Riesgos'!$Y$69="Muy Alta",'Mapa de Riesgos'!$AA$69="Catastrófico"),CONCATENATE("R10C",'Mapa de Riesgos'!$O$69),"")</f>
        <v/>
      </c>
      <c r="AK15" s="62" t="str">
        <f>IF(AND('Mapa de Riesgos'!$Y$70="Muy Alta",'Mapa de Riesgos'!$AA$70="Catastrófico"),CONCATENATE("R10C",'Mapa de Riesgos'!$O$70),"")</f>
        <v/>
      </c>
      <c r="AL15" s="62" t="str">
        <f>IF(AND('Mapa de Riesgos'!$Y$71="Muy Alta",'Mapa de Riesgos'!$AA$71="Catastrófico"),CONCATENATE("R10C",'Mapa de Riesgos'!$O$71),"")</f>
        <v/>
      </c>
      <c r="AM15" s="63" t="str">
        <f>IF(AND('Mapa de Riesgos'!$Y$72="Muy Alta",'Mapa de Riesgos'!$AA$72="Catastrófico"),CONCATENATE("R10C",'Mapa de Riesgos'!$O$72),"")</f>
        <v/>
      </c>
      <c r="AN15" s="83"/>
      <c r="AO15" s="542"/>
      <c r="AP15" s="543"/>
      <c r="AQ15" s="543"/>
      <c r="AR15" s="543"/>
      <c r="AS15" s="543"/>
      <c r="AT15" s="544"/>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row>
    <row r="16" spans="1:91" ht="15" customHeight="1" x14ac:dyDescent="0.25">
      <c r="A16" s="83"/>
      <c r="B16" s="478"/>
      <c r="C16" s="478"/>
      <c r="D16" s="479"/>
      <c r="E16" s="516" t="s">
        <v>210</v>
      </c>
      <c r="F16" s="517"/>
      <c r="G16" s="517"/>
      <c r="H16" s="517"/>
      <c r="I16" s="517"/>
      <c r="J16" s="64" t="str">
        <f>IF(AND('Mapa de Riesgos'!$Y$12="Alta",'Mapa de Riesgos'!$AA$12="Leve"),CONCATENATE("R1C",'Mapa de Riesgos'!$O$12),"")</f>
        <v/>
      </c>
      <c r="K16" s="65" t="str">
        <f>IF(AND('Mapa de Riesgos'!$Y$13="Alta",'Mapa de Riesgos'!$AA$13="Leve"),CONCATENATE("R1C",'Mapa de Riesgos'!$O$13),"")</f>
        <v/>
      </c>
      <c r="L16" s="65" t="str">
        <f>IF(AND('Mapa de Riesgos'!$Y$14="Alta",'Mapa de Riesgos'!$AA$14="Leve"),CONCATENATE("R1C",'Mapa de Riesgos'!$O$14),"")</f>
        <v/>
      </c>
      <c r="M16" s="65" t="str">
        <f>IF(AND('Mapa de Riesgos'!$Y$15="Alta",'Mapa de Riesgos'!$AA$15="Leve"),CONCATENATE("R1C",'Mapa de Riesgos'!$O$15),"")</f>
        <v/>
      </c>
      <c r="N16" s="65" t="str">
        <f>IF(AND('Mapa de Riesgos'!$Y$16="Alta",'Mapa de Riesgos'!$AA$16="Leve"),CONCATENATE("R1C",'Mapa de Riesgos'!$O$16),"")</f>
        <v/>
      </c>
      <c r="O16" s="66" t="str">
        <f>IF(AND('Mapa de Riesgos'!$Y$17="Alta",'Mapa de Riesgos'!$AA$17="Leve"),CONCATENATE("R1C",'Mapa de Riesgos'!$O$17),"")</f>
        <v/>
      </c>
      <c r="P16" s="64" t="str">
        <f>IF(AND('Mapa de Riesgos'!$Y$12="Alta",'Mapa de Riesgos'!$AA$12="Menor"),CONCATENATE("R1C",'Mapa de Riesgos'!$O$12),"")</f>
        <v/>
      </c>
      <c r="Q16" s="65" t="str">
        <f>IF(AND('Mapa de Riesgos'!$Y$13="Alta",'Mapa de Riesgos'!$AA$13="Menor"),CONCATENATE("R1C",'Mapa de Riesgos'!$O$13),"")</f>
        <v/>
      </c>
      <c r="R16" s="65" t="str">
        <f>IF(AND('Mapa de Riesgos'!$Y$14="Alta",'Mapa de Riesgos'!$AA$14="Menor"),CONCATENATE("R1C",'Mapa de Riesgos'!$O$14),"")</f>
        <v/>
      </c>
      <c r="S16" s="65" t="str">
        <f>IF(AND('Mapa de Riesgos'!$Y$15="Alta",'Mapa de Riesgos'!$AA$15="Menor"),CONCATENATE("R1C",'Mapa de Riesgos'!$O$15),"")</f>
        <v/>
      </c>
      <c r="T16" s="65" t="str">
        <f>IF(AND('Mapa de Riesgos'!$Y$16="Alta",'Mapa de Riesgos'!$AA$16="Menor"),CONCATENATE("R1C",'Mapa de Riesgos'!$O$16),"")</f>
        <v/>
      </c>
      <c r="U16" s="66" t="str">
        <f>IF(AND('Mapa de Riesgos'!$Y$17="Alta",'Mapa de Riesgos'!$AA$17="Menor"),CONCATENATE("R1C",'Mapa de Riesgos'!$O$17),"")</f>
        <v/>
      </c>
      <c r="V16" s="46" t="str">
        <f>IF(AND('Mapa de Riesgos'!$Y$12="Alta",'Mapa de Riesgos'!$AA$12="Moderado"),CONCATENATE("R1C",'Mapa de Riesgos'!$O$12),"")</f>
        <v/>
      </c>
      <c r="W16" s="47" t="str">
        <f>IF(AND('Mapa de Riesgos'!$Y$13="Alta",'Mapa de Riesgos'!$AA$13="Moderado"),CONCATENATE("R1C",'Mapa de Riesgos'!$O$13),"")</f>
        <v/>
      </c>
      <c r="X16" s="47" t="str">
        <f>IF(AND('Mapa de Riesgos'!$Y$14="Alta",'Mapa de Riesgos'!$AA$14="Moderado"),CONCATENATE("R1C",'Mapa de Riesgos'!$O$14),"")</f>
        <v/>
      </c>
      <c r="Y16" s="47" t="str">
        <f>IF(AND('Mapa de Riesgos'!$Y$15="Alta",'Mapa de Riesgos'!$AA$15="Moderado"),CONCATENATE("R1C",'Mapa de Riesgos'!$O$15),"")</f>
        <v/>
      </c>
      <c r="Z16" s="47" t="str">
        <f>IF(AND('Mapa de Riesgos'!$Y$16="Alta",'Mapa de Riesgos'!$AA$16="Moderado"),CONCATENATE("R1C",'Mapa de Riesgos'!$O$16),"")</f>
        <v/>
      </c>
      <c r="AA16" s="48" t="str">
        <f>IF(AND('Mapa de Riesgos'!$Y$17="Alta",'Mapa de Riesgos'!$AA$17="Moderado"),CONCATENATE("R1C",'Mapa de Riesgos'!$O$17),"")</f>
        <v/>
      </c>
      <c r="AB16" s="46" t="str">
        <f>IF(AND('Mapa de Riesgos'!$Y$12="Alta",'Mapa de Riesgos'!$AA$12="Mayor"),CONCATENATE("R1C",'Mapa de Riesgos'!$O$12),"")</f>
        <v/>
      </c>
      <c r="AC16" s="47" t="str">
        <f>IF(AND('Mapa de Riesgos'!$Y$13="Alta",'Mapa de Riesgos'!$AA$13="Mayor"),CONCATENATE("R1C",'Mapa de Riesgos'!$O$13),"")</f>
        <v/>
      </c>
      <c r="AD16" s="47" t="str">
        <f>IF(AND('Mapa de Riesgos'!$Y$14="Alta",'Mapa de Riesgos'!$AA$14="Mayor"),CONCATENATE("R1C",'Mapa de Riesgos'!$O$14),"")</f>
        <v/>
      </c>
      <c r="AE16" s="47" t="str">
        <f>IF(AND('Mapa de Riesgos'!$Y$15="Alta",'Mapa de Riesgos'!$AA$15="Mayor"),CONCATENATE("R1C",'Mapa de Riesgos'!$O$15),"")</f>
        <v/>
      </c>
      <c r="AF16" s="47" t="str">
        <f>IF(AND('Mapa de Riesgos'!$Y$16="Alta",'Mapa de Riesgos'!$AA$16="Mayor"),CONCATENATE("R1C",'Mapa de Riesgos'!$O$16),"")</f>
        <v/>
      </c>
      <c r="AG16" s="48" t="str">
        <f>IF(AND('Mapa de Riesgos'!$Y$17="Alta",'Mapa de Riesgos'!$AA$17="Mayor"),CONCATENATE("R1C",'Mapa de Riesgos'!$O$17),"")</f>
        <v/>
      </c>
      <c r="AH16" s="49" t="str">
        <f>IF(AND('Mapa de Riesgos'!$Y$12="Alta",'Mapa de Riesgos'!$AA$12="Catastrófico"),CONCATENATE("R1C",'Mapa de Riesgos'!$O$12),"")</f>
        <v/>
      </c>
      <c r="AI16" s="50" t="str">
        <f>IF(AND('Mapa de Riesgos'!$Y$13="Alta",'Mapa de Riesgos'!$AA$13="Catastrófico"),CONCATENATE("R1C",'Mapa de Riesgos'!$O$13),"")</f>
        <v/>
      </c>
      <c r="AJ16" s="50" t="str">
        <f>IF(AND('Mapa de Riesgos'!$Y$14="Alta",'Mapa de Riesgos'!$AA$14="Catastrófico"),CONCATENATE("R1C",'Mapa de Riesgos'!$O$14),"")</f>
        <v/>
      </c>
      <c r="AK16" s="50" t="str">
        <f>IF(AND('Mapa de Riesgos'!$Y$15="Alta",'Mapa de Riesgos'!$AA$15="Catastrófico"),CONCATENATE("R1C",'Mapa de Riesgos'!$O$15),"")</f>
        <v/>
      </c>
      <c r="AL16" s="50" t="str">
        <f>IF(AND('Mapa de Riesgos'!$Y$16="Alta",'Mapa de Riesgos'!$AA$16="Catastrófico"),CONCATENATE("R1C",'Mapa de Riesgos'!$O$16),"")</f>
        <v/>
      </c>
      <c r="AM16" s="51" t="str">
        <f>IF(AND('Mapa de Riesgos'!$Y$17="Alta",'Mapa de Riesgos'!$AA$17="Catastrófico"),CONCATENATE("R1C",'Mapa de Riesgos'!$O$17),"")</f>
        <v/>
      </c>
      <c r="AN16" s="83"/>
      <c r="AO16" s="526" t="s">
        <v>211</v>
      </c>
      <c r="AP16" s="527"/>
      <c r="AQ16" s="527"/>
      <c r="AR16" s="527"/>
      <c r="AS16" s="527"/>
      <c r="AT16" s="528"/>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row>
    <row r="17" spans="1:76" ht="15" customHeight="1" x14ac:dyDescent="0.25">
      <c r="A17" s="83"/>
      <c r="B17" s="478"/>
      <c r="C17" s="478"/>
      <c r="D17" s="479"/>
      <c r="E17" s="535"/>
      <c r="F17" s="520"/>
      <c r="G17" s="520"/>
      <c r="H17" s="520"/>
      <c r="I17" s="520"/>
      <c r="J17" s="67" t="str">
        <f>IF(AND('Mapa de Riesgos'!$Y$18="Alta",'Mapa de Riesgos'!$AA$18="Leve"),CONCATENATE("R2C",'Mapa de Riesgos'!$O$18),"")</f>
        <v/>
      </c>
      <c r="K17" s="68" t="str">
        <f>IF(AND('Mapa de Riesgos'!$Y$19="Alta",'Mapa de Riesgos'!$AA$19="Leve"),CONCATENATE("R2C",'Mapa de Riesgos'!$O$19),"")</f>
        <v/>
      </c>
      <c r="L17" s="68" t="str">
        <f>IF(AND('Mapa de Riesgos'!$Y$20="Alta",'Mapa de Riesgos'!$AA$20="Leve"),CONCATENATE("R2C",'Mapa de Riesgos'!$O$20),"")</f>
        <v/>
      </c>
      <c r="M17" s="68" t="str">
        <f>IF(AND('Mapa de Riesgos'!$Y$21="Alta",'Mapa de Riesgos'!$AA$21="Leve"),CONCATENATE("R2C",'Mapa de Riesgos'!$O$21),"")</f>
        <v/>
      </c>
      <c r="N17" s="68" t="str">
        <f>IF(AND('Mapa de Riesgos'!$Y$22="Alta",'Mapa de Riesgos'!$AA$22="Leve"),CONCATENATE("R2C",'Mapa de Riesgos'!$O$22),"")</f>
        <v/>
      </c>
      <c r="O17" s="69" t="str">
        <f>IF(AND('Mapa de Riesgos'!$Y$23="Alta",'Mapa de Riesgos'!$AA$23="Leve"),CONCATENATE("R2C",'Mapa de Riesgos'!$O$23),"")</f>
        <v/>
      </c>
      <c r="P17" s="67" t="str">
        <f>IF(AND('Mapa de Riesgos'!$Y$18="Alta",'Mapa de Riesgos'!$AA$18="Menor"),CONCATENATE("R2C",'Mapa de Riesgos'!$O$18),"")</f>
        <v/>
      </c>
      <c r="Q17" s="68" t="str">
        <f>IF(AND('Mapa de Riesgos'!$Y$19="Alta",'Mapa de Riesgos'!$AA$19="Menor"),CONCATENATE("R2C",'Mapa de Riesgos'!$O$19),"")</f>
        <v/>
      </c>
      <c r="R17" s="68" t="str">
        <f>IF(AND('Mapa de Riesgos'!$Y$20="Alta",'Mapa de Riesgos'!$AA$20="Menor"),CONCATENATE("R2C",'Mapa de Riesgos'!$O$20),"")</f>
        <v/>
      </c>
      <c r="S17" s="68" t="str">
        <f>IF(AND('Mapa de Riesgos'!$Y$21="Alta",'Mapa de Riesgos'!$AA$21="Menor"),CONCATENATE("R2C",'Mapa de Riesgos'!$O$21),"")</f>
        <v/>
      </c>
      <c r="T17" s="68" t="str">
        <f>IF(AND('Mapa de Riesgos'!$Y$22="Alta",'Mapa de Riesgos'!$AA$22="Menor"),CONCATENATE("R2C",'Mapa de Riesgos'!$O$22),"")</f>
        <v/>
      </c>
      <c r="U17" s="69" t="str">
        <f>IF(AND('Mapa de Riesgos'!$Y$23="Alta",'Mapa de Riesgos'!$AA$23="Menor"),CONCATENATE("R2C",'Mapa de Riesgos'!$O$23),"")</f>
        <v/>
      </c>
      <c r="V17" s="52" t="str">
        <f>IF(AND('Mapa de Riesgos'!$Y$18="Alta",'Mapa de Riesgos'!$AA$18="Moderado"),CONCATENATE("R2C",'Mapa de Riesgos'!$O$18),"")</f>
        <v/>
      </c>
      <c r="W17" s="53" t="str">
        <f>IF(AND('Mapa de Riesgos'!$Y$19="Alta",'Mapa de Riesgos'!$AA$19="Moderado"),CONCATENATE("R2C",'Mapa de Riesgos'!$O$19),"")</f>
        <v/>
      </c>
      <c r="X17" s="53" t="str">
        <f>IF(AND('Mapa de Riesgos'!$Y$20="Alta",'Mapa de Riesgos'!$AA$20="Moderado"),CONCATENATE("R2C",'Mapa de Riesgos'!$O$20),"")</f>
        <v/>
      </c>
      <c r="Y17" s="53" t="str">
        <f>IF(AND('Mapa de Riesgos'!$Y$21="Alta",'Mapa de Riesgos'!$AA$21="Moderado"),CONCATENATE("R2C",'Mapa de Riesgos'!$O$21),"")</f>
        <v/>
      </c>
      <c r="Z17" s="53" t="str">
        <f>IF(AND('Mapa de Riesgos'!$Y$22="Alta",'Mapa de Riesgos'!$AA$22="Moderado"),CONCATENATE("R2C",'Mapa de Riesgos'!$O$22),"")</f>
        <v/>
      </c>
      <c r="AA17" s="54" t="str">
        <f>IF(AND('Mapa de Riesgos'!$Y$23="Alta",'Mapa de Riesgos'!$AA$23="Moderado"),CONCATENATE("R2C",'Mapa de Riesgos'!$O$23),"")</f>
        <v/>
      </c>
      <c r="AB17" s="52" t="str">
        <f>IF(AND('Mapa de Riesgos'!$Y$18="Alta",'Mapa de Riesgos'!$AA$18="Mayor"),CONCATENATE("R2C",'Mapa de Riesgos'!$O$18),"")</f>
        <v/>
      </c>
      <c r="AC17" s="53" t="str">
        <f>IF(AND('Mapa de Riesgos'!$Y$19="Alta",'Mapa de Riesgos'!$AA$19="Mayor"),CONCATENATE("R2C",'Mapa de Riesgos'!$O$19),"")</f>
        <v/>
      </c>
      <c r="AD17" s="53" t="str">
        <f>IF(AND('Mapa de Riesgos'!$Y$20="Alta",'Mapa de Riesgos'!$AA$20="Mayor"),CONCATENATE("R2C",'Mapa de Riesgos'!$O$20),"")</f>
        <v/>
      </c>
      <c r="AE17" s="53" t="str">
        <f>IF(AND('Mapa de Riesgos'!$Y$21="Alta",'Mapa de Riesgos'!$AA$21="Mayor"),CONCATENATE("R2C",'Mapa de Riesgos'!$O$21),"")</f>
        <v/>
      </c>
      <c r="AF17" s="53" t="str">
        <f>IF(AND('Mapa de Riesgos'!$Y$22="Alta",'Mapa de Riesgos'!$AA$22="Mayor"),CONCATENATE("R2C",'Mapa de Riesgos'!$O$22),"")</f>
        <v/>
      </c>
      <c r="AG17" s="54" t="str">
        <f>IF(AND('Mapa de Riesgos'!$Y$23="Alta",'Mapa de Riesgos'!$AA$23="Mayor"),CONCATENATE("R2C",'Mapa de Riesgos'!$O$23),"")</f>
        <v/>
      </c>
      <c r="AH17" s="55" t="str">
        <f>IF(AND('Mapa de Riesgos'!$Y$18="Alta",'Mapa de Riesgos'!$AA$18="Catastrófico"),CONCATENATE("R2C",'Mapa de Riesgos'!$O$18),"")</f>
        <v/>
      </c>
      <c r="AI17" s="56" t="str">
        <f>IF(AND('Mapa de Riesgos'!$Y$19="Alta",'Mapa de Riesgos'!$AA$19="Catastrófico"),CONCATENATE("R2C",'Mapa de Riesgos'!$O$19),"")</f>
        <v/>
      </c>
      <c r="AJ17" s="56" t="str">
        <f>IF(AND('Mapa de Riesgos'!$Y$20="Alta",'Mapa de Riesgos'!$AA$20="Catastrófico"),CONCATENATE("R2C",'Mapa de Riesgos'!$O$20),"")</f>
        <v/>
      </c>
      <c r="AK17" s="56" t="str">
        <f>IF(AND('Mapa de Riesgos'!$Y$21="Alta",'Mapa de Riesgos'!$AA$21="Catastrófico"),CONCATENATE("R2C",'Mapa de Riesgos'!$O$21),"")</f>
        <v/>
      </c>
      <c r="AL17" s="56" t="str">
        <f>IF(AND('Mapa de Riesgos'!$Y$22="Alta",'Mapa de Riesgos'!$AA$22="Catastrófico"),CONCATENATE("R2C",'Mapa de Riesgos'!$O$22),"")</f>
        <v/>
      </c>
      <c r="AM17" s="57" t="str">
        <f>IF(AND('Mapa de Riesgos'!$Y$23="Alta",'Mapa de Riesgos'!$AA$23="Catastrófico"),CONCATENATE("R2C",'Mapa de Riesgos'!$O$23),"")</f>
        <v/>
      </c>
      <c r="AN17" s="83"/>
      <c r="AO17" s="529"/>
      <c r="AP17" s="530"/>
      <c r="AQ17" s="530"/>
      <c r="AR17" s="530"/>
      <c r="AS17" s="530"/>
      <c r="AT17" s="531"/>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row>
    <row r="18" spans="1:76" ht="15" customHeight="1" x14ac:dyDescent="0.25">
      <c r="A18" s="83"/>
      <c r="B18" s="478"/>
      <c r="C18" s="478"/>
      <c r="D18" s="479"/>
      <c r="E18" s="519"/>
      <c r="F18" s="520"/>
      <c r="G18" s="520"/>
      <c r="H18" s="520"/>
      <c r="I18" s="520"/>
      <c r="J18" s="67" t="str">
        <f>IF(AND('Mapa de Riesgos'!$Y$24="Alta",'Mapa de Riesgos'!$AA$24="Leve"),CONCATENATE("R3C",'Mapa de Riesgos'!$O$24),"")</f>
        <v/>
      </c>
      <c r="K18" s="68" t="str">
        <f>IF(AND('Mapa de Riesgos'!$Y$25="Alta",'Mapa de Riesgos'!$AA$25="Leve"),CONCATENATE("R3C",'Mapa de Riesgos'!$O$25),"")</f>
        <v/>
      </c>
      <c r="L18" s="68" t="str">
        <f>IF(AND('Mapa de Riesgos'!$Y$26="Alta",'Mapa de Riesgos'!$AA$26="Leve"),CONCATENATE("R3C",'Mapa de Riesgos'!$O$26),"")</f>
        <v/>
      </c>
      <c r="M18" s="68" t="str">
        <f>IF(AND('Mapa de Riesgos'!$Y$27="Alta",'Mapa de Riesgos'!$AA$27="Leve"),CONCATENATE("R3C",'Mapa de Riesgos'!$O$27),"")</f>
        <v/>
      </c>
      <c r="N18" s="68" t="str">
        <f>IF(AND('Mapa de Riesgos'!$Y$28="Alta",'Mapa de Riesgos'!$AA$28="Leve"),CONCATENATE("R3C",'Mapa de Riesgos'!$O$28),"")</f>
        <v/>
      </c>
      <c r="O18" s="69" t="str">
        <f>IF(AND('Mapa de Riesgos'!$Y$29="Alta",'Mapa de Riesgos'!$AA$29="Leve"),CONCATENATE("R3C",'Mapa de Riesgos'!$O$29),"")</f>
        <v/>
      </c>
      <c r="P18" s="67" t="str">
        <f>IF(AND('Mapa de Riesgos'!$Y$24="Alta",'Mapa de Riesgos'!$AA$24="Menor"),CONCATENATE("R3C",'Mapa de Riesgos'!$O$24),"")</f>
        <v/>
      </c>
      <c r="Q18" s="68" t="str">
        <f>IF(AND('Mapa de Riesgos'!$Y$25="Alta",'Mapa de Riesgos'!$AA$25="Menor"),CONCATENATE("R3C",'Mapa de Riesgos'!$O$25),"")</f>
        <v/>
      </c>
      <c r="R18" s="68" t="str">
        <f>IF(AND('Mapa de Riesgos'!$Y$26="Alta",'Mapa de Riesgos'!$AA$26="Menor"),CONCATENATE("R3C",'Mapa de Riesgos'!$O$26),"")</f>
        <v/>
      </c>
      <c r="S18" s="68" t="str">
        <f>IF(AND('Mapa de Riesgos'!$Y$27="Alta",'Mapa de Riesgos'!$AA$27="Menor"),CONCATENATE("R3C",'Mapa de Riesgos'!$O$27),"")</f>
        <v/>
      </c>
      <c r="T18" s="68" t="str">
        <f>IF(AND('Mapa de Riesgos'!$Y$28="Alta",'Mapa de Riesgos'!$AA$28="Menor"),CONCATENATE("R3C",'Mapa de Riesgos'!$O$28),"")</f>
        <v/>
      </c>
      <c r="U18" s="69" t="str">
        <f>IF(AND('Mapa de Riesgos'!$Y$29="Alta",'Mapa de Riesgos'!$AA$29="Menor"),CONCATENATE("R3C",'Mapa de Riesgos'!$O$29),"")</f>
        <v/>
      </c>
      <c r="V18" s="52" t="str">
        <f>IF(AND('Mapa de Riesgos'!$Y$24="Alta",'Mapa de Riesgos'!$AA$24="Moderado"),CONCATENATE("R3C",'Mapa de Riesgos'!$O$24),"")</f>
        <v/>
      </c>
      <c r="W18" s="53" t="str">
        <f>IF(AND('Mapa de Riesgos'!$Y$25="Alta",'Mapa de Riesgos'!$AA$25="Moderado"),CONCATENATE("R3C",'Mapa de Riesgos'!$O$25),"")</f>
        <v/>
      </c>
      <c r="X18" s="53" t="str">
        <f>IF(AND('Mapa de Riesgos'!$Y$26="Alta",'Mapa de Riesgos'!$AA$26="Moderado"),CONCATENATE("R3C",'Mapa de Riesgos'!$O$26),"")</f>
        <v/>
      </c>
      <c r="Y18" s="53" t="str">
        <f>IF(AND('Mapa de Riesgos'!$Y$27="Alta",'Mapa de Riesgos'!$AA$27="Moderado"),CONCATENATE("R3C",'Mapa de Riesgos'!$O$27),"")</f>
        <v/>
      </c>
      <c r="Z18" s="53" t="str">
        <f>IF(AND('Mapa de Riesgos'!$Y$28="Alta",'Mapa de Riesgos'!$AA$28="Moderado"),CONCATENATE("R3C",'Mapa de Riesgos'!$O$28),"")</f>
        <v/>
      </c>
      <c r="AA18" s="54" t="str">
        <f>IF(AND('Mapa de Riesgos'!$Y$29="Alta",'Mapa de Riesgos'!$AA$29="Moderado"),CONCATENATE("R3C",'Mapa de Riesgos'!$O$29),"")</f>
        <v/>
      </c>
      <c r="AB18" s="52" t="str">
        <f>IF(AND('Mapa de Riesgos'!$Y$24="Alta",'Mapa de Riesgos'!$AA$24="Mayor"),CONCATENATE("R3C",'Mapa de Riesgos'!$O$24),"")</f>
        <v/>
      </c>
      <c r="AC18" s="53" t="str">
        <f>IF(AND('Mapa de Riesgos'!$Y$25="Alta",'Mapa de Riesgos'!$AA$25="Mayor"),CONCATENATE("R3C",'Mapa de Riesgos'!$O$25),"")</f>
        <v/>
      </c>
      <c r="AD18" s="53" t="str">
        <f>IF(AND('Mapa de Riesgos'!$Y$26="Alta",'Mapa de Riesgos'!$AA$26="Mayor"),CONCATENATE("R3C",'Mapa de Riesgos'!$O$26),"")</f>
        <v/>
      </c>
      <c r="AE18" s="53" t="str">
        <f>IF(AND('Mapa de Riesgos'!$Y$27="Alta",'Mapa de Riesgos'!$AA$27="Mayor"),CONCATENATE("R3C",'Mapa de Riesgos'!$O$27),"")</f>
        <v/>
      </c>
      <c r="AF18" s="53" t="str">
        <f>IF(AND('Mapa de Riesgos'!$Y$28="Alta",'Mapa de Riesgos'!$AA$28="Mayor"),CONCATENATE("R3C",'Mapa de Riesgos'!$O$28),"")</f>
        <v/>
      </c>
      <c r="AG18" s="54" t="str">
        <f>IF(AND('Mapa de Riesgos'!$Y$29="Alta",'Mapa de Riesgos'!$AA$29="Mayor"),CONCATENATE("R3C",'Mapa de Riesgos'!$O$29),"")</f>
        <v/>
      </c>
      <c r="AH18" s="55" t="str">
        <f>IF(AND('Mapa de Riesgos'!$Y$24="Alta",'Mapa de Riesgos'!$AA$24="Catastrófico"),CONCATENATE("R3C",'Mapa de Riesgos'!$O$24),"")</f>
        <v/>
      </c>
      <c r="AI18" s="56" t="str">
        <f>IF(AND('Mapa de Riesgos'!$Y$25="Alta",'Mapa de Riesgos'!$AA$25="Catastrófico"),CONCATENATE("R3C",'Mapa de Riesgos'!$O$25),"")</f>
        <v/>
      </c>
      <c r="AJ18" s="56" t="str">
        <f>IF(AND('Mapa de Riesgos'!$Y$26="Alta",'Mapa de Riesgos'!$AA$26="Catastrófico"),CONCATENATE("R3C",'Mapa de Riesgos'!$O$26),"")</f>
        <v/>
      </c>
      <c r="AK18" s="56" t="str">
        <f>IF(AND('Mapa de Riesgos'!$Y$27="Alta",'Mapa de Riesgos'!$AA$27="Catastrófico"),CONCATENATE("R3C",'Mapa de Riesgos'!$O$27),"")</f>
        <v/>
      </c>
      <c r="AL18" s="56" t="str">
        <f>IF(AND('Mapa de Riesgos'!$Y$28="Alta",'Mapa de Riesgos'!$AA$28="Catastrófico"),CONCATENATE("R3C",'Mapa de Riesgos'!$O$28),"")</f>
        <v/>
      </c>
      <c r="AM18" s="57" t="str">
        <f>IF(AND('Mapa de Riesgos'!$Y$29="Alta",'Mapa de Riesgos'!$AA$29="Catastrófico"),CONCATENATE("R3C",'Mapa de Riesgos'!$O$29),"")</f>
        <v/>
      </c>
      <c r="AN18" s="83"/>
      <c r="AO18" s="529"/>
      <c r="AP18" s="530"/>
      <c r="AQ18" s="530"/>
      <c r="AR18" s="530"/>
      <c r="AS18" s="530"/>
      <c r="AT18" s="531"/>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row>
    <row r="19" spans="1:76" ht="15" customHeight="1" x14ac:dyDescent="0.25">
      <c r="A19" s="83"/>
      <c r="B19" s="478"/>
      <c r="C19" s="478"/>
      <c r="D19" s="479"/>
      <c r="E19" s="519"/>
      <c r="F19" s="520"/>
      <c r="G19" s="520"/>
      <c r="H19" s="520"/>
      <c r="I19" s="520"/>
      <c r="J19" s="67" t="str">
        <f>IF(AND('Mapa de Riesgos'!$Y$30="Alta",'Mapa de Riesgos'!$AA$30="Leve"),CONCATENATE("R4C",'Mapa de Riesgos'!$O$30),"")</f>
        <v/>
      </c>
      <c r="K19" s="68" t="str">
        <f>IF(AND('Mapa de Riesgos'!$Y$32="Alta",'Mapa de Riesgos'!$AA$32="Leve"),CONCATENATE("R4C",'Mapa de Riesgos'!$O$32),"")</f>
        <v/>
      </c>
      <c r="L19" s="68" t="str">
        <f>IF(AND('Mapa de Riesgos'!$Y$33="Alta",'Mapa de Riesgos'!$AA$33="Leve"),CONCATENATE("R4C",'Mapa de Riesgos'!$O$33),"")</f>
        <v/>
      </c>
      <c r="M19" s="68" t="str">
        <f>IF(AND('Mapa de Riesgos'!$Y$34="Alta",'Mapa de Riesgos'!$AA$34="Leve"),CONCATENATE("R4C",'Mapa de Riesgos'!$O$34),"")</f>
        <v/>
      </c>
      <c r="N19" s="68" t="str">
        <f>IF(AND('Mapa de Riesgos'!$Y$35="Alta",'Mapa de Riesgos'!$AA$35="Leve"),CONCATENATE("R4C",'Mapa de Riesgos'!$O$35),"")</f>
        <v/>
      </c>
      <c r="O19" s="69" t="str">
        <f>IF(AND('Mapa de Riesgos'!$Y$36="Alta",'Mapa de Riesgos'!$AA$36="Leve"),CONCATENATE("R4C",'Mapa de Riesgos'!$O$36),"")</f>
        <v/>
      </c>
      <c r="P19" s="67" t="str">
        <f>IF(AND('Mapa de Riesgos'!$Y$30="Alta",'Mapa de Riesgos'!$AA$30="Menor"),CONCATENATE("R4C",'Mapa de Riesgos'!$O$30),"")</f>
        <v/>
      </c>
      <c r="Q19" s="68" t="str">
        <f>IF(AND('Mapa de Riesgos'!$Y$32="Alta",'Mapa de Riesgos'!$AA$32="Menor"),CONCATENATE("R4C",'Mapa de Riesgos'!$O$32),"")</f>
        <v/>
      </c>
      <c r="R19" s="68" t="str">
        <f>IF(AND('Mapa de Riesgos'!$Y$33="Alta",'Mapa de Riesgos'!$AA$33="Menor"),CONCATENATE("R4C",'Mapa de Riesgos'!$O$33),"")</f>
        <v/>
      </c>
      <c r="S19" s="68" t="str">
        <f>IF(AND('Mapa de Riesgos'!$Y$34="Alta",'Mapa de Riesgos'!$AA$34="Menor"),CONCATENATE("R4C",'Mapa de Riesgos'!$O$34),"")</f>
        <v/>
      </c>
      <c r="T19" s="68" t="str">
        <f>IF(AND('Mapa de Riesgos'!$Y$35="Alta",'Mapa de Riesgos'!$AA$35="Menor"),CONCATENATE("R4C",'Mapa de Riesgos'!$O$35),"")</f>
        <v/>
      </c>
      <c r="U19" s="69" t="str">
        <f>IF(AND('Mapa de Riesgos'!$Y$36="Alta",'Mapa de Riesgos'!$AA$36="Menor"),CONCATENATE("R4C",'Mapa de Riesgos'!$O$36),"")</f>
        <v/>
      </c>
      <c r="V19" s="52" t="str">
        <f>IF(AND('Mapa de Riesgos'!$Y$30="Alta",'Mapa de Riesgos'!$AA$30="Moderado"),CONCATENATE("R4C",'Mapa de Riesgos'!$O$30),"")</f>
        <v/>
      </c>
      <c r="W19" s="53" t="str">
        <f>IF(AND('Mapa de Riesgos'!$Y$32="Alta",'Mapa de Riesgos'!$AA$32="Moderado"),CONCATENATE("R4C",'Mapa de Riesgos'!$O$32),"")</f>
        <v/>
      </c>
      <c r="X19" s="53" t="str">
        <f>IF(AND('Mapa de Riesgos'!$Y$33="Alta",'Mapa de Riesgos'!$AA$33="Moderado"),CONCATENATE("R4C",'Mapa de Riesgos'!$O$33),"")</f>
        <v/>
      </c>
      <c r="Y19" s="53" t="str">
        <f>IF(AND('Mapa de Riesgos'!$Y$34="Alta",'Mapa de Riesgos'!$AA$34="Moderado"),CONCATENATE("R4C",'Mapa de Riesgos'!$O$34),"")</f>
        <v/>
      </c>
      <c r="Z19" s="53" t="str">
        <f>IF(AND('Mapa de Riesgos'!$Y$35="Alta",'Mapa de Riesgos'!$AA$35="Moderado"),CONCATENATE("R4C",'Mapa de Riesgos'!$O$35),"")</f>
        <v/>
      </c>
      <c r="AA19" s="54" t="str">
        <f>IF(AND('Mapa de Riesgos'!$Y$36="Alta",'Mapa de Riesgos'!$AA$36="Moderado"),CONCATENATE("R4C",'Mapa de Riesgos'!$O$36),"")</f>
        <v/>
      </c>
      <c r="AB19" s="52" t="str">
        <f>IF(AND('Mapa de Riesgos'!$Y$30="Alta",'Mapa de Riesgos'!$AA$30="Mayor"),CONCATENATE("R4C",'Mapa de Riesgos'!$O$30),"")</f>
        <v/>
      </c>
      <c r="AC19" s="53" t="str">
        <f>IF(AND('Mapa de Riesgos'!$Y$32="Alta",'Mapa de Riesgos'!$AA$32="Mayor"),CONCATENATE("R4C",'Mapa de Riesgos'!$O$32),"")</f>
        <v/>
      </c>
      <c r="AD19" s="53" t="str">
        <f>IF(AND('Mapa de Riesgos'!$Y$33="Alta",'Mapa de Riesgos'!$AA$33="Mayor"),CONCATENATE("R4C",'Mapa de Riesgos'!$O$33),"")</f>
        <v/>
      </c>
      <c r="AE19" s="53" t="str">
        <f>IF(AND('Mapa de Riesgos'!$Y$34="Alta",'Mapa de Riesgos'!$AA$34="Mayor"),CONCATENATE("R4C",'Mapa de Riesgos'!$O$34),"")</f>
        <v/>
      </c>
      <c r="AF19" s="53" t="str">
        <f>IF(AND('Mapa de Riesgos'!$Y$35="Alta",'Mapa de Riesgos'!$AA$35="Mayor"),CONCATENATE("R4C",'Mapa de Riesgos'!$O$35),"")</f>
        <v/>
      </c>
      <c r="AG19" s="54" t="str">
        <f>IF(AND('Mapa de Riesgos'!$Y$36="Alta",'Mapa de Riesgos'!$AA$36="Mayor"),CONCATENATE("R4C",'Mapa de Riesgos'!$O$36),"")</f>
        <v/>
      </c>
      <c r="AH19" s="55" t="str">
        <f>IF(AND('Mapa de Riesgos'!$Y$30="Alta",'Mapa de Riesgos'!$AA$30="Catastrófico"),CONCATENATE("R4C",'Mapa de Riesgos'!$O$30),"")</f>
        <v/>
      </c>
      <c r="AI19" s="56" t="str">
        <f>IF(AND('Mapa de Riesgos'!$Y$32="Alta",'Mapa de Riesgos'!$AA$32="Catastrófico"),CONCATENATE("R4C",'Mapa de Riesgos'!$O$32),"")</f>
        <v/>
      </c>
      <c r="AJ19" s="56" t="str">
        <f>IF(AND('Mapa de Riesgos'!$Y$33="Alta",'Mapa de Riesgos'!$AA$33="Catastrófico"),CONCATENATE("R4C",'Mapa de Riesgos'!$O$33),"")</f>
        <v/>
      </c>
      <c r="AK19" s="56" t="str">
        <f>IF(AND('Mapa de Riesgos'!$Y$34="Alta",'Mapa de Riesgos'!$AA$34="Catastrófico"),CONCATENATE("R4C",'Mapa de Riesgos'!$O$34),"")</f>
        <v/>
      </c>
      <c r="AL19" s="56" t="str">
        <f>IF(AND('Mapa de Riesgos'!$Y$35="Alta",'Mapa de Riesgos'!$AA$35="Catastrófico"),CONCATENATE("R4C",'Mapa de Riesgos'!$O$35),"")</f>
        <v/>
      </c>
      <c r="AM19" s="57" t="str">
        <f>IF(AND('Mapa de Riesgos'!$Y$36="Alta",'Mapa de Riesgos'!$AA$36="Catastrófico"),CONCATENATE("R4C",'Mapa de Riesgos'!$O$36),"")</f>
        <v/>
      </c>
      <c r="AN19" s="83"/>
      <c r="AO19" s="529"/>
      <c r="AP19" s="530"/>
      <c r="AQ19" s="530"/>
      <c r="AR19" s="530"/>
      <c r="AS19" s="530"/>
      <c r="AT19" s="531"/>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row>
    <row r="20" spans="1:76" ht="15" customHeight="1" x14ac:dyDescent="0.25">
      <c r="A20" s="83"/>
      <c r="B20" s="478"/>
      <c r="C20" s="478"/>
      <c r="D20" s="479"/>
      <c r="E20" s="519"/>
      <c r="F20" s="520"/>
      <c r="G20" s="520"/>
      <c r="H20" s="520"/>
      <c r="I20" s="520"/>
      <c r="J20" s="67" t="str">
        <f>IF(AND('Mapa de Riesgos'!$Y$37="Alta",'Mapa de Riesgos'!$AA$37="Leve"),CONCATENATE("R5C",'Mapa de Riesgos'!$O$37),"")</f>
        <v/>
      </c>
      <c r="K20" s="68" t="str">
        <f>IF(AND('Mapa de Riesgos'!$Y$38="Alta",'Mapa de Riesgos'!$AA$38="Leve"),CONCATENATE("R5C",'Mapa de Riesgos'!$O$38),"")</f>
        <v/>
      </c>
      <c r="L20" s="68" t="str">
        <f>IF(AND('Mapa de Riesgos'!$Y$39="Alta",'Mapa de Riesgos'!$AA$39="Leve"),CONCATENATE("R5C",'Mapa de Riesgos'!$O$39),"")</f>
        <v/>
      </c>
      <c r="M20" s="68" t="str">
        <f>IF(AND('Mapa de Riesgos'!$Y$40="Alta",'Mapa de Riesgos'!$AA$40="Leve"),CONCATENATE("R5C",'Mapa de Riesgos'!$O$40),"")</f>
        <v/>
      </c>
      <c r="N20" s="68" t="str">
        <f>IF(AND('Mapa de Riesgos'!$Y$41="Alta",'Mapa de Riesgos'!$AA$41="Leve"),CONCATENATE("R5C",'Mapa de Riesgos'!$O$41),"")</f>
        <v/>
      </c>
      <c r="O20" s="69" t="str">
        <f>IF(AND('Mapa de Riesgos'!$Y$42="Alta",'Mapa de Riesgos'!$AA$42="Leve"),CONCATENATE("R5C",'Mapa de Riesgos'!$O$42),"")</f>
        <v/>
      </c>
      <c r="P20" s="67" t="str">
        <f>IF(AND('Mapa de Riesgos'!$Y$37="Alta",'Mapa de Riesgos'!$AA$37="Menor"),CONCATENATE("R5C",'Mapa de Riesgos'!$O$37),"")</f>
        <v/>
      </c>
      <c r="Q20" s="68" t="str">
        <f>IF(AND('Mapa de Riesgos'!$Y$38="Alta",'Mapa de Riesgos'!$AA$38="Menor"),CONCATENATE("R5C",'Mapa de Riesgos'!$O$38),"")</f>
        <v/>
      </c>
      <c r="R20" s="68" t="str">
        <f>IF(AND('Mapa de Riesgos'!$Y$39="Alta",'Mapa de Riesgos'!$AA$39="Menor"),CONCATENATE("R5C",'Mapa de Riesgos'!$O$39),"")</f>
        <v/>
      </c>
      <c r="S20" s="68" t="str">
        <f>IF(AND('Mapa de Riesgos'!$Y$40="Alta",'Mapa de Riesgos'!$AA$40="Menor"),CONCATENATE("R5C",'Mapa de Riesgos'!$O$40),"")</f>
        <v/>
      </c>
      <c r="T20" s="68" t="str">
        <f>IF(AND('Mapa de Riesgos'!$Y$41="Alta",'Mapa de Riesgos'!$AA$41="Menor"),CONCATENATE("R5C",'Mapa de Riesgos'!$O$41),"")</f>
        <v/>
      </c>
      <c r="U20" s="69" t="str">
        <f>IF(AND('Mapa de Riesgos'!$Y$42="Alta",'Mapa de Riesgos'!$AA$42="Menor"),CONCATENATE("R5C",'Mapa de Riesgos'!$O$42),"")</f>
        <v/>
      </c>
      <c r="V20" s="52" t="str">
        <f>IF(AND('Mapa de Riesgos'!$Y$37="Alta",'Mapa de Riesgos'!$AA$37="Moderado"),CONCATENATE("R5C",'Mapa de Riesgos'!$O$37),"")</f>
        <v/>
      </c>
      <c r="W20" s="53" t="str">
        <f>IF(AND('Mapa de Riesgos'!$Y$38="Alta",'Mapa de Riesgos'!$AA$38="Moderado"),CONCATENATE("R5C",'Mapa de Riesgos'!$O$38),"")</f>
        <v/>
      </c>
      <c r="X20" s="53" t="str">
        <f>IF(AND('Mapa de Riesgos'!$Y$39="Alta",'Mapa de Riesgos'!$AA$39="Moderado"),CONCATENATE("R5C",'Mapa de Riesgos'!$O$39),"")</f>
        <v/>
      </c>
      <c r="Y20" s="53" t="str">
        <f>IF(AND('Mapa de Riesgos'!$Y$40="Alta",'Mapa de Riesgos'!$AA$40="Moderado"),CONCATENATE("R5C",'Mapa de Riesgos'!$O$40),"")</f>
        <v/>
      </c>
      <c r="Z20" s="53" t="str">
        <f>IF(AND('Mapa de Riesgos'!$Y$41="Alta",'Mapa de Riesgos'!$AA$41="Moderado"),CONCATENATE("R5C",'Mapa de Riesgos'!$O$41),"")</f>
        <v/>
      </c>
      <c r="AA20" s="54" t="str">
        <f>IF(AND('Mapa de Riesgos'!$Y$42="Alta",'Mapa de Riesgos'!$AA$42="Moderado"),CONCATENATE("R5C",'Mapa de Riesgos'!$O$42),"")</f>
        <v/>
      </c>
      <c r="AB20" s="52" t="str">
        <f>IF(AND('Mapa de Riesgos'!$Y$37="Alta",'Mapa de Riesgos'!$AA$37="Mayor"),CONCATENATE("R5C",'Mapa de Riesgos'!$O$37),"")</f>
        <v/>
      </c>
      <c r="AC20" s="53" t="str">
        <f>IF(AND('Mapa de Riesgos'!$Y$38="Alta",'Mapa de Riesgos'!$AA$38="Mayor"),CONCATENATE("R5C",'Mapa de Riesgos'!$O$38),"")</f>
        <v/>
      </c>
      <c r="AD20" s="53" t="str">
        <f>IF(AND('Mapa de Riesgos'!$Y$39="Alta",'Mapa de Riesgos'!$AA$39="Mayor"),CONCATENATE("R5C",'Mapa de Riesgos'!$O$39),"")</f>
        <v/>
      </c>
      <c r="AE20" s="53" t="str">
        <f>IF(AND('Mapa de Riesgos'!$Y$40="Alta",'Mapa de Riesgos'!$AA$40="Mayor"),CONCATENATE("R5C",'Mapa de Riesgos'!$O$40),"")</f>
        <v/>
      </c>
      <c r="AF20" s="53" t="str">
        <f>IF(AND('Mapa de Riesgos'!$Y$41="Alta",'Mapa de Riesgos'!$AA$41="Mayor"),CONCATENATE("R5C",'Mapa de Riesgos'!$O$41),"")</f>
        <v/>
      </c>
      <c r="AG20" s="54" t="str">
        <f>IF(AND('Mapa de Riesgos'!$Y$42="Alta",'Mapa de Riesgos'!$AA$42="Mayor"),CONCATENATE("R5C",'Mapa de Riesgos'!$O$42),"")</f>
        <v/>
      </c>
      <c r="AH20" s="55" t="str">
        <f>IF(AND('Mapa de Riesgos'!$Y$37="Alta",'Mapa de Riesgos'!$AA$37="Catastrófico"),CONCATENATE("R5C",'Mapa de Riesgos'!$O$37),"")</f>
        <v/>
      </c>
      <c r="AI20" s="56" t="str">
        <f>IF(AND('Mapa de Riesgos'!$Y$38="Alta",'Mapa de Riesgos'!$AA$38="Catastrófico"),CONCATENATE("R5C",'Mapa de Riesgos'!$O$38),"")</f>
        <v/>
      </c>
      <c r="AJ20" s="56" t="str">
        <f>IF(AND('Mapa de Riesgos'!$Y$39="Alta",'Mapa de Riesgos'!$AA$39="Catastrófico"),CONCATENATE("R5C",'Mapa de Riesgos'!$O$39),"")</f>
        <v/>
      </c>
      <c r="AK20" s="56" t="str">
        <f>IF(AND('Mapa de Riesgos'!$Y$40="Alta",'Mapa de Riesgos'!$AA$40="Catastrófico"),CONCATENATE("R5C",'Mapa de Riesgos'!$O$40),"")</f>
        <v/>
      </c>
      <c r="AL20" s="56" t="str">
        <f>IF(AND('Mapa de Riesgos'!$Y$41="Alta",'Mapa de Riesgos'!$AA$41="Catastrófico"),CONCATENATE("R5C",'Mapa de Riesgos'!$O$41),"")</f>
        <v/>
      </c>
      <c r="AM20" s="57" t="str">
        <f>IF(AND('Mapa de Riesgos'!$Y$42="Alta",'Mapa de Riesgos'!$AA$42="Catastrófico"),CONCATENATE("R5C",'Mapa de Riesgos'!$O$42),"")</f>
        <v/>
      </c>
      <c r="AN20" s="83"/>
      <c r="AO20" s="529"/>
      <c r="AP20" s="530"/>
      <c r="AQ20" s="530"/>
      <c r="AR20" s="530"/>
      <c r="AS20" s="530"/>
      <c r="AT20" s="531"/>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row>
    <row r="21" spans="1:76" ht="15" customHeight="1" x14ac:dyDescent="0.25">
      <c r="A21" s="83"/>
      <c r="B21" s="478"/>
      <c r="C21" s="478"/>
      <c r="D21" s="479"/>
      <c r="E21" s="519"/>
      <c r="F21" s="520"/>
      <c r="G21" s="520"/>
      <c r="H21" s="520"/>
      <c r="I21" s="520"/>
      <c r="J21" s="67" t="str">
        <f>IF(AND('Mapa de Riesgos'!$Y$43="Alta",'Mapa de Riesgos'!$AA$43="Leve"),CONCATENATE("R6C",'Mapa de Riesgos'!$O$43),"")</f>
        <v/>
      </c>
      <c r="K21" s="68" t="str">
        <f>IF(AND('Mapa de Riesgos'!$Y$44="Alta",'Mapa de Riesgos'!$AA$44="Leve"),CONCATENATE("R6C",'Mapa de Riesgos'!$O$44),"")</f>
        <v/>
      </c>
      <c r="L21" s="68" t="str">
        <f>IF(AND('Mapa de Riesgos'!$Y$45="Alta",'Mapa de Riesgos'!$AA$45="Leve"),CONCATENATE("R6C",'Mapa de Riesgos'!$O$45),"")</f>
        <v/>
      </c>
      <c r="M21" s="68" t="str">
        <f>IF(AND('Mapa de Riesgos'!$Y$46="Alta",'Mapa de Riesgos'!$AA$46="Leve"),CONCATENATE("R6C",'Mapa de Riesgos'!$O$46),"")</f>
        <v/>
      </c>
      <c r="N21" s="68" t="str">
        <f>IF(AND('Mapa de Riesgos'!$Y$47="Alta",'Mapa de Riesgos'!$AA$47="Leve"),CONCATENATE("R6C",'Mapa de Riesgos'!$O$47),"")</f>
        <v/>
      </c>
      <c r="O21" s="69" t="str">
        <f>IF(AND('Mapa de Riesgos'!$Y$48="Alta",'Mapa de Riesgos'!$AA$48="Leve"),CONCATENATE("R6C",'Mapa de Riesgos'!$O$48),"")</f>
        <v/>
      </c>
      <c r="P21" s="67" t="str">
        <f>IF(AND('Mapa de Riesgos'!$Y$43="Alta",'Mapa de Riesgos'!$AA$43="Menor"),CONCATENATE("R6C",'Mapa de Riesgos'!$O$43),"")</f>
        <v/>
      </c>
      <c r="Q21" s="68" t="str">
        <f>IF(AND('Mapa de Riesgos'!$Y$44="Alta",'Mapa de Riesgos'!$AA$44="Menor"),CONCATENATE("R6C",'Mapa de Riesgos'!$O$44),"")</f>
        <v/>
      </c>
      <c r="R21" s="68" t="str">
        <f>IF(AND('Mapa de Riesgos'!$Y$45="Alta",'Mapa de Riesgos'!$AA$45="Menor"),CONCATENATE("R6C",'Mapa de Riesgos'!$O$45),"")</f>
        <v/>
      </c>
      <c r="S21" s="68" t="str">
        <f>IF(AND('Mapa de Riesgos'!$Y$46="Alta",'Mapa de Riesgos'!$AA$46="Menor"),CONCATENATE("R6C",'Mapa de Riesgos'!$O$46),"")</f>
        <v/>
      </c>
      <c r="T21" s="68" t="str">
        <f>IF(AND('Mapa de Riesgos'!$Y$47="Alta",'Mapa de Riesgos'!$AA$47="Menor"),CONCATENATE("R6C",'Mapa de Riesgos'!$O$47),"")</f>
        <v/>
      </c>
      <c r="U21" s="69" t="str">
        <f>IF(AND('Mapa de Riesgos'!$Y$48="Alta",'Mapa de Riesgos'!$AA$48="Menor"),CONCATENATE("R6C",'Mapa de Riesgos'!$O$48),"")</f>
        <v/>
      </c>
      <c r="V21" s="52" t="str">
        <f>IF(AND('Mapa de Riesgos'!$Y$43="Alta",'Mapa de Riesgos'!$AA$43="Moderado"),CONCATENATE("R6C",'Mapa de Riesgos'!$O$43),"")</f>
        <v/>
      </c>
      <c r="W21" s="53" t="str">
        <f>IF(AND('Mapa de Riesgos'!$Y$44="Alta",'Mapa de Riesgos'!$AA$44="Moderado"),CONCATENATE("R6C",'Mapa de Riesgos'!$O$44),"")</f>
        <v/>
      </c>
      <c r="X21" s="53" t="str">
        <f>IF(AND('Mapa de Riesgos'!$Y$45="Alta",'Mapa de Riesgos'!$AA$45="Moderado"),CONCATENATE("R6C",'Mapa de Riesgos'!$O$45),"")</f>
        <v/>
      </c>
      <c r="Y21" s="53" t="str">
        <f>IF(AND('Mapa de Riesgos'!$Y$46="Alta",'Mapa de Riesgos'!$AA$46="Moderado"),CONCATENATE("R6C",'Mapa de Riesgos'!$O$46),"")</f>
        <v/>
      </c>
      <c r="Z21" s="53" t="str">
        <f>IF(AND('Mapa de Riesgos'!$Y$47="Alta",'Mapa de Riesgos'!$AA$47="Moderado"),CONCATENATE("R6C",'Mapa de Riesgos'!$O$47),"")</f>
        <v/>
      </c>
      <c r="AA21" s="54" t="str">
        <f>IF(AND('Mapa de Riesgos'!$Y$48="Alta",'Mapa de Riesgos'!$AA$48="Moderado"),CONCATENATE("R6C",'Mapa de Riesgos'!$O$48),"")</f>
        <v/>
      </c>
      <c r="AB21" s="52" t="str">
        <f>IF(AND('Mapa de Riesgos'!$Y$43="Alta",'Mapa de Riesgos'!$AA$43="Mayor"),CONCATENATE("R6C",'Mapa de Riesgos'!$O$43),"")</f>
        <v/>
      </c>
      <c r="AC21" s="53" t="str">
        <f>IF(AND('Mapa de Riesgos'!$Y$44="Alta",'Mapa de Riesgos'!$AA$44="Mayor"),CONCATENATE("R6C",'Mapa de Riesgos'!$O$44),"")</f>
        <v/>
      </c>
      <c r="AD21" s="53" t="str">
        <f>IF(AND('Mapa de Riesgos'!$Y$45="Alta",'Mapa de Riesgos'!$AA$45="Mayor"),CONCATENATE("R6C",'Mapa de Riesgos'!$O$45),"")</f>
        <v/>
      </c>
      <c r="AE21" s="53" t="str">
        <f>IF(AND('Mapa de Riesgos'!$Y$46="Alta",'Mapa de Riesgos'!$AA$46="Mayor"),CONCATENATE("R6C",'Mapa de Riesgos'!$O$46),"")</f>
        <v/>
      </c>
      <c r="AF21" s="53" t="str">
        <f>IF(AND('Mapa de Riesgos'!$Y$47="Alta",'Mapa de Riesgos'!$AA$47="Mayor"),CONCATENATE("R6C",'Mapa de Riesgos'!$O$47),"")</f>
        <v/>
      </c>
      <c r="AG21" s="54" t="str">
        <f>IF(AND('Mapa de Riesgos'!$Y$48="Alta",'Mapa de Riesgos'!$AA$48="Mayor"),CONCATENATE("R6C",'Mapa de Riesgos'!$O$48),"")</f>
        <v/>
      </c>
      <c r="AH21" s="55" t="str">
        <f>IF(AND('Mapa de Riesgos'!$Y$43="Alta",'Mapa de Riesgos'!$AA$43="Catastrófico"),CONCATENATE("R6C",'Mapa de Riesgos'!$O$43),"")</f>
        <v/>
      </c>
      <c r="AI21" s="56" t="str">
        <f>IF(AND('Mapa de Riesgos'!$Y$44="Alta",'Mapa de Riesgos'!$AA$44="Catastrófico"),CONCATENATE("R6C",'Mapa de Riesgos'!$O$44),"")</f>
        <v/>
      </c>
      <c r="AJ21" s="56" t="str">
        <f>IF(AND('Mapa de Riesgos'!$Y$45="Alta",'Mapa de Riesgos'!$AA$45="Catastrófico"),CONCATENATE("R6C",'Mapa de Riesgos'!$O$45),"")</f>
        <v/>
      </c>
      <c r="AK21" s="56" t="str">
        <f>IF(AND('Mapa de Riesgos'!$Y$46="Alta",'Mapa de Riesgos'!$AA$46="Catastrófico"),CONCATENATE("R6C",'Mapa de Riesgos'!$O$46),"")</f>
        <v/>
      </c>
      <c r="AL21" s="56" t="str">
        <f>IF(AND('Mapa de Riesgos'!$Y$47="Alta",'Mapa de Riesgos'!$AA$47="Catastrófico"),CONCATENATE("R6C",'Mapa de Riesgos'!$O$47),"")</f>
        <v/>
      </c>
      <c r="AM21" s="57" t="str">
        <f>IF(AND('Mapa de Riesgos'!$Y$48="Alta",'Mapa de Riesgos'!$AA$48="Catastrófico"),CONCATENATE("R6C",'Mapa de Riesgos'!$O$48),"")</f>
        <v/>
      </c>
      <c r="AN21" s="83"/>
      <c r="AO21" s="529"/>
      <c r="AP21" s="530"/>
      <c r="AQ21" s="530"/>
      <c r="AR21" s="530"/>
      <c r="AS21" s="530"/>
      <c r="AT21" s="531"/>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row>
    <row r="22" spans="1:76" ht="15" customHeight="1" x14ac:dyDescent="0.25">
      <c r="A22" s="83"/>
      <c r="B22" s="478"/>
      <c r="C22" s="478"/>
      <c r="D22" s="479"/>
      <c r="E22" s="519"/>
      <c r="F22" s="520"/>
      <c r="G22" s="520"/>
      <c r="H22" s="520"/>
      <c r="I22" s="520"/>
      <c r="J22" s="67" t="str">
        <f>IF(AND('Mapa de Riesgos'!$Y$49="Alta",'Mapa de Riesgos'!$AA$49="Leve"),CONCATENATE("R7C",'Mapa de Riesgos'!$O$49),"")</f>
        <v/>
      </c>
      <c r="K22" s="68" t="str">
        <f>IF(AND('Mapa de Riesgos'!$Y$50="Alta",'Mapa de Riesgos'!$AA$50="Leve"),CONCATENATE("R7C",'Mapa de Riesgos'!$O$50),"")</f>
        <v/>
      </c>
      <c r="L22" s="68" t="str">
        <f>IF(AND('Mapa de Riesgos'!$Y$51="Alta",'Mapa de Riesgos'!$AA$51="Leve"),CONCATENATE("R7C",'Mapa de Riesgos'!$O$51),"")</f>
        <v/>
      </c>
      <c r="M22" s="68" t="str">
        <f>IF(AND('Mapa de Riesgos'!$Y$52="Alta",'Mapa de Riesgos'!$AA$52="Leve"),CONCATENATE("R7C",'Mapa de Riesgos'!$O$52),"")</f>
        <v/>
      </c>
      <c r="N22" s="68" t="str">
        <f>IF(AND('Mapa de Riesgos'!$Y$53="Alta",'Mapa de Riesgos'!$AA$53="Leve"),CONCATENATE("R7C",'Mapa de Riesgos'!$O$53),"")</f>
        <v/>
      </c>
      <c r="O22" s="69" t="str">
        <f>IF(AND('Mapa de Riesgos'!$Y$54="Alta",'Mapa de Riesgos'!$AA$54="Leve"),CONCATENATE("R7C",'Mapa de Riesgos'!$O$54),"")</f>
        <v/>
      </c>
      <c r="P22" s="67" t="str">
        <f>IF(AND('Mapa de Riesgos'!$Y$49="Alta",'Mapa de Riesgos'!$AA$49="Menor"),CONCATENATE("R7C",'Mapa de Riesgos'!$O$49),"")</f>
        <v/>
      </c>
      <c r="Q22" s="68" t="str">
        <f>IF(AND('Mapa de Riesgos'!$Y$50="Alta",'Mapa de Riesgos'!$AA$50="Menor"),CONCATENATE("R7C",'Mapa de Riesgos'!$O$50),"")</f>
        <v/>
      </c>
      <c r="R22" s="68" t="str">
        <f>IF(AND('Mapa de Riesgos'!$Y$51="Alta",'Mapa de Riesgos'!$AA$51="Menor"),CONCATENATE("R7C",'Mapa de Riesgos'!$O$51),"")</f>
        <v/>
      </c>
      <c r="S22" s="68" t="str">
        <f>IF(AND('Mapa de Riesgos'!$Y$52="Alta",'Mapa de Riesgos'!$AA$52="Menor"),CONCATENATE("R7C",'Mapa de Riesgos'!$O$52),"")</f>
        <v/>
      </c>
      <c r="T22" s="68" t="str">
        <f>IF(AND('Mapa de Riesgos'!$Y$53="Alta",'Mapa de Riesgos'!$AA$53="Menor"),CONCATENATE("R7C",'Mapa de Riesgos'!$O$53),"")</f>
        <v/>
      </c>
      <c r="U22" s="69" t="str">
        <f>IF(AND('Mapa de Riesgos'!$Y$54="Alta",'Mapa de Riesgos'!$AA$54="Menor"),CONCATENATE("R7C",'Mapa de Riesgos'!$O$54),"")</f>
        <v/>
      </c>
      <c r="V22" s="52" t="str">
        <f>IF(AND('Mapa de Riesgos'!$Y$49="Alta",'Mapa de Riesgos'!$AA$49="Moderado"),CONCATENATE("R7C",'Mapa de Riesgos'!$O$49),"")</f>
        <v/>
      </c>
      <c r="W22" s="53" t="str">
        <f>IF(AND('Mapa de Riesgos'!$Y$50="Alta",'Mapa de Riesgos'!$AA$50="Moderado"),CONCATENATE("R7C",'Mapa de Riesgos'!$O$50),"")</f>
        <v/>
      </c>
      <c r="X22" s="53" t="str">
        <f>IF(AND('Mapa de Riesgos'!$Y$51="Alta",'Mapa de Riesgos'!$AA$51="Moderado"),CONCATENATE("R7C",'Mapa de Riesgos'!$O$51),"")</f>
        <v/>
      </c>
      <c r="Y22" s="53" t="str">
        <f>IF(AND('Mapa de Riesgos'!$Y$52="Alta",'Mapa de Riesgos'!$AA$52="Moderado"),CONCATENATE("R7C",'Mapa de Riesgos'!$O$52),"")</f>
        <v/>
      </c>
      <c r="Z22" s="53" t="str">
        <f>IF(AND('Mapa de Riesgos'!$Y$53="Alta",'Mapa de Riesgos'!$AA$53="Moderado"),CONCATENATE("R7C",'Mapa de Riesgos'!$O$53),"")</f>
        <v/>
      </c>
      <c r="AA22" s="54" t="str">
        <f>IF(AND('Mapa de Riesgos'!$Y$54="Alta",'Mapa de Riesgos'!$AA$54="Moderado"),CONCATENATE("R7C",'Mapa de Riesgos'!$O$54),"")</f>
        <v/>
      </c>
      <c r="AB22" s="52" t="str">
        <f>IF(AND('Mapa de Riesgos'!$Y$49="Alta",'Mapa de Riesgos'!$AA$49="Mayor"),CONCATENATE("R7C",'Mapa de Riesgos'!$O$49),"")</f>
        <v/>
      </c>
      <c r="AC22" s="53" t="str">
        <f>IF(AND('Mapa de Riesgos'!$Y$50="Alta",'Mapa de Riesgos'!$AA$50="Mayor"),CONCATENATE("R7C",'Mapa de Riesgos'!$O$50),"")</f>
        <v/>
      </c>
      <c r="AD22" s="53" t="str">
        <f>IF(AND('Mapa de Riesgos'!$Y$51="Alta",'Mapa de Riesgos'!$AA$51="Mayor"),CONCATENATE("R7C",'Mapa de Riesgos'!$O$51),"")</f>
        <v/>
      </c>
      <c r="AE22" s="53" t="str">
        <f>IF(AND('Mapa de Riesgos'!$Y$52="Alta",'Mapa de Riesgos'!$AA$52="Mayor"),CONCATENATE("R7C",'Mapa de Riesgos'!$O$52),"")</f>
        <v/>
      </c>
      <c r="AF22" s="53" t="str">
        <f>IF(AND('Mapa de Riesgos'!$Y$53="Alta",'Mapa de Riesgos'!$AA$53="Mayor"),CONCATENATE("R7C",'Mapa de Riesgos'!$O$53),"")</f>
        <v/>
      </c>
      <c r="AG22" s="54" t="str">
        <f>IF(AND('Mapa de Riesgos'!$Y$54="Alta",'Mapa de Riesgos'!$AA$54="Mayor"),CONCATENATE("R7C",'Mapa de Riesgos'!$O$54),"")</f>
        <v/>
      </c>
      <c r="AH22" s="55" t="str">
        <f>IF(AND('Mapa de Riesgos'!$Y$49="Alta",'Mapa de Riesgos'!$AA$49="Catastrófico"),CONCATENATE("R7C",'Mapa de Riesgos'!$O$49),"")</f>
        <v/>
      </c>
      <c r="AI22" s="56" t="str">
        <f>IF(AND('Mapa de Riesgos'!$Y$50="Alta",'Mapa de Riesgos'!$AA$50="Catastrófico"),CONCATENATE("R7C",'Mapa de Riesgos'!$O$50),"")</f>
        <v/>
      </c>
      <c r="AJ22" s="56" t="str">
        <f>IF(AND('Mapa de Riesgos'!$Y$51="Alta",'Mapa de Riesgos'!$AA$51="Catastrófico"),CONCATENATE("R7C",'Mapa de Riesgos'!$O$51),"")</f>
        <v/>
      </c>
      <c r="AK22" s="56" t="str">
        <f>IF(AND('Mapa de Riesgos'!$Y$52="Alta",'Mapa de Riesgos'!$AA$52="Catastrófico"),CONCATENATE("R7C",'Mapa de Riesgos'!$O$52),"")</f>
        <v/>
      </c>
      <c r="AL22" s="56" t="str">
        <f>IF(AND('Mapa de Riesgos'!$Y$53="Alta",'Mapa de Riesgos'!$AA$53="Catastrófico"),CONCATENATE("R7C",'Mapa de Riesgos'!$O$53),"")</f>
        <v/>
      </c>
      <c r="AM22" s="57" t="str">
        <f>IF(AND('Mapa de Riesgos'!$Y$54="Alta",'Mapa de Riesgos'!$AA$54="Catastrófico"),CONCATENATE("R7C",'Mapa de Riesgos'!$O$54),"")</f>
        <v/>
      </c>
      <c r="AN22" s="83"/>
      <c r="AO22" s="529"/>
      <c r="AP22" s="530"/>
      <c r="AQ22" s="530"/>
      <c r="AR22" s="530"/>
      <c r="AS22" s="530"/>
      <c r="AT22" s="531"/>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row>
    <row r="23" spans="1:76" ht="15" customHeight="1" x14ac:dyDescent="0.25">
      <c r="A23" s="83"/>
      <c r="B23" s="478"/>
      <c r="C23" s="478"/>
      <c r="D23" s="479"/>
      <c r="E23" s="519"/>
      <c r="F23" s="520"/>
      <c r="G23" s="520"/>
      <c r="H23" s="520"/>
      <c r="I23" s="520"/>
      <c r="J23" s="67" t="str">
        <f>IF(AND('Mapa de Riesgos'!$Y$55="Alta",'Mapa de Riesgos'!$AA$55="Leve"),CONCATENATE("R8C",'Mapa de Riesgos'!$O$55),"")</f>
        <v/>
      </c>
      <c r="K23" s="68" t="str">
        <f>IF(AND('Mapa de Riesgos'!$Y$56="Alta",'Mapa de Riesgos'!$AA$56="Leve"),CONCATENATE("R8C",'Mapa de Riesgos'!$O$56),"")</f>
        <v/>
      </c>
      <c r="L23" s="68" t="str">
        <f>IF(AND('Mapa de Riesgos'!$Y$57="Alta",'Mapa de Riesgos'!$AA$57="Leve"),CONCATENATE("R8C",'Mapa de Riesgos'!$O$57),"")</f>
        <v/>
      </c>
      <c r="M23" s="68" t="str">
        <f>IF(AND('Mapa de Riesgos'!$Y$58="Alta",'Mapa de Riesgos'!$AA$58="Leve"),CONCATENATE("R8C",'Mapa de Riesgos'!$O$58),"")</f>
        <v/>
      </c>
      <c r="N23" s="68" t="str">
        <f>IF(AND('Mapa de Riesgos'!$Y$59="Alta",'Mapa de Riesgos'!$AA$59="Leve"),CONCATENATE("R8C",'Mapa de Riesgos'!$O$59),"")</f>
        <v/>
      </c>
      <c r="O23" s="69" t="str">
        <f>IF(AND('Mapa de Riesgos'!$Y$60="Alta",'Mapa de Riesgos'!$AA$60="Leve"),CONCATENATE("R8C",'Mapa de Riesgos'!$O$60),"")</f>
        <v/>
      </c>
      <c r="P23" s="67" t="str">
        <f>IF(AND('Mapa de Riesgos'!$Y$55="Alta",'Mapa de Riesgos'!$AA$55="Menor"),CONCATENATE("R8C",'Mapa de Riesgos'!$O$55),"")</f>
        <v/>
      </c>
      <c r="Q23" s="68" t="str">
        <f>IF(AND('Mapa de Riesgos'!$Y$56="Alta",'Mapa de Riesgos'!$AA$56="Menor"),CONCATENATE("R8C",'Mapa de Riesgos'!$O$56),"")</f>
        <v/>
      </c>
      <c r="R23" s="68" t="str">
        <f>IF(AND('Mapa de Riesgos'!$Y$57="Alta",'Mapa de Riesgos'!$AA$57="Menor"),CONCATENATE("R8C",'Mapa de Riesgos'!$O$57),"")</f>
        <v/>
      </c>
      <c r="S23" s="68" t="str">
        <f>IF(AND('Mapa de Riesgos'!$Y$58="Alta",'Mapa de Riesgos'!$AA$58="Menor"),CONCATENATE("R8C",'Mapa de Riesgos'!$O$58),"")</f>
        <v/>
      </c>
      <c r="T23" s="68" t="str">
        <f>IF(AND('Mapa de Riesgos'!$Y$59="Alta",'Mapa de Riesgos'!$AA$59="Menor"),CONCATENATE("R8C",'Mapa de Riesgos'!$O$59),"")</f>
        <v/>
      </c>
      <c r="U23" s="69" t="str">
        <f>IF(AND('Mapa de Riesgos'!$Y$60="Alta",'Mapa de Riesgos'!$AA$60="Menor"),CONCATENATE("R8C",'Mapa de Riesgos'!$O$60),"")</f>
        <v/>
      </c>
      <c r="V23" s="52" t="str">
        <f>IF(AND('Mapa de Riesgos'!$Y$55="Alta",'Mapa de Riesgos'!$AA$55="Moderado"),CONCATENATE("R8C",'Mapa de Riesgos'!$O$55),"")</f>
        <v/>
      </c>
      <c r="W23" s="53" t="str">
        <f>IF(AND('Mapa de Riesgos'!$Y$56="Alta",'Mapa de Riesgos'!$AA$56="Moderado"),CONCATENATE("R8C",'Mapa de Riesgos'!$O$56),"")</f>
        <v/>
      </c>
      <c r="X23" s="53" t="str">
        <f>IF(AND('Mapa de Riesgos'!$Y$57="Alta",'Mapa de Riesgos'!$AA$57="Moderado"),CONCATENATE("R8C",'Mapa de Riesgos'!$O$57),"")</f>
        <v/>
      </c>
      <c r="Y23" s="53" t="str">
        <f>IF(AND('Mapa de Riesgos'!$Y$58="Alta",'Mapa de Riesgos'!$AA$58="Moderado"),CONCATENATE("R8C",'Mapa de Riesgos'!$O$58),"")</f>
        <v/>
      </c>
      <c r="Z23" s="53" t="str">
        <f>IF(AND('Mapa de Riesgos'!$Y$59="Alta",'Mapa de Riesgos'!$AA$59="Moderado"),CONCATENATE("R8C",'Mapa de Riesgos'!$O$59),"")</f>
        <v/>
      </c>
      <c r="AA23" s="54" t="str">
        <f>IF(AND('Mapa de Riesgos'!$Y$60="Alta",'Mapa de Riesgos'!$AA$60="Moderado"),CONCATENATE("R8C",'Mapa de Riesgos'!$O$60),"")</f>
        <v/>
      </c>
      <c r="AB23" s="52" t="str">
        <f>IF(AND('Mapa de Riesgos'!$Y$55="Alta",'Mapa de Riesgos'!$AA$55="Mayor"),CONCATENATE("R8C",'Mapa de Riesgos'!$O$55),"")</f>
        <v/>
      </c>
      <c r="AC23" s="53" t="str">
        <f>IF(AND('Mapa de Riesgos'!$Y$56="Alta",'Mapa de Riesgos'!$AA$56="Mayor"),CONCATENATE("R8C",'Mapa de Riesgos'!$O$56),"")</f>
        <v/>
      </c>
      <c r="AD23" s="53" t="str">
        <f>IF(AND('Mapa de Riesgos'!$Y$57="Alta",'Mapa de Riesgos'!$AA$57="Mayor"),CONCATENATE("R8C",'Mapa de Riesgos'!$O$57),"")</f>
        <v/>
      </c>
      <c r="AE23" s="53" t="str">
        <f>IF(AND('Mapa de Riesgos'!$Y$58="Alta",'Mapa de Riesgos'!$AA$58="Mayor"),CONCATENATE("R8C",'Mapa de Riesgos'!$O$58),"")</f>
        <v/>
      </c>
      <c r="AF23" s="53" t="str">
        <f>IF(AND('Mapa de Riesgos'!$Y$59="Alta",'Mapa de Riesgos'!$AA$59="Mayor"),CONCATENATE("R8C",'Mapa de Riesgos'!$O$59),"")</f>
        <v/>
      </c>
      <c r="AG23" s="54" t="str">
        <f>IF(AND('Mapa de Riesgos'!$Y$60="Alta",'Mapa de Riesgos'!$AA$60="Mayor"),CONCATENATE("R8C",'Mapa de Riesgos'!$O$60),"")</f>
        <v/>
      </c>
      <c r="AH23" s="55" t="str">
        <f>IF(AND('Mapa de Riesgos'!$Y$55="Alta",'Mapa de Riesgos'!$AA$55="Catastrófico"),CONCATENATE("R8C",'Mapa de Riesgos'!$O$55),"")</f>
        <v/>
      </c>
      <c r="AI23" s="56" t="str">
        <f>IF(AND('Mapa de Riesgos'!$Y$56="Alta",'Mapa de Riesgos'!$AA$56="Catastrófico"),CONCATENATE("R8C",'Mapa de Riesgos'!$O$56),"")</f>
        <v/>
      </c>
      <c r="AJ23" s="56" t="str">
        <f>IF(AND('Mapa de Riesgos'!$Y$57="Alta",'Mapa de Riesgos'!$AA$57="Catastrófico"),CONCATENATE("R8C",'Mapa de Riesgos'!$O$57),"")</f>
        <v/>
      </c>
      <c r="AK23" s="56" t="str">
        <f>IF(AND('Mapa de Riesgos'!$Y$58="Alta",'Mapa de Riesgos'!$AA$58="Catastrófico"),CONCATENATE("R8C",'Mapa de Riesgos'!$O$58),"")</f>
        <v/>
      </c>
      <c r="AL23" s="56" t="str">
        <f>IF(AND('Mapa de Riesgos'!$Y$59="Alta",'Mapa de Riesgos'!$AA$59="Catastrófico"),CONCATENATE("R8C",'Mapa de Riesgos'!$O$59),"")</f>
        <v/>
      </c>
      <c r="AM23" s="57" t="str">
        <f>IF(AND('Mapa de Riesgos'!$Y$60="Alta",'Mapa de Riesgos'!$AA$60="Catastrófico"),CONCATENATE("R8C",'Mapa de Riesgos'!$O$60),"")</f>
        <v/>
      </c>
      <c r="AN23" s="83"/>
      <c r="AO23" s="529"/>
      <c r="AP23" s="530"/>
      <c r="AQ23" s="530"/>
      <c r="AR23" s="530"/>
      <c r="AS23" s="530"/>
      <c r="AT23" s="531"/>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row>
    <row r="24" spans="1:76" ht="15" customHeight="1" x14ac:dyDescent="0.25">
      <c r="A24" s="83"/>
      <c r="B24" s="478"/>
      <c r="C24" s="478"/>
      <c r="D24" s="479"/>
      <c r="E24" s="519"/>
      <c r="F24" s="520"/>
      <c r="G24" s="520"/>
      <c r="H24" s="520"/>
      <c r="I24" s="520"/>
      <c r="J24" s="67" t="str">
        <f>IF(AND('Mapa de Riesgos'!$Y$61="Alta",'Mapa de Riesgos'!$AA$61="Leve"),CONCATENATE("R9C",'Mapa de Riesgos'!$O$61),"")</f>
        <v/>
      </c>
      <c r="K24" s="68" t="str">
        <f>IF(AND('Mapa de Riesgos'!$Y$62="Alta",'Mapa de Riesgos'!$AA$62="Leve"),CONCATENATE("R9C",'Mapa de Riesgos'!$O$62),"")</f>
        <v/>
      </c>
      <c r="L24" s="68" t="str">
        <f>IF(AND('Mapa de Riesgos'!$Y$63="Alta",'Mapa de Riesgos'!$AA$63="Leve"),CONCATENATE("R9C",'Mapa de Riesgos'!$O$63),"")</f>
        <v/>
      </c>
      <c r="M24" s="68" t="str">
        <f>IF(AND('Mapa de Riesgos'!$Y$64="Alta",'Mapa de Riesgos'!$AA$64="Leve"),CONCATENATE("R9C",'Mapa de Riesgos'!$O$64),"")</f>
        <v/>
      </c>
      <c r="N24" s="68" t="str">
        <f>IF(AND('Mapa de Riesgos'!$Y$65="Alta",'Mapa de Riesgos'!$AA$65="Leve"),CONCATENATE("R9C",'Mapa de Riesgos'!$O$65),"")</f>
        <v/>
      </c>
      <c r="O24" s="69" t="str">
        <f>IF(AND('Mapa de Riesgos'!$Y$66="Alta",'Mapa de Riesgos'!$AA$66="Leve"),CONCATENATE("R9C",'Mapa de Riesgos'!$O$66),"")</f>
        <v/>
      </c>
      <c r="P24" s="67" t="str">
        <f>IF(AND('Mapa de Riesgos'!$Y$61="Alta",'Mapa de Riesgos'!$AA$61="Menor"),CONCATENATE("R9C",'Mapa de Riesgos'!$O$61),"")</f>
        <v/>
      </c>
      <c r="Q24" s="68" t="str">
        <f>IF(AND('Mapa de Riesgos'!$Y$62="Alta",'Mapa de Riesgos'!$AA$62="Menor"),CONCATENATE("R9C",'Mapa de Riesgos'!$O$62),"")</f>
        <v/>
      </c>
      <c r="R24" s="68" t="str">
        <f>IF(AND('Mapa de Riesgos'!$Y$63="Alta",'Mapa de Riesgos'!$AA$63="Menor"),CONCATENATE("R9C",'Mapa de Riesgos'!$O$63),"")</f>
        <v/>
      </c>
      <c r="S24" s="68" t="str">
        <f>IF(AND('Mapa de Riesgos'!$Y$64="Alta",'Mapa de Riesgos'!$AA$64="Menor"),CONCATENATE("R9C",'Mapa de Riesgos'!$O$64),"")</f>
        <v/>
      </c>
      <c r="T24" s="68" t="str">
        <f>IF(AND('Mapa de Riesgos'!$Y$65="Alta",'Mapa de Riesgos'!$AA$65="Menor"),CONCATENATE("R9C",'Mapa de Riesgos'!$O$65),"")</f>
        <v/>
      </c>
      <c r="U24" s="69" t="str">
        <f>IF(AND('Mapa de Riesgos'!$Y$66="Alta",'Mapa de Riesgos'!$AA$66="Menor"),CONCATENATE("R9C",'Mapa de Riesgos'!$O$66),"")</f>
        <v/>
      </c>
      <c r="V24" s="52" t="str">
        <f>IF(AND('Mapa de Riesgos'!$Y$61="Alta",'Mapa de Riesgos'!$AA$61="Moderado"),CONCATENATE("R9C",'Mapa de Riesgos'!$O$61),"")</f>
        <v/>
      </c>
      <c r="W24" s="53" t="str">
        <f>IF(AND('Mapa de Riesgos'!$Y$62="Alta",'Mapa de Riesgos'!$AA$62="Moderado"),CONCATENATE("R9C",'Mapa de Riesgos'!$O$62),"")</f>
        <v/>
      </c>
      <c r="X24" s="53" t="str">
        <f>IF(AND('Mapa de Riesgos'!$Y$63="Alta",'Mapa de Riesgos'!$AA$63="Moderado"),CONCATENATE("R9C",'Mapa de Riesgos'!$O$63),"")</f>
        <v/>
      </c>
      <c r="Y24" s="53" t="str">
        <f>IF(AND('Mapa de Riesgos'!$Y$64="Alta",'Mapa de Riesgos'!$AA$64="Moderado"),CONCATENATE("R9C",'Mapa de Riesgos'!$O$64),"")</f>
        <v/>
      </c>
      <c r="Z24" s="53" t="str">
        <f>IF(AND('Mapa de Riesgos'!$Y$65="Alta",'Mapa de Riesgos'!$AA$65="Moderado"),CONCATENATE("R9C",'Mapa de Riesgos'!$O$65),"")</f>
        <v/>
      </c>
      <c r="AA24" s="54" t="str">
        <f>IF(AND('Mapa de Riesgos'!$Y$66="Alta",'Mapa de Riesgos'!$AA$66="Moderado"),CONCATENATE("R9C",'Mapa de Riesgos'!$O$66),"")</f>
        <v/>
      </c>
      <c r="AB24" s="52" t="str">
        <f>IF(AND('Mapa de Riesgos'!$Y$61="Alta",'Mapa de Riesgos'!$AA$61="Mayor"),CONCATENATE("R9C",'Mapa de Riesgos'!$O$61),"")</f>
        <v/>
      </c>
      <c r="AC24" s="53" t="str">
        <f>IF(AND('Mapa de Riesgos'!$Y$62="Alta",'Mapa de Riesgos'!$AA$62="Mayor"),CONCATENATE("R9C",'Mapa de Riesgos'!$O$62),"")</f>
        <v/>
      </c>
      <c r="AD24" s="53" t="str">
        <f>IF(AND('Mapa de Riesgos'!$Y$63="Alta",'Mapa de Riesgos'!$AA$63="Mayor"),CONCATENATE("R9C",'Mapa de Riesgos'!$O$63),"")</f>
        <v/>
      </c>
      <c r="AE24" s="53" t="str">
        <f>IF(AND('Mapa de Riesgos'!$Y$64="Alta",'Mapa de Riesgos'!$AA$64="Mayor"),CONCATENATE("R9C",'Mapa de Riesgos'!$O$64),"")</f>
        <v/>
      </c>
      <c r="AF24" s="53" t="str">
        <f>IF(AND('Mapa de Riesgos'!$Y$65="Alta",'Mapa de Riesgos'!$AA$65="Mayor"),CONCATENATE("R9C",'Mapa de Riesgos'!$O$65),"")</f>
        <v/>
      </c>
      <c r="AG24" s="54" t="str">
        <f>IF(AND('Mapa de Riesgos'!$Y$66="Alta",'Mapa de Riesgos'!$AA$66="Mayor"),CONCATENATE("R9C",'Mapa de Riesgos'!$O$66),"")</f>
        <v/>
      </c>
      <c r="AH24" s="55" t="str">
        <f>IF(AND('Mapa de Riesgos'!$Y$61="Alta",'Mapa de Riesgos'!$AA$61="Catastrófico"),CONCATENATE("R9C",'Mapa de Riesgos'!$O$61),"")</f>
        <v/>
      </c>
      <c r="AI24" s="56" t="str">
        <f>IF(AND('Mapa de Riesgos'!$Y$62="Alta",'Mapa de Riesgos'!$AA$62="Catastrófico"),CONCATENATE("R9C",'Mapa de Riesgos'!$O$62),"")</f>
        <v/>
      </c>
      <c r="AJ24" s="56" t="str">
        <f>IF(AND('Mapa de Riesgos'!$Y$63="Alta",'Mapa de Riesgos'!$AA$63="Catastrófico"),CONCATENATE("R9C",'Mapa de Riesgos'!$O$63),"")</f>
        <v/>
      </c>
      <c r="AK24" s="56" t="str">
        <f>IF(AND('Mapa de Riesgos'!$Y$64="Alta",'Mapa de Riesgos'!$AA$64="Catastrófico"),CONCATENATE("R9C",'Mapa de Riesgos'!$O$64),"")</f>
        <v/>
      </c>
      <c r="AL24" s="56" t="str">
        <f>IF(AND('Mapa de Riesgos'!$Y$65="Alta",'Mapa de Riesgos'!$AA$65="Catastrófico"),CONCATENATE("R9C",'Mapa de Riesgos'!$O$65),"")</f>
        <v/>
      </c>
      <c r="AM24" s="57" t="str">
        <f>IF(AND('Mapa de Riesgos'!$Y$66="Alta",'Mapa de Riesgos'!$AA$66="Catastrófico"),CONCATENATE("R9C",'Mapa de Riesgos'!$O$66),"")</f>
        <v/>
      </c>
      <c r="AN24" s="83"/>
      <c r="AO24" s="529"/>
      <c r="AP24" s="530"/>
      <c r="AQ24" s="530"/>
      <c r="AR24" s="530"/>
      <c r="AS24" s="530"/>
      <c r="AT24" s="531"/>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row>
    <row r="25" spans="1:76" ht="15.75" customHeight="1" thickBot="1" x14ac:dyDescent="0.3">
      <c r="A25" s="83"/>
      <c r="B25" s="478"/>
      <c r="C25" s="478"/>
      <c r="D25" s="479"/>
      <c r="E25" s="522"/>
      <c r="F25" s="523"/>
      <c r="G25" s="523"/>
      <c r="H25" s="523"/>
      <c r="I25" s="523"/>
      <c r="J25" s="70" t="str">
        <f>IF(AND('Mapa de Riesgos'!$Y$67="Alta",'Mapa de Riesgos'!$AA$67="Leve"),CONCATENATE("R10C",'Mapa de Riesgos'!$O$67),"")</f>
        <v/>
      </c>
      <c r="K25" s="71" t="str">
        <f>IF(AND('Mapa de Riesgos'!$Y$68="Alta",'Mapa de Riesgos'!$AA$68="Leve"),CONCATENATE("R10C",'Mapa de Riesgos'!$O$68),"")</f>
        <v/>
      </c>
      <c r="L25" s="71" t="str">
        <f>IF(AND('Mapa de Riesgos'!$Y$69="Alta",'Mapa de Riesgos'!$AA$69="Leve"),CONCATENATE("R10C",'Mapa de Riesgos'!$O$69),"")</f>
        <v/>
      </c>
      <c r="M25" s="71" t="str">
        <f>IF(AND('Mapa de Riesgos'!$Y$70="Alta",'Mapa de Riesgos'!$AA$70="Leve"),CONCATENATE("R10C",'Mapa de Riesgos'!$O$70),"")</f>
        <v/>
      </c>
      <c r="N25" s="71" t="str">
        <f>IF(AND('Mapa de Riesgos'!$Y$71="Alta",'Mapa de Riesgos'!$AA$71="Leve"),CONCATENATE("R10C",'Mapa de Riesgos'!$O$71),"")</f>
        <v/>
      </c>
      <c r="O25" s="72" t="str">
        <f>IF(AND('Mapa de Riesgos'!$Y$72="Alta",'Mapa de Riesgos'!$AA$72="Leve"),CONCATENATE("R10C",'Mapa de Riesgos'!$O$72),"")</f>
        <v/>
      </c>
      <c r="P25" s="70" t="str">
        <f>IF(AND('Mapa de Riesgos'!$Y$67="Alta",'Mapa de Riesgos'!$AA$67="Menor"),CONCATENATE("R10C",'Mapa de Riesgos'!$O$67),"")</f>
        <v/>
      </c>
      <c r="Q25" s="71" t="str">
        <f>IF(AND('Mapa de Riesgos'!$Y$68="Alta",'Mapa de Riesgos'!$AA$68="Menor"),CONCATENATE("R10C",'Mapa de Riesgos'!$O$68),"")</f>
        <v/>
      </c>
      <c r="R25" s="71" t="str">
        <f>IF(AND('Mapa de Riesgos'!$Y$69="Alta",'Mapa de Riesgos'!$AA$69="Menor"),CONCATENATE("R10C",'Mapa de Riesgos'!$O$69),"")</f>
        <v/>
      </c>
      <c r="S25" s="71" t="str">
        <f>IF(AND('Mapa de Riesgos'!$Y$70="Alta",'Mapa de Riesgos'!$AA$70="Menor"),CONCATENATE("R10C",'Mapa de Riesgos'!$O$70),"")</f>
        <v/>
      </c>
      <c r="T25" s="71" t="str">
        <f>IF(AND('Mapa de Riesgos'!$Y$71="Alta",'Mapa de Riesgos'!$AA$71="Menor"),CONCATENATE("R10C",'Mapa de Riesgos'!$O$71),"")</f>
        <v/>
      </c>
      <c r="U25" s="72" t="str">
        <f>IF(AND('Mapa de Riesgos'!$Y$72="Alta",'Mapa de Riesgos'!$AA$72="Menor"),CONCATENATE("R10C",'Mapa de Riesgos'!$O$72),"")</f>
        <v/>
      </c>
      <c r="V25" s="58" t="str">
        <f>IF(AND('Mapa de Riesgos'!$Y$67="Alta",'Mapa de Riesgos'!$AA$67="Moderado"),CONCATENATE("R10C",'Mapa de Riesgos'!$O$67),"")</f>
        <v/>
      </c>
      <c r="W25" s="59" t="str">
        <f>IF(AND('Mapa de Riesgos'!$Y$68="Alta",'Mapa de Riesgos'!$AA$68="Moderado"),CONCATENATE("R10C",'Mapa de Riesgos'!$O$68),"")</f>
        <v/>
      </c>
      <c r="X25" s="59" t="str">
        <f>IF(AND('Mapa de Riesgos'!$Y$69="Alta",'Mapa de Riesgos'!$AA$69="Moderado"),CONCATENATE("R10C",'Mapa de Riesgos'!$O$69),"")</f>
        <v/>
      </c>
      <c r="Y25" s="59" t="str">
        <f>IF(AND('Mapa de Riesgos'!$Y$70="Alta",'Mapa de Riesgos'!$AA$70="Moderado"),CONCATENATE("R10C",'Mapa de Riesgos'!$O$70),"")</f>
        <v/>
      </c>
      <c r="Z25" s="59" t="str">
        <f>IF(AND('Mapa de Riesgos'!$Y$71="Alta",'Mapa de Riesgos'!$AA$71="Moderado"),CONCATENATE("R10C",'Mapa de Riesgos'!$O$71),"")</f>
        <v/>
      </c>
      <c r="AA25" s="60" t="str">
        <f>IF(AND('Mapa de Riesgos'!$Y$72="Alta",'Mapa de Riesgos'!$AA$72="Moderado"),CONCATENATE("R10C",'Mapa de Riesgos'!$O$72),"")</f>
        <v/>
      </c>
      <c r="AB25" s="58" t="str">
        <f>IF(AND('Mapa de Riesgos'!$Y$67="Alta",'Mapa de Riesgos'!$AA$67="Mayor"),CONCATENATE("R10C",'Mapa de Riesgos'!$O$67),"")</f>
        <v/>
      </c>
      <c r="AC25" s="59" t="str">
        <f>IF(AND('Mapa de Riesgos'!$Y$68="Alta",'Mapa de Riesgos'!$AA$68="Mayor"),CONCATENATE("R10C",'Mapa de Riesgos'!$O$68),"")</f>
        <v/>
      </c>
      <c r="AD25" s="59" t="str">
        <f>IF(AND('Mapa de Riesgos'!$Y$69="Alta",'Mapa de Riesgos'!$AA$69="Mayor"),CONCATENATE("R10C",'Mapa de Riesgos'!$O$69),"")</f>
        <v/>
      </c>
      <c r="AE25" s="59" t="str">
        <f>IF(AND('Mapa de Riesgos'!$Y$70="Alta",'Mapa de Riesgos'!$AA$70="Mayor"),CONCATENATE("R10C",'Mapa de Riesgos'!$O$70),"")</f>
        <v/>
      </c>
      <c r="AF25" s="59" t="str">
        <f>IF(AND('Mapa de Riesgos'!$Y$71="Alta",'Mapa de Riesgos'!$AA$71="Mayor"),CONCATENATE("R10C",'Mapa de Riesgos'!$O$71),"")</f>
        <v/>
      </c>
      <c r="AG25" s="60" t="str">
        <f>IF(AND('Mapa de Riesgos'!$Y$72="Alta",'Mapa de Riesgos'!$AA$72="Mayor"),CONCATENATE("R10C",'Mapa de Riesgos'!$O$72),"")</f>
        <v/>
      </c>
      <c r="AH25" s="61" t="str">
        <f>IF(AND('Mapa de Riesgos'!$Y$67="Alta",'Mapa de Riesgos'!$AA$67="Catastrófico"),CONCATENATE("R10C",'Mapa de Riesgos'!$O$67),"")</f>
        <v/>
      </c>
      <c r="AI25" s="62" t="str">
        <f>IF(AND('Mapa de Riesgos'!$Y$68="Alta",'Mapa de Riesgos'!$AA$68="Catastrófico"),CONCATENATE("R10C",'Mapa de Riesgos'!$O$68),"")</f>
        <v/>
      </c>
      <c r="AJ25" s="62" t="str">
        <f>IF(AND('Mapa de Riesgos'!$Y$69="Alta",'Mapa de Riesgos'!$AA$69="Catastrófico"),CONCATENATE("R10C",'Mapa de Riesgos'!$O$69),"")</f>
        <v/>
      </c>
      <c r="AK25" s="62" t="str">
        <f>IF(AND('Mapa de Riesgos'!$Y$70="Alta",'Mapa de Riesgos'!$AA$70="Catastrófico"),CONCATENATE("R10C",'Mapa de Riesgos'!$O$70),"")</f>
        <v/>
      </c>
      <c r="AL25" s="62" t="str">
        <f>IF(AND('Mapa de Riesgos'!$Y$71="Alta",'Mapa de Riesgos'!$AA$71="Catastrófico"),CONCATENATE("R10C",'Mapa de Riesgos'!$O$71),"")</f>
        <v/>
      </c>
      <c r="AM25" s="63" t="str">
        <f>IF(AND('Mapa de Riesgos'!$Y$72="Alta",'Mapa de Riesgos'!$AA$72="Catastrófico"),CONCATENATE("R10C",'Mapa de Riesgos'!$O$72),"")</f>
        <v/>
      </c>
      <c r="AN25" s="83"/>
      <c r="AO25" s="532"/>
      <c r="AP25" s="533"/>
      <c r="AQ25" s="533"/>
      <c r="AR25" s="533"/>
      <c r="AS25" s="533"/>
      <c r="AT25" s="534"/>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row>
    <row r="26" spans="1:76" ht="15" customHeight="1" x14ac:dyDescent="0.25">
      <c r="A26" s="83"/>
      <c r="B26" s="478"/>
      <c r="C26" s="478"/>
      <c r="D26" s="479"/>
      <c r="E26" s="516" t="s">
        <v>212</v>
      </c>
      <c r="F26" s="517"/>
      <c r="G26" s="517"/>
      <c r="H26" s="517"/>
      <c r="I26" s="518"/>
      <c r="J26" s="64" t="str">
        <f>IF(AND('Mapa de Riesgos'!$Y$12="Media",'Mapa de Riesgos'!$AA$12="Leve"),CONCATENATE("R1C",'Mapa de Riesgos'!$O$12),"")</f>
        <v/>
      </c>
      <c r="K26" s="65" t="str">
        <f>IF(AND('Mapa de Riesgos'!$Y$13="Media",'Mapa de Riesgos'!$AA$13="Leve"),CONCATENATE("R1C",'Mapa de Riesgos'!$O$13),"")</f>
        <v/>
      </c>
      <c r="L26" s="65" t="str">
        <f>IF(AND('Mapa de Riesgos'!$Y$14="Media",'Mapa de Riesgos'!$AA$14="Leve"),CONCATENATE("R1C",'Mapa de Riesgos'!$O$14),"")</f>
        <v/>
      </c>
      <c r="M26" s="65" t="str">
        <f>IF(AND('Mapa de Riesgos'!$Y$15="Media",'Mapa de Riesgos'!$AA$15="Leve"),CONCATENATE("R1C",'Mapa de Riesgos'!$O$15),"")</f>
        <v/>
      </c>
      <c r="N26" s="65" t="str">
        <f>IF(AND('Mapa de Riesgos'!$Y$16="Media",'Mapa de Riesgos'!$AA$16="Leve"),CONCATENATE("R1C",'Mapa de Riesgos'!$O$16),"")</f>
        <v/>
      </c>
      <c r="O26" s="66" t="str">
        <f>IF(AND('Mapa de Riesgos'!$Y$17="Media",'Mapa de Riesgos'!$AA$17="Leve"),CONCATENATE("R1C",'Mapa de Riesgos'!$O$17),"")</f>
        <v/>
      </c>
      <c r="P26" s="64" t="str">
        <f>IF(AND('Mapa de Riesgos'!$Y$12="Media",'Mapa de Riesgos'!$AA$12="Menor"),CONCATENATE("R1C",'Mapa de Riesgos'!$O$12),"")</f>
        <v/>
      </c>
      <c r="Q26" s="65" t="str">
        <f>IF(AND('Mapa de Riesgos'!$Y$13="Media",'Mapa de Riesgos'!$AA$13="Menor"),CONCATENATE("R1C",'Mapa de Riesgos'!$O$13),"")</f>
        <v/>
      </c>
      <c r="R26" s="65" t="str">
        <f>IF(AND('Mapa de Riesgos'!$Y$14="Media",'Mapa de Riesgos'!$AA$14="Menor"),CONCATENATE("R1C",'Mapa de Riesgos'!$O$14),"")</f>
        <v/>
      </c>
      <c r="S26" s="65" t="str">
        <f>IF(AND('Mapa de Riesgos'!$Y$15="Media",'Mapa de Riesgos'!$AA$15="Menor"),CONCATENATE("R1C",'Mapa de Riesgos'!$O$15),"")</f>
        <v/>
      </c>
      <c r="T26" s="65" t="str">
        <f>IF(AND('Mapa de Riesgos'!$Y$16="Media",'Mapa de Riesgos'!$AA$16="Menor"),CONCATENATE("R1C",'Mapa de Riesgos'!$O$16),"")</f>
        <v/>
      </c>
      <c r="U26" s="66" t="str">
        <f>IF(AND('Mapa de Riesgos'!$Y$17="Media",'Mapa de Riesgos'!$AA$17="Menor"),CONCATENATE("R1C",'Mapa de Riesgos'!$O$17),"")</f>
        <v/>
      </c>
      <c r="V26" s="64" t="str">
        <f>IF(AND('Mapa de Riesgos'!$Y$12="Media",'Mapa de Riesgos'!$AA$12="Moderado"),CONCATENATE("R1C",'Mapa de Riesgos'!$O$12),"")</f>
        <v/>
      </c>
      <c r="W26" s="65" t="str">
        <f>IF(AND('Mapa de Riesgos'!$Y$13="Media",'Mapa de Riesgos'!$AA$13="Moderado"),CONCATENATE("R1C",'Mapa de Riesgos'!$O$13),"")</f>
        <v/>
      </c>
      <c r="X26" s="65" t="str">
        <f>IF(AND('Mapa de Riesgos'!$Y$14="Media",'Mapa de Riesgos'!$AA$14="Moderado"),CONCATENATE("R1C",'Mapa de Riesgos'!$O$14),"")</f>
        <v/>
      </c>
      <c r="Y26" s="65" t="str">
        <f>IF(AND('Mapa de Riesgos'!$Y$15="Media",'Mapa de Riesgos'!$AA$15="Moderado"),CONCATENATE("R1C",'Mapa de Riesgos'!$O$15),"")</f>
        <v/>
      </c>
      <c r="Z26" s="65" t="str">
        <f>IF(AND('Mapa de Riesgos'!$Y$16="Media",'Mapa de Riesgos'!$AA$16="Moderado"),CONCATENATE("R1C",'Mapa de Riesgos'!$O$16),"")</f>
        <v/>
      </c>
      <c r="AA26" s="66" t="str">
        <f>IF(AND('Mapa de Riesgos'!$Y$17="Media",'Mapa de Riesgos'!$AA$17="Moderado"),CONCATENATE("R1C",'Mapa de Riesgos'!$O$17),"")</f>
        <v/>
      </c>
      <c r="AB26" s="46" t="str">
        <f>IF(AND('Mapa de Riesgos'!$Y$12="Media",'Mapa de Riesgos'!$AA$12="Mayor"),CONCATENATE("R1C",'Mapa de Riesgos'!$O$12),"")</f>
        <v/>
      </c>
      <c r="AC26" s="47" t="str">
        <f>IF(AND('Mapa de Riesgos'!$Y$13="Media",'Mapa de Riesgos'!$AA$13="Mayor"),CONCATENATE("R1C",'Mapa de Riesgos'!$O$13),"")</f>
        <v/>
      </c>
      <c r="AD26" s="47" t="str">
        <f>IF(AND('Mapa de Riesgos'!$Y$14="Media",'Mapa de Riesgos'!$AA$14="Mayor"),CONCATENATE("R1C",'Mapa de Riesgos'!$O$14),"")</f>
        <v/>
      </c>
      <c r="AE26" s="47" t="str">
        <f>IF(AND('Mapa de Riesgos'!$Y$15="Media",'Mapa de Riesgos'!$AA$15="Mayor"),CONCATENATE("R1C",'Mapa de Riesgos'!$O$15),"")</f>
        <v/>
      </c>
      <c r="AF26" s="47" t="str">
        <f>IF(AND('Mapa de Riesgos'!$Y$16="Media",'Mapa de Riesgos'!$AA$16="Mayor"),CONCATENATE("R1C",'Mapa de Riesgos'!$O$16),"")</f>
        <v/>
      </c>
      <c r="AG26" s="48" t="str">
        <f>IF(AND('Mapa de Riesgos'!$Y$17="Media",'Mapa de Riesgos'!$AA$17="Mayor"),CONCATENATE("R1C",'Mapa de Riesgos'!$O$17),"")</f>
        <v/>
      </c>
      <c r="AH26" s="49" t="str">
        <f>IF(AND('Mapa de Riesgos'!$Y$12="Media",'Mapa de Riesgos'!$AA$12="Catastrófico"),CONCATENATE("R1C",'Mapa de Riesgos'!$O$12),"")</f>
        <v/>
      </c>
      <c r="AI26" s="50" t="str">
        <f>IF(AND('Mapa de Riesgos'!$Y$13="Media",'Mapa de Riesgos'!$AA$13="Catastrófico"),CONCATENATE("R1C",'Mapa de Riesgos'!$O$13),"")</f>
        <v/>
      </c>
      <c r="AJ26" s="50" t="str">
        <f>IF(AND('Mapa de Riesgos'!$Y$14="Media",'Mapa de Riesgos'!$AA$14="Catastrófico"),CONCATENATE("R1C",'Mapa de Riesgos'!$O$14),"")</f>
        <v/>
      </c>
      <c r="AK26" s="50" t="str">
        <f>IF(AND('Mapa de Riesgos'!$Y$15="Media",'Mapa de Riesgos'!$AA$15="Catastrófico"),CONCATENATE("R1C",'Mapa de Riesgos'!$O$15),"")</f>
        <v/>
      </c>
      <c r="AL26" s="50" t="str">
        <f>IF(AND('Mapa de Riesgos'!$Y$16="Media",'Mapa de Riesgos'!$AA$16="Catastrófico"),CONCATENATE("R1C",'Mapa de Riesgos'!$O$16),"")</f>
        <v/>
      </c>
      <c r="AM26" s="51" t="str">
        <f>IF(AND('Mapa de Riesgos'!$Y$17="Media",'Mapa de Riesgos'!$AA$17="Catastrófico"),CONCATENATE("R1C",'Mapa de Riesgos'!$O$17),"")</f>
        <v/>
      </c>
      <c r="AN26" s="83"/>
      <c r="AO26" s="556" t="s">
        <v>213</v>
      </c>
      <c r="AP26" s="557"/>
      <c r="AQ26" s="557"/>
      <c r="AR26" s="557"/>
      <c r="AS26" s="557"/>
      <c r="AT26" s="558"/>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row>
    <row r="27" spans="1:76" ht="15" customHeight="1" x14ac:dyDescent="0.25">
      <c r="A27" s="83"/>
      <c r="B27" s="478"/>
      <c r="C27" s="478"/>
      <c r="D27" s="479"/>
      <c r="E27" s="535"/>
      <c r="F27" s="520"/>
      <c r="G27" s="520"/>
      <c r="H27" s="520"/>
      <c r="I27" s="521"/>
      <c r="J27" s="67" t="str">
        <f>IF(AND('Mapa de Riesgos'!$Y$18="Media",'Mapa de Riesgos'!$AA$18="Leve"),CONCATENATE("R2C",'Mapa de Riesgos'!$O$18),"")</f>
        <v/>
      </c>
      <c r="K27" s="68" t="str">
        <f>IF(AND('Mapa de Riesgos'!$Y$19="Media",'Mapa de Riesgos'!$AA$19="Leve"),CONCATENATE("R2C",'Mapa de Riesgos'!$O$19),"")</f>
        <v/>
      </c>
      <c r="L27" s="68" t="str">
        <f>IF(AND('Mapa de Riesgos'!$Y$20="Media",'Mapa de Riesgos'!$AA$20="Leve"),CONCATENATE("R2C",'Mapa de Riesgos'!$O$20),"")</f>
        <v/>
      </c>
      <c r="M27" s="68" t="str">
        <f>IF(AND('Mapa de Riesgos'!$Y$21="Media",'Mapa de Riesgos'!$AA$21="Leve"),CONCATENATE("R2C",'Mapa de Riesgos'!$O$21),"")</f>
        <v/>
      </c>
      <c r="N27" s="68" t="str">
        <f>IF(AND('Mapa de Riesgos'!$Y$22="Media",'Mapa de Riesgos'!$AA$22="Leve"),CONCATENATE("R2C",'Mapa de Riesgos'!$O$22),"")</f>
        <v/>
      </c>
      <c r="O27" s="69" t="str">
        <f>IF(AND('Mapa de Riesgos'!$Y$23="Media",'Mapa de Riesgos'!$AA$23="Leve"),CONCATENATE("R2C",'Mapa de Riesgos'!$O$23),"")</f>
        <v/>
      </c>
      <c r="P27" s="67" t="str">
        <f>IF(AND('Mapa de Riesgos'!$Y$18="Media",'Mapa de Riesgos'!$AA$18="Menor"),CONCATENATE("R2C",'Mapa de Riesgos'!$O$18),"")</f>
        <v/>
      </c>
      <c r="Q27" s="68" t="str">
        <f>IF(AND('Mapa de Riesgos'!$Y$19="Media",'Mapa de Riesgos'!$AA$19="Menor"),CONCATENATE("R2C",'Mapa de Riesgos'!$O$19),"")</f>
        <v/>
      </c>
      <c r="R27" s="68" t="str">
        <f>IF(AND('Mapa de Riesgos'!$Y$20="Media",'Mapa de Riesgos'!$AA$20="Menor"),CONCATENATE("R2C",'Mapa de Riesgos'!$O$20),"")</f>
        <v/>
      </c>
      <c r="S27" s="68" t="str">
        <f>IF(AND('Mapa de Riesgos'!$Y$21="Media",'Mapa de Riesgos'!$AA$21="Menor"),CONCATENATE("R2C",'Mapa de Riesgos'!$O$21),"")</f>
        <v/>
      </c>
      <c r="T27" s="68" t="str">
        <f>IF(AND('Mapa de Riesgos'!$Y$22="Media",'Mapa de Riesgos'!$AA$22="Menor"),CONCATENATE("R2C",'Mapa de Riesgos'!$O$22),"")</f>
        <v/>
      </c>
      <c r="U27" s="69" t="str">
        <f>IF(AND('Mapa de Riesgos'!$Y$23="Media",'Mapa de Riesgos'!$AA$23="Menor"),CONCATENATE("R2C",'Mapa de Riesgos'!$O$23),"")</f>
        <v/>
      </c>
      <c r="V27" s="67" t="str">
        <f>IF(AND('Mapa de Riesgos'!$Y$18="Media",'Mapa de Riesgos'!$AA$18="Moderado"),CONCATENATE("R2C",'Mapa de Riesgos'!$O$18),"")</f>
        <v>R2C1</v>
      </c>
      <c r="W27" s="68" t="str">
        <f>IF(AND('Mapa de Riesgos'!$Y$19="Media",'Mapa de Riesgos'!$AA$19="Moderado"),CONCATENATE("R2C",'Mapa de Riesgos'!$O$19),"")</f>
        <v/>
      </c>
      <c r="X27" s="68" t="str">
        <f>IF(AND('Mapa de Riesgos'!$Y$20="Media",'Mapa de Riesgos'!$AA$20="Moderado"),CONCATENATE("R2C",'Mapa de Riesgos'!$O$20),"")</f>
        <v/>
      </c>
      <c r="Y27" s="68" t="str">
        <f>IF(AND('Mapa de Riesgos'!$Y$21="Media",'Mapa de Riesgos'!$AA$21="Moderado"),CONCATENATE("R2C",'Mapa de Riesgos'!$O$21),"")</f>
        <v/>
      </c>
      <c r="Z27" s="68" t="str">
        <f>IF(AND('Mapa de Riesgos'!$Y$22="Media",'Mapa de Riesgos'!$AA$22="Moderado"),CONCATENATE("R2C",'Mapa de Riesgos'!$O$22),"")</f>
        <v/>
      </c>
      <c r="AA27" s="69" t="str">
        <f>IF(AND('Mapa de Riesgos'!$Y$23="Media",'Mapa de Riesgos'!$AA$23="Moderado"),CONCATENATE("R2C",'Mapa de Riesgos'!$O$23),"")</f>
        <v/>
      </c>
      <c r="AB27" s="52" t="str">
        <f>IF(AND('Mapa de Riesgos'!$Y$18="Media",'Mapa de Riesgos'!$AA$18="Mayor"),CONCATENATE("R2C",'Mapa de Riesgos'!$O$18),"")</f>
        <v/>
      </c>
      <c r="AC27" s="53" t="str">
        <f>IF(AND('Mapa de Riesgos'!$Y$19="Media",'Mapa de Riesgos'!$AA$19="Mayor"),CONCATENATE("R2C",'Mapa de Riesgos'!$O$19),"")</f>
        <v/>
      </c>
      <c r="AD27" s="53" t="str">
        <f>IF(AND('Mapa de Riesgos'!$Y$20="Media",'Mapa de Riesgos'!$AA$20="Mayor"),CONCATENATE("R2C",'Mapa de Riesgos'!$O$20),"")</f>
        <v/>
      </c>
      <c r="AE27" s="53" t="str">
        <f>IF(AND('Mapa de Riesgos'!$Y$21="Media",'Mapa de Riesgos'!$AA$21="Mayor"),CONCATENATE("R2C",'Mapa de Riesgos'!$O$21),"")</f>
        <v/>
      </c>
      <c r="AF27" s="53" t="str">
        <f>IF(AND('Mapa de Riesgos'!$Y$22="Media",'Mapa de Riesgos'!$AA$22="Mayor"),CONCATENATE("R2C",'Mapa de Riesgos'!$O$22),"")</f>
        <v/>
      </c>
      <c r="AG27" s="54" t="str">
        <f>IF(AND('Mapa de Riesgos'!$Y$23="Media",'Mapa de Riesgos'!$AA$23="Mayor"),CONCATENATE("R2C",'Mapa de Riesgos'!$O$23),"")</f>
        <v/>
      </c>
      <c r="AH27" s="55" t="str">
        <f>IF(AND('Mapa de Riesgos'!$Y$18="Media",'Mapa de Riesgos'!$AA$18="Catastrófico"),CONCATENATE("R2C",'Mapa de Riesgos'!$O$18),"")</f>
        <v/>
      </c>
      <c r="AI27" s="56" t="str">
        <f>IF(AND('Mapa de Riesgos'!$Y$19="Media",'Mapa de Riesgos'!$AA$19="Catastrófico"),CONCATENATE("R2C",'Mapa de Riesgos'!$O$19),"")</f>
        <v/>
      </c>
      <c r="AJ27" s="56" t="str">
        <f>IF(AND('Mapa de Riesgos'!$Y$20="Media",'Mapa de Riesgos'!$AA$20="Catastrófico"),CONCATENATE("R2C",'Mapa de Riesgos'!$O$20),"")</f>
        <v/>
      </c>
      <c r="AK27" s="56" t="str">
        <f>IF(AND('Mapa de Riesgos'!$Y$21="Media",'Mapa de Riesgos'!$AA$21="Catastrófico"),CONCATENATE("R2C",'Mapa de Riesgos'!$O$21),"")</f>
        <v/>
      </c>
      <c r="AL27" s="56" t="str">
        <f>IF(AND('Mapa de Riesgos'!$Y$22="Media",'Mapa de Riesgos'!$AA$22="Catastrófico"),CONCATENATE("R2C",'Mapa de Riesgos'!$O$22),"")</f>
        <v/>
      </c>
      <c r="AM27" s="57" t="str">
        <f>IF(AND('Mapa de Riesgos'!$Y$23="Media",'Mapa de Riesgos'!$AA$23="Catastrófico"),CONCATENATE("R2C",'Mapa de Riesgos'!$O$23),"")</f>
        <v/>
      </c>
      <c r="AN27" s="83"/>
      <c r="AO27" s="559"/>
      <c r="AP27" s="560"/>
      <c r="AQ27" s="560"/>
      <c r="AR27" s="560"/>
      <c r="AS27" s="560"/>
      <c r="AT27" s="561"/>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row>
    <row r="28" spans="1:76" ht="15" customHeight="1" x14ac:dyDescent="0.25">
      <c r="A28" s="83"/>
      <c r="B28" s="478"/>
      <c r="C28" s="478"/>
      <c r="D28" s="479"/>
      <c r="E28" s="519"/>
      <c r="F28" s="520"/>
      <c r="G28" s="520"/>
      <c r="H28" s="520"/>
      <c r="I28" s="521"/>
      <c r="J28" s="67" t="str">
        <f>IF(AND('Mapa de Riesgos'!$Y$24="Media",'Mapa de Riesgos'!$AA$24="Leve"),CONCATENATE("R3C",'Mapa de Riesgos'!$O$24),"")</f>
        <v/>
      </c>
      <c r="K28" s="68" t="str">
        <f>IF(AND('Mapa de Riesgos'!$Y$25="Media",'Mapa de Riesgos'!$AA$25="Leve"),CONCATENATE("R3C",'Mapa de Riesgos'!$O$25),"")</f>
        <v/>
      </c>
      <c r="L28" s="68" t="str">
        <f>IF(AND('Mapa de Riesgos'!$Y$26="Media",'Mapa de Riesgos'!$AA$26="Leve"),CONCATENATE("R3C",'Mapa de Riesgos'!$O$26),"")</f>
        <v/>
      </c>
      <c r="M28" s="68" t="str">
        <f>IF(AND('Mapa de Riesgos'!$Y$27="Media",'Mapa de Riesgos'!$AA$27="Leve"),CONCATENATE("R3C",'Mapa de Riesgos'!$O$27),"")</f>
        <v/>
      </c>
      <c r="N28" s="68" t="str">
        <f>IF(AND('Mapa de Riesgos'!$Y$28="Media",'Mapa de Riesgos'!$AA$28="Leve"),CONCATENATE("R3C",'Mapa de Riesgos'!$O$28),"")</f>
        <v/>
      </c>
      <c r="O28" s="69" t="str">
        <f>IF(AND('Mapa de Riesgos'!$Y$29="Media",'Mapa de Riesgos'!$AA$29="Leve"),CONCATENATE("R3C",'Mapa de Riesgos'!$O$29),"")</f>
        <v/>
      </c>
      <c r="P28" s="67" t="str">
        <f>IF(AND('Mapa de Riesgos'!$Y$24="Media",'Mapa de Riesgos'!$AA$24="Menor"),CONCATENATE("R3C",'Mapa de Riesgos'!$O$24),"")</f>
        <v/>
      </c>
      <c r="Q28" s="68" t="str">
        <f>IF(AND('Mapa de Riesgos'!$Y$25="Media",'Mapa de Riesgos'!$AA$25="Menor"),CONCATENATE("R3C",'Mapa de Riesgos'!$O$25),"")</f>
        <v/>
      </c>
      <c r="R28" s="68" t="str">
        <f>IF(AND('Mapa de Riesgos'!$Y$26="Media",'Mapa de Riesgos'!$AA$26="Menor"),CONCATENATE("R3C",'Mapa de Riesgos'!$O$26),"")</f>
        <v/>
      </c>
      <c r="S28" s="68" t="str">
        <f>IF(AND('Mapa de Riesgos'!$Y$27="Media",'Mapa de Riesgos'!$AA$27="Menor"),CONCATENATE("R3C",'Mapa de Riesgos'!$O$27),"")</f>
        <v/>
      </c>
      <c r="T28" s="68" t="str">
        <f>IF(AND('Mapa de Riesgos'!$Y$28="Media",'Mapa de Riesgos'!$AA$28="Menor"),CONCATENATE("R3C",'Mapa de Riesgos'!$O$28),"")</f>
        <v/>
      </c>
      <c r="U28" s="69" t="str">
        <f>IF(AND('Mapa de Riesgos'!$Y$29="Media",'Mapa de Riesgos'!$AA$29="Menor"),CONCATENATE("R3C",'Mapa de Riesgos'!$O$29),"")</f>
        <v/>
      </c>
      <c r="V28" s="67" t="str">
        <f>IF(AND('Mapa de Riesgos'!$Y$24="Media",'Mapa de Riesgos'!$AA$24="Moderado"),CONCATENATE("R3C",'Mapa de Riesgos'!$O$24),"")</f>
        <v/>
      </c>
      <c r="W28" s="68" t="str">
        <f>IF(AND('Mapa de Riesgos'!$Y$25="Media",'Mapa de Riesgos'!$AA$25="Moderado"),CONCATENATE("R3C",'Mapa de Riesgos'!$O$25),"")</f>
        <v/>
      </c>
      <c r="X28" s="68" t="str">
        <f>IF(AND('Mapa de Riesgos'!$Y$26="Media",'Mapa de Riesgos'!$AA$26="Moderado"),CONCATENATE("R3C",'Mapa de Riesgos'!$O$26),"")</f>
        <v/>
      </c>
      <c r="Y28" s="68" t="str">
        <f>IF(AND('Mapa de Riesgos'!$Y$27="Media",'Mapa de Riesgos'!$AA$27="Moderado"),CONCATENATE("R3C",'Mapa de Riesgos'!$O$27),"")</f>
        <v/>
      </c>
      <c r="Z28" s="68" t="str">
        <f>IF(AND('Mapa de Riesgos'!$Y$28="Media",'Mapa de Riesgos'!$AA$28="Moderado"),CONCATENATE("R3C",'Mapa de Riesgos'!$O$28),"")</f>
        <v/>
      </c>
      <c r="AA28" s="69" t="str">
        <f>IF(AND('Mapa de Riesgos'!$Y$29="Media",'Mapa de Riesgos'!$AA$29="Moderado"),CONCATENATE("R3C",'Mapa de Riesgos'!$O$29),"")</f>
        <v/>
      </c>
      <c r="AB28" s="52" t="str">
        <f>IF(AND('Mapa de Riesgos'!$Y$24="Media",'Mapa de Riesgos'!$AA$24="Mayor"),CONCATENATE("R3C",'Mapa de Riesgos'!$O$24),"")</f>
        <v/>
      </c>
      <c r="AC28" s="53" t="str">
        <f>IF(AND('Mapa de Riesgos'!$Y$25="Media",'Mapa de Riesgos'!$AA$25="Mayor"),CONCATENATE("R3C",'Mapa de Riesgos'!$O$25),"")</f>
        <v/>
      </c>
      <c r="AD28" s="53" t="str">
        <f>IF(AND('Mapa de Riesgos'!$Y$26="Media",'Mapa de Riesgos'!$AA$26="Mayor"),CONCATENATE("R3C",'Mapa de Riesgos'!$O$26),"")</f>
        <v/>
      </c>
      <c r="AE28" s="53" t="str">
        <f>IF(AND('Mapa de Riesgos'!$Y$27="Media",'Mapa de Riesgos'!$AA$27="Mayor"),CONCATENATE("R3C",'Mapa de Riesgos'!$O$27),"")</f>
        <v/>
      </c>
      <c r="AF28" s="53" t="str">
        <f>IF(AND('Mapa de Riesgos'!$Y$28="Media",'Mapa de Riesgos'!$AA$28="Mayor"),CONCATENATE("R3C",'Mapa de Riesgos'!$O$28),"")</f>
        <v/>
      </c>
      <c r="AG28" s="54" t="str">
        <f>IF(AND('Mapa de Riesgos'!$Y$29="Media",'Mapa de Riesgos'!$AA$29="Mayor"),CONCATENATE("R3C",'Mapa de Riesgos'!$O$29),"")</f>
        <v/>
      </c>
      <c r="AH28" s="55" t="str">
        <f>IF(AND('Mapa de Riesgos'!$Y$24="Media",'Mapa de Riesgos'!$AA$24="Catastrófico"),CONCATENATE("R3C",'Mapa de Riesgos'!$O$24),"")</f>
        <v/>
      </c>
      <c r="AI28" s="56" t="str">
        <f>IF(AND('Mapa de Riesgos'!$Y$25="Media",'Mapa de Riesgos'!$AA$25="Catastrófico"),CONCATENATE("R3C",'Mapa de Riesgos'!$O$25),"")</f>
        <v/>
      </c>
      <c r="AJ28" s="56" t="str">
        <f>IF(AND('Mapa de Riesgos'!$Y$26="Media",'Mapa de Riesgos'!$AA$26="Catastrófico"),CONCATENATE("R3C",'Mapa de Riesgos'!$O$26),"")</f>
        <v/>
      </c>
      <c r="AK28" s="56" t="str">
        <f>IF(AND('Mapa de Riesgos'!$Y$27="Media",'Mapa de Riesgos'!$AA$27="Catastrófico"),CONCATENATE("R3C",'Mapa de Riesgos'!$O$27),"")</f>
        <v/>
      </c>
      <c r="AL28" s="56" t="str">
        <f>IF(AND('Mapa de Riesgos'!$Y$28="Media",'Mapa de Riesgos'!$AA$28="Catastrófico"),CONCATENATE("R3C",'Mapa de Riesgos'!$O$28),"")</f>
        <v/>
      </c>
      <c r="AM28" s="57" t="str">
        <f>IF(AND('Mapa de Riesgos'!$Y$29="Media",'Mapa de Riesgos'!$AA$29="Catastrófico"),CONCATENATE("R3C",'Mapa de Riesgos'!$O$29),"")</f>
        <v/>
      </c>
      <c r="AN28" s="83"/>
      <c r="AO28" s="559"/>
      <c r="AP28" s="560"/>
      <c r="AQ28" s="560"/>
      <c r="AR28" s="560"/>
      <c r="AS28" s="560"/>
      <c r="AT28" s="561"/>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row>
    <row r="29" spans="1:76" ht="15" customHeight="1" x14ac:dyDescent="0.25">
      <c r="A29" s="83"/>
      <c r="B29" s="478"/>
      <c r="C29" s="478"/>
      <c r="D29" s="479"/>
      <c r="E29" s="519"/>
      <c r="F29" s="520"/>
      <c r="G29" s="520"/>
      <c r="H29" s="520"/>
      <c r="I29" s="521"/>
      <c r="J29" s="67" t="str">
        <f>IF(AND('Mapa de Riesgos'!$Y$30="Media",'Mapa de Riesgos'!$AA$30="Leve"),CONCATENATE("R4C",'Mapa de Riesgos'!$O$30),"")</f>
        <v/>
      </c>
      <c r="K29" s="68" t="str">
        <f>IF(AND('Mapa de Riesgos'!$Y$32="Media",'Mapa de Riesgos'!$AA$32="Leve"),CONCATENATE("R4C",'Mapa de Riesgos'!$O$32),"")</f>
        <v/>
      </c>
      <c r="L29" s="68" t="str">
        <f>IF(AND('Mapa de Riesgos'!$Y$33="Media",'Mapa de Riesgos'!$AA$33="Leve"),CONCATENATE("R4C",'Mapa de Riesgos'!$O$33),"")</f>
        <v/>
      </c>
      <c r="M29" s="68" t="str">
        <f>IF(AND('Mapa de Riesgos'!$Y$34="Media",'Mapa de Riesgos'!$AA$34="Leve"),CONCATENATE("R4C",'Mapa de Riesgos'!$O$34),"")</f>
        <v/>
      </c>
      <c r="N29" s="68" t="str">
        <f>IF(AND('Mapa de Riesgos'!$Y$35="Media",'Mapa de Riesgos'!$AA$35="Leve"),CONCATENATE("R4C",'Mapa de Riesgos'!$O$35),"")</f>
        <v/>
      </c>
      <c r="O29" s="69" t="str">
        <f>IF(AND('Mapa de Riesgos'!$Y$36="Media",'Mapa de Riesgos'!$AA$36="Leve"),CONCATENATE("R4C",'Mapa de Riesgos'!$O$36),"")</f>
        <v/>
      </c>
      <c r="P29" s="67" t="str">
        <f>IF(AND('Mapa de Riesgos'!$Y$30="Media",'Mapa de Riesgos'!$AA$30="Menor"),CONCATENATE("R4C",'Mapa de Riesgos'!$O$30),"")</f>
        <v/>
      </c>
      <c r="Q29" s="68" t="str">
        <f>IF(AND('Mapa de Riesgos'!$Y$32="Media",'Mapa de Riesgos'!$AA$32="Menor"),CONCATENATE("R4C",'Mapa de Riesgos'!$O$32),"")</f>
        <v/>
      </c>
      <c r="R29" s="68" t="str">
        <f>IF(AND('Mapa de Riesgos'!$Y$33="Media",'Mapa de Riesgos'!$AA$33="Menor"),CONCATENATE("R4C",'Mapa de Riesgos'!$O$33),"")</f>
        <v/>
      </c>
      <c r="S29" s="68" t="str">
        <f>IF(AND('Mapa de Riesgos'!$Y$34="Media",'Mapa de Riesgos'!$AA$34="Menor"),CONCATENATE("R4C",'Mapa de Riesgos'!$O$34),"")</f>
        <v/>
      </c>
      <c r="T29" s="68" t="str">
        <f>IF(AND('Mapa de Riesgos'!$Y$35="Media",'Mapa de Riesgos'!$AA$35="Menor"),CONCATENATE("R4C",'Mapa de Riesgos'!$O$35),"")</f>
        <v/>
      </c>
      <c r="U29" s="69" t="str">
        <f>IF(AND('Mapa de Riesgos'!$Y$36="Media",'Mapa de Riesgos'!$AA$36="Menor"),CONCATENATE("R4C",'Mapa de Riesgos'!$O$36),"")</f>
        <v/>
      </c>
      <c r="V29" s="67" t="str">
        <f>IF(AND('Mapa de Riesgos'!$Y$30="Media",'Mapa de Riesgos'!$AA$30="Moderado"),CONCATENATE("R4C",'Mapa de Riesgos'!$O$30),"")</f>
        <v/>
      </c>
      <c r="W29" s="68" t="str">
        <f>IF(AND('Mapa de Riesgos'!$Y$32="Media",'Mapa de Riesgos'!$AA$32="Moderado"),CONCATENATE("R4C",'Mapa de Riesgos'!$O$32),"")</f>
        <v/>
      </c>
      <c r="X29" s="68" t="str">
        <f>IF(AND('Mapa de Riesgos'!$Y$33="Media",'Mapa de Riesgos'!$AA$33="Moderado"),CONCATENATE("R4C",'Mapa de Riesgos'!$O$33),"")</f>
        <v/>
      </c>
      <c r="Y29" s="68" t="str">
        <f>IF(AND('Mapa de Riesgos'!$Y$34="Media",'Mapa de Riesgos'!$AA$34="Moderado"),CONCATENATE("R4C",'Mapa de Riesgos'!$O$34),"")</f>
        <v/>
      </c>
      <c r="Z29" s="68" t="str">
        <f>IF(AND('Mapa de Riesgos'!$Y$35="Media",'Mapa de Riesgos'!$AA$35="Moderado"),CONCATENATE("R4C",'Mapa de Riesgos'!$O$35),"")</f>
        <v/>
      </c>
      <c r="AA29" s="69" t="str">
        <f>IF(AND('Mapa de Riesgos'!$Y$36="Media",'Mapa de Riesgos'!$AA$36="Moderado"),CONCATENATE("R4C",'Mapa de Riesgos'!$O$36),"")</f>
        <v/>
      </c>
      <c r="AB29" s="52" t="str">
        <f>IF(AND('Mapa de Riesgos'!$Y$30="Media",'Mapa de Riesgos'!$AA$30="Mayor"),CONCATENATE("R4C",'Mapa de Riesgos'!$O$30),"")</f>
        <v>R4C1</v>
      </c>
      <c r="AC29" s="53" t="str">
        <f>IF(AND('Mapa de Riesgos'!$Y$32="Media",'Mapa de Riesgos'!$AA$32="Mayor"),CONCATENATE("R4C",'Mapa de Riesgos'!$O$32),"")</f>
        <v/>
      </c>
      <c r="AD29" s="53" t="str">
        <f>IF(AND('Mapa de Riesgos'!$Y$33="Media",'Mapa de Riesgos'!$AA$33="Mayor"),CONCATENATE("R4C",'Mapa de Riesgos'!$O$33),"")</f>
        <v/>
      </c>
      <c r="AE29" s="53" t="str">
        <f>IF(AND('Mapa de Riesgos'!$Y$34="Media",'Mapa de Riesgos'!$AA$34="Mayor"),CONCATENATE("R4C",'Mapa de Riesgos'!$O$34),"")</f>
        <v/>
      </c>
      <c r="AF29" s="53" t="str">
        <f>IF(AND('Mapa de Riesgos'!$Y$35="Media",'Mapa de Riesgos'!$AA$35="Mayor"),CONCATENATE("R4C",'Mapa de Riesgos'!$O$35),"")</f>
        <v/>
      </c>
      <c r="AG29" s="54" t="str">
        <f>IF(AND('Mapa de Riesgos'!$Y$36="Media",'Mapa de Riesgos'!$AA$36="Mayor"),CONCATENATE("R4C",'Mapa de Riesgos'!$O$36),"")</f>
        <v/>
      </c>
      <c r="AH29" s="55" t="str">
        <f>IF(AND('Mapa de Riesgos'!$Y$30="Media",'Mapa de Riesgos'!$AA$30="Catastrófico"),CONCATENATE("R4C",'Mapa de Riesgos'!$O$30),"")</f>
        <v/>
      </c>
      <c r="AI29" s="56" t="str">
        <f>IF(AND('Mapa de Riesgos'!$Y$32="Media",'Mapa de Riesgos'!$AA$32="Catastrófico"),CONCATENATE("R4C",'Mapa de Riesgos'!$O$32),"")</f>
        <v/>
      </c>
      <c r="AJ29" s="56" t="str">
        <f>IF(AND('Mapa de Riesgos'!$Y$33="Media",'Mapa de Riesgos'!$AA$33="Catastrófico"),CONCATENATE("R4C",'Mapa de Riesgos'!$O$33),"")</f>
        <v/>
      </c>
      <c r="AK29" s="56" t="str">
        <f>IF(AND('Mapa de Riesgos'!$Y$34="Media",'Mapa de Riesgos'!$AA$34="Catastrófico"),CONCATENATE("R4C",'Mapa de Riesgos'!$O$34),"")</f>
        <v/>
      </c>
      <c r="AL29" s="56" t="str">
        <f>IF(AND('Mapa de Riesgos'!$Y$35="Media",'Mapa de Riesgos'!$AA$35="Catastrófico"),CONCATENATE("R4C",'Mapa de Riesgos'!$O$35),"")</f>
        <v/>
      </c>
      <c r="AM29" s="57" t="str">
        <f>IF(AND('Mapa de Riesgos'!$Y$36="Media",'Mapa de Riesgos'!$AA$36="Catastrófico"),CONCATENATE("R4C",'Mapa de Riesgos'!$O$36),"")</f>
        <v/>
      </c>
      <c r="AN29" s="83"/>
      <c r="AO29" s="559"/>
      <c r="AP29" s="560"/>
      <c r="AQ29" s="560"/>
      <c r="AR29" s="560"/>
      <c r="AS29" s="560"/>
      <c r="AT29" s="561"/>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row>
    <row r="30" spans="1:76" ht="15" customHeight="1" x14ac:dyDescent="0.25">
      <c r="A30" s="83"/>
      <c r="B30" s="478"/>
      <c r="C30" s="478"/>
      <c r="D30" s="479"/>
      <c r="E30" s="519"/>
      <c r="F30" s="520"/>
      <c r="G30" s="520"/>
      <c r="H30" s="520"/>
      <c r="I30" s="521"/>
      <c r="J30" s="67" t="str">
        <f>IF(AND('Mapa de Riesgos'!$Y$37="Media",'Mapa de Riesgos'!$AA$37="Leve"),CONCATENATE("R5C",'Mapa de Riesgos'!$O$37),"")</f>
        <v/>
      </c>
      <c r="K30" s="68" t="str">
        <f>IF(AND('Mapa de Riesgos'!$Y$38="Media",'Mapa de Riesgos'!$AA$38="Leve"),CONCATENATE("R5C",'Mapa de Riesgos'!$O$38),"")</f>
        <v/>
      </c>
      <c r="L30" s="68" t="str">
        <f>IF(AND('Mapa de Riesgos'!$Y$39="Media",'Mapa de Riesgos'!$AA$39="Leve"),CONCATENATE("R5C",'Mapa de Riesgos'!$O$39),"")</f>
        <v/>
      </c>
      <c r="M30" s="68" t="str">
        <f>IF(AND('Mapa de Riesgos'!$Y$40="Media",'Mapa de Riesgos'!$AA$40="Leve"),CONCATENATE("R5C",'Mapa de Riesgos'!$O$40),"")</f>
        <v/>
      </c>
      <c r="N30" s="68" t="str">
        <f>IF(AND('Mapa de Riesgos'!$Y$41="Media",'Mapa de Riesgos'!$AA$41="Leve"),CONCATENATE("R5C",'Mapa de Riesgos'!$O$41),"")</f>
        <v/>
      </c>
      <c r="O30" s="69" t="str">
        <f>IF(AND('Mapa de Riesgos'!$Y$42="Media",'Mapa de Riesgos'!$AA$42="Leve"),CONCATENATE("R5C",'Mapa de Riesgos'!$O$42),"")</f>
        <v/>
      </c>
      <c r="P30" s="67" t="str">
        <f>IF(AND('Mapa de Riesgos'!$Y$37="Media",'Mapa de Riesgos'!$AA$37="Menor"),CONCATENATE("R5C",'Mapa de Riesgos'!$O$37),"")</f>
        <v/>
      </c>
      <c r="Q30" s="68" t="str">
        <f>IF(AND('Mapa de Riesgos'!$Y$38="Media",'Mapa de Riesgos'!$AA$38="Menor"),CONCATENATE("R5C",'Mapa de Riesgos'!$O$38),"")</f>
        <v/>
      </c>
      <c r="R30" s="68" t="str">
        <f>IF(AND('Mapa de Riesgos'!$Y$39="Media",'Mapa de Riesgos'!$AA$39="Menor"),CONCATENATE("R5C",'Mapa de Riesgos'!$O$39),"")</f>
        <v/>
      </c>
      <c r="S30" s="68" t="str">
        <f>IF(AND('Mapa de Riesgos'!$Y$40="Media",'Mapa de Riesgos'!$AA$40="Menor"),CONCATENATE("R5C",'Mapa de Riesgos'!$O$40),"")</f>
        <v/>
      </c>
      <c r="T30" s="68" t="str">
        <f>IF(AND('Mapa de Riesgos'!$Y$41="Media",'Mapa de Riesgos'!$AA$41="Menor"),CONCATENATE("R5C",'Mapa de Riesgos'!$O$41),"")</f>
        <v/>
      </c>
      <c r="U30" s="69" t="str">
        <f>IF(AND('Mapa de Riesgos'!$Y$42="Media",'Mapa de Riesgos'!$AA$42="Menor"),CONCATENATE("R5C",'Mapa de Riesgos'!$O$42),"")</f>
        <v/>
      </c>
      <c r="V30" s="67" t="str">
        <f>IF(AND('Mapa de Riesgos'!$Y$37="Media",'Mapa de Riesgos'!$AA$37="Moderado"),CONCATENATE("R5C",'Mapa de Riesgos'!$O$37),"")</f>
        <v/>
      </c>
      <c r="W30" s="68" t="str">
        <f>IF(AND('Mapa de Riesgos'!$Y$38="Media",'Mapa de Riesgos'!$AA$38="Moderado"),CONCATENATE("R5C",'Mapa de Riesgos'!$O$38),"")</f>
        <v/>
      </c>
      <c r="X30" s="68" t="str">
        <f>IF(AND('Mapa de Riesgos'!$Y$39="Media",'Mapa de Riesgos'!$AA$39="Moderado"),CONCATENATE("R5C",'Mapa de Riesgos'!$O$39),"")</f>
        <v/>
      </c>
      <c r="Y30" s="68" t="str">
        <f>IF(AND('Mapa de Riesgos'!$Y$40="Media",'Mapa de Riesgos'!$AA$40="Moderado"),CONCATENATE("R5C",'Mapa de Riesgos'!$O$40),"")</f>
        <v/>
      </c>
      <c r="Z30" s="68" t="str">
        <f>IF(AND('Mapa de Riesgos'!$Y$41="Media",'Mapa de Riesgos'!$AA$41="Moderado"),CONCATENATE("R5C",'Mapa de Riesgos'!$O$41),"")</f>
        <v/>
      </c>
      <c r="AA30" s="69" t="str">
        <f>IF(AND('Mapa de Riesgos'!$Y$42="Media",'Mapa de Riesgos'!$AA$42="Moderado"),CONCATENATE("R5C",'Mapa de Riesgos'!$O$42),"")</f>
        <v/>
      </c>
      <c r="AB30" s="52" t="str">
        <f>IF(AND('Mapa de Riesgos'!$Y$37="Media",'Mapa de Riesgos'!$AA$37="Mayor"),CONCATENATE("R5C",'Mapa de Riesgos'!$O$37),"")</f>
        <v/>
      </c>
      <c r="AC30" s="53" t="str">
        <f>IF(AND('Mapa de Riesgos'!$Y$38="Media",'Mapa de Riesgos'!$AA$38="Mayor"),CONCATENATE("R5C",'Mapa de Riesgos'!$O$38),"")</f>
        <v/>
      </c>
      <c r="AD30" s="53" t="str">
        <f>IF(AND('Mapa de Riesgos'!$Y$39="Media",'Mapa de Riesgos'!$AA$39="Mayor"),CONCATENATE("R5C",'Mapa de Riesgos'!$O$39),"")</f>
        <v/>
      </c>
      <c r="AE30" s="53" t="str">
        <f>IF(AND('Mapa de Riesgos'!$Y$40="Media",'Mapa de Riesgos'!$AA$40="Mayor"),CONCATENATE("R5C",'Mapa de Riesgos'!$O$40),"")</f>
        <v/>
      </c>
      <c r="AF30" s="53" t="str">
        <f>IF(AND('Mapa de Riesgos'!$Y$41="Media",'Mapa de Riesgos'!$AA$41="Mayor"),CONCATENATE("R5C",'Mapa de Riesgos'!$O$41),"")</f>
        <v/>
      </c>
      <c r="AG30" s="54" t="str">
        <f>IF(AND('Mapa de Riesgos'!$Y$42="Media",'Mapa de Riesgos'!$AA$42="Mayor"),CONCATENATE("R5C",'Mapa de Riesgos'!$O$42),"")</f>
        <v/>
      </c>
      <c r="AH30" s="55" t="str">
        <f>IF(AND('Mapa de Riesgos'!$Y$37="Media",'Mapa de Riesgos'!$AA$37="Catastrófico"),CONCATENATE("R5C",'Mapa de Riesgos'!$O$37),"")</f>
        <v/>
      </c>
      <c r="AI30" s="56" t="str">
        <f>IF(AND('Mapa de Riesgos'!$Y$38="Media",'Mapa de Riesgos'!$AA$38="Catastrófico"),CONCATENATE("R5C",'Mapa de Riesgos'!$O$38),"")</f>
        <v/>
      </c>
      <c r="AJ30" s="56" t="str">
        <f>IF(AND('Mapa de Riesgos'!$Y$39="Media",'Mapa de Riesgos'!$AA$39="Catastrófico"),CONCATENATE("R5C",'Mapa de Riesgos'!$O$39),"")</f>
        <v/>
      </c>
      <c r="AK30" s="56" t="str">
        <f>IF(AND('Mapa de Riesgos'!$Y$40="Media",'Mapa de Riesgos'!$AA$40="Catastrófico"),CONCATENATE("R5C",'Mapa de Riesgos'!$O$40),"")</f>
        <v/>
      </c>
      <c r="AL30" s="56" t="str">
        <f>IF(AND('Mapa de Riesgos'!$Y$41="Media",'Mapa de Riesgos'!$AA$41="Catastrófico"),CONCATENATE("R5C",'Mapa de Riesgos'!$O$41),"")</f>
        <v/>
      </c>
      <c r="AM30" s="57" t="str">
        <f>IF(AND('Mapa de Riesgos'!$Y$42="Media",'Mapa de Riesgos'!$AA$42="Catastrófico"),CONCATENATE("R5C",'Mapa de Riesgos'!$O$42),"")</f>
        <v/>
      </c>
      <c r="AN30" s="83"/>
      <c r="AO30" s="559"/>
      <c r="AP30" s="560"/>
      <c r="AQ30" s="560"/>
      <c r="AR30" s="560"/>
      <c r="AS30" s="560"/>
      <c r="AT30" s="561"/>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row>
    <row r="31" spans="1:76" ht="15" customHeight="1" x14ac:dyDescent="0.25">
      <c r="A31" s="83"/>
      <c r="B31" s="478"/>
      <c r="C31" s="478"/>
      <c r="D31" s="479"/>
      <c r="E31" s="519"/>
      <c r="F31" s="520"/>
      <c r="G31" s="520"/>
      <c r="H31" s="520"/>
      <c r="I31" s="521"/>
      <c r="J31" s="67" t="str">
        <f>IF(AND('Mapa de Riesgos'!$Y$43="Media",'Mapa de Riesgos'!$AA$43="Leve"),CONCATENATE("R6C",'Mapa de Riesgos'!$O$43),"")</f>
        <v/>
      </c>
      <c r="K31" s="68" t="str">
        <f>IF(AND('Mapa de Riesgos'!$Y$44="Media",'Mapa de Riesgos'!$AA$44="Leve"),CONCATENATE("R6C",'Mapa de Riesgos'!$O$44),"")</f>
        <v/>
      </c>
      <c r="L31" s="68" t="str">
        <f>IF(AND('Mapa de Riesgos'!$Y$45="Media",'Mapa de Riesgos'!$AA$45="Leve"),CONCATENATE("R6C",'Mapa de Riesgos'!$O$45),"")</f>
        <v/>
      </c>
      <c r="M31" s="68" t="str">
        <f>IF(AND('Mapa de Riesgos'!$Y$46="Media",'Mapa de Riesgos'!$AA$46="Leve"),CONCATENATE("R6C",'Mapa de Riesgos'!$O$46),"")</f>
        <v/>
      </c>
      <c r="N31" s="68" t="str">
        <f>IF(AND('Mapa de Riesgos'!$Y$47="Media",'Mapa de Riesgos'!$AA$47="Leve"),CONCATENATE("R6C",'Mapa de Riesgos'!$O$47),"")</f>
        <v/>
      </c>
      <c r="O31" s="69" t="str">
        <f>IF(AND('Mapa de Riesgos'!$Y$48="Media",'Mapa de Riesgos'!$AA$48="Leve"),CONCATENATE("R6C",'Mapa de Riesgos'!$O$48),"")</f>
        <v/>
      </c>
      <c r="P31" s="67" t="str">
        <f>IF(AND('Mapa de Riesgos'!$Y$43="Media",'Mapa de Riesgos'!$AA$43="Menor"),CONCATENATE("R6C",'Mapa de Riesgos'!$O$43),"")</f>
        <v/>
      </c>
      <c r="Q31" s="68" t="str">
        <f>IF(AND('Mapa de Riesgos'!$Y$44="Media",'Mapa de Riesgos'!$AA$44="Menor"),CONCATENATE("R6C",'Mapa de Riesgos'!$O$44),"")</f>
        <v/>
      </c>
      <c r="R31" s="68" t="str">
        <f>IF(AND('Mapa de Riesgos'!$Y$45="Media",'Mapa de Riesgos'!$AA$45="Menor"),CONCATENATE("R6C",'Mapa de Riesgos'!$O$45),"")</f>
        <v/>
      </c>
      <c r="S31" s="68" t="str">
        <f>IF(AND('Mapa de Riesgos'!$Y$46="Media",'Mapa de Riesgos'!$AA$46="Menor"),CONCATENATE("R6C",'Mapa de Riesgos'!$O$46),"")</f>
        <v/>
      </c>
      <c r="T31" s="68" t="str">
        <f>IF(AND('Mapa de Riesgos'!$Y$47="Media",'Mapa de Riesgos'!$AA$47="Menor"),CONCATENATE("R6C",'Mapa de Riesgos'!$O$47),"")</f>
        <v/>
      </c>
      <c r="U31" s="69" t="str">
        <f>IF(AND('Mapa de Riesgos'!$Y$48="Media",'Mapa de Riesgos'!$AA$48="Menor"),CONCATENATE("R6C",'Mapa de Riesgos'!$O$48),"")</f>
        <v/>
      </c>
      <c r="V31" s="67" t="str">
        <f>IF(AND('Mapa de Riesgos'!$Y$43="Media",'Mapa de Riesgos'!$AA$43="Moderado"),CONCATENATE("R6C",'Mapa de Riesgos'!$O$43),"")</f>
        <v/>
      </c>
      <c r="W31" s="68" t="str">
        <f>IF(AND('Mapa de Riesgos'!$Y$44="Media",'Mapa de Riesgos'!$AA$44="Moderado"),CONCATENATE("R6C",'Mapa de Riesgos'!$O$44),"")</f>
        <v/>
      </c>
      <c r="X31" s="68" t="str">
        <f>IF(AND('Mapa de Riesgos'!$Y$45="Media",'Mapa de Riesgos'!$AA$45="Moderado"),CONCATENATE("R6C",'Mapa de Riesgos'!$O$45),"")</f>
        <v/>
      </c>
      <c r="Y31" s="68" t="str">
        <f>IF(AND('Mapa de Riesgos'!$Y$46="Media",'Mapa de Riesgos'!$AA$46="Moderado"),CONCATENATE("R6C",'Mapa de Riesgos'!$O$46),"")</f>
        <v/>
      </c>
      <c r="Z31" s="68" t="str">
        <f>IF(AND('Mapa de Riesgos'!$Y$47="Media",'Mapa de Riesgos'!$AA$47="Moderado"),CONCATENATE("R6C",'Mapa de Riesgos'!$O$47),"")</f>
        <v/>
      </c>
      <c r="AA31" s="69" t="str">
        <f>IF(AND('Mapa de Riesgos'!$Y$48="Media",'Mapa de Riesgos'!$AA$48="Moderado"),CONCATENATE("R6C",'Mapa de Riesgos'!$O$48),"")</f>
        <v/>
      </c>
      <c r="AB31" s="52" t="str">
        <f>IF(AND('Mapa de Riesgos'!$Y$43="Media",'Mapa de Riesgos'!$AA$43="Mayor"),CONCATENATE("R6C",'Mapa de Riesgos'!$O$43),"")</f>
        <v/>
      </c>
      <c r="AC31" s="53" t="str">
        <f>IF(AND('Mapa de Riesgos'!$Y$44="Media",'Mapa de Riesgos'!$AA$44="Mayor"),CONCATENATE("R6C",'Mapa de Riesgos'!$O$44),"")</f>
        <v/>
      </c>
      <c r="AD31" s="53" t="str">
        <f>IF(AND('Mapa de Riesgos'!$Y$45="Media",'Mapa de Riesgos'!$AA$45="Mayor"),CONCATENATE("R6C",'Mapa de Riesgos'!$O$45),"")</f>
        <v/>
      </c>
      <c r="AE31" s="53" t="str">
        <f>IF(AND('Mapa de Riesgos'!$Y$46="Media",'Mapa de Riesgos'!$AA$46="Mayor"),CONCATENATE("R6C",'Mapa de Riesgos'!$O$46),"")</f>
        <v/>
      </c>
      <c r="AF31" s="53" t="str">
        <f>IF(AND('Mapa de Riesgos'!$Y$47="Media",'Mapa de Riesgos'!$AA$47="Mayor"),CONCATENATE("R6C",'Mapa de Riesgos'!$O$47),"")</f>
        <v/>
      </c>
      <c r="AG31" s="54" t="str">
        <f>IF(AND('Mapa de Riesgos'!$Y$48="Media",'Mapa de Riesgos'!$AA$48="Mayor"),CONCATENATE("R6C",'Mapa de Riesgos'!$O$48),"")</f>
        <v/>
      </c>
      <c r="AH31" s="55" t="str">
        <f>IF(AND('Mapa de Riesgos'!$Y$43="Media",'Mapa de Riesgos'!$AA$43="Catastrófico"),CONCATENATE("R6C",'Mapa de Riesgos'!$O$43),"")</f>
        <v/>
      </c>
      <c r="AI31" s="56" t="str">
        <f>IF(AND('Mapa de Riesgos'!$Y$44="Media",'Mapa de Riesgos'!$AA$44="Catastrófico"),CONCATENATE("R6C",'Mapa de Riesgos'!$O$44),"")</f>
        <v/>
      </c>
      <c r="AJ31" s="56" t="str">
        <f>IF(AND('Mapa de Riesgos'!$Y$45="Media",'Mapa de Riesgos'!$AA$45="Catastrófico"),CONCATENATE("R6C",'Mapa de Riesgos'!$O$45),"")</f>
        <v/>
      </c>
      <c r="AK31" s="56" t="str">
        <f>IF(AND('Mapa de Riesgos'!$Y$46="Media",'Mapa de Riesgos'!$AA$46="Catastrófico"),CONCATENATE("R6C",'Mapa de Riesgos'!$O$46),"")</f>
        <v/>
      </c>
      <c r="AL31" s="56" t="str">
        <f>IF(AND('Mapa de Riesgos'!$Y$47="Media",'Mapa de Riesgos'!$AA$47="Catastrófico"),CONCATENATE("R6C",'Mapa de Riesgos'!$O$47),"")</f>
        <v/>
      </c>
      <c r="AM31" s="57" t="str">
        <f>IF(AND('Mapa de Riesgos'!$Y$48="Media",'Mapa de Riesgos'!$AA$48="Catastrófico"),CONCATENATE("R6C",'Mapa de Riesgos'!$O$48),"")</f>
        <v/>
      </c>
      <c r="AN31" s="83"/>
      <c r="AO31" s="559"/>
      <c r="AP31" s="560"/>
      <c r="AQ31" s="560"/>
      <c r="AR31" s="560"/>
      <c r="AS31" s="560"/>
      <c r="AT31" s="561"/>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row>
    <row r="32" spans="1:76" ht="15" customHeight="1" x14ac:dyDescent="0.25">
      <c r="A32" s="83"/>
      <c r="B32" s="478"/>
      <c r="C32" s="478"/>
      <c r="D32" s="479"/>
      <c r="E32" s="519"/>
      <c r="F32" s="520"/>
      <c r="G32" s="520"/>
      <c r="H32" s="520"/>
      <c r="I32" s="521"/>
      <c r="J32" s="67" t="str">
        <f>IF(AND('Mapa de Riesgos'!$Y$49="Media",'Mapa de Riesgos'!$AA$49="Leve"),CONCATENATE("R7C",'Mapa de Riesgos'!$O$49),"")</f>
        <v/>
      </c>
      <c r="K32" s="68" t="str">
        <f>IF(AND('Mapa de Riesgos'!$Y$50="Media",'Mapa de Riesgos'!$AA$50="Leve"),CONCATENATE("R7C",'Mapa de Riesgos'!$O$50),"")</f>
        <v/>
      </c>
      <c r="L32" s="68" t="str">
        <f>IF(AND('Mapa de Riesgos'!$Y$51="Media",'Mapa de Riesgos'!$AA$51="Leve"),CONCATENATE("R7C",'Mapa de Riesgos'!$O$51),"")</f>
        <v/>
      </c>
      <c r="M32" s="68" t="str">
        <f>IF(AND('Mapa de Riesgos'!$Y$52="Media",'Mapa de Riesgos'!$AA$52="Leve"),CONCATENATE("R7C",'Mapa de Riesgos'!$O$52),"")</f>
        <v/>
      </c>
      <c r="N32" s="68" t="str">
        <f>IF(AND('Mapa de Riesgos'!$Y$53="Media",'Mapa de Riesgos'!$AA$53="Leve"),CONCATENATE("R7C",'Mapa de Riesgos'!$O$53),"")</f>
        <v/>
      </c>
      <c r="O32" s="69" t="str">
        <f>IF(AND('Mapa de Riesgos'!$Y$54="Media",'Mapa de Riesgos'!$AA$54="Leve"),CONCATENATE("R7C",'Mapa de Riesgos'!$O$54),"")</f>
        <v/>
      </c>
      <c r="P32" s="67" t="str">
        <f>IF(AND('Mapa de Riesgos'!$Y$49="Media",'Mapa de Riesgos'!$AA$49="Menor"),CONCATENATE("R7C",'Mapa de Riesgos'!$O$49),"")</f>
        <v/>
      </c>
      <c r="Q32" s="68" t="str">
        <f>IF(AND('Mapa de Riesgos'!$Y$50="Media",'Mapa de Riesgos'!$AA$50="Menor"),CONCATENATE("R7C",'Mapa de Riesgos'!$O$50),"")</f>
        <v/>
      </c>
      <c r="R32" s="68" t="str">
        <f>IF(AND('Mapa de Riesgos'!$Y$51="Media",'Mapa de Riesgos'!$AA$51="Menor"),CONCATENATE("R7C",'Mapa de Riesgos'!$O$51),"")</f>
        <v/>
      </c>
      <c r="S32" s="68" t="str">
        <f>IF(AND('Mapa de Riesgos'!$Y$52="Media",'Mapa de Riesgos'!$AA$52="Menor"),CONCATENATE("R7C",'Mapa de Riesgos'!$O$52),"")</f>
        <v/>
      </c>
      <c r="T32" s="68" t="str">
        <f>IF(AND('Mapa de Riesgos'!$Y$53="Media",'Mapa de Riesgos'!$AA$53="Menor"),CONCATENATE("R7C",'Mapa de Riesgos'!$O$53),"")</f>
        <v/>
      </c>
      <c r="U32" s="69" t="str">
        <f>IF(AND('Mapa de Riesgos'!$Y$54="Media",'Mapa de Riesgos'!$AA$54="Menor"),CONCATENATE("R7C",'Mapa de Riesgos'!$O$54),"")</f>
        <v/>
      </c>
      <c r="V32" s="67" t="str">
        <f>IF(AND('Mapa de Riesgos'!$Y$49="Media",'Mapa de Riesgos'!$AA$49="Moderado"),CONCATENATE("R7C",'Mapa de Riesgos'!$O$49),"")</f>
        <v/>
      </c>
      <c r="W32" s="68" t="str">
        <f>IF(AND('Mapa de Riesgos'!$Y$50="Media",'Mapa de Riesgos'!$AA$50="Moderado"),CONCATENATE("R7C",'Mapa de Riesgos'!$O$50),"")</f>
        <v/>
      </c>
      <c r="X32" s="68" t="str">
        <f>IF(AND('Mapa de Riesgos'!$Y$51="Media",'Mapa de Riesgos'!$AA$51="Moderado"),CONCATENATE("R7C",'Mapa de Riesgos'!$O$51),"")</f>
        <v/>
      </c>
      <c r="Y32" s="68" t="str">
        <f>IF(AND('Mapa de Riesgos'!$Y$52="Media",'Mapa de Riesgos'!$AA$52="Moderado"),CONCATENATE("R7C",'Mapa de Riesgos'!$O$52),"")</f>
        <v/>
      </c>
      <c r="Z32" s="68" t="str">
        <f>IF(AND('Mapa de Riesgos'!$Y$53="Media",'Mapa de Riesgos'!$AA$53="Moderado"),CONCATENATE("R7C",'Mapa de Riesgos'!$O$53),"")</f>
        <v/>
      </c>
      <c r="AA32" s="69" t="str">
        <f>IF(AND('Mapa de Riesgos'!$Y$54="Media",'Mapa de Riesgos'!$AA$54="Moderado"),CONCATENATE("R7C",'Mapa de Riesgos'!$O$54),"")</f>
        <v/>
      </c>
      <c r="AB32" s="52" t="str">
        <f>IF(AND('Mapa de Riesgos'!$Y$49="Media",'Mapa de Riesgos'!$AA$49="Mayor"),CONCATENATE("R7C",'Mapa de Riesgos'!$O$49),"")</f>
        <v/>
      </c>
      <c r="AC32" s="53" t="str">
        <f>IF(AND('Mapa de Riesgos'!$Y$50="Media",'Mapa de Riesgos'!$AA$50="Mayor"),CONCATENATE("R7C",'Mapa de Riesgos'!$O$50),"")</f>
        <v/>
      </c>
      <c r="AD32" s="53" t="str">
        <f>IF(AND('Mapa de Riesgos'!$Y$51="Media",'Mapa de Riesgos'!$AA$51="Mayor"),CONCATENATE("R7C",'Mapa de Riesgos'!$O$51),"")</f>
        <v/>
      </c>
      <c r="AE32" s="53" t="str">
        <f>IF(AND('Mapa de Riesgos'!$Y$52="Media",'Mapa de Riesgos'!$AA$52="Mayor"),CONCATENATE("R7C",'Mapa de Riesgos'!$O$52),"")</f>
        <v/>
      </c>
      <c r="AF32" s="53" t="str">
        <f>IF(AND('Mapa de Riesgos'!$Y$53="Media",'Mapa de Riesgos'!$AA$53="Mayor"),CONCATENATE("R7C",'Mapa de Riesgos'!$O$53),"")</f>
        <v/>
      </c>
      <c r="AG32" s="54" t="str">
        <f>IF(AND('Mapa de Riesgos'!$Y$54="Media",'Mapa de Riesgos'!$AA$54="Mayor"),CONCATENATE("R7C",'Mapa de Riesgos'!$O$54),"")</f>
        <v/>
      </c>
      <c r="AH32" s="55" t="str">
        <f>IF(AND('Mapa de Riesgos'!$Y$49="Media",'Mapa de Riesgos'!$AA$49="Catastrófico"),CONCATENATE("R7C",'Mapa de Riesgos'!$O$49),"")</f>
        <v/>
      </c>
      <c r="AI32" s="56" t="str">
        <f>IF(AND('Mapa de Riesgos'!$Y$50="Media",'Mapa de Riesgos'!$AA$50="Catastrófico"),CONCATENATE("R7C",'Mapa de Riesgos'!$O$50),"")</f>
        <v/>
      </c>
      <c r="AJ32" s="56" t="str">
        <f>IF(AND('Mapa de Riesgos'!$Y$51="Media",'Mapa de Riesgos'!$AA$51="Catastrófico"),CONCATENATE("R7C",'Mapa de Riesgos'!$O$51),"")</f>
        <v/>
      </c>
      <c r="AK32" s="56" t="str">
        <f>IF(AND('Mapa de Riesgos'!$Y$52="Media",'Mapa de Riesgos'!$AA$52="Catastrófico"),CONCATENATE("R7C",'Mapa de Riesgos'!$O$52),"")</f>
        <v/>
      </c>
      <c r="AL32" s="56" t="str">
        <f>IF(AND('Mapa de Riesgos'!$Y$53="Media",'Mapa de Riesgos'!$AA$53="Catastrófico"),CONCATENATE("R7C",'Mapa de Riesgos'!$O$53),"")</f>
        <v/>
      </c>
      <c r="AM32" s="57" t="str">
        <f>IF(AND('Mapa de Riesgos'!$Y$54="Media",'Mapa de Riesgos'!$AA$54="Catastrófico"),CONCATENATE("R7C",'Mapa de Riesgos'!$O$54),"")</f>
        <v/>
      </c>
      <c r="AN32" s="83"/>
      <c r="AO32" s="559"/>
      <c r="AP32" s="560"/>
      <c r="AQ32" s="560"/>
      <c r="AR32" s="560"/>
      <c r="AS32" s="560"/>
      <c r="AT32" s="561"/>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row>
    <row r="33" spans="1:80" ht="15" customHeight="1" x14ac:dyDescent="0.25">
      <c r="A33" s="83"/>
      <c r="B33" s="478"/>
      <c r="C33" s="478"/>
      <c r="D33" s="479"/>
      <c r="E33" s="519"/>
      <c r="F33" s="520"/>
      <c r="G33" s="520"/>
      <c r="H33" s="520"/>
      <c r="I33" s="521"/>
      <c r="J33" s="67" t="str">
        <f>IF(AND('Mapa de Riesgos'!$Y$55="Media",'Mapa de Riesgos'!$AA$55="Leve"),CONCATENATE("R8C",'Mapa de Riesgos'!$O$55),"")</f>
        <v/>
      </c>
      <c r="K33" s="68" t="str">
        <f>IF(AND('Mapa de Riesgos'!$Y$56="Media",'Mapa de Riesgos'!$AA$56="Leve"),CONCATENATE("R8C",'Mapa de Riesgos'!$O$56),"")</f>
        <v/>
      </c>
      <c r="L33" s="68" t="str">
        <f>IF(AND('Mapa de Riesgos'!$Y$57="Media",'Mapa de Riesgos'!$AA$57="Leve"),CONCATENATE("R8C",'Mapa de Riesgos'!$O$57),"")</f>
        <v/>
      </c>
      <c r="M33" s="68" t="str">
        <f>IF(AND('Mapa de Riesgos'!$Y$58="Media",'Mapa de Riesgos'!$AA$58="Leve"),CONCATENATE("R8C",'Mapa de Riesgos'!$O$58),"")</f>
        <v/>
      </c>
      <c r="N33" s="68" t="str">
        <f>IF(AND('Mapa de Riesgos'!$Y$59="Media",'Mapa de Riesgos'!$AA$59="Leve"),CONCATENATE("R8C",'Mapa de Riesgos'!$O$59),"")</f>
        <v/>
      </c>
      <c r="O33" s="69" t="str">
        <f>IF(AND('Mapa de Riesgos'!$Y$60="Media",'Mapa de Riesgos'!$AA$60="Leve"),CONCATENATE("R8C",'Mapa de Riesgos'!$O$60),"")</f>
        <v/>
      </c>
      <c r="P33" s="67" t="str">
        <f>IF(AND('Mapa de Riesgos'!$Y$55="Media",'Mapa de Riesgos'!$AA$55="Menor"),CONCATENATE("R8C",'Mapa de Riesgos'!$O$55),"")</f>
        <v/>
      </c>
      <c r="Q33" s="68" t="str">
        <f>IF(AND('Mapa de Riesgos'!$Y$56="Media",'Mapa de Riesgos'!$AA$56="Menor"),CONCATENATE("R8C",'Mapa de Riesgos'!$O$56),"")</f>
        <v/>
      </c>
      <c r="R33" s="68" t="str">
        <f>IF(AND('Mapa de Riesgos'!$Y$57="Media",'Mapa de Riesgos'!$AA$57="Menor"),CONCATENATE("R8C",'Mapa de Riesgos'!$O$57),"")</f>
        <v/>
      </c>
      <c r="S33" s="68" t="str">
        <f>IF(AND('Mapa de Riesgos'!$Y$58="Media",'Mapa de Riesgos'!$AA$58="Menor"),CONCATENATE("R8C",'Mapa de Riesgos'!$O$58),"")</f>
        <v/>
      </c>
      <c r="T33" s="68" t="str">
        <f>IF(AND('Mapa de Riesgos'!$Y$59="Media",'Mapa de Riesgos'!$AA$59="Menor"),CONCATENATE("R8C",'Mapa de Riesgos'!$O$59),"")</f>
        <v/>
      </c>
      <c r="U33" s="69" t="str">
        <f>IF(AND('Mapa de Riesgos'!$Y$60="Media",'Mapa de Riesgos'!$AA$60="Menor"),CONCATENATE("R8C",'Mapa de Riesgos'!$O$60),"")</f>
        <v/>
      </c>
      <c r="V33" s="67" t="str">
        <f>IF(AND('Mapa de Riesgos'!$Y$55="Media",'Mapa de Riesgos'!$AA$55="Moderado"),CONCATENATE("R8C",'Mapa de Riesgos'!$O$55),"")</f>
        <v/>
      </c>
      <c r="W33" s="68" t="str">
        <f>IF(AND('Mapa de Riesgos'!$Y$56="Media",'Mapa de Riesgos'!$AA$56="Moderado"),CONCATENATE("R8C",'Mapa de Riesgos'!$O$56),"")</f>
        <v/>
      </c>
      <c r="X33" s="68" t="str">
        <f>IF(AND('Mapa de Riesgos'!$Y$57="Media",'Mapa de Riesgos'!$AA$57="Moderado"),CONCATENATE("R8C",'Mapa de Riesgos'!$O$57),"")</f>
        <v/>
      </c>
      <c r="Y33" s="68" t="str">
        <f>IF(AND('Mapa de Riesgos'!$Y$58="Media",'Mapa de Riesgos'!$AA$58="Moderado"),CONCATENATE("R8C",'Mapa de Riesgos'!$O$58),"")</f>
        <v/>
      </c>
      <c r="Z33" s="68" t="str">
        <f>IF(AND('Mapa de Riesgos'!$Y$59="Media",'Mapa de Riesgos'!$AA$59="Moderado"),CONCATENATE("R8C",'Mapa de Riesgos'!$O$59),"")</f>
        <v/>
      </c>
      <c r="AA33" s="69" t="str">
        <f>IF(AND('Mapa de Riesgos'!$Y$60="Media",'Mapa de Riesgos'!$AA$60="Moderado"),CONCATENATE("R8C",'Mapa de Riesgos'!$O$60),"")</f>
        <v/>
      </c>
      <c r="AB33" s="52" t="str">
        <f>IF(AND('Mapa de Riesgos'!$Y$55="Media",'Mapa de Riesgos'!$AA$55="Mayor"),CONCATENATE("R8C",'Mapa de Riesgos'!$O$55),"")</f>
        <v/>
      </c>
      <c r="AC33" s="53" t="str">
        <f>IF(AND('Mapa de Riesgos'!$Y$56="Media",'Mapa de Riesgos'!$AA$56="Mayor"),CONCATENATE("R8C",'Mapa de Riesgos'!$O$56),"")</f>
        <v/>
      </c>
      <c r="AD33" s="53" t="str">
        <f>IF(AND('Mapa de Riesgos'!$Y$57="Media",'Mapa de Riesgos'!$AA$57="Mayor"),CONCATENATE("R8C",'Mapa de Riesgos'!$O$57),"")</f>
        <v/>
      </c>
      <c r="AE33" s="53" t="str">
        <f>IF(AND('Mapa de Riesgos'!$Y$58="Media",'Mapa de Riesgos'!$AA$58="Mayor"),CONCATENATE("R8C",'Mapa de Riesgos'!$O$58),"")</f>
        <v/>
      </c>
      <c r="AF33" s="53" t="str">
        <f>IF(AND('Mapa de Riesgos'!$Y$59="Media",'Mapa de Riesgos'!$AA$59="Mayor"),CONCATENATE("R8C",'Mapa de Riesgos'!$O$59),"")</f>
        <v/>
      </c>
      <c r="AG33" s="54" t="str">
        <f>IF(AND('Mapa de Riesgos'!$Y$60="Media",'Mapa de Riesgos'!$AA$60="Mayor"),CONCATENATE("R8C",'Mapa de Riesgos'!$O$60),"")</f>
        <v/>
      </c>
      <c r="AH33" s="55" t="str">
        <f>IF(AND('Mapa de Riesgos'!$Y$55="Media",'Mapa de Riesgos'!$AA$55="Catastrófico"),CONCATENATE("R8C",'Mapa de Riesgos'!$O$55),"")</f>
        <v/>
      </c>
      <c r="AI33" s="56" t="str">
        <f>IF(AND('Mapa de Riesgos'!$Y$56="Media",'Mapa de Riesgos'!$AA$56="Catastrófico"),CONCATENATE("R8C",'Mapa de Riesgos'!$O$56),"")</f>
        <v/>
      </c>
      <c r="AJ33" s="56" t="str">
        <f>IF(AND('Mapa de Riesgos'!$Y$57="Media",'Mapa de Riesgos'!$AA$57="Catastrófico"),CONCATENATE("R8C",'Mapa de Riesgos'!$O$57),"")</f>
        <v/>
      </c>
      <c r="AK33" s="56" t="str">
        <f>IF(AND('Mapa de Riesgos'!$Y$58="Media",'Mapa de Riesgos'!$AA$58="Catastrófico"),CONCATENATE("R8C",'Mapa de Riesgos'!$O$58),"")</f>
        <v/>
      </c>
      <c r="AL33" s="56" t="str">
        <f>IF(AND('Mapa de Riesgos'!$Y$59="Media",'Mapa de Riesgos'!$AA$59="Catastrófico"),CONCATENATE("R8C",'Mapa de Riesgos'!$O$59),"")</f>
        <v/>
      </c>
      <c r="AM33" s="57" t="str">
        <f>IF(AND('Mapa de Riesgos'!$Y$60="Media",'Mapa de Riesgos'!$AA$60="Catastrófico"),CONCATENATE("R8C",'Mapa de Riesgos'!$O$60),"")</f>
        <v/>
      </c>
      <c r="AN33" s="83"/>
      <c r="AO33" s="559"/>
      <c r="AP33" s="560"/>
      <c r="AQ33" s="560"/>
      <c r="AR33" s="560"/>
      <c r="AS33" s="560"/>
      <c r="AT33" s="561"/>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row>
    <row r="34" spans="1:80" ht="15" customHeight="1" x14ac:dyDescent="0.25">
      <c r="A34" s="83"/>
      <c r="B34" s="478"/>
      <c r="C34" s="478"/>
      <c r="D34" s="479"/>
      <c r="E34" s="519"/>
      <c r="F34" s="520"/>
      <c r="G34" s="520"/>
      <c r="H34" s="520"/>
      <c r="I34" s="521"/>
      <c r="J34" s="67" t="str">
        <f>IF(AND('Mapa de Riesgos'!$Y$61="Media",'Mapa de Riesgos'!$AA$61="Leve"),CONCATENATE("R9C",'Mapa de Riesgos'!$O$61),"")</f>
        <v/>
      </c>
      <c r="K34" s="68" t="str">
        <f>IF(AND('Mapa de Riesgos'!$Y$62="Media",'Mapa de Riesgos'!$AA$62="Leve"),CONCATENATE("R9C",'Mapa de Riesgos'!$O$62),"")</f>
        <v/>
      </c>
      <c r="L34" s="68" t="str">
        <f>IF(AND('Mapa de Riesgos'!$Y$63="Media",'Mapa de Riesgos'!$AA$63="Leve"),CONCATENATE("R9C",'Mapa de Riesgos'!$O$63),"")</f>
        <v/>
      </c>
      <c r="M34" s="68" t="str">
        <f>IF(AND('Mapa de Riesgos'!$Y$64="Media",'Mapa de Riesgos'!$AA$64="Leve"),CONCATENATE("R9C",'Mapa de Riesgos'!$O$64),"")</f>
        <v/>
      </c>
      <c r="N34" s="68" t="str">
        <f>IF(AND('Mapa de Riesgos'!$Y$65="Media",'Mapa de Riesgos'!$AA$65="Leve"),CONCATENATE("R9C",'Mapa de Riesgos'!$O$65),"")</f>
        <v/>
      </c>
      <c r="O34" s="69" t="str">
        <f>IF(AND('Mapa de Riesgos'!$Y$66="Media",'Mapa de Riesgos'!$AA$66="Leve"),CONCATENATE("R9C",'Mapa de Riesgos'!$O$66),"")</f>
        <v/>
      </c>
      <c r="P34" s="67" t="str">
        <f>IF(AND('Mapa de Riesgos'!$Y$61="Media",'Mapa de Riesgos'!$AA$61="Menor"),CONCATENATE("R9C",'Mapa de Riesgos'!$O$61),"")</f>
        <v/>
      </c>
      <c r="Q34" s="68" t="str">
        <f>IF(AND('Mapa de Riesgos'!$Y$62="Media",'Mapa de Riesgos'!$AA$62="Menor"),CONCATENATE("R9C",'Mapa de Riesgos'!$O$62),"")</f>
        <v/>
      </c>
      <c r="R34" s="68" t="str">
        <f>IF(AND('Mapa de Riesgos'!$Y$63="Media",'Mapa de Riesgos'!$AA$63="Menor"),CONCATENATE("R9C",'Mapa de Riesgos'!$O$63),"")</f>
        <v/>
      </c>
      <c r="S34" s="68" t="str">
        <f>IF(AND('Mapa de Riesgos'!$Y$64="Media",'Mapa de Riesgos'!$AA$64="Menor"),CONCATENATE("R9C",'Mapa de Riesgos'!$O$64),"")</f>
        <v/>
      </c>
      <c r="T34" s="68" t="str">
        <f>IF(AND('Mapa de Riesgos'!$Y$65="Media",'Mapa de Riesgos'!$AA$65="Menor"),CONCATENATE("R9C",'Mapa de Riesgos'!$O$65),"")</f>
        <v/>
      </c>
      <c r="U34" s="69" t="str">
        <f>IF(AND('Mapa de Riesgos'!$Y$66="Media",'Mapa de Riesgos'!$AA$66="Menor"),CONCATENATE("R9C",'Mapa de Riesgos'!$O$66),"")</f>
        <v/>
      </c>
      <c r="V34" s="67" t="str">
        <f>IF(AND('Mapa de Riesgos'!$Y$61="Media",'Mapa de Riesgos'!$AA$61="Moderado"),CONCATENATE("R9C",'Mapa de Riesgos'!$O$61),"")</f>
        <v/>
      </c>
      <c r="W34" s="68" t="str">
        <f>IF(AND('Mapa de Riesgos'!$Y$62="Media",'Mapa de Riesgos'!$AA$62="Moderado"),CONCATENATE("R9C",'Mapa de Riesgos'!$O$62),"")</f>
        <v/>
      </c>
      <c r="X34" s="68" t="str">
        <f>IF(AND('Mapa de Riesgos'!$Y$63="Media",'Mapa de Riesgos'!$AA$63="Moderado"),CONCATENATE("R9C",'Mapa de Riesgos'!$O$63),"")</f>
        <v/>
      </c>
      <c r="Y34" s="68" t="str">
        <f>IF(AND('Mapa de Riesgos'!$Y$64="Media",'Mapa de Riesgos'!$AA$64="Moderado"),CONCATENATE("R9C",'Mapa de Riesgos'!$O$64),"")</f>
        <v/>
      </c>
      <c r="Z34" s="68" t="str">
        <f>IF(AND('Mapa de Riesgos'!$Y$65="Media",'Mapa de Riesgos'!$AA$65="Moderado"),CONCATENATE("R9C",'Mapa de Riesgos'!$O$65),"")</f>
        <v/>
      </c>
      <c r="AA34" s="69" t="str">
        <f>IF(AND('Mapa de Riesgos'!$Y$66="Media",'Mapa de Riesgos'!$AA$66="Moderado"),CONCATENATE("R9C",'Mapa de Riesgos'!$O$66),"")</f>
        <v/>
      </c>
      <c r="AB34" s="52" t="str">
        <f>IF(AND('Mapa de Riesgos'!$Y$61="Media",'Mapa de Riesgos'!$AA$61="Mayor"),CONCATENATE("R9C",'Mapa de Riesgos'!$O$61),"")</f>
        <v/>
      </c>
      <c r="AC34" s="53" t="str">
        <f>IF(AND('Mapa de Riesgos'!$Y$62="Media",'Mapa de Riesgos'!$AA$62="Mayor"),CONCATENATE("R9C",'Mapa de Riesgos'!$O$62),"")</f>
        <v/>
      </c>
      <c r="AD34" s="53" t="str">
        <f>IF(AND('Mapa de Riesgos'!$Y$63="Media",'Mapa de Riesgos'!$AA$63="Mayor"),CONCATENATE("R9C",'Mapa de Riesgos'!$O$63),"")</f>
        <v/>
      </c>
      <c r="AE34" s="53" t="str">
        <f>IF(AND('Mapa de Riesgos'!$Y$64="Media",'Mapa de Riesgos'!$AA$64="Mayor"),CONCATENATE("R9C",'Mapa de Riesgos'!$O$64),"")</f>
        <v/>
      </c>
      <c r="AF34" s="53" t="str">
        <f>IF(AND('Mapa de Riesgos'!$Y$65="Media",'Mapa de Riesgos'!$AA$65="Mayor"),CONCATENATE("R9C",'Mapa de Riesgos'!$O$65),"")</f>
        <v/>
      </c>
      <c r="AG34" s="54" t="str">
        <f>IF(AND('Mapa de Riesgos'!$Y$66="Media",'Mapa de Riesgos'!$AA$66="Mayor"),CONCATENATE("R9C",'Mapa de Riesgos'!$O$66),"")</f>
        <v/>
      </c>
      <c r="AH34" s="55" t="str">
        <f>IF(AND('Mapa de Riesgos'!$Y$61="Media",'Mapa de Riesgos'!$AA$61="Catastrófico"),CONCATENATE("R9C",'Mapa de Riesgos'!$O$61),"")</f>
        <v/>
      </c>
      <c r="AI34" s="56" t="str">
        <f>IF(AND('Mapa de Riesgos'!$Y$62="Media",'Mapa de Riesgos'!$AA$62="Catastrófico"),CONCATENATE("R9C",'Mapa de Riesgos'!$O$62),"")</f>
        <v/>
      </c>
      <c r="AJ34" s="56" t="str">
        <f>IF(AND('Mapa de Riesgos'!$Y$63="Media",'Mapa de Riesgos'!$AA$63="Catastrófico"),CONCATENATE("R9C",'Mapa de Riesgos'!$O$63),"")</f>
        <v/>
      </c>
      <c r="AK34" s="56" t="str">
        <f>IF(AND('Mapa de Riesgos'!$Y$64="Media",'Mapa de Riesgos'!$AA$64="Catastrófico"),CONCATENATE("R9C",'Mapa de Riesgos'!$O$64),"")</f>
        <v/>
      </c>
      <c r="AL34" s="56" t="str">
        <f>IF(AND('Mapa de Riesgos'!$Y$65="Media",'Mapa de Riesgos'!$AA$65="Catastrófico"),CONCATENATE("R9C",'Mapa de Riesgos'!$O$65),"")</f>
        <v/>
      </c>
      <c r="AM34" s="57" t="str">
        <f>IF(AND('Mapa de Riesgos'!$Y$66="Media",'Mapa de Riesgos'!$AA$66="Catastrófico"),CONCATENATE("R9C",'Mapa de Riesgos'!$O$66),"")</f>
        <v/>
      </c>
      <c r="AN34" s="83"/>
      <c r="AO34" s="559"/>
      <c r="AP34" s="560"/>
      <c r="AQ34" s="560"/>
      <c r="AR34" s="560"/>
      <c r="AS34" s="560"/>
      <c r="AT34" s="561"/>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row>
    <row r="35" spans="1:80" ht="15.75" customHeight="1" thickBot="1" x14ac:dyDescent="0.3">
      <c r="A35" s="83"/>
      <c r="B35" s="478"/>
      <c r="C35" s="478"/>
      <c r="D35" s="479"/>
      <c r="E35" s="522"/>
      <c r="F35" s="523"/>
      <c r="G35" s="523"/>
      <c r="H35" s="523"/>
      <c r="I35" s="524"/>
      <c r="J35" s="67" t="str">
        <f>IF(AND('Mapa de Riesgos'!$Y$67="Media",'Mapa de Riesgos'!$AA$67="Leve"),CONCATENATE("R10C",'Mapa de Riesgos'!$O$67),"")</f>
        <v/>
      </c>
      <c r="K35" s="68" t="str">
        <f>IF(AND('Mapa de Riesgos'!$Y$68="Media",'Mapa de Riesgos'!$AA$68="Leve"),CONCATENATE("R10C",'Mapa de Riesgos'!$O$68),"")</f>
        <v/>
      </c>
      <c r="L35" s="68" t="str">
        <f>IF(AND('Mapa de Riesgos'!$Y$69="Media",'Mapa de Riesgos'!$AA$69="Leve"),CONCATENATE("R10C",'Mapa de Riesgos'!$O$69),"")</f>
        <v/>
      </c>
      <c r="M35" s="68" t="str">
        <f>IF(AND('Mapa de Riesgos'!$Y$70="Media",'Mapa de Riesgos'!$AA$70="Leve"),CONCATENATE("R10C",'Mapa de Riesgos'!$O$70),"")</f>
        <v/>
      </c>
      <c r="N35" s="68" t="str">
        <f>IF(AND('Mapa de Riesgos'!$Y$71="Media",'Mapa de Riesgos'!$AA$71="Leve"),CONCATENATE("R10C",'Mapa de Riesgos'!$O$71),"")</f>
        <v/>
      </c>
      <c r="O35" s="69" t="str">
        <f>IF(AND('Mapa de Riesgos'!$Y$72="Media",'Mapa de Riesgos'!$AA$72="Leve"),CONCATENATE("R10C",'Mapa de Riesgos'!$O$72),"")</f>
        <v/>
      </c>
      <c r="P35" s="67" t="str">
        <f>IF(AND('Mapa de Riesgos'!$Y$67="Media",'Mapa de Riesgos'!$AA$67="Menor"),CONCATENATE("R10C",'Mapa de Riesgos'!$O$67),"")</f>
        <v/>
      </c>
      <c r="Q35" s="68" t="str">
        <f>IF(AND('Mapa de Riesgos'!$Y$68="Media",'Mapa de Riesgos'!$AA$68="Menor"),CONCATENATE("R10C",'Mapa de Riesgos'!$O$68),"")</f>
        <v/>
      </c>
      <c r="R35" s="68" t="str">
        <f>IF(AND('Mapa de Riesgos'!$Y$69="Media",'Mapa de Riesgos'!$AA$69="Menor"),CONCATENATE("R10C",'Mapa de Riesgos'!$O$69),"")</f>
        <v/>
      </c>
      <c r="S35" s="68" t="str">
        <f>IF(AND('Mapa de Riesgos'!$Y$70="Media",'Mapa de Riesgos'!$AA$70="Menor"),CONCATENATE("R10C",'Mapa de Riesgos'!$O$70),"")</f>
        <v/>
      </c>
      <c r="T35" s="68" t="str">
        <f>IF(AND('Mapa de Riesgos'!$Y$71="Media",'Mapa de Riesgos'!$AA$71="Menor"),CONCATENATE("R10C",'Mapa de Riesgos'!$O$71),"")</f>
        <v/>
      </c>
      <c r="U35" s="69" t="str">
        <f>IF(AND('Mapa de Riesgos'!$Y$72="Media",'Mapa de Riesgos'!$AA$72="Menor"),CONCATENATE("R10C",'Mapa de Riesgos'!$O$72),"")</f>
        <v/>
      </c>
      <c r="V35" s="67" t="str">
        <f>IF(AND('Mapa de Riesgos'!$Y$67="Media",'Mapa de Riesgos'!$AA$67="Moderado"),CONCATENATE("R10C",'Mapa de Riesgos'!$O$67),"")</f>
        <v/>
      </c>
      <c r="W35" s="68" t="str">
        <f>IF(AND('Mapa de Riesgos'!$Y$68="Media",'Mapa de Riesgos'!$AA$68="Moderado"),CONCATENATE("R10C",'Mapa de Riesgos'!$O$68),"")</f>
        <v/>
      </c>
      <c r="X35" s="68" t="str">
        <f>IF(AND('Mapa de Riesgos'!$Y$69="Media",'Mapa de Riesgos'!$AA$69="Moderado"),CONCATENATE("R10C",'Mapa de Riesgos'!$O$69),"")</f>
        <v/>
      </c>
      <c r="Y35" s="68" t="str">
        <f>IF(AND('Mapa de Riesgos'!$Y$70="Media",'Mapa de Riesgos'!$AA$70="Moderado"),CONCATENATE("R10C",'Mapa de Riesgos'!$O$70),"")</f>
        <v/>
      </c>
      <c r="Z35" s="68" t="str">
        <f>IF(AND('Mapa de Riesgos'!$Y$71="Media",'Mapa de Riesgos'!$AA$71="Moderado"),CONCATENATE("R10C",'Mapa de Riesgos'!$O$71),"")</f>
        <v/>
      </c>
      <c r="AA35" s="69" t="str">
        <f>IF(AND('Mapa de Riesgos'!$Y$72="Media",'Mapa de Riesgos'!$AA$72="Moderado"),CONCATENATE("R10C",'Mapa de Riesgos'!$O$72),"")</f>
        <v/>
      </c>
      <c r="AB35" s="58" t="str">
        <f>IF(AND('Mapa de Riesgos'!$Y$67="Media",'Mapa de Riesgos'!$AA$67="Mayor"),CONCATENATE("R10C",'Mapa de Riesgos'!$O$67),"")</f>
        <v/>
      </c>
      <c r="AC35" s="59" t="str">
        <f>IF(AND('Mapa de Riesgos'!$Y$68="Media",'Mapa de Riesgos'!$AA$68="Mayor"),CONCATENATE("R10C",'Mapa de Riesgos'!$O$68),"")</f>
        <v/>
      </c>
      <c r="AD35" s="59" t="str">
        <f>IF(AND('Mapa de Riesgos'!$Y$69="Media",'Mapa de Riesgos'!$AA$69="Mayor"),CONCATENATE("R10C",'Mapa de Riesgos'!$O$69),"")</f>
        <v/>
      </c>
      <c r="AE35" s="59" t="str">
        <f>IF(AND('Mapa de Riesgos'!$Y$70="Media",'Mapa de Riesgos'!$AA$70="Mayor"),CONCATENATE("R10C",'Mapa de Riesgos'!$O$70),"")</f>
        <v/>
      </c>
      <c r="AF35" s="59" t="str">
        <f>IF(AND('Mapa de Riesgos'!$Y$71="Media",'Mapa de Riesgos'!$AA$71="Mayor"),CONCATENATE("R10C",'Mapa de Riesgos'!$O$71),"")</f>
        <v/>
      </c>
      <c r="AG35" s="60" t="str">
        <f>IF(AND('Mapa de Riesgos'!$Y$72="Media",'Mapa de Riesgos'!$AA$72="Mayor"),CONCATENATE("R10C",'Mapa de Riesgos'!$O$72),"")</f>
        <v/>
      </c>
      <c r="AH35" s="61" t="str">
        <f>IF(AND('Mapa de Riesgos'!$Y$67="Media",'Mapa de Riesgos'!$AA$67="Catastrófico"),CONCATENATE("R10C",'Mapa de Riesgos'!$O$67),"")</f>
        <v/>
      </c>
      <c r="AI35" s="62" t="str">
        <f>IF(AND('Mapa de Riesgos'!$Y$68="Media",'Mapa de Riesgos'!$AA$68="Catastrófico"),CONCATENATE("R10C",'Mapa de Riesgos'!$O$68),"")</f>
        <v/>
      </c>
      <c r="AJ35" s="62" t="str">
        <f>IF(AND('Mapa de Riesgos'!$Y$69="Media",'Mapa de Riesgos'!$AA$69="Catastrófico"),CONCATENATE("R10C",'Mapa de Riesgos'!$O$69),"")</f>
        <v/>
      </c>
      <c r="AK35" s="62" t="str">
        <f>IF(AND('Mapa de Riesgos'!$Y$70="Media",'Mapa de Riesgos'!$AA$70="Catastrófico"),CONCATENATE("R10C",'Mapa de Riesgos'!$O$70),"")</f>
        <v/>
      </c>
      <c r="AL35" s="62" t="str">
        <f>IF(AND('Mapa de Riesgos'!$Y$71="Media",'Mapa de Riesgos'!$AA$71="Catastrófico"),CONCATENATE("R10C",'Mapa de Riesgos'!$O$71),"")</f>
        <v/>
      </c>
      <c r="AM35" s="63" t="str">
        <f>IF(AND('Mapa de Riesgos'!$Y$72="Media",'Mapa de Riesgos'!$AA$72="Catastrófico"),CONCATENATE("R10C",'Mapa de Riesgos'!$O$72),"")</f>
        <v/>
      </c>
      <c r="AN35" s="83"/>
      <c r="AO35" s="562"/>
      <c r="AP35" s="563"/>
      <c r="AQ35" s="563"/>
      <c r="AR35" s="563"/>
      <c r="AS35" s="563"/>
      <c r="AT35" s="564"/>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row>
    <row r="36" spans="1:80" ht="15" customHeight="1" x14ac:dyDescent="0.25">
      <c r="A36" s="83"/>
      <c r="B36" s="478"/>
      <c r="C36" s="478"/>
      <c r="D36" s="479"/>
      <c r="E36" s="516" t="s">
        <v>214</v>
      </c>
      <c r="F36" s="517"/>
      <c r="G36" s="517"/>
      <c r="H36" s="517"/>
      <c r="I36" s="517"/>
      <c r="J36" s="73" t="str">
        <f>IF(AND('Mapa de Riesgos'!$Y$12="Baja",'Mapa de Riesgos'!$AA$12="Leve"),CONCATENATE("R1C",'Mapa de Riesgos'!$O$12),"")</f>
        <v/>
      </c>
      <c r="K36" s="74" t="str">
        <f>IF(AND('Mapa de Riesgos'!$Y$13="Baja",'Mapa de Riesgos'!$AA$13="Leve"),CONCATENATE("R1C",'Mapa de Riesgos'!$O$13),"")</f>
        <v/>
      </c>
      <c r="L36" s="74" t="str">
        <f>IF(AND('Mapa de Riesgos'!$Y$14="Baja",'Mapa de Riesgos'!$AA$14="Leve"),CONCATENATE("R1C",'Mapa de Riesgos'!$O$14),"")</f>
        <v/>
      </c>
      <c r="M36" s="74" t="str">
        <f>IF(AND('Mapa de Riesgos'!$Y$15="Baja",'Mapa de Riesgos'!$AA$15="Leve"),CONCATENATE("R1C",'Mapa de Riesgos'!$O$15),"")</f>
        <v/>
      </c>
      <c r="N36" s="74" t="str">
        <f>IF(AND('Mapa de Riesgos'!$Y$16="Baja",'Mapa de Riesgos'!$AA$16="Leve"),CONCATENATE("R1C",'Mapa de Riesgos'!$O$16),"")</f>
        <v/>
      </c>
      <c r="O36" s="75" t="str">
        <f>IF(AND('Mapa de Riesgos'!$Y$17="Baja",'Mapa de Riesgos'!$AA$17="Leve"),CONCATENATE("R1C",'Mapa de Riesgos'!$O$17),"")</f>
        <v/>
      </c>
      <c r="P36" s="64" t="str">
        <f>IF(AND('Mapa de Riesgos'!$Y$12="Baja",'Mapa de Riesgos'!$AA$12="Menor"),CONCATENATE("R1C",'Mapa de Riesgos'!$O$12),"")</f>
        <v/>
      </c>
      <c r="Q36" s="65" t="str">
        <f>IF(AND('Mapa de Riesgos'!$Y$13="Baja",'Mapa de Riesgos'!$AA$13="Menor"),CONCATENATE("R1C",'Mapa de Riesgos'!$O$13),"")</f>
        <v/>
      </c>
      <c r="R36" s="65" t="str">
        <f>IF(AND('Mapa de Riesgos'!$Y$14="Baja",'Mapa de Riesgos'!$AA$14="Menor"),CONCATENATE("R1C",'Mapa de Riesgos'!$O$14),"")</f>
        <v/>
      </c>
      <c r="S36" s="65" t="str">
        <f>IF(AND('Mapa de Riesgos'!$Y$15="Baja",'Mapa de Riesgos'!$AA$15="Menor"),CONCATENATE("R1C",'Mapa de Riesgos'!$O$15),"")</f>
        <v/>
      </c>
      <c r="T36" s="65" t="str">
        <f>IF(AND('Mapa de Riesgos'!$Y$16="Baja",'Mapa de Riesgos'!$AA$16="Menor"),CONCATENATE("R1C",'Mapa de Riesgos'!$O$16),"")</f>
        <v/>
      </c>
      <c r="U36" s="66" t="str">
        <f>IF(AND('Mapa de Riesgos'!$Y$17="Baja",'Mapa de Riesgos'!$AA$17="Menor"),CONCATENATE("R1C",'Mapa de Riesgos'!$O$17),"")</f>
        <v/>
      </c>
      <c r="V36" s="64" t="str">
        <f>IF(AND('Mapa de Riesgos'!$Y$12="Baja",'Mapa de Riesgos'!$AA$12="Moderado"),CONCATENATE("R1C",'Mapa de Riesgos'!$O$12),"")</f>
        <v>R1C1</v>
      </c>
      <c r="W36" s="65" t="str">
        <f>IF(AND('Mapa de Riesgos'!$Y$13="Baja",'Mapa de Riesgos'!$AA$13="Moderado"),CONCATENATE("R1C",'Mapa de Riesgos'!$O$13),"")</f>
        <v/>
      </c>
      <c r="X36" s="65" t="str">
        <f>IF(AND('Mapa de Riesgos'!$Y$14="Baja",'Mapa de Riesgos'!$AA$14="Moderado"),CONCATENATE("R1C",'Mapa de Riesgos'!$O$14),"")</f>
        <v/>
      </c>
      <c r="Y36" s="65" t="str">
        <f>IF(AND('Mapa de Riesgos'!$Y$15="Baja",'Mapa de Riesgos'!$AA$15="Moderado"),CONCATENATE("R1C",'Mapa de Riesgos'!$O$15),"")</f>
        <v/>
      </c>
      <c r="Z36" s="65" t="str">
        <f>IF(AND('Mapa de Riesgos'!$Y$16="Baja",'Mapa de Riesgos'!$AA$16="Moderado"),CONCATENATE("R1C",'Mapa de Riesgos'!$O$16),"")</f>
        <v/>
      </c>
      <c r="AA36" s="66" t="str">
        <f>IF(AND('Mapa de Riesgos'!$Y$17="Baja",'Mapa de Riesgos'!$AA$17="Moderado"),CONCATENATE("R1C",'Mapa de Riesgos'!$O$17),"")</f>
        <v/>
      </c>
      <c r="AB36" s="46" t="str">
        <f>IF(AND('Mapa de Riesgos'!$Y$12="Baja",'Mapa de Riesgos'!$AA$12="Mayor"),CONCATENATE("R1C",'Mapa de Riesgos'!$O$12),"")</f>
        <v/>
      </c>
      <c r="AC36" s="47" t="str">
        <f>IF(AND('Mapa de Riesgos'!$Y$13="Baja",'Mapa de Riesgos'!$AA$13="Mayor"),CONCATENATE("R1C",'Mapa de Riesgos'!$O$13),"")</f>
        <v/>
      </c>
      <c r="AD36" s="47" t="str">
        <f>IF(AND('Mapa de Riesgos'!$Y$14="Baja",'Mapa de Riesgos'!$AA$14="Mayor"),CONCATENATE("R1C",'Mapa de Riesgos'!$O$14),"")</f>
        <v/>
      </c>
      <c r="AE36" s="47" t="str">
        <f>IF(AND('Mapa de Riesgos'!$Y$15="Baja",'Mapa de Riesgos'!$AA$15="Mayor"),CONCATENATE("R1C",'Mapa de Riesgos'!$O$15),"")</f>
        <v/>
      </c>
      <c r="AF36" s="47" t="str">
        <f>IF(AND('Mapa de Riesgos'!$Y$16="Baja",'Mapa de Riesgos'!$AA$16="Mayor"),CONCATENATE("R1C",'Mapa de Riesgos'!$O$16),"")</f>
        <v/>
      </c>
      <c r="AG36" s="48" t="str">
        <f>IF(AND('Mapa de Riesgos'!$Y$17="Baja",'Mapa de Riesgos'!$AA$17="Mayor"),CONCATENATE("R1C",'Mapa de Riesgos'!$O$17),"")</f>
        <v/>
      </c>
      <c r="AH36" s="49" t="str">
        <f>IF(AND('Mapa de Riesgos'!$Y$12="Baja",'Mapa de Riesgos'!$AA$12="Catastrófico"),CONCATENATE("R1C",'Mapa de Riesgos'!$O$12),"")</f>
        <v/>
      </c>
      <c r="AI36" s="50" t="str">
        <f>IF(AND('Mapa de Riesgos'!$Y$13="Baja",'Mapa de Riesgos'!$AA$13="Catastrófico"),CONCATENATE("R1C",'Mapa de Riesgos'!$O$13),"")</f>
        <v/>
      </c>
      <c r="AJ36" s="50" t="str">
        <f>IF(AND('Mapa de Riesgos'!$Y$14="Baja",'Mapa de Riesgos'!$AA$14="Catastrófico"),CONCATENATE("R1C",'Mapa de Riesgos'!$O$14),"")</f>
        <v/>
      </c>
      <c r="AK36" s="50" t="str">
        <f>IF(AND('Mapa de Riesgos'!$Y$15="Baja",'Mapa de Riesgos'!$AA$15="Catastrófico"),CONCATENATE("R1C",'Mapa de Riesgos'!$O$15),"")</f>
        <v/>
      </c>
      <c r="AL36" s="50" t="str">
        <f>IF(AND('Mapa de Riesgos'!$Y$16="Baja",'Mapa de Riesgos'!$AA$16="Catastrófico"),CONCATENATE("R1C",'Mapa de Riesgos'!$O$16),"")</f>
        <v/>
      </c>
      <c r="AM36" s="51" t="str">
        <f>IF(AND('Mapa de Riesgos'!$Y$17="Baja",'Mapa de Riesgos'!$AA$17="Catastrófico"),CONCATENATE("R1C",'Mapa de Riesgos'!$O$17),"")</f>
        <v/>
      </c>
      <c r="AN36" s="83"/>
      <c r="AO36" s="547" t="s">
        <v>215</v>
      </c>
      <c r="AP36" s="548"/>
      <c r="AQ36" s="548"/>
      <c r="AR36" s="548"/>
      <c r="AS36" s="548"/>
      <c r="AT36" s="549"/>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row>
    <row r="37" spans="1:80" ht="15" customHeight="1" x14ac:dyDescent="0.25">
      <c r="A37" s="83"/>
      <c r="B37" s="478"/>
      <c r="C37" s="478"/>
      <c r="D37" s="479"/>
      <c r="E37" s="535"/>
      <c r="F37" s="520"/>
      <c r="G37" s="520"/>
      <c r="H37" s="520"/>
      <c r="I37" s="520"/>
      <c r="J37" s="76" t="str">
        <f>IF(AND('Mapa de Riesgos'!$Y$18="Baja",'Mapa de Riesgos'!$AA$18="Leve"),CONCATENATE("R2C",'Mapa de Riesgos'!$O$18),"")</f>
        <v/>
      </c>
      <c r="K37" s="77" t="str">
        <f>IF(AND('Mapa de Riesgos'!$Y$19="Baja",'Mapa de Riesgos'!$AA$19="Leve"),CONCATENATE("R2C",'Mapa de Riesgos'!$O$19),"")</f>
        <v/>
      </c>
      <c r="L37" s="77" t="str">
        <f>IF(AND('Mapa de Riesgos'!$Y$20="Baja",'Mapa de Riesgos'!$AA$20="Leve"),CONCATENATE("R2C",'Mapa de Riesgos'!$O$20),"")</f>
        <v/>
      </c>
      <c r="M37" s="77" t="str">
        <f>IF(AND('Mapa de Riesgos'!$Y$21="Baja",'Mapa de Riesgos'!$AA$21="Leve"),CONCATENATE("R2C",'Mapa de Riesgos'!$O$21),"")</f>
        <v/>
      </c>
      <c r="N37" s="77" t="str">
        <f>IF(AND('Mapa de Riesgos'!$Y$22="Baja",'Mapa de Riesgos'!$AA$22="Leve"),CONCATENATE("R2C",'Mapa de Riesgos'!$O$22),"")</f>
        <v/>
      </c>
      <c r="O37" s="78" t="str">
        <f>IF(AND('Mapa de Riesgos'!$Y$23="Baja",'Mapa de Riesgos'!$AA$23="Leve"),CONCATENATE("R2C",'Mapa de Riesgos'!$O$23),"")</f>
        <v/>
      </c>
      <c r="P37" s="67" t="str">
        <f>IF(AND('Mapa de Riesgos'!$Y$18="Baja",'Mapa de Riesgos'!$AA$18="Menor"),CONCATENATE("R2C",'Mapa de Riesgos'!$O$18),"")</f>
        <v/>
      </c>
      <c r="Q37" s="68" t="str">
        <f>IF(AND('Mapa de Riesgos'!$Y$19="Baja",'Mapa de Riesgos'!$AA$19="Menor"),CONCATENATE("R2C",'Mapa de Riesgos'!$O$19),"")</f>
        <v/>
      </c>
      <c r="R37" s="68" t="str">
        <f>IF(AND('Mapa de Riesgos'!$Y$20="Baja",'Mapa de Riesgos'!$AA$20="Menor"),CONCATENATE("R2C",'Mapa de Riesgos'!$O$20),"")</f>
        <v/>
      </c>
      <c r="S37" s="68" t="str">
        <f>IF(AND('Mapa de Riesgos'!$Y$21="Baja",'Mapa de Riesgos'!$AA$21="Menor"),CONCATENATE("R2C",'Mapa de Riesgos'!$O$21),"")</f>
        <v/>
      </c>
      <c r="T37" s="68" t="str">
        <f>IF(AND('Mapa de Riesgos'!$Y$22="Baja",'Mapa de Riesgos'!$AA$22="Menor"),CONCATENATE("R2C",'Mapa de Riesgos'!$O$22),"")</f>
        <v/>
      </c>
      <c r="U37" s="69" t="str">
        <f>IF(AND('Mapa de Riesgos'!$Y$23="Baja",'Mapa de Riesgos'!$AA$23="Menor"),CONCATENATE("R2C",'Mapa de Riesgos'!$O$23),"")</f>
        <v/>
      </c>
      <c r="V37" s="67" t="str">
        <f>IF(AND('Mapa de Riesgos'!$Y$18="Baja",'Mapa de Riesgos'!$AA$18="Moderado"),CONCATENATE("R2C",'Mapa de Riesgos'!$O$18),"")</f>
        <v/>
      </c>
      <c r="W37" s="68" t="str">
        <f>IF(AND('Mapa de Riesgos'!$Y$19="Baja",'Mapa de Riesgos'!$AA$19="Moderado"),CONCATENATE("R2C",'Mapa de Riesgos'!$O$19),"")</f>
        <v/>
      </c>
      <c r="X37" s="68" t="str">
        <f>IF(AND('Mapa de Riesgos'!$Y$20="Baja",'Mapa de Riesgos'!$AA$20="Moderado"),CONCATENATE("R2C",'Mapa de Riesgos'!$O$20),"")</f>
        <v/>
      </c>
      <c r="Y37" s="68" t="str">
        <f>IF(AND('Mapa de Riesgos'!$Y$21="Baja",'Mapa de Riesgos'!$AA$21="Moderado"),CONCATENATE("R2C",'Mapa de Riesgos'!$O$21),"")</f>
        <v/>
      </c>
      <c r="Z37" s="68" t="str">
        <f>IF(AND('Mapa de Riesgos'!$Y$22="Baja",'Mapa de Riesgos'!$AA$22="Moderado"),CONCATENATE("R2C",'Mapa de Riesgos'!$O$22),"")</f>
        <v/>
      </c>
      <c r="AA37" s="69" t="str">
        <f>IF(AND('Mapa de Riesgos'!$Y$23="Baja",'Mapa de Riesgos'!$AA$23="Moderado"),CONCATENATE("R2C",'Mapa de Riesgos'!$O$23),"")</f>
        <v/>
      </c>
      <c r="AB37" s="52" t="str">
        <f>IF(AND('Mapa de Riesgos'!$Y$18="Baja",'Mapa de Riesgos'!$AA$18="Mayor"),CONCATENATE("R2C",'Mapa de Riesgos'!$O$18),"")</f>
        <v/>
      </c>
      <c r="AC37" s="53" t="str">
        <f>IF(AND('Mapa de Riesgos'!$Y$19="Baja",'Mapa de Riesgos'!$AA$19="Mayor"),CONCATENATE("R2C",'Mapa de Riesgos'!$O$19),"")</f>
        <v/>
      </c>
      <c r="AD37" s="53" t="str">
        <f>IF(AND('Mapa de Riesgos'!$Y$20="Baja",'Mapa de Riesgos'!$AA$20="Mayor"),CONCATENATE("R2C",'Mapa de Riesgos'!$O$20),"")</f>
        <v/>
      </c>
      <c r="AE37" s="53" t="str">
        <f>IF(AND('Mapa de Riesgos'!$Y$21="Baja",'Mapa de Riesgos'!$AA$21="Mayor"),CONCATENATE("R2C",'Mapa de Riesgos'!$O$21),"")</f>
        <v/>
      </c>
      <c r="AF37" s="53" t="str">
        <f>IF(AND('Mapa de Riesgos'!$Y$22="Baja",'Mapa de Riesgos'!$AA$22="Mayor"),CONCATENATE("R2C",'Mapa de Riesgos'!$O$22),"")</f>
        <v/>
      </c>
      <c r="AG37" s="54" t="str">
        <f>IF(AND('Mapa de Riesgos'!$Y$23="Baja",'Mapa de Riesgos'!$AA$23="Mayor"),CONCATENATE("R2C",'Mapa de Riesgos'!$O$23),"")</f>
        <v/>
      </c>
      <c r="AH37" s="55" t="str">
        <f>IF(AND('Mapa de Riesgos'!$Y$18="Baja",'Mapa de Riesgos'!$AA$18="Catastrófico"),CONCATENATE("R2C",'Mapa de Riesgos'!$O$18),"")</f>
        <v/>
      </c>
      <c r="AI37" s="56" t="str">
        <f>IF(AND('Mapa de Riesgos'!$Y$19="Baja",'Mapa de Riesgos'!$AA$19="Catastrófico"),CONCATENATE("R2C",'Mapa de Riesgos'!$O$19),"")</f>
        <v/>
      </c>
      <c r="AJ37" s="56" t="str">
        <f>IF(AND('Mapa de Riesgos'!$Y$20="Baja",'Mapa de Riesgos'!$AA$20="Catastrófico"),CONCATENATE("R2C",'Mapa de Riesgos'!$O$20),"")</f>
        <v/>
      </c>
      <c r="AK37" s="56" t="str">
        <f>IF(AND('Mapa de Riesgos'!$Y$21="Baja",'Mapa de Riesgos'!$AA$21="Catastrófico"),CONCATENATE("R2C",'Mapa de Riesgos'!$O$21),"")</f>
        <v/>
      </c>
      <c r="AL37" s="56" t="str">
        <f>IF(AND('Mapa de Riesgos'!$Y$22="Baja",'Mapa de Riesgos'!$AA$22="Catastrófico"),CONCATENATE("R2C",'Mapa de Riesgos'!$O$22),"")</f>
        <v/>
      </c>
      <c r="AM37" s="57" t="str">
        <f>IF(AND('Mapa de Riesgos'!$Y$23="Baja",'Mapa de Riesgos'!$AA$23="Catastrófico"),CONCATENATE("R2C",'Mapa de Riesgos'!$O$23),"")</f>
        <v/>
      </c>
      <c r="AN37" s="83"/>
      <c r="AO37" s="550"/>
      <c r="AP37" s="551"/>
      <c r="AQ37" s="551"/>
      <c r="AR37" s="551"/>
      <c r="AS37" s="551"/>
      <c r="AT37" s="552"/>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row>
    <row r="38" spans="1:80" ht="15" customHeight="1" x14ac:dyDescent="0.25">
      <c r="A38" s="83"/>
      <c r="B38" s="478"/>
      <c r="C38" s="478"/>
      <c r="D38" s="479"/>
      <c r="E38" s="519"/>
      <c r="F38" s="520"/>
      <c r="G38" s="520"/>
      <c r="H38" s="520"/>
      <c r="I38" s="520"/>
      <c r="J38" s="76" t="str">
        <f>IF(AND('Mapa de Riesgos'!$Y$24="Baja",'Mapa de Riesgos'!$AA$24="Leve"),CONCATENATE("R3C",'Mapa de Riesgos'!$O$24),"")</f>
        <v/>
      </c>
      <c r="K38" s="77" t="str">
        <f>IF(AND('Mapa de Riesgos'!$Y$25="Baja",'Mapa de Riesgos'!$AA$25="Leve"),CONCATENATE("R3C",'Mapa de Riesgos'!$O$25),"")</f>
        <v/>
      </c>
      <c r="L38" s="77" t="str">
        <f>IF(AND('Mapa de Riesgos'!$Y$26="Baja",'Mapa de Riesgos'!$AA$26="Leve"),CONCATENATE("R3C",'Mapa de Riesgos'!$O$26),"")</f>
        <v/>
      </c>
      <c r="M38" s="77" t="str">
        <f>IF(AND('Mapa de Riesgos'!$Y$27="Baja",'Mapa de Riesgos'!$AA$27="Leve"),CONCATENATE("R3C",'Mapa de Riesgos'!$O$27),"")</f>
        <v/>
      </c>
      <c r="N38" s="77" t="str">
        <f>IF(AND('Mapa de Riesgos'!$Y$28="Baja",'Mapa de Riesgos'!$AA$28="Leve"),CONCATENATE("R3C",'Mapa de Riesgos'!$O$28),"")</f>
        <v/>
      </c>
      <c r="O38" s="78" t="str">
        <f>IF(AND('Mapa de Riesgos'!$Y$29="Baja",'Mapa de Riesgos'!$AA$29="Leve"),CONCATENATE("R3C",'Mapa de Riesgos'!$O$29),"")</f>
        <v/>
      </c>
      <c r="P38" s="67" t="str">
        <f>IF(AND('Mapa de Riesgos'!$Y$24="Baja",'Mapa de Riesgos'!$AA$24="Menor"),CONCATENATE("R3C",'Mapa de Riesgos'!$O$24),"")</f>
        <v/>
      </c>
      <c r="Q38" s="68" t="str">
        <f>IF(AND('Mapa de Riesgos'!$Y$25="Baja",'Mapa de Riesgos'!$AA$25="Menor"),CONCATENATE("R3C",'Mapa de Riesgos'!$O$25),"")</f>
        <v/>
      </c>
      <c r="R38" s="68" t="str">
        <f>IF(AND('Mapa de Riesgos'!$Y$26="Baja",'Mapa de Riesgos'!$AA$26="Menor"),CONCATENATE("R3C",'Mapa de Riesgos'!$O$26),"")</f>
        <v/>
      </c>
      <c r="S38" s="68" t="str">
        <f>IF(AND('Mapa de Riesgos'!$Y$27="Baja",'Mapa de Riesgos'!$AA$27="Menor"),CONCATENATE("R3C",'Mapa de Riesgos'!$O$27),"")</f>
        <v/>
      </c>
      <c r="T38" s="68" t="str">
        <f>IF(AND('Mapa de Riesgos'!$Y$28="Baja",'Mapa de Riesgos'!$AA$28="Menor"),CONCATENATE("R3C",'Mapa de Riesgos'!$O$28),"")</f>
        <v/>
      </c>
      <c r="U38" s="69" t="str">
        <f>IF(AND('Mapa de Riesgos'!$Y$29="Baja",'Mapa de Riesgos'!$AA$29="Menor"),CONCATENATE("R3C",'Mapa de Riesgos'!$O$29),"")</f>
        <v/>
      </c>
      <c r="V38" s="67" t="str">
        <f>IF(AND('Mapa de Riesgos'!$Y$24="Baja",'Mapa de Riesgos'!$AA$24="Moderado"),CONCATENATE("R3C",'Mapa de Riesgos'!$O$24),"")</f>
        <v/>
      </c>
      <c r="W38" s="68" t="str">
        <f>IF(AND('Mapa de Riesgos'!$Y$25="Baja",'Mapa de Riesgos'!$AA$25="Moderado"),CONCATENATE("R3C",'Mapa de Riesgos'!$O$25),"")</f>
        <v/>
      </c>
      <c r="X38" s="68" t="str">
        <f>IF(AND('Mapa de Riesgos'!$Y$26="Baja",'Mapa de Riesgos'!$AA$26="Moderado"),CONCATENATE("R3C",'Mapa de Riesgos'!$O$26),"")</f>
        <v/>
      </c>
      <c r="Y38" s="68" t="str">
        <f>IF(AND('Mapa de Riesgos'!$Y$27="Baja",'Mapa de Riesgos'!$AA$27="Moderado"),CONCATENATE("R3C",'Mapa de Riesgos'!$O$27),"")</f>
        <v/>
      </c>
      <c r="Z38" s="68" t="str">
        <f>IF(AND('Mapa de Riesgos'!$Y$28="Baja",'Mapa de Riesgos'!$AA$28="Moderado"),CONCATENATE("R3C",'Mapa de Riesgos'!$O$28),"")</f>
        <v/>
      </c>
      <c r="AA38" s="69" t="str">
        <f>IF(AND('Mapa de Riesgos'!$Y$29="Baja",'Mapa de Riesgos'!$AA$29="Moderado"),CONCATENATE("R3C",'Mapa de Riesgos'!$O$29),"")</f>
        <v/>
      </c>
      <c r="AB38" s="52" t="str">
        <f>IF(AND('Mapa de Riesgos'!$Y$24="Baja",'Mapa de Riesgos'!$AA$24="Mayor"),CONCATENATE("R3C",'Mapa de Riesgos'!$O$24),"")</f>
        <v>R3C1</v>
      </c>
      <c r="AC38" s="53" t="str">
        <f>IF(AND('Mapa de Riesgos'!$Y$25="Baja",'Mapa de Riesgos'!$AA$25="Mayor"),CONCATENATE("R3C",'Mapa de Riesgos'!$O$25),"")</f>
        <v>R3C2</v>
      </c>
      <c r="AD38" s="53" t="str">
        <f>IF(AND('Mapa de Riesgos'!$Y$26="Baja",'Mapa de Riesgos'!$AA$26="Mayor"),CONCATENATE("R3C",'Mapa de Riesgos'!$O$26),"")</f>
        <v/>
      </c>
      <c r="AE38" s="53" t="str">
        <f>IF(AND('Mapa de Riesgos'!$Y$27="Baja",'Mapa de Riesgos'!$AA$27="Mayor"),CONCATENATE("R3C",'Mapa de Riesgos'!$O$27),"")</f>
        <v/>
      </c>
      <c r="AF38" s="53" t="str">
        <f>IF(AND('Mapa de Riesgos'!$Y$28="Baja",'Mapa de Riesgos'!$AA$28="Mayor"),CONCATENATE("R3C",'Mapa de Riesgos'!$O$28),"")</f>
        <v/>
      </c>
      <c r="AG38" s="54" t="str">
        <f>IF(AND('Mapa de Riesgos'!$Y$29="Baja",'Mapa de Riesgos'!$AA$29="Mayor"),CONCATENATE("R3C",'Mapa de Riesgos'!$O$29),"")</f>
        <v/>
      </c>
      <c r="AH38" s="55" t="str">
        <f>IF(AND('Mapa de Riesgos'!$Y$24="Baja",'Mapa de Riesgos'!$AA$24="Catastrófico"),CONCATENATE("R3C",'Mapa de Riesgos'!$O$24),"")</f>
        <v/>
      </c>
      <c r="AI38" s="56" t="str">
        <f>IF(AND('Mapa de Riesgos'!$Y$25="Baja",'Mapa de Riesgos'!$AA$25="Catastrófico"),CONCATENATE("R3C",'Mapa de Riesgos'!$O$25),"")</f>
        <v/>
      </c>
      <c r="AJ38" s="56" t="str">
        <f>IF(AND('Mapa de Riesgos'!$Y$26="Baja",'Mapa de Riesgos'!$AA$26="Catastrófico"),CONCATENATE("R3C",'Mapa de Riesgos'!$O$26),"")</f>
        <v/>
      </c>
      <c r="AK38" s="56" t="str">
        <f>IF(AND('Mapa de Riesgos'!$Y$27="Baja",'Mapa de Riesgos'!$AA$27="Catastrófico"),CONCATENATE("R3C",'Mapa de Riesgos'!$O$27),"")</f>
        <v/>
      </c>
      <c r="AL38" s="56" t="str">
        <f>IF(AND('Mapa de Riesgos'!$Y$28="Baja",'Mapa de Riesgos'!$AA$28="Catastrófico"),CONCATENATE("R3C",'Mapa de Riesgos'!$O$28),"")</f>
        <v/>
      </c>
      <c r="AM38" s="57" t="str">
        <f>IF(AND('Mapa de Riesgos'!$Y$29="Baja",'Mapa de Riesgos'!$AA$29="Catastrófico"),CONCATENATE("R3C",'Mapa de Riesgos'!$O$29),"")</f>
        <v/>
      </c>
      <c r="AN38" s="83"/>
      <c r="AO38" s="550"/>
      <c r="AP38" s="551"/>
      <c r="AQ38" s="551"/>
      <c r="AR38" s="551"/>
      <c r="AS38" s="551"/>
      <c r="AT38" s="552"/>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row>
    <row r="39" spans="1:80" ht="15" customHeight="1" x14ac:dyDescent="0.25">
      <c r="A39" s="83"/>
      <c r="B39" s="478"/>
      <c r="C39" s="478"/>
      <c r="D39" s="479"/>
      <c r="E39" s="519"/>
      <c r="F39" s="520"/>
      <c r="G39" s="520"/>
      <c r="H39" s="520"/>
      <c r="I39" s="520"/>
      <c r="J39" s="76" t="str">
        <f>IF(AND('Mapa de Riesgos'!$Y$30="Baja",'Mapa de Riesgos'!$AA$30="Leve"),CONCATENATE("R4C",'Mapa de Riesgos'!$O$30),"")</f>
        <v/>
      </c>
      <c r="K39" s="77" t="str">
        <f>IF(AND('Mapa de Riesgos'!$Y$32="Baja",'Mapa de Riesgos'!$AA$32="Leve"),CONCATENATE("R4C",'Mapa de Riesgos'!$O$32),"")</f>
        <v/>
      </c>
      <c r="L39" s="77" t="str">
        <f>IF(AND('Mapa de Riesgos'!$Y$33="Baja",'Mapa de Riesgos'!$AA$33="Leve"),CONCATENATE("R4C",'Mapa de Riesgos'!$O$33),"")</f>
        <v/>
      </c>
      <c r="M39" s="77" t="str">
        <f>IF(AND('Mapa de Riesgos'!$Y$34="Baja",'Mapa de Riesgos'!$AA$34="Leve"),CONCATENATE("R4C",'Mapa de Riesgos'!$O$34),"")</f>
        <v/>
      </c>
      <c r="N39" s="77" t="str">
        <f>IF(AND('Mapa de Riesgos'!$Y$35="Baja",'Mapa de Riesgos'!$AA$35="Leve"),CONCATENATE("R4C",'Mapa de Riesgos'!$O$35),"")</f>
        <v/>
      </c>
      <c r="O39" s="78" t="str">
        <f>IF(AND('Mapa de Riesgos'!$Y$36="Baja",'Mapa de Riesgos'!$AA$36="Leve"),CONCATENATE("R4C",'Mapa de Riesgos'!$O$36),"")</f>
        <v/>
      </c>
      <c r="P39" s="67" t="str">
        <f>IF(AND('Mapa de Riesgos'!$Y$30="Baja",'Mapa de Riesgos'!$AA$30="Menor"),CONCATENATE("R4C",'Mapa de Riesgos'!$O$30),"")</f>
        <v/>
      </c>
      <c r="Q39" s="68" t="str">
        <f>IF(AND('Mapa de Riesgos'!$Y$32="Baja",'Mapa de Riesgos'!$AA$32="Menor"),CONCATENATE("R4C",'Mapa de Riesgos'!$O$32),"")</f>
        <v/>
      </c>
      <c r="R39" s="68" t="str">
        <f>IF(AND('Mapa de Riesgos'!$Y$33="Baja",'Mapa de Riesgos'!$AA$33="Menor"),CONCATENATE("R4C",'Mapa de Riesgos'!$O$33),"")</f>
        <v/>
      </c>
      <c r="S39" s="68" t="str">
        <f>IF(AND('Mapa de Riesgos'!$Y$34="Baja",'Mapa de Riesgos'!$AA$34="Menor"),CONCATENATE("R4C",'Mapa de Riesgos'!$O$34),"")</f>
        <v/>
      </c>
      <c r="T39" s="68" t="str">
        <f>IF(AND('Mapa de Riesgos'!$Y$35="Baja",'Mapa de Riesgos'!$AA$35="Menor"),CONCATENATE("R4C",'Mapa de Riesgos'!$O$35),"")</f>
        <v/>
      </c>
      <c r="U39" s="69" t="str">
        <f>IF(AND('Mapa de Riesgos'!$Y$36="Baja",'Mapa de Riesgos'!$AA$36="Menor"),CONCATENATE("R4C",'Mapa de Riesgos'!$O$36),"")</f>
        <v/>
      </c>
      <c r="V39" s="67" t="str">
        <f>IF(AND('Mapa de Riesgos'!$Y$30="Baja",'Mapa de Riesgos'!$AA$30="Moderado"),CONCATENATE("R4C",'Mapa de Riesgos'!$O$30),"")</f>
        <v/>
      </c>
      <c r="W39" s="68" t="str">
        <f>IF(AND('Mapa de Riesgos'!$Y$32="Baja",'Mapa de Riesgos'!$AA$32="Moderado"),CONCATENATE("R4C",'Mapa de Riesgos'!$O$32),"")</f>
        <v/>
      </c>
      <c r="X39" s="68" t="str">
        <f>IF(AND('Mapa de Riesgos'!$Y$33="Baja",'Mapa de Riesgos'!$AA$33="Moderado"),CONCATENATE("R4C",'Mapa de Riesgos'!$O$33),"")</f>
        <v/>
      </c>
      <c r="Y39" s="68" t="str">
        <f>IF(AND('Mapa de Riesgos'!$Y$34="Baja",'Mapa de Riesgos'!$AA$34="Moderado"),CONCATENATE("R4C",'Mapa de Riesgos'!$O$34),"")</f>
        <v/>
      </c>
      <c r="Z39" s="68" t="str">
        <f>IF(AND('Mapa de Riesgos'!$Y$35="Baja",'Mapa de Riesgos'!$AA$35="Moderado"),CONCATENATE("R4C",'Mapa de Riesgos'!$O$35),"")</f>
        <v/>
      </c>
      <c r="AA39" s="69" t="str">
        <f>IF(AND('Mapa de Riesgos'!$Y$36="Baja",'Mapa de Riesgos'!$AA$36="Moderado"),CONCATENATE("R4C",'Mapa de Riesgos'!$O$36),"")</f>
        <v/>
      </c>
      <c r="AB39" s="52" t="str">
        <f>IF(AND('Mapa de Riesgos'!$Y$30="Baja",'Mapa de Riesgos'!$AA$30="Mayor"),CONCATENATE("R4C",'Mapa de Riesgos'!$O$30),"")</f>
        <v/>
      </c>
      <c r="AC39" s="53" t="str">
        <f>IF(AND('Mapa de Riesgos'!$Y$32="Baja",'Mapa de Riesgos'!$AA$32="Mayor"),CONCATENATE("R4C",'Mapa de Riesgos'!$O$32),"")</f>
        <v/>
      </c>
      <c r="AD39" s="53" t="str">
        <f>IF(AND('Mapa de Riesgos'!$Y$33="Baja",'Mapa de Riesgos'!$AA$33="Mayor"),CONCATENATE("R4C",'Mapa de Riesgos'!$O$33),"")</f>
        <v/>
      </c>
      <c r="AE39" s="53" t="str">
        <f>IF(AND('Mapa de Riesgos'!$Y$34="Baja",'Mapa de Riesgos'!$AA$34="Mayor"),CONCATENATE("R4C",'Mapa de Riesgos'!$O$34),"")</f>
        <v/>
      </c>
      <c r="AF39" s="53" t="str">
        <f>IF(AND('Mapa de Riesgos'!$Y$35="Baja",'Mapa de Riesgos'!$AA$35="Mayor"),CONCATENATE("R4C",'Mapa de Riesgos'!$O$35),"")</f>
        <v/>
      </c>
      <c r="AG39" s="54" t="str">
        <f>IF(AND('Mapa de Riesgos'!$Y$36="Baja",'Mapa de Riesgos'!$AA$36="Mayor"),CONCATENATE("R4C",'Mapa de Riesgos'!$O$36),"")</f>
        <v/>
      </c>
      <c r="AH39" s="55" t="str">
        <f>IF(AND('Mapa de Riesgos'!$Y$30="Baja",'Mapa de Riesgos'!$AA$30="Catastrófico"),CONCATENATE("R4C",'Mapa de Riesgos'!$O$30),"")</f>
        <v/>
      </c>
      <c r="AI39" s="56" t="str">
        <f>IF(AND('Mapa de Riesgos'!$Y$32="Baja",'Mapa de Riesgos'!$AA$32="Catastrófico"),CONCATENATE("R4C",'Mapa de Riesgos'!$O$32),"")</f>
        <v/>
      </c>
      <c r="AJ39" s="56" t="str">
        <f>IF(AND('Mapa de Riesgos'!$Y$33="Baja",'Mapa de Riesgos'!$AA$33="Catastrófico"),CONCATENATE("R4C",'Mapa de Riesgos'!$O$33),"")</f>
        <v/>
      </c>
      <c r="AK39" s="56" t="str">
        <f>IF(AND('Mapa de Riesgos'!$Y$34="Baja",'Mapa de Riesgos'!$AA$34="Catastrófico"),CONCATENATE("R4C",'Mapa de Riesgos'!$O$34),"")</f>
        <v/>
      </c>
      <c r="AL39" s="56" t="str">
        <f>IF(AND('Mapa de Riesgos'!$Y$35="Baja",'Mapa de Riesgos'!$AA$35="Catastrófico"),CONCATENATE("R4C",'Mapa de Riesgos'!$O$35),"")</f>
        <v/>
      </c>
      <c r="AM39" s="57" t="str">
        <f>IF(AND('Mapa de Riesgos'!$Y$36="Baja",'Mapa de Riesgos'!$AA$36="Catastrófico"),CONCATENATE("R4C",'Mapa de Riesgos'!$O$36),"")</f>
        <v/>
      </c>
      <c r="AN39" s="83"/>
      <c r="AO39" s="550"/>
      <c r="AP39" s="551"/>
      <c r="AQ39" s="551"/>
      <c r="AR39" s="551"/>
      <c r="AS39" s="551"/>
      <c r="AT39" s="552"/>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row>
    <row r="40" spans="1:80" ht="15" customHeight="1" x14ac:dyDescent="0.25">
      <c r="A40" s="83"/>
      <c r="B40" s="478"/>
      <c r="C40" s="478"/>
      <c r="D40" s="479"/>
      <c r="E40" s="519"/>
      <c r="F40" s="520"/>
      <c r="G40" s="520"/>
      <c r="H40" s="520"/>
      <c r="I40" s="520"/>
      <c r="J40" s="76" t="str">
        <f>IF(AND('Mapa de Riesgos'!$Y$37="Baja",'Mapa de Riesgos'!$AA$37="Leve"),CONCATENATE("R5C",'Mapa de Riesgos'!$O$37),"")</f>
        <v/>
      </c>
      <c r="K40" s="77" t="str">
        <f>IF(AND('Mapa de Riesgos'!$Y$38="Baja",'Mapa de Riesgos'!$AA$38="Leve"),CONCATENATE("R5C",'Mapa de Riesgos'!$O$38),"")</f>
        <v/>
      </c>
      <c r="L40" s="77" t="str">
        <f>IF(AND('Mapa de Riesgos'!$Y$39="Baja",'Mapa de Riesgos'!$AA$39="Leve"),CONCATENATE("R5C",'Mapa de Riesgos'!$O$39),"")</f>
        <v/>
      </c>
      <c r="M40" s="77" t="str">
        <f>IF(AND('Mapa de Riesgos'!$Y$40="Baja",'Mapa de Riesgos'!$AA$40="Leve"),CONCATENATE("R5C",'Mapa de Riesgos'!$O$40),"")</f>
        <v/>
      </c>
      <c r="N40" s="77" t="str">
        <f>IF(AND('Mapa de Riesgos'!$Y$41="Baja",'Mapa de Riesgos'!$AA$41="Leve"),CONCATENATE("R5C",'Mapa de Riesgos'!$O$41),"")</f>
        <v/>
      </c>
      <c r="O40" s="78" t="str">
        <f>IF(AND('Mapa de Riesgos'!$Y$42="Baja",'Mapa de Riesgos'!$AA$42="Leve"),CONCATENATE("R5C",'Mapa de Riesgos'!$O$42),"")</f>
        <v/>
      </c>
      <c r="P40" s="67" t="str">
        <f>IF(AND('Mapa de Riesgos'!$Y$37="Baja",'Mapa de Riesgos'!$AA$37="Menor"),CONCATENATE("R5C",'Mapa de Riesgos'!$O$37),"")</f>
        <v/>
      </c>
      <c r="Q40" s="68" t="str">
        <f>IF(AND('Mapa de Riesgos'!$Y$38="Baja",'Mapa de Riesgos'!$AA$38="Menor"),CONCATENATE("R5C",'Mapa de Riesgos'!$O$38),"")</f>
        <v/>
      </c>
      <c r="R40" s="68" t="str">
        <f>IF(AND('Mapa de Riesgos'!$Y$39="Baja",'Mapa de Riesgos'!$AA$39="Menor"),CONCATENATE("R5C",'Mapa de Riesgos'!$O$39),"")</f>
        <v/>
      </c>
      <c r="S40" s="68" t="str">
        <f>IF(AND('Mapa de Riesgos'!$Y$40="Baja",'Mapa de Riesgos'!$AA$40="Menor"),CONCATENATE("R5C",'Mapa de Riesgos'!$O$40),"")</f>
        <v/>
      </c>
      <c r="T40" s="68" t="str">
        <f>IF(AND('Mapa de Riesgos'!$Y$41="Baja",'Mapa de Riesgos'!$AA$41="Menor"),CONCATENATE("R5C",'Mapa de Riesgos'!$O$41),"")</f>
        <v/>
      </c>
      <c r="U40" s="69" t="str">
        <f>IF(AND('Mapa de Riesgos'!$Y$42="Baja",'Mapa de Riesgos'!$AA$42="Menor"),CONCATENATE("R5C",'Mapa de Riesgos'!$O$42),"")</f>
        <v/>
      </c>
      <c r="V40" s="67" t="str">
        <f>IF(AND('Mapa de Riesgos'!$Y$37="Baja",'Mapa de Riesgos'!$AA$37="Moderado"),CONCATENATE("R5C",'Mapa de Riesgos'!$O$37),"")</f>
        <v>R5C1</v>
      </c>
      <c r="W40" s="68" t="str">
        <f>IF(AND('Mapa de Riesgos'!$Y$38="Baja",'Mapa de Riesgos'!$AA$38="Moderado"),CONCATENATE("R5C",'Mapa de Riesgos'!$O$38),"")</f>
        <v/>
      </c>
      <c r="X40" s="68" t="str">
        <f>IF(AND('Mapa de Riesgos'!$Y$39="Baja",'Mapa de Riesgos'!$AA$39="Moderado"),CONCATENATE("R5C",'Mapa de Riesgos'!$O$39),"")</f>
        <v/>
      </c>
      <c r="Y40" s="68" t="str">
        <f>IF(AND('Mapa de Riesgos'!$Y$40="Baja",'Mapa de Riesgos'!$AA$40="Moderado"),CONCATENATE("R5C",'Mapa de Riesgos'!$O$40),"")</f>
        <v/>
      </c>
      <c r="Z40" s="68" t="str">
        <f>IF(AND('Mapa de Riesgos'!$Y$41="Baja",'Mapa de Riesgos'!$AA$41="Moderado"),CONCATENATE("R5C",'Mapa de Riesgos'!$O$41),"")</f>
        <v/>
      </c>
      <c r="AA40" s="69" t="str">
        <f>IF(AND('Mapa de Riesgos'!$Y$42="Baja",'Mapa de Riesgos'!$AA$42="Moderado"),CONCATENATE("R5C",'Mapa de Riesgos'!$O$42),"")</f>
        <v/>
      </c>
      <c r="AB40" s="52" t="str">
        <f>IF(AND('Mapa de Riesgos'!$Y$37="Baja",'Mapa de Riesgos'!$AA$37="Mayor"),CONCATENATE("R5C",'Mapa de Riesgos'!$O$37),"")</f>
        <v/>
      </c>
      <c r="AC40" s="53" t="str">
        <f>IF(AND('Mapa de Riesgos'!$Y$38="Baja",'Mapa de Riesgos'!$AA$38="Mayor"),CONCATENATE("R5C",'Mapa de Riesgos'!$O$38),"")</f>
        <v/>
      </c>
      <c r="AD40" s="53" t="str">
        <f>IF(AND('Mapa de Riesgos'!$Y$39="Baja",'Mapa de Riesgos'!$AA$39="Mayor"),CONCATENATE("R5C",'Mapa de Riesgos'!$O$39),"")</f>
        <v/>
      </c>
      <c r="AE40" s="53" t="str">
        <f>IF(AND('Mapa de Riesgos'!$Y$40="Baja",'Mapa de Riesgos'!$AA$40="Mayor"),CONCATENATE("R5C",'Mapa de Riesgos'!$O$40),"")</f>
        <v/>
      </c>
      <c r="AF40" s="53" t="str">
        <f>IF(AND('Mapa de Riesgos'!$Y$41="Baja",'Mapa de Riesgos'!$AA$41="Mayor"),CONCATENATE("R5C",'Mapa de Riesgos'!$O$41),"")</f>
        <v/>
      </c>
      <c r="AG40" s="54" t="str">
        <f>IF(AND('Mapa de Riesgos'!$Y$42="Baja",'Mapa de Riesgos'!$AA$42="Mayor"),CONCATENATE("R5C",'Mapa de Riesgos'!$O$42),"")</f>
        <v/>
      </c>
      <c r="AH40" s="55" t="str">
        <f>IF(AND('Mapa de Riesgos'!$Y$37="Baja",'Mapa de Riesgos'!$AA$37="Catastrófico"),CONCATENATE("R5C",'Mapa de Riesgos'!$O$37),"")</f>
        <v/>
      </c>
      <c r="AI40" s="56" t="str">
        <f>IF(AND('Mapa de Riesgos'!$Y$38="Baja",'Mapa de Riesgos'!$AA$38="Catastrófico"),CONCATENATE("R5C",'Mapa de Riesgos'!$O$38),"")</f>
        <v/>
      </c>
      <c r="AJ40" s="56" t="str">
        <f>IF(AND('Mapa de Riesgos'!$Y$39="Baja",'Mapa de Riesgos'!$AA$39="Catastrófico"),CONCATENATE("R5C",'Mapa de Riesgos'!$O$39),"")</f>
        <v/>
      </c>
      <c r="AK40" s="56" t="str">
        <f>IF(AND('Mapa de Riesgos'!$Y$40="Baja",'Mapa de Riesgos'!$AA$40="Catastrófico"),CONCATENATE("R5C",'Mapa de Riesgos'!$O$40),"")</f>
        <v/>
      </c>
      <c r="AL40" s="56" t="str">
        <f>IF(AND('Mapa de Riesgos'!$Y$41="Baja",'Mapa de Riesgos'!$AA$41="Catastrófico"),CONCATENATE("R5C",'Mapa de Riesgos'!$O$41),"")</f>
        <v/>
      </c>
      <c r="AM40" s="57" t="str">
        <f>IF(AND('Mapa de Riesgos'!$Y$42="Baja",'Mapa de Riesgos'!$AA$42="Catastrófico"),CONCATENATE("R5C",'Mapa de Riesgos'!$O$42),"")</f>
        <v/>
      </c>
      <c r="AN40" s="83"/>
      <c r="AO40" s="550"/>
      <c r="AP40" s="551"/>
      <c r="AQ40" s="551"/>
      <c r="AR40" s="551"/>
      <c r="AS40" s="551"/>
      <c r="AT40" s="552"/>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row>
    <row r="41" spans="1:80" ht="15" customHeight="1" x14ac:dyDescent="0.25">
      <c r="A41" s="83"/>
      <c r="B41" s="478"/>
      <c r="C41" s="478"/>
      <c r="D41" s="479"/>
      <c r="E41" s="519"/>
      <c r="F41" s="520"/>
      <c r="G41" s="520"/>
      <c r="H41" s="520"/>
      <c r="I41" s="520"/>
      <c r="J41" s="76" t="str">
        <f>IF(AND('Mapa de Riesgos'!$Y$43="Baja",'Mapa de Riesgos'!$AA$43="Leve"),CONCATENATE("R6C",'Mapa de Riesgos'!$O$43),"")</f>
        <v/>
      </c>
      <c r="K41" s="77" t="str">
        <f>IF(AND('Mapa de Riesgos'!$Y$44="Baja",'Mapa de Riesgos'!$AA$44="Leve"),CONCATENATE("R6C",'Mapa de Riesgos'!$O$44),"")</f>
        <v/>
      </c>
      <c r="L41" s="77" t="str">
        <f>IF(AND('Mapa de Riesgos'!$Y$45="Baja",'Mapa de Riesgos'!$AA$45="Leve"),CONCATENATE("R6C",'Mapa de Riesgos'!$O$45),"")</f>
        <v/>
      </c>
      <c r="M41" s="77" t="str">
        <f>IF(AND('Mapa de Riesgos'!$Y$46="Baja",'Mapa de Riesgos'!$AA$46="Leve"),CONCATENATE("R6C",'Mapa de Riesgos'!$O$46),"")</f>
        <v/>
      </c>
      <c r="N41" s="77" t="str">
        <f>IF(AND('Mapa de Riesgos'!$Y$47="Baja",'Mapa de Riesgos'!$AA$47="Leve"),CONCATENATE("R6C",'Mapa de Riesgos'!$O$47),"")</f>
        <v/>
      </c>
      <c r="O41" s="78" t="str">
        <f>IF(AND('Mapa de Riesgos'!$Y$48="Baja",'Mapa de Riesgos'!$AA$48="Leve"),CONCATENATE("R6C",'Mapa de Riesgos'!$O$48),"")</f>
        <v/>
      </c>
      <c r="P41" s="67" t="str">
        <f>IF(AND('Mapa de Riesgos'!$Y$43="Baja",'Mapa de Riesgos'!$AA$43="Menor"),CONCATENATE("R6C",'Mapa de Riesgos'!$O$43),"")</f>
        <v/>
      </c>
      <c r="Q41" s="68" t="str">
        <f>IF(AND('Mapa de Riesgos'!$Y$44="Baja",'Mapa de Riesgos'!$AA$44="Menor"),CONCATENATE("R6C",'Mapa de Riesgos'!$O$44),"")</f>
        <v/>
      </c>
      <c r="R41" s="68" t="str">
        <f>IF(AND('Mapa de Riesgos'!$Y$45="Baja",'Mapa de Riesgos'!$AA$45="Menor"),CONCATENATE("R6C",'Mapa de Riesgos'!$O$45),"")</f>
        <v/>
      </c>
      <c r="S41" s="68" t="str">
        <f>IF(AND('Mapa de Riesgos'!$Y$46="Baja",'Mapa de Riesgos'!$AA$46="Menor"),CONCATENATE("R6C",'Mapa de Riesgos'!$O$46),"")</f>
        <v/>
      </c>
      <c r="T41" s="68" t="str">
        <f>IF(AND('Mapa de Riesgos'!$Y$47="Baja",'Mapa de Riesgos'!$AA$47="Menor"),CONCATENATE("R6C",'Mapa de Riesgos'!$O$47),"")</f>
        <v/>
      </c>
      <c r="U41" s="69" t="str">
        <f>IF(AND('Mapa de Riesgos'!$Y$48="Baja",'Mapa de Riesgos'!$AA$48="Menor"),CONCATENATE("R6C",'Mapa de Riesgos'!$O$48),"")</f>
        <v/>
      </c>
      <c r="V41" s="67" t="str">
        <f>IF(AND('Mapa de Riesgos'!$Y$43="Baja",'Mapa de Riesgos'!$AA$43="Moderado"),CONCATENATE("R6C",'Mapa de Riesgos'!$O$43),"")</f>
        <v>R6C</v>
      </c>
      <c r="W41" s="68" t="str">
        <f>IF(AND('Mapa de Riesgos'!$Y$44="Baja",'Mapa de Riesgos'!$AA$44="Moderado"),CONCATENATE("R6C",'Mapa de Riesgos'!$O$44),"")</f>
        <v/>
      </c>
      <c r="X41" s="68" t="str">
        <f>IF(AND('Mapa de Riesgos'!$Y$45="Baja",'Mapa de Riesgos'!$AA$45="Moderado"),CONCATENATE("R6C",'Mapa de Riesgos'!$O$45),"")</f>
        <v/>
      </c>
      <c r="Y41" s="68" t="str">
        <f>IF(AND('Mapa de Riesgos'!$Y$46="Baja",'Mapa de Riesgos'!$AA$46="Moderado"),CONCATENATE("R6C",'Mapa de Riesgos'!$O$46),"")</f>
        <v/>
      </c>
      <c r="Z41" s="68" t="str">
        <f>IF(AND('Mapa de Riesgos'!$Y$47="Baja",'Mapa de Riesgos'!$AA$47="Moderado"),CONCATENATE("R6C",'Mapa de Riesgos'!$O$47),"")</f>
        <v/>
      </c>
      <c r="AA41" s="69" t="str">
        <f>IF(AND('Mapa de Riesgos'!$Y$48="Baja",'Mapa de Riesgos'!$AA$48="Moderado"),CONCATENATE("R6C",'Mapa de Riesgos'!$O$48),"")</f>
        <v/>
      </c>
      <c r="AB41" s="52" t="str">
        <f>IF(AND('Mapa de Riesgos'!$Y$43="Baja",'Mapa de Riesgos'!$AA$43="Mayor"),CONCATENATE("R6C",'Mapa de Riesgos'!$O$43),"")</f>
        <v/>
      </c>
      <c r="AC41" s="53" t="str">
        <f>IF(AND('Mapa de Riesgos'!$Y$44="Baja",'Mapa de Riesgos'!$AA$44="Mayor"),CONCATENATE("R6C",'Mapa de Riesgos'!$O$44),"")</f>
        <v/>
      </c>
      <c r="AD41" s="53" t="str">
        <f>IF(AND('Mapa de Riesgos'!$Y$45="Baja",'Mapa de Riesgos'!$AA$45="Mayor"),CONCATENATE("R6C",'Mapa de Riesgos'!$O$45),"")</f>
        <v/>
      </c>
      <c r="AE41" s="53" t="str">
        <f>IF(AND('Mapa de Riesgos'!$Y$46="Baja",'Mapa de Riesgos'!$AA$46="Mayor"),CONCATENATE("R6C",'Mapa de Riesgos'!$O$46),"")</f>
        <v/>
      </c>
      <c r="AF41" s="53" t="str">
        <f>IF(AND('Mapa de Riesgos'!$Y$47="Baja",'Mapa de Riesgos'!$AA$47="Mayor"),CONCATENATE("R6C",'Mapa de Riesgos'!$O$47),"")</f>
        <v/>
      </c>
      <c r="AG41" s="54" t="str">
        <f>IF(AND('Mapa de Riesgos'!$Y$48="Baja",'Mapa de Riesgos'!$AA$48="Mayor"),CONCATENATE("R6C",'Mapa de Riesgos'!$O$48),"")</f>
        <v/>
      </c>
      <c r="AH41" s="55" t="str">
        <f>IF(AND('Mapa de Riesgos'!$Y$43="Baja",'Mapa de Riesgos'!$AA$43="Catastrófico"),CONCATENATE("R6C",'Mapa de Riesgos'!$O$43),"")</f>
        <v/>
      </c>
      <c r="AI41" s="56" t="str">
        <f>IF(AND('Mapa de Riesgos'!$Y$44="Baja",'Mapa de Riesgos'!$AA$44="Catastrófico"),CONCATENATE("R6C",'Mapa de Riesgos'!$O$44),"")</f>
        <v/>
      </c>
      <c r="AJ41" s="56" t="str">
        <f>IF(AND('Mapa de Riesgos'!$Y$45="Baja",'Mapa de Riesgos'!$AA$45="Catastrófico"),CONCATENATE("R6C",'Mapa de Riesgos'!$O$45),"")</f>
        <v/>
      </c>
      <c r="AK41" s="56" t="str">
        <f>IF(AND('Mapa de Riesgos'!$Y$46="Baja",'Mapa de Riesgos'!$AA$46="Catastrófico"),CONCATENATE("R6C",'Mapa de Riesgos'!$O$46),"")</f>
        <v/>
      </c>
      <c r="AL41" s="56" t="str">
        <f>IF(AND('Mapa de Riesgos'!$Y$47="Baja",'Mapa de Riesgos'!$AA$47="Catastrófico"),CONCATENATE("R6C",'Mapa de Riesgos'!$O$47),"")</f>
        <v/>
      </c>
      <c r="AM41" s="57" t="str">
        <f>IF(AND('Mapa de Riesgos'!$Y$48="Baja",'Mapa de Riesgos'!$AA$48="Catastrófico"),CONCATENATE("R6C",'Mapa de Riesgos'!$O$48),"")</f>
        <v/>
      </c>
      <c r="AN41" s="83"/>
      <c r="AO41" s="550"/>
      <c r="AP41" s="551"/>
      <c r="AQ41" s="551"/>
      <c r="AR41" s="551"/>
      <c r="AS41" s="551"/>
      <c r="AT41" s="552"/>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row>
    <row r="42" spans="1:80" ht="15" customHeight="1" x14ac:dyDescent="0.25">
      <c r="A42" s="83"/>
      <c r="B42" s="478"/>
      <c r="C42" s="478"/>
      <c r="D42" s="479"/>
      <c r="E42" s="519"/>
      <c r="F42" s="520"/>
      <c r="G42" s="520"/>
      <c r="H42" s="520"/>
      <c r="I42" s="520"/>
      <c r="J42" s="76" t="str">
        <f>IF(AND('Mapa de Riesgos'!$Y$49="Baja",'Mapa de Riesgos'!$AA$49="Leve"),CONCATENATE("R7C",'Mapa de Riesgos'!$O$49),"")</f>
        <v/>
      </c>
      <c r="K42" s="77" t="str">
        <f>IF(AND('Mapa de Riesgos'!$Y$50="Baja",'Mapa de Riesgos'!$AA$50="Leve"),CONCATENATE("R7C",'Mapa de Riesgos'!$O$50),"")</f>
        <v/>
      </c>
      <c r="L42" s="77" t="str">
        <f>IF(AND('Mapa de Riesgos'!$Y$51="Baja",'Mapa de Riesgos'!$AA$51="Leve"),CONCATENATE("R7C",'Mapa de Riesgos'!$O$51),"")</f>
        <v/>
      </c>
      <c r="M42" s="77" t="str">
        <f>IF(AND('Mapa de Riesgos'!$Y$52="Baja",'Mapa de Riesgos'!$AA$52="Leve"),CONCATENATE("R7C",'Mapa de Riesgos'!$O$52),"")</f>
        <v/>
      </c>
      <c r="N42" s="77" t="str">
        <f>IF(AND('Mapa de Riesgos'!$Y$53="Baja",'Mapa de Riesgos'!$AA$53="Leve"),CONCATENATE("R7C",'Mapa de Riesgos'!$O$53),"")</f>
        <v/>
      </c>
      <c r="O42" s="78" t="str">
        <f>IF(AND('Mapa de Riesgos'!$Y$54="Baja",'Mapa de Riesgos'!$AA$54="Leve"),CONCATENATE("R7C",'Mapa de Riesgos'!$O$54),"")</f>
        <v/>
      </c>
      <c r="P42" s="67" t="str">
        <f>IF(AND('Mapa de Riesgos'!$Y$49="Baja",'Mapa de Riesgos'!$AA$49="Menor"),CONCATENATE("R7C",'Mapa de Riesgos'!$O$49),"")</f>
        <v/>
      </c>
      <c r="Q42" s="68" t="str">
        <f>IF(AND('Mapa de Riesgos'!$Y$50="Baja",'Mapa de Riesgos'!$AA$50="Menor"),CONCATENATE("R7C",'Mapa de Riesgos'!$O$50),"")</f>
        <v/>
      </c>
      <c r="R42" s="68" t="str">
        <f>IF(AND('Mapa de Riesgos'!$Y$51="Baja",'Mapa de Riesgos'!$AA$51="Menor"),CONCATENATE("R7C",'Mapa de Riesgos'!$O$51),"")</f>
        <v/>
      </c>
      <c r="S42" s="68" t="str">
        <f>IF(AND('Mapa de Riesgos'!$Y$52="Baja",'Mapa de Riesgos'!$AA$52="Menor"),CONCATENATE("R7C",'Mapa de Riesgos'!$O$52),"")</f>
        <v/>
      </c>
      <c r="T42" s="68" t="str">
        <f>IF(AND('Mapa de Riesgos'!$Y$53="Baja",'Mapa de Riesgos'!$AA$53="Menor"),CONCATENATE("R7C",'Mapa de Riesgos'!$O$53),"")</f>
        <v/>
      </c>
      <c r="U42" s="69" t="str">
        <f>IF(AND('Mapa de Riesgos'!$Y$54="Baja",'Mapa de Riesgos'!$AA$54="Menor"),CONCATENATE("R7C",'Mapa de Riesgos'!$O$54),"")</f>
        <v/>
      </c>
      <c r="V42" s="67" t="str">
        <f>IF(AND('Mapa de Riesgos'!$Y$49="Baja",'Mapa de Riesgos'!$AA$49="Moderado"),CONCATENATE("R7C",'Mapa de Riesgos'!$O$49),"")</f>
        <v/>
      </c>
      <c r="W42" s="68" t="str">
        <f>IF(AND('Mapa de Riesgos'!$Y$50="Baja",'Mapa de Riesgos'!$AA$50="Moderado"),CONCATENATE("R7C",'Mapa de Riesgos'!$O$50),"")</f>
        <v/>
      </c>
      <c r="X42" s="68" t="str">
        <f>IF(AND('Mapa de Riesgos'!$Y$51="Baja",'Mapa de Riesgos'!$AA$51="Moderado"),CONCATENATE("R7C",'Mapa de Riesgos'!$O$51),"")</f>
        <v/>
      </c>
      <c r="Y42" s="68" t="str">
        <f>IF(AND('Mapa de Riesgos'!$Y$52="Baja",'Mapa de Riesgos'!$AA$52="Moderado"),CONCATENATE("R7C",'Mapa de Riesgos'!$O$52),"")</f>
        <v/>
      </c>
      <c r="Z42" s="68" t="str">
        <f>IF(AND('Mapa de Riesgos'!$Y$53="Baja",'Mapa de Riesgos'!$AA$53="Moderado"),CONCATENATE("R7C",'Mapa de Riesgos'!$O$53),"")</f>
        <v/>
      </c>
      <c r="AA42" s="69" t="str">
        <f>IF(AND('Mapa de Riesgos'!$Y$54="Baja",'Mapa de Riesgos'!$AA$54="Moderado"),CONCATENATE("R7C",'Mapa de Riesgos'!$O$54),"")</f>
        <v/>
      </c>
      <c r="AB42" s="52" t="str">
        <f>IF(AND('Mapa de Riesgos'!$Y$49="Baja",'Mapa de Riesgos'!$AA$49="Mayor"),CONCATENATE("R7C",'Mapa de Riesgos'!$O$49),"")</f>
        <v/>
      </c>
      <c r="AC42" s="53" t="str">
        <f>IF(AND('Mapa de Riesgos'!$Y$50="Baja",'Mapa de Riesgos'!$AA$50="Mayor"),CONCATENATE("R7C",'Mapa de Riesgos'!$O$50),"")</f>
        <v/>
      </c>
      <c r="AD42" s="53" t="str">
        <f>IF(AND('Mapa de Riesgos'!$Y$51="Baja",'Mapa de Riesgos'!$AA$51="Mayor"),CONCATENATE("R7C",'Mapa de Riesgos'!$O$51),"")</f>
        <v/>
      </c>
      <c r="AE42" s="53" t="str">
        <f>IF(AND('Mapa de Riesgos'!$Y$52="Baja",'Mapa de Riesgos'!$AA$52="Mayor"),CONCATENATE("R7C",'Mapa de Riesgos'!$O$52),"")</f>
        <v/>
      </c>
      <c r="AF42" s="53" t="str">
        <f>IF(AND('Mapa de Riesgos'!$Y$53="Baja",'Mapa de Riesgos'!$AA$53="Mayor"),CONCATENATE("R7C",'Mapa de Riesgos'!$O$53),"")</f>
        <v/>
      </c>
      <c r="AG42" s="54" t="str">
        <f>IF(AND('Mapa de Riesgos'!$Y$54="Baja",'Mapa de Riesgos'!$AA$54="Mayor"),CONCATENATE("R7C",'Mapa de Riesgos'!$O$54),"")</f>
        <v/>
      </c>
      <c r="AH42" s="55" t="str">
        <f>IF(AND('Mapa de Riesgos'!$Y$49="Baja",'Mapa de Riesgos'!$AA$49="Catastrófico"),CONCATENATE("R7C",'Mapa de Riesgos'!$O$49),"")</f>
        <v/>
      </c>
      <c r="AI42" s="56" t="str">
        <f>IF(AND('Mapa de Riesgos'!$Y$50="Baja",'Mapa de Riesgos'!$AA$50="Catastrófico"),CONCATENATE("R7C",'Mapa de Riesgos'!$O$50),"")</f>
        <v/>
      </c>
      <c r="AJ42" s="56" t="str">
        <f>IF(AND('Mapa de Riesgos'!$Y$51="Baja",'Mapa de Riesgos'!$AA$51="Catastrófico"),CONCATENATE("R7C",'Mapa de Riesgos'!$O$51),"")</f>
        <v/>
      </c>
      <c r="AK42" s="56" t="str">
        <f>IF(AND('Mapa de Riesgos'!$Y$52="Baja",'Mapa de Riesgos'!$AA$52="Catastrófico"),CONCATENATE("R7C",'Mapa de Riesgos'!$O$52),"")</f>
        <v/>
      </c>
      <c r="AL42" s="56" t="str">
        <f>IF(AND('Mapa de Riesgos'!$Y$53="Baja",'Mapa de Riesgos'!$AA$53="Catastrófico"),CONCATENATE("R7C",'Mapa de Riesgos'!$O$53),"")</f>
        <v/>
      </c>
      <c r="AM42" s="57" t="str">
        <f>IF(AND('Mapa de Riesgos'!$Y$54="Baja",'Mapa de Riesgos'!$AA$54="Catastrófico"),CONCATENATE("R7C",'Mapa de Riesgos'!$O$54),"")</f>
        <v/>
      </c>
      <c r="AN42" s="83"/>
      <c r="AO42" s="550"/>
      <c r="AP42" s="551"/>
      <c r="AQ42" s="551"/>
      <c r="AR42" s="551"/>
      <c r="AS42" s="551"/>
      <c r="AT42" s="552"/>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row>
    <row r="43" spans="1:80" ht="15" customHeight="1" x14ac:dyDescent="0.25">
      <c r="A43" s="83"/>
      <c r="B43" s="478"/>
      <c r="C43" s="478"/>
      <c r="D43" s="479"/>
      <c r="E43" s="519"/>
      <c r="F43" s="520"/>
      <c r="G43" s="520"/>
      <c r="H43" s="520"/>
      <c r="I43" s="520"/>
      <c r="J43" s="76" t="str">
        <f>IF(AND('Mapa de Riesgos'!$Y$55="Baja",'Mapa de Riesgos'!$AA$55="Leve"),CONCATENATE("R8C",'Mapa de Riesgos'!$O$55),"")</f>
        <v/>
      </c>
      <c r="K43" s="77" t="str">
        <f>IF(AND('Mapa de Riesgos'!$Y$56="Baja",'Mapa de Riesgos'!$AA$56="Leve"),CONCATENATE("R8C",'Mapa de Riesgos'!$O$56),"")</f>
        <v/>
      </c>
      <c r="L43" s="77" t="str">
        <f>IF(AND('Mapa de Riesgos'!$Y$57="Baja",'Mapa de Riesgos'!$AA$57="Leve"),CONCATENATE("R8C",'Mapa de Riesgos'!$O$57),"")</f>
        <v/>
      </c>
      <c r="M43" s="77" t="str">
        <f>IF(AND('Mapa de Riesgos'!$Y$58="Baja",'Mapa de Riesgos'!$AA$58="Leve"),CONCATENATE("R8C",'Mapa de Riesgos'!$O$58),"")</f>
        <v/>
      </c>
      <c r="N43" s="77" t="str">
        <f>IF(AND('Mapa de Riesgos'!$Y$59="Baja",'Mapa de Riesgos'!$AA$59="Leve"),CONCATENATE("R8C",'Mapa de Riesgos'!$O$59),"")</f>
        <v/>
      </c>
      <c r="O43" s="78" t="str">
        <f>IF(AND('Mapa de Riesgos'!$Y$60="Baja",'Mapa de Riesgos'!$AA$60="Leve"),CONCATENATE("R8C",'Mapa de Riesgos'!$O$60),"")</f>
        <v/>
      </c>
      <c r="P43" s="67" t="str">
        <f>IF(AND('Mapa de Riesgos'!$Y$55="Baja",'Mapa de Riesgos'!$AA$55="Menor"),CONCATENATE("R8C",'Mapa de Riesgos'!$O$55),"")</f>
        <v/>
      </c>
      <c r="Q43" s="68" t="str">
        <f>IF(AND('Mapa de Riesgos'!$Y$56="Baja",'Mapa de Riesgos'!$AA$56="Menor"),CONCATENATE("R8C",'Mapa de Riesgos'!$O$56),"")</f>
        <v/>
      </c>
      <c r="R43" s="68" t="str">
        <f>IF(AND('Mapa de Riesgos'!$Y$57="Baja",'Mapa de Riesgos'!$AA$57="Menor"),CONCATENATE("R8C",'Mapa de Riesgos'!$O$57),"")</f>
        <v/>
      </c>
      <c r="S43" s="68" t="str">
        <f>IF(AND('Mapa de Riesgos'!$Y$58="Baja",'Mapa de Riesgos'!$AA$58="Menor"),CONCATENATE("R8C",'Mapa de Riesgos'!$O$58),"")</f>
        <v/>
      </c>
      <c r="T43" s="68" t="str">
        <f>IF(AND('Mapa de Riesgos'!$Y$59="Baja",'Mapa de Riesgos'!$AA$59="Menor"),CONCATENATE("R8C",'Mapa de Riesgos'!$O$59),"")</f>
        <v/>
      </c>
      <c r="U43" s="69" t="str">
        <f>IF(AND('Mapa de Riesgos'!$Y$60="Baja",'Mapa de Riesgos'!$AA$60="Menor"),CONCATENATE("R8C",'Mapa de Riesgos'!$O$60),"")</f>
        <v/>
      </c>
      <c r="V43" s="67" t="str">
        <f>IF(AND('Mapa de Riesgos'!$Y$55="Baja",'Mapa de Riesgos'!$AA$55="Moderado"),CONCATENATE("R8C",'Mapa de Riesgos'!$O$55),"")</f>
        <v/>
      </c>
      <c r="W43" s="68" t="str">
        <f>IF(AND('Mapa de Riesgos'!$Y$56="Baja",'Mapa de Riesgos'!$AA$56="Moderado"),CONCATENATE("R8C",'Mapa de Riesgos'!$O$56),"")</f>
        <v/>
      </c>
      <c r="X43" s="68" t="str">
        <f>IF(AND('Mapa de Riesgos'!$Y$57="Baja",'Mapa de Riesgos'!$AA$57="Moderado"),CONCATENATE("R8C",'Mapa de Riesgos'!$O$57),"")</f>
        <v/>
      </c>
      <c r="Y43" s="68" t="str">
        <f>IF(AND('Mapa de Riesgos'!$Y$58="Baja",'Mapa de Riesgos'!$AA$58="Moderado"),CONCATENATE("R8C",'Mapa de Riesgos'!$O$58),"")</f>
        <v/>
      </c>
      <c r="Z43" s="68" t="str">
        <f>IF(AND('Mapa de Riesgos'!$Y$59="Baja",'Mapa de Riesgos'!$AA$59="Moderado"),CONCATENATE("R8C",'Mapa de Riesgos'!$O$59),"")</f>
        <v/>
      </c>
      <c r="AA43" s="69" t="str">
        <f>IF(AND('Mapa de Riesgos'!$Y$60="Baja",'Mapa de Riesgos'!$AA$60="Moderado"),CONCATENATE("R8C",'Mapa de Riesgos'!$O$60),"")</f>
        <v/>
      </c>
      <c r="AB43" s="52" t="str">
        <f>IF(AND('Mapa de Riesgos'!$Y$55="Baja",'Mapa de Riesgos'!$AA$55="Mayor"),CONCATENATE("R8C",'Mapa de Riesgos'!$O$55),"")</f>
        <v/>
      </c>
      <c r="AC43" s="53" t="str">
        <f>IF(AND('Mapa de Riesgos'!$Y$56="Baja",'Mapa de Riesgos'!$AA$56="Mayor"),CONCATENATE("R8C",'Mapa de Riesgos'!$O$56),"")</f>
        <v/>
      </c>
      <c r="AD43" s="53" t="str">
        <f>IF(AND('Mapa de Riesgos'!$Y$57="Baja",'Mapa de Riesgos'!$AA$57="Mayor"),CONCATENATE("R8C",'Mapa de Riesgos'!$O$57),"")</f>
        <v/>
      </c>
      <c r="AE43" s="53" t="str">
        <f>IF(AND('Mapa de Riesgos'!$Y$58="Baja",'Mapa de Riesgos'!$AA$58="Mayor"),CONCATENATE("R8C",'Mapa de Riesgos'!$O$58),"")</f>
        <v/>
      </c>
      <c r="AF43" s="53" t="str">
        <f>IF(AND('Mapa de Riesgos'!$Y$59="Baja",'Mapa de Riesgos'!$AA$59="Mayor"),CONCATENATE("R8C",'Mapa de Riesgos'!$O$59),"")</f>
        <v/>
      </c>
      <c r="AG43" s="54" t="str">
        <f>IF(AND('Mapa de Riesgos'!$Y$60="Baja",'Mapa de Riesgos'!$AA$60="Mayor"),CONCATENATE("R8C",'Mapa de Riesgos'!$O$60),"")</f>
        <v/>
      </c>
      <c r="AH43" s="55" t="str">
        <f>IF(AND('Mapa de Riesgos'!$Y$55="Baja",'Mapa de Riesgos'!$AA$55="Catastrófico"),CONCATENATE("R8C",'Mapa de Riesgos'!$O$55),"")</f>
        <v/>
      </c>
      <c r="AI43" s="56" t="str">
        <f>IF(AND('Mapa de Riesgos'!$Y$56="Baja",'Mapa de Riesgos'!$AA$56="Catastrófico"),CONCATENATE("R8C",'Mapa de Riesgos'!$O$56),"")</f>
        <v/>
      </c>
      <c r="AJ43" s="56" t="str">
        <f>IF(AND('Mapa de Riesgos'!$Y$57="Baja",'Mapa de Riesgos'!$AA$57="Catastrófico"),CONCATENATE("R8C",'Mapa de Riesgos'!$O$57),"")</f>
        <v/>
      </c>
      <c r="AK43" s="56" t="str">
        <f>IF(AND('Mapa de Riesgos'!$Y$58="Baja",'Mapa de Riesgos'!$AA$58="Catastrófico"),CONCATENATE("R8C",'Mapa de Riesgos'!$O$58),"")</f>
        <v/>
      </c>
      <c r="AL43" s="56" t="str">
        <f>IF(AND('Mapa de Riesgos'!$Y$59="Baja",'Mapa de Riesgos'!$AA$59="Catastrófico"),CONCATENATE("R8C",'Mapa de Riesgos'!$O$59),"")</f>
        <v/>
      </c>
      <c r="AM43" s="57" t="str">
        <f>IF(AND('Mapa de Riesgos'!$Y$60="Baja",'Mapa de Riesgos'!$AA$60="Catastrófico"),CONCATENATE("R8C",'Mapa de Riesgos'!$O$60),"")</f>
        <v/>
      </c>
      <c r="AN43" s="83"/>
      <c r="AO43" s="550"/>
      <c r="AP43" s="551"/>
      <c r="AQ43" s="551"/>
      <c r="AR43" s="551"/>
      <c r="AS43" s="551"/>
      <c r="AT43" s="552"/>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row>
    <row r="44" spans="1:80" ht="15" customHeight="1" x14ac:dyDescent="0.25">
      <c r="A44" s="83"/>
      <c r="B44" s="478"/>
      <c r="C44" s="478"/>
      <c r="D44" s="479"/>
      <c r="E44" s="519"/>
      <c r="F44" s="520"/>
      <c r="G44" s="520"/>
      <c r="H44" s="520"/>
      <c r="I44" s="520"/>
      <c r="J44" s="76" t="str">
        <f>IF(AND('Mapa de Riesgos'!$Y$61="Baja",'Mapa de Riesgos'!$AA$61="Leve"),CONCATENATE("R9C",'Mapa de Riesgos'!$O$61),"")</f>
        <v/>
      </c>
      <c r="K44" s="77" t="str">
        <f>IF(AND('Mapa de Riesgos'!$Y$62="Baja",'Mapa de Riesgos'!$AA$62="Leve"),CONCATENATE("R9C",'Mapa de Riesgos'!$O$62),"")</f>
        <v/>
      </c>
      <c r="L44" s="77" t="str">
        <f>IF(AND('Mapa de Riesgos'!$Y$63="Baja",'Mapa de Riesgos'!$AA$63="Leve"),CONCATENATE("R9C",'Mapa de Riesgos'!$O$63),"")</f>
        <v/>
      </c>
      <c r="M44" s="77" t="str">
        <f>IF(AND('Mapa de Riesgos'!$Y$64="Baja",'Mapa de Riesgos'!$AA$64="Leve"),CONCATENATE("R9C",'Mapa de Riesgos'!$O$64),"")</f>
        <v/>
      </c>
      <c r="N44" s="77" t="str">
        <f>IF(AND('Mapa de Riesgos'!$Y$65="Baja",'Mapa de Riesgos'!$AA$65="Leve"),CONCATENATE("R9C",'Mapa de Riesgos'!$O$65),"")</f>
        <v/>
      </c>
      <c r="O44" s="78" t="str">
        <f>IF(AND('Mapa de Riesgos'!$Y$66="Baja",'Mapa de Riesgos'!$AA$66="Leve"),CONCATENATE("R9C",'Mapa de Riesgos'!$O$66),"")</f>
        <v/>
      </c>
      <c r="P44" s="67" t="str">
        <f>IF(AND('Mapa de Riesgos'!$Y$61="Baja",'Mapa de Riesgos'!$AA$61="Menor"),CONCATENATE("R9C",'Mapa de Riesgos'!$O$61),"")</f>
        <v/>
      </c>
      <c r="Q44" s="68" t="str">
        <f>IF(AND('Mapa de Riesgos'!$Y$62="Baja",'Mapa de Riesgos'!$AA$62="Menor"),CONCATENATE("R9C",'Mapa de Riesgos'!$O$62),"")</f>
        <v/>
      </c>
      <c r="R44" s="68" t="str">
        <f>IF(AND('Mapa de Riesgos'!$Y$63="Baja",'Mapa de Riesgos'!$AA$63="Menor"),CONCATENATE("R9C",'Mapa de Riesgos'!$O$63),"")</f>
        <v/>
      </c>
      <c r="S44" s="68" t="str">
        <f>IF(AND('Mapa de Riesgos'!$Y$64="Baja",'Mapa de Riesgos'!$AA$64="Menor"),CONCATENATE("R9C",'Mapa de Riesgos'!$O$64),"")</f>
        <v/>
      </c>
      <c r="T44" s="68" t="str">
        <f>IF(AND('Mapa de Riesgos'!$Y$65="Baja",'Mapa de Riesgos'!$AA$65="Menor"),CONCATENATE("R9C",'Mapa de Riesgos'!$O$65),"")</f>
        <v/>
      </c>
      <c r="U44" s="69" t="str">
        <f>IF(AND('Mapa de Riesgos'!$Y$66="Baja",'Mapa de Riesgos'!$AA$66="Menor"),CONCATENATE("R9C",'Mapa de Riesgos'!$O$66),"")</f>
        <v/>
      </c>
      <c r="V44" s="67" t="str">
        <f>IF(AND('Mapa de Riesgos'!$Y$61="Baja",'Mapa de Riesgos'!$AA$61="Moderado"),CONCATENATE("R9C",'Mapa de Riesgos'!$O$61),"")</f>
        <v/>
      </c>
      <c r="W44" s="68" t="str">
        <f>IF(AND('Mapa de Riesgos'!$Y$62="Baja",'Mapa de Riesgos'!$AA$62="Moderado"),CONCATENATE("R9C",'Mapa de Riesgos'!$O$62),"")</f>
        <v/>
      </c>
      <c r="X44" s="68" t="str">
        <f>IF(AND('Mapa de Riesgos'!$Y$63="Baja",'Mapa de Riesgos'!$AA$63="Moderado"),CONCATENATE("R9C",'Mapa de Riesgos'!$O$63),"")</f>
        <v/>
      </c>
      <c r="Y44" s="68" t="str">
        <f>IF(AND('Mapa de Riesgos'!$Y$64="Baja",'Mapa de Riesgos'!$AA$64="Moderado"),CONCATENATE("R9C",'Mapa de Riesgos'!$O$64),"")</f>
        <v/>
      </c>
      <c r="Z44" s="68" t="str">
        <f>IF(AND('Mapa de Riesgos'!$Y$65="Baja",'Mapa de Riesgos'!$AA$65="Moderado"),CONCATENATE("R9C",'Mapa de Riesgos'!$O$65),"")</f>
        <v/>
      </c>
      <c r="AA44" s="69" t="str">
        <f>IF(AND('Mapa de Riesgos'!$Y$66="Baja",'Mapa de Riesgos'!$AA$66="Moderado"),CONCATENATE("R9C",'Mapa de Riesgos'!$O$66),"")</f>
        <v/>
      </c>
      <c r="AB44" s="52" t="str">
        <f>IF(AND('Mapa de Riesgos'!$Y$61="Baja",'Mapa de Riesgos'!$AA$61="Mayor"),CONCATENATE("R9C",'Mapa de Riesgos'!$O$61),"")</f>
        <v/>
      </c>
      <c r="AC44" s="53" t="str">
        <f>IF(AND('Mapa de Riesgos'!$Y$62="Baja",'Mapa de Riesgos'!$AA$62="Mayor"),CONCATENATE("R9C",'Mapa de Riesgos'!$O$62),"")</f>
        <v/>
      </c>
      <c r="AD44" s="53" t="str">
        <f>IF(AND('Mapa de Riesgos'!$Y$63="Baja",'Mapa de Riesgos'!$AA$63="Mayor"),CONCATENATE("R9C",'Mapa de Riesgos'!$O$63),"")</f>
        <v/>
      </c>
      <c r="AE44" s="53" t="str">
        <f>IF(AND('Mapa de Riesgos'!$Y$64="Baja",'Mapa de Riesgos'!$AA$64="Mayor"),CONCATENATE("R9C",'Mapa de Riesgos'!$O$64),"")</f>
        <v/>
      </c>
      <c r="AF44" s="53" t="str">
        <f>IF(AND('Mapa de Riesgos'!$Y$65="Baja",'Mapa de Riesgos'!$AA$65="Mayor"),CONCATENATE("R9C",'Mapa de Riesgos'!$O$65),"")</f>
        <v/>
      </c>
      <c r="AG44" s="54" t="str">
        <f>IF(AND('Mapa de Riesgos'!$Y$66="Baja",'Mapa de Riesgos'!$AA$66="Mayor"),CONCATENATE("R9C",'Mapa de Riesgos'!$O$66),"")</f>
        <v/>
      </c>
      <c r="AH44" s="55" t="str">
        <f>IF(AND('Mapa de Riesgos'!$Y$61="Baja",'Mapa de Riesgos'!$AA$61="Catastrófico"),CONCATENATE("R9C",'Mapa de Riesgos'!$O$61),"")</f>
        <v/>
      </c>
      <c r="AI44" s="56" t="str">
        <f>IF(AND('Mapa de Riesgos'!$Y$62="Baja",'Mapa de Riesgos'!$AA$62="Catastrófico"),CONCATENATE("R9C",'Mapa de Riesgos'!$O$62),"")</f>
        <v/>
      </c>
      <c r="AJ44" s="56" t="str">
        <f>IF(AND('Mapa de Riesgos'!$Y$63="Baja",'Mapa de Riesgos'!$AA$63="Catastrófico"),CONCATENATE("R9C",'Mapa de Riesgos'!$O$63),"")</f>
        <v/>
      </c>
      <c r="AK44" s="56" t="str">
        <f>IF(AND('Mapa de Riesgos'!$Y$64="Baja",'Mapa de Riesgos'!$AA$64="Catastrófico"),CONCATENATE("R9C",'Mapa de Riesgos'!$O$64),"")</f>
        <v/>
      </c>
      <c r="AL44" s="56" t="str">
        <f>IF(AND('Mapa de Riesgos'!$Y$65="Baja",'Mapa de Riesgos'!$AA$65="Catastrófico"),CONCATENATE("R9C",'Mapa de Riesgos'!$O$65),"")</f>
        <v/>
      </c>
      <c r="AM44" s="57" t="str">
        <f>IF(AND('Mapa de Riesgos'!$Y$66="Baja",'Mapa de Riesgos'!$AA$66="Catastrófico"),CONCATENATE("R9C",'Mapa de Riesgos'!$O$66),"")</f>
        <v/>
      </c>
      <c r="AN44" s="83"/>
      <c r="AO44" s="550"/>
      <c r="AP44" s="551"/>
      <c r="AQ44" s="551"/>
      <c r="AR44" s="551"/>
      <c r="AS44" s="551"/>
      <c r="AT44" s="552"/>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0" ht="15.75" customHeight="1" thickBot="1" x14ac:dyDescent="0.3">
      <c r="A45" s="83"/>
      <c r="B45" s="478"/>
      <c r="C45" s="478"/>
      <c r="D45" s="479"/>
      <c r="E45" s="522"/>
      <c r="F45" s="523"/>
      <c r="G45" s="523"/>
      <c r="H45" s="523"/>
      <c r="I45" s="523"/>
      <c r="J45" s="79" t="str">
        <f>IF(AND('Mapa de Riesgos'!$Y$67="Baja",'Mapa de Riesgos'!$AA$67="Leve"),CONCATENATE("R10C",'Mapa de Riesgos'!$O$67),"")</f>
        <v/>
      </c>
      <c r="K45" s="80" t="str">
        <f>IF(AND('Mapa de Riesgos'!$Y$68="Baja",'Mapa de Riesgos'!$AA$68="Leve"),CONCATENATE("R10C",'Mapa de Riesgos'!$O$68),"")</f>
        <v/>
      </c>
      <c r="L45" s="80" t="str">
        <f>IF(AND('Mapa de Riesgos'!$Y$69="Baja",'Mapa de Riesgos'!$AA$69="Leve"),CONCATENATE("R10C",'Mapa de Riesgos'!$O$69),"")</f>
        <v/>
      </c>
      <c r="M45" s="80" t="str">
        <f>IF(AND('Mapa de Riesgos'!$Y$70="Baja",'Mapa de Riesgos'!$AA$70="Leve"),CONCATENATE("R10C",'Mapa de Riesgos'!$O$70),"")</f>
        <v/>
      </c>
      <c r="N45" s="80" t="str">
        <f>IF(AND('Mapa de Riesgos'!$Y$71="Baja",'Mapa de Riesgos'!$AA$71="Leve"),CONCATENATE("R10C",'Mapa de Riesgos'!$O$71),"")</f>
        <v/>
      </c>
      <c r="O45" s="81" t="str">
        <f>IF(AND('Mapa de Riesgos'!$Y$72="Baja",'Mapa de Riesgos'!$AA$72="Leve"),CONCATENATE("R10C",'Mapa de Riesgos'!$O$72),"")</f>
        <v/>
      </c>
      <c r="P45" s="67" t="str">
        <f>IF(AND('Mapa de Riesgos'!$Y$67="Baja",'Mapa de Riesgos'!$AA$67="Menor"),CONCATENATE("R10C",'Mapa de Riesgos'!$O$67),"")</f>
        <v/>
      </c>
      <c r="Q45" s="68" t="str">
        <f>IF(AND('Mapa de Riesgos'!$Y$68="Baja",'Mapa de Riesgos'!$AA$68="Menor"),CONCATENATE("R10C",'Mapa de Riesgos'!$O$68),"")</f>
        <v/>
      </c>
      <c r="R45" s="68" t="str">
        <f>IF(AND('Mapa de Riesgos'!$Y$69="Baja",'Mapa de Riesgos'!$AA$69="Menor"),CONCATENATE("R10C",'Mapa de Riesgos'!$O$69),"")</f>
        <v/>
      </c>
      <c r="S45" s="68" t="str">
        <f>IF(AND('Mapa de Riesgos'!$Y$70="Baja",'Mapa de Riesgos'!$AA$70="Menor"),CONCATENATE("R10C",'Mapa de Riesgos'!$O$70),"")</f>
        <v/>
      </c>
      <c r="T45" s="68" t="str">
        <f>IF(AND('Mapa de Riesgos'!$Y$71="Baja",'Mapa de Riesgos'!$AA$71="Menor"),CONCATENATE("R10C",'Mapa de Riesgos'!$O$71),"")</f>
        <v/>
      </c>
      <c r="U45" s="69" t="str">
        <f>IF(AND('Mapa de Riesgos'!$Y$72="Baja",'Mapa de Riesgos'!$AA$72="Menor"),CONCATENATE("R10C",'Mapa de Riesgos'!$O$72),"")</f>
        <v/>
      </c>
      <c r="V45" s="70" t="str">
        <f>IF(AND('Mapa de Riesgos'!$Y$67="Baja",'Mapa de Riesgos'!$AA$67="Moderado"),CONCATENATE("R10C",'Mapa de Riesgos'!$O$67),"")</f>
        <v/>
      </c>
      <c r="W45" s="71" t="str">
        <f>IF(AND('Mapa de Riesgos'!$Y$68="Baja",'Mapa de Riesgos'!$AA$68="Moderado"),CONCATENATE("R10C",'Mapa de Riesgos'!$O$68),"")</f>
        <v/>
      </c>
      <c r="X45" s="71" t="str">
        <f>IF(AND('Mapa de Riesgos'!$Y$69="Baja",'Mapa de Riesgos'!$AA$69="Moderado"),CONCATENATE("R10C",'Mapa de Riesgos'!$O$69),"")</f>
        <v/>
      </c>
      <c r="Y45" s="71" t="str">
        <f>IF(AND('Mapa de Riesgos'!$Y$70="Baja",'Mapa de Riesgos'!$AA$70="Moderado"),CONCATENATE("R10C",'Mapa de Riesgos'!$O$70),"")</f>
        <v/>
      </c>
      <c r="Z45" s="71" t="str">
        <f>IF(AND('Mapa de Riesgos'!$Y$71="Baja",'Mapa de Riesgos'!$AA$71="Moderado"),CONCATENATE("R10C",'Mapa de Riesgos'!$O$71),"")</f>
        <v/>
      </c>
      <c r="AA45" s="72" t="str">
        <f>IF(AND('Mapa de Riesgos'!$Y$72="Baja",'Mapa de Riesgos'!$AA$72="Moderado"),CONCATENATE("R10C",'Mapa de Riesgos'!$O$72),"")</f>
        <v/>
      </c>
      <c r="AB45" s="58" t="str">
        <f>IF(AND('Mapa de Riesgos'!$Y$67="Baja",'Mapa de Riesgos'!$AA$67="Mayor"),CONCATENATE("R10C",'Mapa de Riesgos'!$O$67),"")</f>
        <v/>
      </c>
      <c r="AC45" s="59" t="str">
        <f>IF(AND('Mapa de Riesgos'!$Y$68="Baja",'Mapa de Riesgos'!$AA$68="Mayor"),CONCATENATE("R10C",'Mapa de Riesgos'!$O$68),"")</f>
        <v/>
      </c>
      <c r="AD45" s="59" t="str">
        <f>IF(AND('Mapa de Riesgos'!$Y$69="Baja",'Mapa de Riesgos'!$AA$69="Mayor"),CONCATENATE("R10C",'Mapa de Riesgos'!$O$69),"")</f>
        <v/>
      </c>
      <c r="AE45" s="59" t="str">
        <f>IF(AND('Mapa de Riesgos'!$Y$70="Baja",'Mapa de Riesgos'!$AA$70="Mayor"),CONCATENATE("R10C",'Mapa de Riesgos'!$O$70),"")</f>
        <v/>
      </c>
      <c r="AF45" s="59" t="str">
        <f>IF(AND('Mapa de Riesgos'!$Y$71="Baja",'Mapa de Riesgos'!$AA$71="Mayor"),CONCATENATE("R10C",'Mapa de Riesgos'!$O$71),"")</f>
        <v/>
      </c>
      <c r="AG45" s="60" t="str">
        <f>IF(AND('Mapa de Riesgos'!$Y$72="Baja",'Mapa de Riesgos'!$AA$72="Mayor"),CONCATENATE("R10C",'Mapa de Riesgos'!$O$72),"")</f>
        <v/>
      </c>
      <c r="AH45" s="61" t="str">
        <f>IF(AND('Mapa de Riesgos'!$Y$67="Baja",'Mapa de Riesgos'!$AA$67="Catastrófico"),CONCATENATE("R10C",'Mapa de Riesgos'!$O$67),"")</f>
        <v/>
      </c>
      <c r="AI45" s="62" t="str">
        <f>IF(AND('Mapa de Riesgos'!$Y$68="Baja",'Mapa de Riesgos'!$AA$68="Catastrófico"),CONCATENATE("R10C",'Mapa de Riesgos'!$O$68),"")</f>
        <v/>
      </c>
      <c r="AJ45" s="62" t="str">
        <f>IF(AND('Mapa de Riesgos'!$Y$69="Baja",'Mapa de Riesgos'!$AA$69="Catastrófico"),CONCATENATE("R10C",'Mapa de Riesgos'!$O$69),"")</f>
        <v/>
      </c>
      <c r="AK45" s="62" t="str">
        <f>IF(AND('Mapa de Riesgos'!$Y$70="Baja",'Mapa de Riesgos'!$AA$70="Catastrófico"),CONCATENATE("R10C",'Mapa de Riesgos'!$O$70),"")</f>
        <v/>
      </c>
      <c r="AL45" s="62" t="str">
        <f>IF(AND('Mapa de Riesgos'!$Y$71="Baja",'Mapa de Riesgos'!$AA$71="Catastrófico"),CONCATENATE("R10C",'Mapa de Riesgos'!$O$71),"")</f>
        <v/>
      </c>
      <c r="AM45" s="63" t="str">
        <f>IF(AND('Mapa de Riesgos'!$Y$72="Baja",'Mapa de Riesgos'!$AA$72="Catastrófico"),CONCATENATE("R10C",'Mapa de Riesgos'!$O$72),"")</f>
        <v/>
      </c>
      <c r="AN45" s="83"/>
      <c r="AO45" s="553"/>
      <c r="AP45" s="554"/>
      <c r="AQ45" s="554"/>
      <c r="AR45" s="554"/>
      <c r="AS45" s="554"/>
      <c r="AT45" s="555"/>
    </row>
    <row r="46" spans="1:80" ht="46.5" customHeight="1" x14ac:dyDescent="0.35">
      <c r="A46" s="83"/>
      <c r="B46" s="478"/>
      <c r="C46" s="478"/>
      <c r="D46" s="479"/>
      <c r="E46" s="516" t="s">
        <v>216</v>
      </c>
      <c r="F46" s="517"/>
      <c r="G46" s="517"/>
      <c r="H46" s="517"/>
      <c r="I46" s="518"/>
      <c r="J46" s="73" t="str">
        <f>IF(AND('Mapa de Riesgos'!$Y$12="Muy Baja",'Mapa de Riesgos'!$AA$12="Leve"),CONCATENATE("R1C",'Mapa de Riesgos'!$O$12),"")</f>
        <v/>
      </c>
      <c r="K46" s="74" t="str">
        <f>IF(AND('Mapa de Riesgos'!$Y$13="Muy Baja",'Mapa de Riesgos'!$AA$13="Leve"),CONCATENATE("R1C",'Mapa de Riesgos'!$O$13),"")</f>
        <v/>
      </c>
      <c r="L46" s="74" t="str">
        <f>IF(AND('Mapa de Riesgos'!$Y$14="Muy Baja",'Mapa de Riesgos'!$AA$14="Leve"),CONCATENATE("R1C",'Mapa de Riesgos'!$O$14),"")</f>
        <v/>
      </c>
      <c r="M46" s="74" t="str">
        <f>IF(AND('Mapa de Riesgos'!$Y$15="Muy Baja",'Mapa de Riesgos'!$AA$15="Leve"),CONCATENATE("R1C",'Mapa de Riesgos'!$O$15),"")</f>
        <v/>
      </c>
      <c r="N46" s="74" t="str">
        <f>IF(AND('Mapa de Riesgos'!$Y$16="Muy Baja",'Mapa de Riesgos'!$AA$16="Leve"),CONCATENATE("R1C",'Mapa de Riesgos'!$O$16),"")</f>
        <v/>
      </c>
      <c r="O46" s="75" t="str">
        <f>IF(AND('Mapa de Riesgos'!$Y$17="Muy Baja",'Mapa de Riesgos'!$AA$17="Leve"),CONCATENATE("R1C",'Mapa de Riesgos'!$O$17),"")</f>
        <v/>
      </c>
      <c r="P46" s="73" t="str">
        <f>IF(AND('Mapa de Riesgos'!$Y$12="Muy Baja",'Mapa de Riesgos'!$AA$12="Menor"),CONCATENATE("R1C",'Mapa de Riesgos'!$O$12),"")</f>
        <v/>
      </c>
      <c r="Q46" s="74" t="str">
        <f>IF(AND('Mapa de Riesgos'!$Y$13="Muy Baja",'Mapa de Riesgos'!$AA$13="Menor"),CONCATENATE("R1C",'Mapa de Riesgos'!$O$13),"")</f>
        <v/>
      </c>
      <c r="R46" s="74" t="str">
        <f>IF(AND('Mapa de Riesgos'!$Y$14="Muy Baja",'Mapa de Riesgos'!$AA$14="Menor"),CONCATENATE("R1C",'Mapa de Riesgos'!$O$14),"")</f>
        <v/>
      </c>
      <c r="S46" s="74" t="str">
        <f>IF(AND('Mapa de Riesgos'!$Y$15="Muy Baja",'Mapa de Riesgos'!$AA$15="Menor"),CONCATENATE("R1C",'Mapa de Riesgos'!$O$15),"")</f>
        <v/>
      </c>
      <c r="T46" s="74" t="str">
        <f>IF(AND('Mapa de Riesgos'!$Y$16="Muy Baja",'Mapa de Riesgos'!$AA$16="Menor"),CONCATENATE("R1C",'Mapa de Riesgos'!$O$16),"")</f>
        <v/>
      </c>
      <c r="U46" s="75" t="str">
        <f>IF(AND('Mapa de Riesgos'!$Y$17="Muy Baja",'Mapa de Riesgos'!$AA$17="Menor"),CONCATENATE("R1C",'Mapa de Riesgos'!$O$17),"")</f>
        <v/>
      </c>
      <c r="V46" s="64" t="str">
        <f>IF(AND('Mapa de Riesgos'!$Y$12="Muy Baja",'Mapa de Riesgos'!$AA$12="Moderado"),CONCATENATE("R1C",'Mapa de Riesgos'!$O$12),"")</f>
        <v/>
      </c>
      <c r="W46" s="82" t="str">
        <f>IF(AND('Mapa de Riesgos'!$Y$13="Muy Baja",'Mapa de Riesgos'!$AA$13="Moderado"),CONCATENATE("R1C",'Mapa de Riesgos'!$O$13),"")</f>
        <v/>
      </c>
      <c r="X46" s="65" t="str">
        <f>IF(AND('Mapa de Riesgos'!$Y$14="Muy Baja",'Mapa de Riesgos'!$AA$14="Moderado"),CONCATENATE("R1C",'Mapa de Riesgos'!$O$14),"")</f>
        <v/>
      </c>
      <c r="Y46" s="65" t="str">
        <f>IF(AND('Mapa de Riesgos'!$Y$15="Muy Baja",'Mapa de Riesgos'!$AA$15="Moderado"),CONCATENATE("R1C",'Mapa de Riesgos'!$O$15),"")</f>
        <v/>
      </c>
      <c r="Z46" s="65" t="str">
        <f>IF(AND('Mapa de Riesgos'!$Y$16="Muy Baja",'Mapa de Riesgos'!$AA$16="Moderado"),CONCATENATE("R1C",'Mapa de Riesgos'!$O$16),"")</f>
        <v/>
      </c>
      <c r="AA46" s="66" t="str">
        <f>IF(AND('Mapa de Riesgos'!$Y$17="Muy Baja",'Mapa de Riesgos'!$AA$17="Moderado"),CONCATENATE("R1C",'Mapa de Riesgos'!$O$17),"")</f>
        <v/>
      </c>
      <c r="AB46" s="46" t="str">
        <f>IF(AND('Mapa de Riesgos'!$Y$12="Muy Baja",'Mapa de Riesgos'!$AA$12="Mayor"),CONCATENATE("R1C",'Mapa de Riesgos'!$O$12),"")</f>
        <v/>
      </c>
      <c r="AC46" s="47" t="str">
        <f>IF(AND('Mapa de Riesgos'!$Y$13="Muy Baja",'Mapa de Riesgos'!$AA$13="Mayor"),CONCATENATE("R1C",'Mapa de Riesgos'!$O$13),"")</f>
        <v/>
      </c>
      <c r="AD46" s="47" t="str">
        <f>IF(AND('Mapa de Riesgos'!$Y$14="Muy Baja",'Mapa de Riesgos'!$AA$14="Mayor"),CONCATENATE("R1C",'Mapa de Riesgos'!$O$14),"")</f>
        <v/>
      </c>
      <c r="AE46" s="47" t="str">
        <f>IF(AND('Mapa de Riesgos'!$Y$15="Muy Baja",'Mapa de Riesgos'!$AA$15="Mayor"),CONCATENATE("R1C",'Mapa de Riesgos'!$O$15),"")</f>
        <v/>
      </c>
      <c r="AF46" s="47" t="str">
        <f>IF(AND('Mapa de Riesgos'!$Y$16="Muy Baja",'Mapa de Riesgos'!$AA$16="Mayor"),CONCATENATE("R1C",'Mapa de Riesgos'!$O$16),"")</f>
        <v/>
      </c>
      <c r="AG46" s="48" t="str">
        <f>IF(AND('Mapa de Riesgos'!$Y$17="Muy Baja",'Mapa de Riesgos'!$AA$17="Mayor"),CONCATENATE("R1C",'Mapa de Riesgos'!$O$17),"")</f>
        <v/>
      </c>
      <c r="AH46" s="49" t="str">
        <f>IF(AND('Mapa de Riesgos'!$Y$12="Muy Baja",'Mapa de Riesgos'!$AA$12="Catastrófico"),CONCATENATE("R1C",'Mapa de Riesgos'!$O$12),"")</f>
        <v/>
      </c>
      <c r="AI46" s="50" t="str">
        <f>IF(AND('Mapa de Riesgos'!$Y$13="Muy Baja",'Mapa de Riesgos'!$AA$13="Catastrófico"),CONCATENATE("R1C",'Mapa de Riesgos'!$O$13),"")</f>
        <v/>
      </c>
      <c r="AJ46" s="50" t="str">
        <f>IF(AND('Mapa de Riesgos'!$Y$14="Muy Baja",'Mapa de Riesgos'!$AA$14="Catastrófico"),CONCATENATE("R1C",'Mapa de Riesgos'!$O$14),"")</f>
        <v/>
      </c>
      <c r="AK46" s="50" t="str">
        <f>IF(AND('Mapa de Riesgos'!$Y$15="Muy Baja",'Mapa de Riesgos'!$AA$15="Catastrófico"),CONCATENATE("R1C",'Mapa de Riesgos'!$O$15),"")</f>
        <v/>
      </c>
      <c r="AL46" s="50" t="str">
        <f>IF(AND('Mapa de Riesgos'!$Y$16="Muy Baja",'Mapa de Riesgos'!$AA$16="Catastrófico"),CONCATENATE("R1C",'Mapa de Riesgos'!$O$16),"")</f>
        <v/>
      </c>
      <c r="AM46" s="51" t="str">
        <f>IF(AND('Mapa de Riesgos'!$Y$17="Muy Baja",'Mapa de Riesgos'!$AA$17="Catastrófico"),CONCATENATE("R1C",'Mapa de Riesgos'!$O$17),"")</f>
        <v/>
      </c>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ht="46.5" customHeight="1" x14ac:dyDescent="0.25">
      <c r="A47" s="83"/>
      <c r="B47" s="478"/>
      <c r="C47" s="478"/>
      <c r="D47" s="479"/>
      <c r="E47" s="535"/>
      <c r="F47" s="520"/>
      <c r="G47" s="520"/>
      <c r="H47" s="520"/>
      <c r="I47" s="521"/>
      <c r="J47" s="76" t="str">
        <f>IF(AND('Mapa de Riesgos'!$Y$18="Muy Baja",'Mapa de Riesgos'!$AA$18="Leve"),CONCATENATE("R2C",'Mapa de Riesgos'!$O$18),"")</f>
        <v/>
      </c>
      <c r="K47" s="77" t="str">
        <f>IF(AND('Mapa de Riesgos'!$Y$19="Muy Baja",'Mapa de Riesgos'!$AA$19="Leve"),CONCATENATE("R2C",'Mapa de Riesgos'!$O$19),"")</f>
        <v/>
      </c>
      <c r="L47" s="77" t="str">
        <f>IF(AND('Mapa de Riesgos'!$Y$20="Muy Baja",'Mapa de Riesgos'!$AA$20="Leve"),CONCATENATE("R2C",'Mapa de Riesgos'!$O$20),"")</f>
        <v/>
      </c>
      <c r="M47" s="77" t="str">
        <f>IF(AND('Mapa de Riesgos'!$Y$21="Muy Baja",'Mapa de Riesgos'!$AA$21="Leve"),CONCATENATE("R2C",'Mapa de Riesgos'!$O$21),"")</f>
        <v/>
      </c>
      <c r="N47" s="77" t="str">
        <f>IF(AND('Mapa de Riesgos'!$Y$22="Muy Baja",'Mapa de Riesgos'!$AA$22="Leve"),CONCATENATE("R2C",'Mapa de Riesgos'!$O$22),"")</f>
        <v/>
      </c>
      <c r="O47" s="78" t="str">
        <f>IF(AND('Mapa de Riesgos'!$Y$23="Muy Baja",'Mapa de Riesgos'!$AA$23="Leve"),CONCATENATE("R2C",'Mapa de Riesgos'!$O$23),"")</f>
        <v/>
      </c>
      <c r="P47" s="76" t="str">
        <f>IF(AND('Mapa de Riesgos'!$Y$18="Muy Baja",'Mapa de Riesgos'!$AA$18="Menor"),CONCATENATE("R2C",'Mapa de Riesgos'!$O$18),"")</f>
        <v/>
      </c>
      <c r="Q47" s="77" t="str">
        <f>IF(AND('Mapa de Riesgos'!$Y$19="Muy Baja",'Mapa de Riesgos'!$AA$19="Menor"),CONCATENATE("R2C",'Mapa de Riesgos'!$O$19),"")</f>
        <v/>
      </c>
      <c r="R47" s="77" t="str">
        <f>IF(AND('Mapa de Riesgos'!$Y$20="Muy Baja",'Mapa de Riesgos'!$AA$20="Menor"),CONCATENATE("R2C",'Mapa de Riesgos'!$O$20),"")</f>
        <v/>
      </c>
      <c r="S47" s="77" t="str">
        <f>IF(AND('Mapa de Riesgos'!$Y$21="Muy Baja",'Mapa de Riesgos'!$AA$21="Menor"),CONCATENATE("R2C",'Mapa de Riesgos'!$O$21),"")</f>
        <v/>
      </c>
      <c r="T47" s="77" t="str">
        <f>IF(AND('Mapa de Riesgos'!$Y$22="Muy Baja",'Mapa de Riesgos'!$AA$22="Menor"),CONCATENATE("R2C",'Mapa de Riesgos'!$O$22),"")</f>
        <v/>
      </c>
      <c r="U47" s="78" t="str">
        <f>IF(AND('Mapa de Riesgos'!$Y$23="Muy Baja",'Mapa de Riesgos'!$AA$23="Menor"),CONCATENATE("R2C",'Mapa de Riesgos'!$O$23),"")</f>
        <v/>
      </c>
      <c r="V47" s="67" t="str">
        <f>IF(AND('Mapa de Riesgos'!$Y$18="Muy Baja",'Mapa de Riesgos'!$AA$18="Moderado"),CONCATENATE("R2C",'Mapa de Riesgos'!$O$18),"")</f>
        <v/>
      </c>
      <c r="W47" s="68" t="str">
        <f>IF(AND('Mapa de Riesgos'!$Y$19="Muy Baja",'Mapa de Riesgos'!$AA$19="Moderado"),CONCATENATE("R2C",'Mapa de Riesgos'!$O$19),"")</f>
        <v/>
      </c>
      <c r="X47" s="68" t="str">
        <f>IF(AND('Mapa de Riesgos'!$Y$20="Muy Baja",'Mapa de Riesgos'!$AA$20="Moderado"),CONCATENATE("R2C",'Mapa de Riesgos'!$O$20),"")</f>
        <v/>
      </c>
      <c r="Y47" s="68" t="str">
        <f>IF(AND('Mapa de Riesgos'!$Y$21="Muy Baja",'Mapa de Riesgos'!$AA$21="Moderado"),CONCATENATE("R2C",'Mapa de Riesgos'!$O$21),"")</f>
        <v/>
      </c>
      <c r="Z47" s="68" t="str">
        <f>IF(AND('Mapa de Riesgos'!$Y$22="Muy Baja",'Mapa de Riesgos'!$AA$22="Moderado"),CONCATENATE("R2C",'Mapa de Riesgos'!$O$22),"")</f>
        <v/>
      </c>
      <c r="AA47" s="69" t="str">
        <f>IF(AND('Mapa de Riesgos'!$Y$23="Muy Baja",'Mapa de Riesgos'!$AA$23="Moderado"),CONCATENATE("R2C",'Mapa de Riesgos'!$O$23),"")</f>
        <v/>
      </c>
      <c r="AB47" s="52" t="str">
        <f>IF(AND('Mapa de Riesgos'!$Y$18="Muy Baja",'Mapa de Riesgos'!$AA$18="Mayor"),CONCATENATE("R2C",'Mapa de Riesgos'!$O$18),"")</f>
        <v/>
      </c>
      <c r="AC47" s="53" t="str">
        <f>IF(AND('Mapa de Riesgos'!$Y$19="Muy Baja",'Mapa de Riesgos'!$AA$19="Mayor"),CONCATENATE("R2C",'Mapa de Riesgos'!$O$19),"")</f>
        <v/>
      </c>
      <c r="AD47" s="53" t="str">
        <f>IF(AND('Mapa de Riesgos'!$Y$20="Muy Baja",'Mapa de Riesgos'!$AA$20="Mayor"),CONCATENATE("R2C",'Mapa de Riesgos'!$O$20),"")</f>
        <v/>
      </c>
      <c r="AE47" s="53" t="str">
        <f>IF(AND('Mapa de Riesgos'!$Y$21="Muy Baja",'Mapa de Riesgos'!$AA$21="Mayor"),CONCATENATE("R2C",'Mapa de Riesgos'!$O$21),"")</f>
        <v/>
      </c>
      <c r="AF47" s="53" t="str">
        <f>IF(AND('Mapa de Riesgos'!$Y$22="Muy Baja",'Mapa de Riesgos'!$AA$22="Mayor"),CONCATENATE("R2C",'Mapa de Riesgos'!$O$22),"")</f>
        <v/>
      </c>
      <c r="AG47" s="54" t="str">
        <f>IF(AND('Mapa de Riesgos'!$Y$23="Muy Baja",'Mapa de Riesgos'!$AA$23="Mayor"),CONCATENATE("R2C",'Mapa de Riesgos'!$O$23),"")</f>
        <v/>
      </c>
      <c r="AH47" s="55" t="str">
        <f>IF(AND('Mapa de Riesgos'!$Y$18="Muy Baja",'Mapa de Riesgos'!$AA$18="Catastrófico"),CONCATENATE("R2C",'Mapa de Riesgos'!$O$18),"")</f>
        <v/>
      </c>
      <c r="AI47" s="56" t="str">
        <f>IF(AND('Mapa de Riesgos'!$Y$19="Muy Baja",'Mapa de Riesgos'!$AA$19="Catastrófico"),CONCATENATE("R2C",'Mapa de Riesgos'!$O$19),"")</f>
        <v/>
      </c>
      <c r="AJ47" s="56" t="str">
        <f>IF(AND('Mapa de Riesgos'!$Y$20="Muy Baja",'Mapa de Riesgos'!$AA$20="Catastrófico"),CONCATENATE("R2C",'Mapa de Riesgos'!$O$20),"")</f>
        <v/>
      </c>
      <c r="AK47" s="56" t="str">
        <f>IF(AND('Mapa de Riesgos'!$Y$21="Muy Baja",'Mapa de Riesgos'!$AA$21="Catastrófico"),CONCATENATE("R2C",'Mapa de Riesgos'!$O$21),"")</f>
        <v/>
      </c>
      <c r="AL47" s="56" t="str">
        <f>IF(AND('Mapa de Riesgos'!$Y$22="Muy Baja",'Mapa de Riesgos'!$AA$22="Catastrófico"),CONCATENATE("R2C",'Mapa de Riesgos'!$O$22),"")</f>
        <v/>
      </c>
      <c r="AM47" s="57" t="str">
        <f>IF(AND('Mapa de Riesgos'!$Y$23="Muy Baja",'Mapa de Riesgos'!$AA$23="Catastrófico"),CONCATENATE("R2C",'Mapa de Riesgos'!$O$23),"")</f>
        <v/>
      </c>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ht="15" customHeight="1" x14ac:dyDescent="0.25">
      <c r="A48" s="83"/>
      <c r="B48" s="478"/>
      <c r="C48" s="478"/>
      <c r="D48" s="479"/>
      <c r="E48" s="535"/>
      <c r="F48" s="520"/>
      <c r="G48" s="520"/>
      <c r="H48" s="520"/>
      <c r="I48" s="521"/>
      <c r="J48" s="76" t="str">
        <f>IF(AND('Mapa de Riesgos'!$Y$24="Muy Baja",'Mapa de Riesgos'!$AA$24="Leve"),CONCATENATE("R3C",'Mapa de Riesgos'!$O$24),"")</f>
        <v/>
      </c>
      <c r="K48" s="77" t="str">
        <f>IF(AND('Mapa de Riesgos'!$Y$25="Muy Baja",'Mapa de Riesgos'!$AA$25="Leve"),CONCATENATE("R3C",'Mapa de Riesgos'!$O$25),"")</f>
        <v/>
      </c>
      <c r="L48" s="77" t="str">
        <f>IF(AND('Mapa de Riesgos'!$Y$26="Muy Baja",'Mapa de Riesgos'!$AA$26="Leve"),CONCATENATE("R3C",'Mapa de Riesgos'!$O$26),"")</f>
        <v/>
      </c>
      <c r="M48" s="77" t="str">
        <f>IF(AND('Mapa de Riesgos'!$Y$27="Muy Baja",'Mapa de Riesgos'!$AA$27="Leve"),CONCATENATE("R3C",'Mapa de Riesgos'!$O$27),"")</f>
        <v/>
      </c>
      <c r="N48" s="77" t="str">
        <f>IF(AND('Mapa de Riesgos'!$Y$28="Muy Baja",'Mapa de Riesgos'!$AA$28="Leve"),CONCATENATE("R3C",'Mapa de Riesgos'!$O$28),"")</f>
        <v/>
      </c>
      <c r="O48" s="78" t="str">
        <f>IF(AND('Mapa de Riesgos'!$Y$29="Muy Baja",'Mapa de Riesgos'!$AA$29="Leve"),CONCATENATE("R3C",'Mapa de Riesgos'!$O$29),"")</f>
        <v/>
      </c>
      <c r="P48" s="76" t="str">
        <f>IF(AND('Mapa de Riesgos'!$Y$24="Muy Baja",'Mapa de Riesgos'!$AA$24="Menor"),CONCATENATE("R3C",'Mapa de Riesgos'!$O$24),"")</f>
        <v/>
      </c>
      <c r="Q48" s="77" t="str">
        <f>IF(AND('Mapa de Riesgos'!$Y$25="Muy Baja",'Mapa de Riesgos'!$AA$25="Menor"),CONCATENATE("R3C",'Mapa de Riesgos'!$O$25),"")</f>
        <v/>
      </c>
      <c r="R48" s="77" t="str">
        <f>IF(AND('Mapa de Riesgos'!$Y$26="Muy Baja",'Mapa de Riesgos'!$AA$26="Menor"),CONCATENATE("R3C",'Mapa de Riesgos'!$O$26),"")</f>
        <v/>
      </c>
      <c r="S48" s="77" t="str">
        <f>IF(AND('Mapa de Riesgos'!$Y$27="Muy Baja",'Mapa de Riesgos'!$AA$27="Menor"),CONCATENATE("R3C",'Mapa de Riesgos'!$O$27),"")</f>
        <v/>
      </c>
      <c r="T48" s="77" t="str">
        <f>IF(AND('Mapa de Riesgos'!$Y$28="Muy Baja",'Mapa de Riesgos'!$AA$28="Menor"),CONCATENATE("R3C",'Mapa de Riesgos'!$O$28),"")</f>
        <v/>
      </c>
      <c r="U48" s="78" t="str">
        <f>IF(AND('Mapa de Riesgos'!$Y$29="Muy Baja",'Mapa de Riesgos'!$AA$29="Menor"),CONCATENATE("R3C",'Mapa de Riesgos'!$O$29),"")</f>
        <v/>
      </c>
      <c r="V48" s="67" t="str">
        <f>IF(AND('Mapa de Riesgos'!$Y$24="Muy Baja",'Mapa de Riesgos'!$AA$24="Moderado"),CONCATENATE("R3C",'Mapa de Riesgos'!$O$24),"")</f>
        <v/>
      </c>
      <c r="W48" s="68" t="str">
        <f>IF(AND('Mapa de Riesgos'!$Y$25="Muy Baja",'Mapa de Riesgos'!$AA$25="Moderado"),CONCATENATE("R3C",'Mapa de Riesgos'!$O$25),"")</f>
        <v/>
      </c>
      <c r="X48" s="68" t="str">
        <f>IF(AND('Mapa de Riesgos'!$Y$26="Muy Baja",'Mapa de Riesgos'!$AA$26="Moderado"),CONCATENATE("R3C",'Mapa de Riesgos'!$O$26),"")</f>
        <v/>
      </c>
      <c r="Y48" s="68" t="str">
        <f>IF(AND('Mapa de Riesgos'!$Y$27="Muy Baja",'Mapa de Riesgos'!$AA$27="Moderado"),CONCATENATE("R3C",'Mapa de Riesgos'!$O$27),"")</f>
        <v/>
      </c>
      <c r="Z48" s="68" t="str">
        <f>IF(AND('Mapa de Riesgos'!$Y$28="Muy Baja",'Mapa de Riesgos'!$AA$28="Moderado"),CONCATENATE("R3C",'Mapa de Riesgos'!$O$28),"")</f>
        <v/>
      </c>
      <c r="AA48" s="69" t="str">
        <f>IF(AND('Mapa de Riesgos'!$Y$29="Muy Baja",'Mapa de Riesgos'!$AA$29="Moderado"),CONCATENATE("R3C",'Mapa de Riesgos'!$O$29),"")</f>
        <v/>
      </c>
      <c r="AB48" s="52" t="str">
        <f>IF(AND('Mapa de Riesgos'!$Y$24="Muy Baja",'Mapa de Riesgos'!$AA$24="Mayor"),CONCATENATE("R3C",'Mapa de Riesgos'!$O$24),"")</f>
        <v/>
      </c>
      <c r="AC48" s="53" t="str">
        <f>IF(AND('Mapa de Riesgos'!$Y$25="Muy Baja",'Mapa de Riesgos'!$AA$25="Mayor"),CONCATENATE("R3C",'Mapa de Riesgos'!$O$25),"")</f>
        <v/>
      </c>
      <c r="AD48" s="53" t="str">
        <f>IF(AND('Mapa de Riesgos'!$Y$26="Muy Baja",'Mapa de Riesgos'!$AA$26="Mayor"),CONCATENATE("R3C",'Mapa de Riesgos'!$O$26),"")</f>
        <v/>
      </c>
      <c r="AE48" s="53" t="str">
        <f>IF(AND('Mapa de Riesgos'!$Y$27="Muy Baja",'Mapa de Riesgos'!$AA$27="Mayor"),CONCATENATE("R3C",'Mapa de Riesgos'!$O$27),"")</f>
        <v/>
      </c>
      <c r="AF48" s="53" t="str">
        <f>IF(AND('Mapa de Riesgos'!$Y$28="Muy Baja",'Mapa de Riesgos'!$AA$28="Mayor"),CONCATENATE("R3C",'Mapa de Riesgos'!$O$28),"")</f>
        <v/>
      </c>
      <c r="AG48" s="54" t="str">
        <f>IF(AND('Mapa de Riesgos'!$Y$29="Muy Baja",'Mapa de Riesgos'!$AA$29="Mayor"),CONCATENATE("R3C",'Mapa de Riesgos'!$O$29),"")</f>
        <v/>
      </c>
      <c r="AH48" s="55" t="str">
        <f>IF(AND('Mapa de Riesgos'!$Y$24="Muy Baja",'Mapa de Riesgos'!$AA$24="Catastrófico"),CONCATENATE("R3C",'Mapa de Riesgos'!$O$24),"")</f>
        <v/>
      </c>
      <c r="AI48" s="56" t="str">
        <f>IF(AND('Mapa de Riesgos'!$Y$25="Muy Baja",'Mapa de Riesgos'!$AA$25="Catastrófico"),CONCATENATE("R3C",'Mapa de Riesgos'!$O$25),"")</f>
        <v/>
      </c>
      <c r="AJ48" s="56" t="str">
        <f>IF(AND('Mapa de Riesgos'!$Y$26="Muy Baja",'Mapa de Riesgos'!$AA$26="Catastrófico"),CONCATENATE("R3C",'Mapa de Riesgos'!$O$26),"")</f>
        <v/>
      </c>
      <c r="AK48" s="56" t="str">
        <f>IF(AND('Mapa de Riesgos'!$Y$27="Muy Baja",'Mapa de Riesgos'!$AA$27="Catastrófico"),CONCATENATE("R3C",'Mapa de Riesgos'!$O$27),"")</f>
        <v/>
      </c>
      <c r="AL48" s="56" t="str">
        <f>IF(AND('Mapa de Riesgos'!$Y$28="Muy Baja",'Mapa de Riesgos'!$AA$28="Catastrófico"),CONCATENATE("R3C",'Mapa de Riesgos'!$O$28),"")</f>
        <v/>
      </c>
      <c r="AM48" s="57" t="str">
        <f>IF(AND('Mapa de Riesgos'!$Y$29="Muy Baja",'Mapa de Riesgos'!$AA$29="Catastrófico"),CONCATENATE("R3C",'Mapa de Riesgos'!$O$29),"")</f>
        <v/>
      </c>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ht="15" customHeight="1" x14ac:dyDescent="0.25">
      <c r="A49" s="83"/>
      <c r="B49" s="478"/>
      <c r="C49" s="478"/>
      <c r="D49" s="479"/>
      <c r="E49" s="519"/>
      <c r="F49" s="520"/>
      <c r="G49" s="520"/>
      <c r="H49" s="520"/>
      <c r="I49" s="521"/>
      <c r="J49" s="76" t="str">
        <f>IF(AND('Mapa de Riesgos'!$Y$30="Muy Baja",'Mapa de Riesgos'!$AA$30="Leve"),CONCATENATE("R4C",'Mapa de Riesgos'!$O$30),"")</f>
        <v/>
      </c>
      <c r="K49" s="77" t="str">
        <f>IF(AND('Mapa de Riesgos'!$Y$32="Muy Baja",'Mapa de Riesgos'!$AA$32="Leve"),CONCATENATE("R4C",'Mapa de Riesgos'!$O$32),"")</f>
        <v/>
      </c>
      <c r="L49" s="77" t="str">
        <f>IF(AND('Mapa de Riesgos'!$Y$33="Muy Baja",'Mapa de Riesgos'!$AA$33="Leve"),CONCATENATE("R4C",'Mapa de Riesgos'!$O$33),"")</f>
        <v/>
      </c>
      <c r="M49" s="77" t="str">
        <f>IF(AND('Mapa de Riesgos'!$Y$34="Muy Baja",'Mapa de Riesgos'!$AA$34="Leve"),CONCATENATE("R4C",'Mapa de Riesgos'!$O$34),"")</f>
        <v/>
      </c>
      <c r="N49" s="77" t="str">
        <f>IF(AND('Mapa de Riesgos'!$Y$35="Muy Baja",'Mapa de Riesgos'!$AA$35="Leve"),CONCATENATE("R4C",'Mapa de Riesgos'!$O$35),"")</f>
        <v/>
      </c>
      <c r="O49" s="78" t="str">
        <f>IF(AND('Mapa de Riesgos'!$Y$36="Muy Baja",'Mapa de Riesgos'!$AA$36="Leve"),CONCATENATE("R4C",'Mapa de Riesgos'!$O$36),"")</f>
        <v/>
      </c>
      <c r="P49" s="76" t="str">
        <f>IF(AND('Mapa de Riesgos'!$Y$30="Muy Baja",'Mapa de Riesgos'!$AA$30="Menor"),CONCATENATE("R4C",'Mapa de Riesgos'!$O$30),"")</f>
        <v/>
      </c>
      <c r="Q49" s="77" t="str">
        <f>IF(AND('Mapa de Riesgos'!$Y$32="Muy Baja",'Mapa de Riesgos'!$AA$32="Menor"),CONCATENATE("R4C",'Mapa de Riesgos'!$O$32),"")</f>
        <v/>
      </c>
      <c r="R49" s="77" t="str">
        <f>IF(AND('Mapa de Riesgos'!$Y$33="Muy Baja",'Mapa de Riesgos'!$AA$33="Menor"),CONCATENATE("R4C",'Mapa de Riesgos'!$O$33),"")</f>
        <v/>
      </c>
      <c r="S49" s="77" t="str">
        <f>IF(AND('Mapa de Riesgos'!$Y$34="Muy Baja",'Mapa de Riesgos'!$AA$34="Menor"),CONCATENATE("R4C",'Mapa de Riesgos'!$O$34),"")</f>
        <v/>
      </c>
      <c r="T49" s="77" t="str">
        <f>IF(AND('Mapa de Riesgos'!$Y$35="Muy Baja",'Mapa de Riesgos'!$AA$35="Menor"),CONCATENATE("R4C",'Mapa de Riesgos'!$O$35),"")</f>
        <v/>
      </c>
      <c r="U49" s="78" t="str">
        <f>IF(AND('Mapa de Riesgos'!$Y$36="Muy Baja",'Mapa de Riesgos'!$AA$36="Menor"),CONCATENATE("R4C",'Mapa de Riesgos'!$O$36),"")</f>
        <v/>
      </c>
      <c r="V49" s="67" t="str">
        <f>IF(AND('Mapa de Riesgos'!$Y$30="Muy Baja",'Mapa de Riesgos'!$AA$30="Moderado"),CONCATENATE("R4C",'Mapa de Riesgos'!$O$30),"")</f>
        <v/>
      </c>
      <c r="W49" s="68" t="str">
        <f>IF(AND('Mapa de Riesgos'!$Y$32="Muy Baja",'Mapa de Riesgos'!$AA$32="Moderado"),CONCATENATE("R4C",'Mapa de Riesgos'!$O$32),"")</f>
        <v/>
      </c>
      <c r="X49" s="68" t="str">
        <f>IF(AND('Mapa de Riesgos'!$Y$33="Muy Baja",'Mapa de Riesgos'!$AA$33="Moderado"),CONCATENATE("R4C",'Mapa de Riesgos'!$O$33),"")</f>
        <v/>
      </c>
      <c r="Y49" s="68" t="str">
        <f>IF(AND('Mapa de Riesgos'!$Y$34="Muy Baja",'Mapa de Riesgos'!$AA$34="Moderado"),CONCATENATE("R4C",'Mapa de Riesgos'!$O$34),"")</f>
        <v/>
      </c>
      <c r="Z49" s="68" t="str">
        <f>IF(AND('Mapa de Riesgos'!$Y$35="Muy Baja",'Mapa de Riesgos'!$AA$35="Moderado"),CONCATENATE("R4C",'Mapa de Riesgos'!$O$35),"")</f>
        <v/>
      </c>
      <c r="AA49" s="69" t="str">
        <f>IF(AND('Mapa de Riesgos'!$Y$36="Muy Baja",'Mapa de Riesgos'!$AA$36="Moderado"),CONCATENATE("R4C",'Mapa de Riesgos'!$O$36),"")</f>
        <v/>
      </c>
      <c r="AB49" s="52" t="str">
        <f>IF(AND('Mapa de Riesgos'!$Y$30="Muy Baja",'Mapa de Riesgos'!$AA$30="Mayor"),CONCATENATE("R4C",'Mapa de Riesgos'!$O$30),"")</f>
        <v/>
      </c>
      <c r="AC49" s="53" t="str">
        <f>IF(AND('Mapa de Riesgos'!$Y$32="Muy Baja",'Mapa de Riesgos'!$AA$32="Mayor"),CONCATENATE("R4C",'Mapa de Riesgos'!$O$32),"")</f>
        <v/>
      </c>
      <c r="AD49" s="53" t="str">
        <f>IF(AND('Mapa de Riesgos'!$Y$33="Muy Baja",'Mapa de Riesgos'!$AA$33="Mayor"),CONCATENATE("R4C",'Mapa de Riesgos'!$O$33),"")</f>
        <v/>
      </c>
      <c r="AE49" s="53" t="str">
        <f>IF(AND('Mapa de Riesgos'!$Y$34="Muy Baja",'Mapa de Riesgos'!$AA$34="Mayor"),CONCATENATE("R4C",'Mapa de Riesgos'!$O$34),"")</f>
        <v/>
      </c>
      <c r="AF49" s="53" t="str">
        <f>IF(AND('Mapa de Riesgos'!$Y$35="Muy Baja",'Mapa de Riesgos'!$AA$35="Mayor"),CONCATENATE("R4C",'Mapa de Riesgos'!$O$35),"")</f>
        <v/>
      </c>
      <c r="AG49" s="54" t="str">
        <f>IF(AND('Mapa de Riesgos'!$Y$36="Muy Baja",'Mapa de Riesgos'!$AA$36="Mayor"),CONCATENATE("R4C",'Mapa de Riesgos'!$O$36),"")</f>
        <v/>
      </c>
      <c r="AH49" s="55" t="str">
        <f>IF(AND('Mapa de Riesgos'!$Y$30="Muy Baja",'Mapa de Riesgos'!$AA$30="Catastrófico"),CONCATENATE("R4C",'Mapa de Riesgos'!$O$30),"")</f>
        <v/>
      </c>
      <c r="AI49" s="56" t="str">
        <f>IF(AND('Mapa de Riesgos'!$Y$32="Muy Baja",'Mapa de Riesgos'!$AA$32="Catastrófico"),CONCATENATE("R4C",'Mapa de Riesgos'!$O$32),"")</f>
        <v/>
      </c>
      <c r="AJ49" s="56" t="str">
        <f>IF(AND('Mapa de Riesgos'!$Y$33="Muy Baja",'Mapa de Riesgos'!$AA$33="Catastrófico"),CONCATENATE("R4C",'Mapa de Riesgos'!$O$33),"")</f>
        <v/>
      </c>
      <c r="AK49" s="56" t="str">
        <f>IF(AND('Mapa de Riesgos'!$Y$34="Muy Baja",'Mapa de Riesgos'!$AA$34="Catastrófico"),CONCATENATE("R4C",'Mapa de Riesgos'!$O$34),"")</f>
        <v/>
      </c>
      <c r="AL49" s="56" t="str">
        <f>IF(AND('Mapa de Riesgos'!$Y$35="Muy Baja",'Mapa de Riesgos'!$AA$35="Catastrófico"),CONCATENATE("R4C",'Mapa de Riesgos'!$O$35),"")</f>
        <v/>
      </c>
      <c r="AM49" s="57" t="str">
        <f>IF(AND('Mapa de Riesgos'!$Y$36="Muy Baja",'Mapa de Riesgos'!$AA$36="Catastrófico"),CONCATENATE("R4C",'Mapa de Riesgos'!$O$36),"")</f>
        <v/>
      </c>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ht="15" customHeight="1" x14ac:dyDescent="0.25">
      <c r="A50" s="83"/>
      <c r="B50" s="478"/>
      <c r="C50" s="478"/>
      <c r="D50" s="479"/>
      <c r="E50" s="519"/>
      <c r="F50" s="520"/>
      <c r="G50" s="520"/>
      <c r="H50" s="520"/>
      <c r="I50" s="521"/>
      <c r="J50" s="76" t="str">
        <f>IF(AND('Mapa de Riesgos'!$Y$37="Muy Baja",'Mapa de Riesgos'!$AA$37="Leve"),CONCATENATE("R5C",'Mapa de Riesgos'!$O$37),"")</f>
        <v/>
      </c>
      <c r="K50" s="77" t="str">
        <f>IF(AND('Mapa de Riesgos'!$Y$38="Muy Baja",'Mapa de Riesgos'!$AA$38="Leve"),CONCATENATE("R5C",'Mapa de Riesgos'!$O$38),"")</f>
        <v/>
      </c>
      <c r="L50" s="77" t="str">
        <f>IF(AND('Mapa de Riesgos'!$Y$39="Muy Baja",'Mapa de Riesgos'!$AA$39="Leve"),CONCATENATE("R5C",'Mapa de Riesgos'!$O$39),"")</f>
        <v/>
      </c>
      <c r="M50" s="77" t="str">
        <f>IF(AND('Mapa de Riesgos'!$Y$40="Muy Baja",'Mapa de Riesgos'!$AA$40="Leve"),CONCATENATE("R5C",'Mapa de Riesgos'!$O$40),"")</f>
        <v/>
      </c>
      <c r="N50" s="77" t="str">
        <f>IF(AND('Mapa de Riesgos'!$Y$41="Muy Baja",'Mapa de Riesgos'!$AA$41="Leve"),CONCATENATE("R5C",'Mapa de Riesgos'!$O$41),"")</f>
        <v/>
      </c>
      <c r="O50" s="78" t="str">
        <f>IF(AND('Mapa de Riesgos'!$Y$42="Muy Baja",'Mapa de Riesgos'!$AA$42="Leve"),CONCATENATE("R5C",'Mapa de Riesgos'!$O$42),"")</f>
        <v/>
      </c>
      <c r="P50" s="76" t="str">
        <f>IF(AND('Mapa de Riesgos'!$Y$37="Muy Baja",'Mapa de Riesgos'!$AA$37="Menor"),CONCATENATE("R5C",'Mapa de Riesgos'!$O$37),"")</f>
        <v/>
      </c>
      <c r="Q50" s="77" t="str">
        <f>IF(AND('Mapa de Riesgos'!$Y$38="Muy Baja",'Mapa de Riesgos'!$AA$38="Menor"),CONCATENATE("R5C",'Mapa de Riesgos'!$O$38),"")</f>
        <v/>
      </c>
      <c r="R50" s="77" t="str">
        <f>IF(AND('Mapa de Riesgos'!$Y$39="Muy Baja",'Mapa de Riesgos'!$AA$39="Menor"),CONCATENATE("R5C",'Mapa de Riesgos'!$O$39),"")</f>
        <v/>
      </c>
      <c r="S50" s="77" t="str">
        <f>IF(AND('Mapa de Riesgos'!$Y$40="Muy Baja",'Mapa de Riesgos'!$AA$40="Menor"),CONCATENATE("R5C",'Mapa de Riesgos'!$O$40),"")</f>
        <v/>
      </c>
      <c r="T50" s="77" t="str">
        <f>IF(AND('Mapa de Riesgos'!$Y$41="Muy Baja",'Mapa de Riesgos'!$AA$41="Menor"),CONCATENATE("R5C",'Mapa de Riesgos'!$O$41),"")</f>
        <v/>
      </c>
      <c r="U50" s="78" t="str">
        <f>IF(AND('Mapa de Riesgos'!$Y$42="Muy Baja",'Mapa de Riesgos'!$AA$42="Menor"),CONCATENATE("R5C",'Mapa de Riesgos'!$O$42),"")</f>
        <v/>
      </c>
      <c r="V50" s="67" t="str">
        <f>IF(AND('Mapa de Riesgos'!$Y$37="Muy Baja",'Mapa de Riesgos'!$AA$37="Moderado"),CONCATENATE("R5C",'Mapa de Riesgos'!$O$37),"")</f>
        <v/>
      </c>
      <c r="W50" s="68" t="str">
        <f>IF(AND('Mapa de Riesgos'!$Y$38="Muy Baja",'Mapa de Riesgos'!$AA$38="Moderado"),CONCATENATE("R5C",'Mapa de Riesgos'!$O$38),"")</f>
        <v/>
      </c>
      <c r="X50" s="68" t="str">
        <f>IF(AND('Mapa de Riesgos'!$Y$39="Muy Baja",'Mapa de Riesgos'!$AA$39="Moderado"),CONCATENATE("R5C",'Mapa de Riesgos'!$O$39),"")</f>
        <v/>
      </c>
      <c r="Y50" s="68" t="str">
        <f>IF(AND('Mapa de Riesgos'!$Y$40="Muy Baja",'Mapa de Riesgos'!$AA$40="Moderado"),CONCATENATE("R5C",'Mapa de Riesgos'!$O$40),"")</f>
        <v/>
      </c>
      <c r="Z50" s="68" t="str">
        <f>IF(AND('Mapa de Riesgos'!$Y$41="Muy Baja",'Mapa de Riesgos'!$AA$41="Moderado"),CONCATENATE("R5C",'Mapa de Riesgos'!$O$41),"")</f>
        <v/>
      </c>
      <c r="AA50" s="69" t="str">
        <f>IF(AND('Mapa de Riesgos'!$Y$42="Muy Baja",'Mapa de Riesgos'!$AA$42="Moderado"),CONCATENATE("R5C",'Mapa de Riesgos'!$O$42),"")</f>
        <v/>
      </c>
      <c r="AB50" s="52" t="str">
        <f>IF(AND('Mapa de Riesgos'!$Y$37="Muy Baja",'Mapa de Riesgos'!$AA$37="Mayor"),CONCATENATE("R5C",'Mapa de Riesgos'!$O$37),"")</f>
        <v/>
      </c>
      <c r="AC50" s="53" t="str">
        <f>IF(AND('Mapa de Riesgos'!$Y$38="Muy Baja",'Mapa de Riesgos'!$AA$38="Mayor"),CONCATENATE("R5C",'Mapa de Riesgos'!$O$38),"")</f>
        <v/>
      </c>
      <c r="AD50" s="53" t="str">
        <f>IF(AND('Mapa de Riesgos'!$Y$39="Muy Baja",'Mapa de Riesgos'!$AA$39="Mayor"),CONCATENATE("R5C",'Mapa de Riesgos'!$O$39),"")</f>
        <v/>
      </c>
      <c r="AE50" s="53" t="str">
        <f>IF(AND('Mapa de Riesgos'!$Y$40="Muy Baja",'Mapa de Riesgos'!$AA$40="Mayor"),CONCATENATE("R5C",'Mapa de Riesgos'!$O$40),"")</f>
        <v/>
      </c>
      <c r="AF50" s="53" t="str">
        <f>IF(AND('Mapa de Riesgos'!$Y$41="Muy Baja",'Mapa de Riesgos'!$AA$41="Mayor"),CONCATENATE("R5C",'Mapa de Riesgos'!$O$41),"")</f>
        <v/>
      </c>
      <c r="AG50" s="54" t="str">
        <f>IF(AND('Mapa de Riesgos'!$Y$42="Muy Baja",'Mapa de Riesgos'!$AA$42="Mayor"),CONCATENATE("R5C",'Mapa de Riesgos'!$O$42),"")</f>
        <v/>
      </c>
      <c r="AH50" s="55" t="str">
        <f>IF(AND('Mapa de Riesgos'!$Y$37="Muy Baja",'Mapa de Riesgos'!$AA$37="Catastrófico"),CONCATENATE("R5C",'Mapa de Riesgos'!$O$37),"")</f>
        <v/>
      </c>
      <c r="AI50" s="56" t="str">
        <f>IF(AND('Mapa de Riesgos'!$Y$38="Muy Baja",'Mapa de Riesgos'!$AA$38="Catastrófico"),CONCATENATE("R5C",'Mapa de Riesgos'!$O$38),"")</f>
        <v/>
      </c>
      <c r="AJ50" s="56" t="str">
        <f>IF(AND('Mapa de Riesgos'!$Y$39="Muy Baja",'Mapa de Riesgos'!$AA$39="Catastrófico"),CONCATENATE("R5C",'Mapa de Riesgos'!$O$39),"")</f>
        <v/>
      </c>
      <c r="AK50" s="56" t="str">
        <f>IF(AND('Mapa de Riesgos'!$Y$40="Muy Baja",'Mapa de Riesgos'!$AA$40="Catastrófico"),CONCATENATE("R5C",'Mapa de Riesgos'!$O$40),"")</f>
        <v/>
      </c>
      <c r="AL50" s="56" t="str">
        <f>IF(AND('Mapa de Riesgos'!$Y$41="Muy Baja",'Mapa de Riesgos'!$AA$41="Catastrófico"),CONCATENATE("R5C",'Mapa de Riesgos'!$O$41),"")</f>
        <v/>
      </c>
      <c r="AM50" s="57" t="str">
        <f>IF(AND('Mapa de Riesgos'!$Y$42="Muy Baja",'Mapa de Riesgos'!$AA$42="Catastrófico"),CONCATENATE("R5C",'Mapa de Riesgos'!$O$42),"")</f>
        <v/>
      </c>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 customHeight="1" x14ac:dyDescent="0.25">
      <c r="A51" s="83"/>
      <c r="B51" s="478"/>
      <c r="C51" s="478"/>
      <c r="D51" s="479"/>
      <c r="E51" s="519"/>
      <c r="F51" s="520"/>
      <c r="G51" s="520"/>
      <c r="H51" s="520"/>
      <c r="I51" s="521"/>
      <c r="J51" s="76" t="str">
        <f>IF(AND('Mapa de Riesgos'!$Y$43="Muy Baja",'Mapa de Riesgos'!$AA$43="Leve"),CONCATENATE("R6C",'Mapa de Riesgos'!$O$43),"")</f>
        <v/>
      </c>
      <c r="K51" s="77" t="str">
        <f>IF(AND('Mapa de Riesgos'!$Y$44="Muy Baja",'Mapa de Riesgos'!$AA$44="Leve"),CONCATENATE("R6C",'Mapa de Riesgos'!$O$44),"")</f>
        <v/>
      </c>
      <c r="L51" s="77" t="str">
        <f>IF(AND('Mapa de Riesgos'!$Y$45="Muy Baja",'Mapa de Riesgos'!$AA$45="Leve"),CONCATENATE("R6C",'Mapa de Riesgos'!$O$45),"")</f>
        <v/>
      </c>
      <c r="M51" s="77" t="str">
        <f>IF(AND('Mapa de Riesgos'!$Y$46="Muy Baja",'Mapa de Riesgos'!$AA$46="Leve"),CONCATENATE("R6C",'Mapa de Riesgos'!$O$46),"")</f>
        <v/>
      </c>
      <c r="N51" s="77" t="str">
        <f>IF(AND('Mapa de Riesgos'!$Y$47="Muy Baja",'Mapa de Riesgos'!$AA$47="Leve"),CONCATENATE("R6C",'Mapa de Riesgos'!$O$47),"")</f>
        <v/>
      </c>
      <c r="O51" s="78" t="str">
        <f>IF(AND('Mapa de Riesgos'!$Y$48="Muy Baja",'Mapa de Riesgos'!$AA$48="Leve"),CONCATENATE("R6C",'Mapa de Riesgos'!$O$48),"")</f>
        <v/>
      </c>
      <c r="P51" s="76" t="str">
        <f>IF(AND('Mapa de Riesgos'!$Y$43="Muy Baja",'Mapa de Riesgos'!$AA$43="Menor"),CONCATENATE("R6C",'Mapa de Riesgos'!$O$43),"")</f>
        <v/>
      </c>
      <c r="Q51" s="77" t="str">
        <f>IF(AND('Mapa de Riesgos'!$Y$44="Muy Baja",'Mapa de Riesgos'!$AA$44="Menor"),CONCATENATE("R6C",'Mapa de Riesgos'!$O$44),"")</f>
        <v/>
      </c>
      <c r="R51" s="77" t="str">
        <f>IF(AND('Mapa de Riesgos'!$Y$45="Muy Baja",'Mapa de Riesgos'!$AA$45="Menor"),CONCATENATE("R6C",'Mapa de Riesgos'!$O$45),"")</f>
        <v/>
      </c>
      <c r="S51" s="77" t="str">
        <f>IF(AND('Mapa de Riesgos'!$Y$46="Muy Baja",'Mapa de Riesgos'!$AA$46="Menor"),CONCATENATE("R6C",'Mapa de Riesgos'!$O$46),"")</f>
        <v/>
      </c>
      <c r="T51" s="77" t="str">
        <f>IF(AND('Mapa de Riesgos'!$Y$47="Muy Baja",'Mapa de Riesgos'!$AA$47="Menor"),CONCATENATE("R6C",'Mapa de Riesgos'!$O$47),"")</f>
        <v/>
      </c>
      <c r="U51" s="78" t="str">
        <f>IF(AND('Mapa de Riesgos'!$Y$48="Muy Baja",'Mapa de Riesgos'!$AA$48="Menor"),CONCATENATE("R6C",'Mapa de Riesgos'!$O$48),"")</f>
        <v/>
      </c>
      <c r="V51" s="67" t="str">
        <f>IF(AND('Mapa de Riesgos'!$Y$43="Muy Baja",'Mapa de Riesgos'!$AA$43="Moderado"),CONCATENATE("R6C",'Mapa de Riesgos'!$O$43),"")</f>
        <v/>
      </c>
      <c r="W51" s="68" t="str">
        <f>IF(AND('Mapa de Riesgos'!$Y$44="Muy Baja",'Mapa de Riesgos'!$AA$44="Moderado"),CONCATENATE("R6C",'Mapa de Riesgos'!$O$44),"")</f>
        <v/>
      </c>
      <c r="X51" s="68" t="str">
        <f>IF(AND('Mapa de Riesgos'!$Y$45="Muy Baja",'Mapa de Riesgos'!$AA$45="Moderado"),CONCATENATE("R6C",'Mapa de Riesgos'!$O$45),"")</f>
        <v/>
      </c>
      <c r="Y51" s="68" t="str">
        <f>IF(AND('Mapa de Riesgos'!$Y$46="Muy Baja",'Mapa de Riesgos'!$AA$46="Moderado"),CONCATENATE("R6C",'Mapa de Riesgos'!$O$46),"")</f>
        <v/>
      </c>
      <c r="Z51" s="68" t="str">
        <f>IF(AND('Mapa de Riesgos'!$Y$47="Muy Baja",'Mapa de Riesgos'!$AA$47="Moderado"),CONCATENATE("R6C",'Mapa de Riesgos'!$O$47),"")</f>
        <v/>
      </c>
      <c r="AA51" s="69" t="str">
        <f>IF(AND('Mapa de Riesgos'!$Y$48="Muy Baja",'Mapa de Riesgos'!$AA$48="Moderado"),CONCATENATE("R6C",'Mapa de Riesgos'!$O$48),"")</f>
        <v/>
      </c>
      <c r="AB51" s="52" t="str">
        <f>IF(AND('Mapa de Riesgos'!$Y$43="Muy Baja",'Mapa de Riesgos'!$AA$43="Mayor"),CONCATENATE("R6C",'Mapa de Riesgos'!$O$43),"")</f>
        <v/>
      </c>
      <c r="AC51" s="53" t="str">
        <f>IF(AND('Mapa de Riesgos'!$Y$44="Muy Baja",'Mapa de Riesgos'!$AA$44="Mayor"),CONCATENATE("R6C",'Mapa de Riesgos'!$O$44),"")</f>
        <v/>
      </c>
      <c r="AD51" s="53" t="str">
        <f>IF(AND('Mapa de Riesgos'!$Y$45="Muy Baja",'Mapa de Riesgos'!$AA$45="Mayor"),CONCATENATE("R6C",'Mapa de Riesgos'!$O$45),"")</f>
        <v/>
      </c>
      <c r="AE51" s="53" t="str">
        <f>IF(AND('Mapa de Riesgos'!$Y$46="Muy Baja",'Mapa de Riesgos'!$AA$46="Mayor"),CONCATENATE("R6C",'Mapa de Riesgos'!$O$46),"")</f>
        <v/>
      </c>
      <c r="AF51" s="53" t="str">
        <f>IF(AND('Mapa de Riesgos'!$Y$47="Muy Baja",'Mapa de Riesgos'!$AA$47="Mayor"),CONCATENATE("R6C",'Mapa de Riesgos'!$O$47),"")</f>
        <v/>
      </c>
      <c r="AG51" s="54" t="str">
        <f>IF(AND('Mapa de Riesgos'!$Y$48="Muy Baja",'Mapa de Riesgos'!$AA$48="Mayor"),CONCATENATE("R6C",'Mapa de Riesgos'!$O$48),"")</f>
        <v/>
      </c>
      <c r="AH51" s="55" t="str">
        <f>IF(AND('Mapa de Riesgos'!$Y$43="Muy Baja",'Mapa de Riesgos'!$AA$43="Catastrófico"),CONCATENATE("R6C",'Mapa de Riesgos'!$O$43),"")</f>
        <v/>
      </c>
      <c r="AI51" s="56" t="str">
        <f>IF(AND('Mapa de Riesgos'!$Y$44="Muy Baja",'Mapa de Riesgos'!$AA$44="Catastrófico"),CONCATENATE("R6C",'Mapa de Riesgos'!$O$44),"")</f>
        <v/>
      </c>
      <c r="AJ51" s="56" t="str">
        <f>IF(AND('Mapa de Riesgos'!$Y$45="Muy Baja",'Mapa de Riesgos'!$AA$45="Catastrófico"),CONCATENATE("R6C",'Mapa de Riesgos'!$O$45),"")</f>
        <v/>
      </c>
      <c r="AK51" s="56" t="str">
        <f>IF(AND('Mapa de Riesgos'!$Y$46="Muy Baja",'Mapa de Riesgos'!$AA$46="Catastrófico"),CONCATENATE("R6C",'Mapa de Riesgos'!$O$46),"")</f>
        <v/>
      </c>
      <c r="AL51" s="56" t="str">
        <f>IF(AND('Mapa de Riesgos'!$Y$47="Muy Baja",'Mapa de Riesgos'!$AA$47="Catastrófico"),CONCATENATE("R6C",'Mapa de Riesgos'!$O$47),"")</f>
        <v/>
      </c>
      <c r="AM51" s="57" t="str">
        <f>IF(AND('Mapa de Riesgos'!$Y$48="Muy Baja",'Mapa de Riesgos'!$AA$48="Catastrófico"),CONCATENATE("R6C",'Mapa de Riesgos'!$O$48),"")</f>
        <v/>
      </c>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ht="15" customHeight="1" x14ac:dyDescent="0.25">
      <c r="A52" s="83"/>
      <c r="B52" s="478"/>
      <c r="C52" s="478"/>
      <c r="D52" s="479"/>
      <c r="E52" s="519"/>
      <c r="F52" s="520"/>
      <c r="G52" s="520"/>
      <c r="H52" s="520"/>
      <c r="I52" s="521"/>
      <c r="J52" s="76" t="str">
        <f>IF(AND('Mapa de Riesgos'!$Y$49="Muy Baja",'Mapa de Riesgos'!$AA$49="Leve"),CONCATENATE("R7C",'Mapa de Riesgos'!$O$49),"")</f>
        <v/>
      </c>
      <c r="K52" s="77" t="str">
        <f>IF(AND('Mapa de Riesgos'!$Y$50="Muy Baja",'Mapa de Riesgos'!$AA$50="Leve"),CONCATENATE("R7C",'Mapa de Riesgos'!$O$50),"")</f>
        <v/>
      </c>
      <c r="L52" s="77" t="str">
        <f>IF(AND('Mapa de Riesgos'!$Y$51="Muy Baja",'Mapa de Riesgos'!$AA$51="Leve"),CONCATENATE("R7C",'Mapa de Riesgos'!$O$51),"")</f>
        <v/>
      </c>
      <c r="M52" s="77" t="str">
        <f>IF(AND('Mapa de Riesgos'!$Y$52="Muy Baja",'Mapa de Riesgos'!$AA$52="Leve"),CONCATENATE("R7C",'Mapa de Riesgos'!$O$52),"")</f>
        <v/>
      </c>
      <c r="N52" s="77" t="str">
        <f>IF(AND('Mapa de Riesgos'!$Y$53="Muy Baja",'Mapa de Riesgos'!$AA$53="Leve"),CONCATENATE("R7C",'Mapa de Riesgos'!$O$53),"")</f>
        <v/>
      </c>
      <c r="O52" s="78" t="str">
        <f>IF(AND('Mapa de Riesgos'!$Y$54="Muy Baja",'Mapa de Riesgos'!$AA$54="Leve"),CONCATENATE("R7C",'Mapa de Riesgos'!$O$54),"")</f>
        <v/>
      </c>
      <c r="P52" s="76" t="str">
        <f>IF(AND('Mapa de Riesgos'!$Y$49="Muy Baja",'Mapa de Riesgos'!$AA$49="Menor"),CONCATENATE("R7C",'Mapa de Riesgos'!$O$49),"")</f>
        <v/>
      </c>
      <c r="Q52" s="77" t="str">
        <f>IF(AND('Mapa de Riesgos'!$Y$50="Muy Baja",'Mapa de Riesgos'!$AA$50="Menor"),CONCATENATE("R7C",'Mapa de Riesgos'!$O$50),"")</f>
        <v/>
      </c>
      <c r="R52" s="77" t="str">
        <f>IF(AND('Mapa de Riesgos'!$Y$51="Muy Baja",'Mapa de Riesgos'!$AA$51="Menor"),CONCATENATE("R7C",'Mapa de Riesgos'!$O$51),"")</f>
        <v/>
      </c>
      <c r="S52" s="77" t="str">
        <f>IF(AND('Mapa de Riesgos'!$Y$52="Muy Baja",'Mapa de Riesgos'!$AA$52="Menor"),CONCATENATE("R7C",'Mapa de Riesgos'!$O$52),"")</f>
        <v/>
      </c>
      <c r="T52" s="77" t="str">
        <f>IF(AND('Mapa de Riesgos'!$Y$53="Muy Baja",'Mapa de Riesgos'!$AA$53="Menor"),CONCATENATE("R7C",'Mapa de Riesgos'!$O$53),"")</f>
        <v/>
      </c>
      <c r="U52" s="78" t="str">
        <f>IF(AND('Mapa de Riesgos'!$Y$54="Muy Baja",'Mapa de Riesgos'!$AA$54="Menor"),CONCATENATE("R7C",'Mapa de Riesgos'!$O$54),"")</f>
        <v/>
      </c>
      <c r="V52" s="67" t="str">
        <f>IF(AND('Mapa de Riesgos'!$Y$49="Muy Baja",'Mapa de Riesgos'!$AA$49="Moderado"),CONCATENATE("R7C",'Mapa de Riesgos'!$O$49),"")</f>
        <v/>
      </c>
      <c r="W52" s="68" t="str">
        <f>IF(AND('Mapa de Riesgos'!$Y$50="Muy Baja",'Mapa de Riesgos'!$AA$50="Moderado"),CONCATENATE("R7C",'Mapa de Riesgos'!$O$50),"")</f>
        <v/>
      </c>
      <c r="X52" s="68" t="str">
        <f>IF(AND('Mapa de Riesgos'!$Y$51="Muy Baja",'Mapa de Riesgos'!$AA$51="Moderado"),CONCATENATE("R7C",'Mapa de Riesgos'!$O$51),"")</f>
        <v/>
      </c>
      <c r="Y52" s="68" t="str">
        <f>IF(AND('Mapa de Riesgos'!$Y$52="Muy Baja",'Mapa de Riesgos'!$AA$52="Moderado"),CONCATENATE("R7C",'Mapa de Riesgos'!$O$52),"")</f>
        <v/>
      </c>
      <c r="Z52" s="68" t="str">
        <f>IF(AND('Mapa de Riesgos'!$Y$53="Muy Baja",'Mapa de Riesgos'!$AA$53="Moderado"),CONCATENATE("R7C",'Mapa de Riesgos'!$O$53),"")</f>
        <v/>
      </c>
      <c r="AA52" s="69" t="str">
        <f>IF(AND('Mapa de Riesgos'!$Y$54="Muy Baja",'Mapa de Riesgos'!$AA$54="Moderado"),CONCATENATE("R7C",'Mapa de Riesgos'!$O$54),"")</f>
        <v/>
      </c>
      <c r="AB52" s="52" t="str">
        <f>IF(AND('Mapa de Riesgos'!$Y$49="Muy Baja",'Mapa de Riesgos'!$AA$49="Mayor"),CONCATENATE("R7C",'Mapa de Riesgos'!$O$49),"")</f>
        <v/>
      </c>
      <c r="AC52" s="53" t="str">
        <f>IF(AND('Mapa de Riesgos'!$Y$50="Muy Baja",'Mapa de Riesgos'!$AA$50="Mayor"),CONCATENATE("R7C",'Mapa de Riesgos'!$O$50),"")</f>
        <v/>
      </c>
      <c r="AD52" s="53" t="str">
        <f>IF(AND('Mapa de Riesgos'!$Y$51="Muy Baja",'Mapa de Riesgos'!$AA$51="Mayor"),CONCATENATE("R7C",'Mapa de Riesgos'!$O$51),"")</f>
        <v/>
      </c>
      <c r="AE52" s="53" t="str">
        <f>IF(AND('Mapa de Riesgos'!$Y$52="Muy Baja",'Mapa de Riesgos'!$AA$52="Mayor"),CONCATENATE("R7C",'Mapa de Riesgos'!$O$52),"")</f>
        <v/>
      </c>
      <c r="AF52" s="53" t="str">
        <f>IF(AND('Mapa de Riesgos'!$Y$53="Muy Baja",'Mapa de Riesgos'!$AA$53="Mayor"),CONCATENATE("R7C",'Mapa de Riesgos'!$O$53),"")</f>
        <v/>
      </c>
      <c r="AG52" s="54" t="str">
        <f>IF(AND('Mapa de Riesgos'!$Y$54="Muy Baja",'Mapa de Riesgos'!$AA$54="Mayor"),CONCATENATE("R7C",'Mapa de Riesgos'!$O$54),"")</f>
        <v/>
      </c>
      <c r="AH52" s="55" t="str">
        <f>IF(AND('Mapa de Riesgos'!$Y$49="Muy Baja",'Mapa de Riesgos'!$AA$49="Catastrófico"),CONCATENATE("R7C",'Mapa de Riesgos'!$O$49),"")</f>
        <v/>
      </c>
      <c r="AI52" s="56" t="str">
        <f>IF(AND('Mapa de Riesgos'!$Y$50="Muy Baja",'Mapa de Riesgos'!$AA$50="Catastrófico"),CONCATENATE("R7C",'Mapa de Riesgos'!$O$50),"")</f>
        <v/>
      </c>
      <c r="AJ52" s="56" t="str">
        <f>IF(AND('Mapa de Riesgos'!$Y$51="Muy Baja",'Mapa de Riesgos'!$AA$51="Catastrófico"),CONCATENATE("R7C",'Mapa de Riesgos'!$O$51),"")</f>
        <v/>
      </c>
      <c r="AK52" s="56" t="str">
        <f>IF(AND('Mapa de Riesgos'!$Y$52="Muy Baja",'Mapa de Riesgos'!$AA$52="Catastrófico"),CONCATENATE("R7C",'Mapa de Riesgos'!$O$52),"")</f>
        <v/>
      </c>
      <c r="AL52" s="56" t="str">
        <f>IF(AND('Mapa de Riesgos'!$Y$53="Muy Baja",'Mapa de Riesgos'!$AA$53="Catastrófico"),CONCATENATE("R7C",'Mapa de Riesgos'!$O$53),"")</f>
        <v/>
      </c>
      <c r="AM52" s="57" t="str">
        <f>IF(AND('Mapa de Riesgos'!$Y$54="Muy Baja",'Mapa de Riesgos'!$AA$54="Catastrófico"),CONCATENATE("R7C",'Mapa de Riesgos'!$O$54),"")</f>
        <v/>
      </c>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478"/>
      <c r="C53" s="478"/>
      <c r="D53" s="479"/>
      <c r="E53" s="519"/>
      <c r="F53" s="520"/>
      <c r="G53" s="520"/>
      <c r="H53" s="520"/>
      <c r="I53" s="521"/>
      <c r="J53" s="76" t="str">
        <f>IF(AND('Mapa de Riesgos'!$Y$55="Muy Baja",'Mapa de Riesgos'!$AA$55="Leve"),CONCATENATE("R8C",'Mapa de Riesgos'!$O$55),"")</f>
        <v/>
      </c>
      <c r="K53" s="77" t="str">
        <f>IF(AND('Mapa de Riesgos'!$Y$56="Muy Baja",'Mapa de Riesgos'!$AA$56="Leve"),CONCATENATE("R8C",'Mapa de Riesgos'!$O$56),"")</f>
        <v/>
      </c>
      <c r="L53" s="77" t="str">
        <f>IF(AND('Mapa de Riesgos'!$Y$57="Muy Baja",'Mapa de Riesgos'!$AA$57="Leve"),CONCATENATE("R8C",'Mapa de Riesgos'!$O$57),"")</f>
        <v/>
      </c>
      <c r="M53" s="77" t="str">
        <f>IF(AND('Mapa de Riesgos'!$Y$58="Muy Baja",'Mapa de Riesgos'!$AA$58="Leve"),CONCATENATE("R8C",'Mapa de Riesgos'!$O$58),"")</f>
        <v/>
      </c>
      <c r="N53" s="77" t="str">
        <f>IF(AND('Mapa de Riesgos'!$Y$59="Muy Baja",'Mapa de Riesgos'!$AA$59="Leve"),CONCATENATE("R8C",'Mapa de Riesgos'!$O$59),"")</f>
        <v/>
      </c>
      <c r="O53" s="78" t="str">
        <f>IF(AND('Mapa de Riesgos'!$Y$60="Muy Baja",'Mapa de Riesgos'!$AA$60="Leve"),CONCATENATE("R8C",'Mapa de Riesgos'!$O$60),"")</f>
        <v/>
      </c>
      <c r="P53" s="76" t="str">
        <f>IF(AND('Mapa de Riesgos'!$Y$55="Muy Baja",'Mapa de Riesgos'!$AA$55="Menor"),CONCATENATE("R8C",'Mapa de Riesgos'!$O$55),"")</f>
        <v/>
      </c>
      <c r="Q53" s="77" t="str">
        <f>IF(AND('Mapa de Riesgos'!$Y$56="Muy Baja",'Mapa de Riesgos'!$AA$56="Menor"),CONCATENATE("R8C",'Mapa de Riesgos'!$O$56),"")</f>
        <v/>
      </c>
      <c r="R53" s="77" t="str">
        <f>IF(AND('Mapa de Riesgos'!$Y$57="Muy Baja",'Mapa de Riesgos'!$AA$57="Menor"),CONCATENATE("R8C",'Mapa de Riesgos'!$O$57),"")</f>
        <v/>
      </c>
      <c r="S53" s="77" t="str">
        <f>IF(AND('Mapa de Riesgos'!$Y$58="Muy Baja",'Mapa de Riesgos'!$AA$58="Menor"),CONCATENATE("R8C",'Mapa de Riesgos'!$O$58),"")</f>
        <v/>
      </c>
      <c r="T53" s="77" t="str">
        <f>IF(AND('Mapa de Riesgos'!$Y$59="Muy Baja",'Mapa de Riesgos'!$AA$59="Menor"),CONCATENATE("R8C",'Mapa de Riesgos'!$O$59),"")</f>
        <v/>
      </c>
      <c r="U53" s="78" t="str">
        <f>IF(AND('Mapa de Riesgos'!$Y$60="Muy Baja",'Mapa de Riesgos'!$AA$60="Menor"),CONCATENATE("R8C",'Mapa de Riesgos'!$O$60),"")</f>
        <v/>
      </c>
      <c r="V53" s="67" t="str">
        <f>IF(AND('Mapa de Riesgos'!$Y$55="Muy Baja",'Mapa de Riesgos'!$AA$55="Moderado"),CONCATENATE("R8C",'Mapa de Riesgos'!$O$55),"")</f>
        <v/>
      </c>
      <c r="W53" s="68" t="str">
        <f>IF(AND('Mapa de Riesgos'!$Y$56="Muy Baja",'Mapa de Riesgos'!$AA$56="Moderado"),CONCATENATE("R8C",'Mapa de Riesgos'!$O$56),"")</f>
        <v/>
      </c>
      <c r="X53" s="68" t="str">
        <f>IF(AND('Mapa de Riesgos'!$Y$57="Muy Baja",'Mapa de Riesgos'!$AA$57="Moderado"),CONCATENATE("R8C",'Mapa de Riesgos'!$O$57),"")</f>
        <v/>
      </c>
      <c r="Y53" s="68" t="str">
        <f>IF(AND('Mapa de Riesgos'!$Y$58="Muy Baja",'Mapa de Riesgos'!$AA$58="Moderado"),CONCATENATE("R8C",'Mapa de Riesgos'!$O$58),"")</f>
        <v/>
      </c>
      <c r="Z53" s="68" t="str">
        <f>IF(AND('Mapa de Riesgos'!$Y$59="Muy Baja",'Mapa de Riesgos'!$AA$59="Moderado"),CONCATENATE("R8C",'Mapa de Riesgos'!$O$59),"")</f>
        <v/>
      </c>
      <c r="AA53" s="69" t="str">
        <f>IF(AND('Mapa de Riesgos'!$Y$60="Muy Baja",'Mapa de Riesgos'!$AA$60="Moderado"),CONCATENATE("R8C",'Mapa de Riesgos'!$O$60),"")</f>
        <v/>
      </c>
      <c r="AB53" s="52" t="str">
        <f>IF(AND('Mapa de Riesgos'!$Y$55="Muy Baja",'Mapa de Riesgos'!$AA$55="Mayor"),CONCATENATE("R8C",'Mapa de Riesgos'!$O$55),"")</f>
        <v/>
      </c>
      <c r="AC53" s="53" t="str">
        <f>IF(AND('Mapa de Riesgos'!$Y$56="Muy Baja",'Mapa de Riesgos'!$AA$56="Mayor"),CONCATENATE("R8C",'Mapa de Riesgos'!$O$56),"")</f>
        <v/>
      </c>
      <c r="AD53" s="53" t="str">
        <f>IF(AND('Mapa de Riesgos'!$Y$57="Muy Baja",'Mapa de Riesgos'!$AA$57="Mayor"),CONCATENATE("R8C",'Mapa de Riesgos'!$O$57),"")</f>
        <v/>
      </c>
      <c r="AE53" s="53" t="str">
        <f>IF(AND('Mapa de Riesgos'!$Y$58="Muy Baja",'Mapa de Riesgos'!$AA$58="Mayor"),CONCATENATE("R8C",'Mapa de Riesgos'!$O$58),"")</f>
        <v/>
      </c>
      <c r="AF53" s="53" t="str">
        <f>IF(AND('Mapa de Riesgos'!$Y$59="Muy Baja",'Mapa de Riesgos'!$AA$59="Mayor"),CONCATENATE("R8C",'Mapa de Riesgos'!$O$59),"")</f>
        <v/>
      </c>
      <c r="AG53" s="54" t="str">
        <f>IF(AND('Mapa de Riesgos'!$Y$60="Muy Baja",'Mapa de Riesgos'!$AA$60="Mayor"),CONCATENATE("R8C",'Mapa de Riesgos'!$O$60),"")</f>
        <v/>
      </c>
      <c r="AH53" s="55" t="str">
        <f>IF(AND('Mapa de Riesgos'!$Y$55="Muy Baja",'Mapa de Riesgos'!$AA$55="Catastrófico"),CONCATENATE("R8C",'Mapa de Riesgos'!$O$55),"")</f>
        <v/>
      </c>
      <c r="AI53" s="56" t="str">
        <f>IF(AND('Mapa de Riesgos'!$Y$56="Muy Baja",'Mapa de Riesgos'!$AA$56="Catastrófico"),CONCATENATE("R8C",'Mapa de Riesgos'!$O$56),"")</f>
        <v/>
      </c>
      <c r="AJ53" s="56" t="str">
        <f>IF(AND('Mapa de Riesgos'!$Y$57="Muy Baja",'Mapa de Riesgos'!$AA$57="Catastrófico"),CONCATENATE("R8C",'Mapa de Riesgos'!$O$57),"")</f>
        <v/>
      </c>
      <c r="AK53" s="56" t="str">
        <f>IF(AND('Mapa de Riesgos'!$Y$58="Muy Baja",'Mapa de Riesgos'!$AA$58="Catastrófico"),CONCATENATE("R8C",'Mapa de Riesgos'!$O$58),"")</f>
        <v/>
      </c>
      <c r="AL53" s="56" t="str">
        <f>IF(AND('Mapa de Riesgos'!$Y$59="Muy Baja",'Mapa de Riesgos'!$AA$59="Catastrófico"),CONCATENATE("R8C",'Mapa de Riesgos'!$O$59),"")</f>
        <v/>
      </c>
      <c r="AM53" s="57" t="str">
        <f>IF(AND('Mapa de Riesgos'!$Y$60="Muy Baja",'Mapa de Riesgos'!$AA$60="Catastrófico"),CONCATENATE("R8C",'Mapa de Riesgos'!$O$60),"")</f>
        <v/>
      </c>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478"/>
      <c r="C54" s="478"/>
      <c r="D54" s="479"/>
      <c r="E54" s="519"/>
      <c r="F54" s="520"/>
      <c r="G54" s="520"/>
      <c r="H54" s="520"/>
      <c r="I54" s="521"/>
      <c r="J54" s="76" t="str">
        <f>IF(AND('Mapa de Riesgos'!$Y$61="Muy Baja",'Mapa de Riesgos'!$AA$61="Leve"),CONCATENATE("R9C",'Mapa de Riesgos'!$O$61),"")</f>
        <v/>
      </c>
      <c r="K54" s="77" t="str">
        <f>IF(AND('Mapa de Riesgos'!$Y$62="Muy Baja",'Mapa de Riesgos'!$AA$62="Leve"),CONCATENATE("R9C",'Mapa de Riesgos'!$O$62),"")</f>
        <v/>
      </c>
      <c r="L54" s="77" t="str">
        <f>IF(AND('Mapa de Riesgos'!$Y$63="Muy Baja",'Mapa de Riesgos'!$AA$63="Leve"),CONCATENATE("R9C",'Mapa de Riesgos'!$O$63),"")</f>
        <v/>
      </c>
      <c r="M54" s="77" t="str">
        <f>IF(AND('Mapa de Riesgos'!$Y$64="Muy Baja",'Mapa de Riesgos'!$AA$64="Leve"),CONCATENATE("R9C",'Mapa de Riesgos'!$O$64),"")</f>
        <v/>
      </c>
      <c r="N54" s="77" t="str">
        <f>IF(AND('Mapa de Riesgos'!$Y$65="Muy Baja",'Mapa de Riesgos'!$AA$65="Leve"),CONCATENATE("R9C",'Mapa de Riesgos'!$O$65),"")</f>
        <v/>
      </c>
      <c r="O54" s="78" t="str">
        <f>IF(AND('Mapa de Riesgos'!$Y$66="Muy Baja",'Mapa de Riesgos'!$AA$66="Leve"),CONCATENATE("R9C",'Mapa de Riesgos'!$O$66),"")</f>
        <v/>
      </c>
      <c r="P54" s="76" t="str">
        <f>IF(AND('Mapa de Riesgos'!$Y$61="Muy Baja",'Mapa de Riesgos'!$AA$61="Menor"),CONCATENATE("R9C",'Mapa de Riesgos'!$O$61),"")</f>
        <v/>
      </c>
      <c r="Q54" s="77" t="str">
        <f>IF(AND('Mapa de Riesgos'!$Y$62="Muy Baja",'Mapa de Riesgos'!$AA$62="Menor"),CONCATENATE("R9C",'Mapa de Riesgos'!$O$62),"")</f>
        <v/>
      </c>
      <c r="R54" s="77" t="str">
        <f>IF(AND('Mapa de Riesgos'!$Y$63="Muy Baja",'Mapa de Riesgos'!$AA$63="Menor"),CONCATENATE("R9C",'Mapa de Riesgos'!$O$63),"")</f>
        <v/>
      </c>
      <c r="S54" s="77" t="str">
        <f>IF(AND('Mapa de Riesgos'!$Y$64="Muy Baja",'Mapa de Riesgos'!$AA$64="Menor"),CONCATENATE("R9C",'Mapa de Riesgos'!$O$64),"")</f>
        <v/>
      </c>
      <c r="T54" s="77" t="str">
        <f>IF(AND('Mapa de Riesgos'!$Y$65="Muy Baja",'Mapa de Riesgos'!$AA$65="Menor"),CONCATENATE("R9C",'Mapa de Riesgos'!$O$65),"")</f>
        <v/>
      </c>
      <c r="U54" s="78" t="str">
        <f>IF(AND('Mapa de Riesgos'!$Y$66="Muy Baja",'Mapa de Riesgos'!$AA$66="Menor"),CONCATENATE("R9C",'Mapa de Riesgos'!$O$66),"")</f>
        <v/>
      </c>
      <c r="V54" s="67" t="str">
        <f>IF(AND('Mapa de Riesgos'!$Y$61="Muy Baja",'Mapa de Riesgos'!$AA$61="Moderado"),CONCATENATE("R9C",'Mapa de Riesgos'!$O$61),"")</f>
        <v/>
      </c>
      <c r="W54" s="68" t="str">
        <f>IF(AND('Mapa de Riesgos'!$Y$62="Muy Baja",'Mapa de Riesgos'!$AA$62="Moderado"),CONCATENATE("R9C",'Mapa de Riesgos'!$O$62),"")</f>
        <v/>
      </c>
      <c r="X54" s="68" t="str">
        <f>IF(AND('Mapa de Riesgos'!$Y$63="Muy Baja",'Mapa de Riesgos'!$AA$63="Moderado"),CONCATENATE("R9C",'Mapa de Riesgos'!$O$63),"")</f>
        <v/>
      </c>
      <c r="Y54" s="68" t="str">
        <f>IF(AND('Mapa de Riesgos'!$Y$64="Muy Baja",'Mapa de Riesgos'!$AA$64="Moderado"),CONCATENATE("R9C",'Mapa de Riesgos'!$O$64),"")</f>
        <v/>
      </c>
      <c r="Z54" s="68" t="str">
        <f>IF(AND('Mapa de Riesgos'!$Y$65="Muy Baja",'Mapa de Riesgos'!$AA$65="Moderado"),CONCATENATE("R9C",'Mapa de Riesgos'!$O$65),"")</f>
        <v/>
      </c>
      <c r="AA54" s="69" t="str">
        <f>IF(AND('Mapa de Riesgos'!$Y$66="Muy Baja",'Mapa de Riesgos'!$AA$66="Moderado"),CONCATENATE("R9C",'Mapa de Riesgos'!$O$66),"")</f>
        <v/>
      </c>
      <c r="AB54" s="52" t="str">
        <f>IF(AND('Mapa de Riesgos'!$Y$61="Muy Baja",'Mapa de Riesgos'!$AA$61="Mayor"),CONCATENATE("R9C",'Mapa de Riesgos'!$O$61),"")</f>
        <v/>
      </c>
      <c r="AC54" s="53" t="str">
        <f>IF(AND('Mapa de Riesgos'!$Y$62="Muy Baja",'Mapa de Riesgos'!$AA$62="Mayor"),CONCATENATE("R9C",'Mapa de Riesgos'!$O$62),"")</f>
        <v/>
      </c>
      <c r="AD54" s="53" t="str">
        <f>IF(AND('Mapa de Riesgos'!$Y$63="Muy Baja",'Mapa de Riesgos'!$AA$63="Mayor"),CONCATENATE("R9C",'Mapa de Riesgos'!$O$63),"")</f>
        <v/>
      </c>
      <c r="AE54" s="53" t="str">
        <f>IF(AND('Mapa de Riesgos'!$Y$64="Muy Baja",'Mapa de Riesgos'!$AA$64="Mayor"),CONCATENATE("R9C",'Mapa de Riesgos'!$O$64),"")</f>
        <v/>
      </c>
      <c r="AF54" s="53" t="str">
        <f>IF(AND('Mapa de Riesgos'!$Y$65="Muy Baja",'Mapa de Riesgos'!$AA$65="Mayor"),CONCATENATE("R9C",'Mapa de Riesgos'!$O$65),"")</f>
        <v/>
      </c>
      <c r="AG54" s="54" t="str">
        <f>IF(AND('Mapa de Riesgos'!$Y$66="Muy Baja",'Mapa de Riesgos'!$AA$66="Mayor"),CONCATENATE("R9C",'Mapa de Riesgos'!$O$66),"")</f>
        <v/>
      </c>
      <c r="AH54" s="55" t="str">
        <f>IF(AND('Mapa de Riesgos'!$Y$61="Muy Baja",'Mapa de Riesgos'!$AA$61="Catastrófico"),CONCATENATE("R9C",'Mapa de Riesgos'!$O$61),"")</f>
        <v/>
      </c>
      <c r="AI54" s="56" t="str">
        <f>IF(AND('Mapa de Riesgos'!$Y$62="Muy Baja",'Mapa de Riesgos'!$AA$62="Catastrófico"),CONCATENATE("R9C",'Mapa de Riesgos'!$O$62),"")</f>
        <v/>
      </c>
      <c r="AJ54" s="56" t="str">
        <f>IF(AND('Mapa de Riesgos'!$Y$63="Muy Baja",'Mapa de Riesgos'!$AA$63="Catastrófico"),CONCATENATE("R9C",'Mapa de Riesgos'!$O$63),"")</f>
        <v/>
      </c>
      <c r="AK54" s="56" t="str">
        <f>IF(AND('Mapa de Riesgos'!$Y$64="Muy Baja",'Mapa de Riesgos'!$AA$64="Catastrófico"),CONCATENATE("R9C",'Mapa de Riesgos'!$O$64),"")</f>
        <v/>
      </c>
      <c r="AL54" s="56" t="str">
        <f>IF(AND('Mapa de Riesgos'!$Y$65="Muy Baja",'Mapa de Riesgos'!$AA$65="Catastrófico"),CONCATENATE("R9C",'Mapa de Riesgos'!$O$65),"")</f>
        <v/>
      </c>
      <c r="AM54" s="57" t="str">
        <f>IF(AND('Mapa de Riesgos'!$Y$66="Muy Baja",'Mapa de Riesgos'!$AA$66="Catastrófico"),CONCATENATE("R9C",'Mapa de Riesgos'!$O$66),"")</f>
        <v/>
      </c>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ht="15.75" customHeight="1" thickBot="1" x14ac:dyDescent="0.3">
      <c r="A55" s="83"/>
      <c r="B55" s="478"/>
      <c r="C55" s="478"/>
      <c r="D55" s="479"/>
      <c r="E55" s="522"/>
      <c r="F55" s="523"/>
      <c r="G55" s="523"/>
      <c r="H55" s="523"/>
      <c r="I55" s="524"/>
      <c r="J55" s="79" t="str">
        <f>IF(AND('Mapa de Riesgos'!$Y$67="Muy Baja",'Mapa de Riesgos'!$AA$67="Leve"),CONCATENATE("R10C",'Mapa de Riesgos'!$O$67),"")</f>
        <v/>
      </c>
      <c r="K55" s="80" t="str">
        <f>IF(AND('Mapa de Riesgos'!$Y$68="Muy Baja",'Mapa de Riesgos'!$AA$68="Leve"),CONCATENATE("R10C",'Mapa de Riesgos'!$O$68),"")</f>
        <v/>
      </c>
      <c r="L55" s="80" t="str">
        <f>IF(AND('Mapa de Riesgos'!$Y$69="Muy Baja",'Mapa de Riesgos'!$AA$69="Leve"),CONCATENATE("R10C",'Mapa de Riesgos'!$O$69),"")</f>
        <v/>
      </c>
      <c r="M55" s="80" t="str">
        <f>IF(AND('Mapa de Riesgos'!$Y$70="Muy Baja",'Mapa de Riesgos'!$AA$70="Leve"),CONCATENATE("R10C",'Mapa de Riesgos'!$O$70),"")</f>
        <v/>
      </c>
      <c r="N55" s="80" t="str">
        <f>IF(AND('Mapa de Riesgos'!$Y$71="Muy Baja",'Mapa de Riesgos'!$AA$71="Leve"),CONCATENATE("R10C",'Mapa de Riesgos'!$O$71),"")</f>
        <v/>
      </c>
      <c r="O55" s="81" t="str">
        <f>IF(AND('Mapa de Riesgos'!$Y$72="Muy Baja",'Mapa de Riesgos'!$AA$72="Leve"),CONCATENATE("R10C",'Mapa de Riesgos'!$O$72),"")</f>
        <v/>
      </c>
      <c r="P55" s="79" t="str">
        <f>IF(AND('Mapa de Riesgos'!$Y$67="Muy Baja",'Mapa de Riesgos'!$AA$67="Menor"),CONCATENATE("R10C",'Mapa de Riesgos'!$O$67),"")</f>
        <v/>
      </c>
      <c r="Q55" s="80" t="str">
        <f>IF(AND('Mapa de Riesgos'!$Y$68="Muy Baja",'Mapa de Riesgos'!$AA$68="Menor"),CONCATENATE("R10C",'Mapa de Riesgos'!$O$68),"")</f>
        <v/>
      </c>
      <c r="R55" s="80" t="str">
        <f>IF(AND('Mapa de Riesgos'!$Y$69="Muy Baja",'Mapa de Riesgos'!$AA$69="Menor"),CONCATENATE("R10C",'Mapa de Riesgos'!$O$69),"")</f>
        <v/>
      </c>
      <c r="S55" s="80" t="str">
        <f>IF(AND('Mapa de Riesgos'!$Y$70="Muy Baja",'Mapa de Riesgos'!$AA$70="Menor"),CONCATENATE("R10C",'Mapa de Riesgos'!$O$70),"")</f>
        <v/>
      </c>
      <c r="T55" s="80" t="str">
        <f>IF(AND('Mapa de Riesgos'!$Y$71="Muy Baja",'Mapa de Riesgos'!$AA$71="Menor"),CONCATENATE("R10C",'Mapa de Riesgos'!$O$71),"")</f>
        <v/>
      </c>
      <c r="U55" s="81" t="str">
        <f>IF(AND('Mapa de Riesgos'!$Y$72="Muy Baja",'Mapa de Riesgos'!$AA$72="Menor"),CONCATENATE("R10C",'Mapa de Riesgos'!$O$72),"")</f>
        <v/>
      </c>
      <c r="V55" s="70" t="str">
        <f>IF(AND('Mapa de Riesgos'!$Y$67="Muy Baja",'Mapa de Riesgos'!$AA$67="Moderado"),CONCATENATE("R10C",'Mapa de Riesgos'!$O$67),"")</f>
        <v/>
      </c>
      <c r="W55" s="71" t="str">
        <f>IF(AND('Mapa de Riesgos'!$Y$68="Muy Baja",'Mapa de Riesgos'!$AA$68="Moderado"),CONCATENATE("R10C",'Mapa de Riesgos'!$O$68),"")</f>
        <v/>
      </c>
      <c r="X55" s="71" t="str">
        <f>IF(AND('Mapa de Riesgos'!$Y$69="Muy Baja",'Mapa de Riesgos'!$AA$69="Moderado"),CONCATENATE("R10C",'Mapa de Riesgos'!$O$69),"")</f>
        <v/>
      </c>
      <c r="Y55" s="71" t="str">
        <f>IF(AND('Mapa de Riesgos'!$Y$70="Muy Baja",'Mapa de Riesgos'!$AA$70="Moderado"),CONCATENATE("R10C",'Mapa de Riesgos'!$O$70),"")</f>
        <v/>
      </c>
      <c r="Z55" s="71" t="str">
        <f>IF(AND('Mapa de Riesgos'!$Y$71="Muy Baja",'Mapa de Riesgos'!$AA$71="Moderado"),CONCATENATE("R10C",'Mapa de Riesgos'!$O$71),"")</f>
        <v/>
      </c>
      <c r="AA55" s="72" t="str">
        <f>IF(AND('Mapa de Riesgos'!$Y$72="Muy Baja",'Mapa de Riesgos'!$AA$72="Moderado"),CONCATENATE("R10C",'Mapa de Riesgos'!$O$72),"")</f>
        <v/>
      </c>
      <c r="AB55" s="58" t="str">
        <f>IF(AND('Mapa de Riesgos'!$Y$67="Muy Baja",'Mapa de Riesgos'!$AA$67="Mayor"),CONCATENATE("R10C",'Mapa de Riesgos'!$O$67),"")</f>
        <v/>
      </c>
      <c r="AC55" s="59" t="str">
        <f>IF(AND('Mapa de Riesgos'!$Y$68="Muy Baja",'Mapa de Riesgos'!$AA$68="Mayor"),CONCATENATE("R10C",'Mapa de Riesgos'!$O$68),"")</f>
        <v/>
      </c>
      <c r="AD55" s="59" t="str">
        <f>IF(AND('Mapa de Riesgos'!$Y$69="Muy Baja",'Mapa de Riesgos'!$AA$69="Mayor"),CONCATENATE("R10C",'Mapa de Riesgos'!$O$69),"")</f>
        <v/>
      </c>
      <c r="AE55" s="59" t="str">
        <f>IF(AND('Mapa de Riesgos'!$Y$70="Muy Baja",'Mapa de Riesgos'!$AA$70="Mayor"),CONCATENATE("R10C",'Mapa de Riesgos'!$O$70),"")</f>
        <v/>
      </c>
      <c r="AF55" s="59" t="str">
        <f>IF(AND('Mapa de Riesgos'!$Y$71="Muy Baja",'Mapa de Riesgos'!$AA$71="Mayor"),CONCATENATE("R10C",'Mapa de Riesgos'!$O$71),"")</f>
        <v/>
      </c>
      <c r="AG55" s="60" t="str">
        <f>IF(AND('Mapa de Riesgos'!$Y$72="Muy Baja",'Mapa de Riesgos'!$AA$72="Mayor"),CONCATENATE("R10C",'Mapa de Riesgos'!$O$72),"")</f>
        <v/>
      </c>
      <c r="AH55" s="61" t="str">
        <f>IF(AND('Mapa de Riesgos'!$Y$67="Muy Baja",'Mapa de Riesgos'!$AA$67="Catastrófico"),CONCATENATE("R10C",'Mapa de Riesgos'!$O$67),"")</f>
        <v/>
      </c>
      <c r="AI55" s="62" t="str">
        <f>IF(AND('Mapa de Riesgos'!$Y$68="Muy Baja",'Mapa de Riesgos'!$AA$68="Catastrófico"),CONCATENATE("R10C",'Mapa de Riesgos'!$O$68),"")</f>
        <v/>
      </c>
      <c r="AJ55" s="62" t="str">
        <f>IF(AND('Mapa de Riesgos'!$Y$69="Muy Baja",'Mapa de Riesgos'!$AA$69="Catastrófico"),CONCATENATE("R10C",'Mapa de Riesgos'!$O$69),"")</f>
        <v/>
      </c>
      <c r="AK55" s="62" t="str">
        <f>IF(AND('Mapa de Riesgos'!$Y$70="Muy Baja",'Mapa de Riesgos'!$AA$70="Catastrófico"),CONCATENATE("R10C",'Mapa de Riesgos'!$O$70),"")</f>
        <v/>
      </c>
      <c r="AL55" s="62" t="str">
        <f>IF(AND('Mapa de Riesgos'!$Y$71="Muy Baja",'Mapa de Riesgos'!$AA$71="Catastrófico"),CONCATENATE("R10C",'Mapa de Riesgos'!$O$71),"")</f>
        <v/>
      </c>
      <c r="AM55" s="63" t="str">
        <f>IF(AND('Mapa de Riesgos'!$Y$72="Muy Baja",'Mapa de Riesgos'!$AA$72="Catastrófico"),CONCATENATE("R10C",'Mapa de Riesgos'!$O$72),"")</f>
        <v/>
      </c>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516" t="s">
        <v>217</v>
      </c>
      <c r="K56" s="517"/>
      <c r="L56" s="517"/>
      <c r="M56" s="517"/>
      <c r="N56" s="517"/>
      <c r="O56" s="518"/>
      <c r="P56" s="516" t="s">
        <v>218</v>
      </c>
      <c r="Q56" s="517"/>
      <c r="R56" s="517"/>
      <c r="S56" s="517"/>
      <c r="T56" s="517"/>
      <c r="U56" s="518"/>
      <c r="V56" s="516" t="s">
        <v>219</v>
      </c>
      <c r="W56" s="517"/>
      <c r="X56" s="517"/>
      <c r="Y56" s="517"/>
      <c r="Z56" s="517"/>
      <c r="AA56" s="518"/>
      <c r="AB56" s="516" t="s">
        <v>220</v>
      </c>
      <c r="AC56" s="525"/>
      <c r="AD56" s="517"/>
      <c r="AE56" s="517"/>
      <c r="AF56" s="517"/>
      <c r="AG56" s="518"/>
      <c r="AH56" s="516" t="s">
        <v>221</v>
      </c>
      <c r="AI56" s="517"/>
      <c r="AJ56" s="517"/>
      <c r="AK56" s="517"/>
      <c r="AL56" s="517"/>
      <c r="AM56" s="518"/>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519"/>
      <c r="K57" s="520"/>
      <c r="L57" s="520"/>
      <c r="M57" s="520"/>
      <c r="N57" s="520"/>
      <c r="O57" s="521"/>
      <c r="P57" s="519"/>
      <c r="Q57" s="520"/>
      <c r="R57" s="520"/>
      <c r="S57" s="520"/>
      <c r="T57" s="520"/>
      <c r="U57" s="521"/>
      <c r="V57" s="519"/>
      <c r="W57" s="520"/>
      <c r="X57" s="520"/>
      <c r="Y57" s="520"/>
      <c r="Z57" s="520"/>
      <c r="AA57" s="521"/>
      <c r="AB57" s="519"/>
      <c r="AC57" s="520"/>
      <c r="AD57" s="520"/>
      <c r="AE57" s="520"/>
      <c r="AF57" s="520"/>
      <c r="AG57" s="521"/>
      <c r="AH57" s="519"/>
      <c r="AI57" s="520"/>
      <c r="AJ57" s="520"/>
      <c r="AK57" s="520"/>
      <c r="AL57" s="520"/>
      <c r="AM57" s="521"/>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519"/>
      <c r="K58" s="520"/>
      <c r="L58" s="520"/>
      <c r="M58" s="520"/>
      <c r="N58" s="520"/>
      <c r="O58" s="521"/>
      <c r="P58" s="519"/>
      <c r="Q58" s="520"/>
      <c r="R58" s="520"/>
      <c r="S58" s="520"/>
      <c r="T58" s="520"/>
      <c r="U58" s="521"/>
      <c r="V58" s="519"/>
      <c r="W58" s="520"/>
      <c r="X58" s="520"/>
      <c r="Y58" s="520"/>
      <c r="Z58" s="520"/>
      <c r="AA58" s="521"/>
      <c r="AB58" s="519"/>
      <c r="AC58" s="520"/>
      <c r="AD58" s="520"/>
      <c r="AE58" s="520"/>
      <c r="AF58" s="520"/>
      <c r="AG58" s="521"/>
      <c r="AH58" s="519"/>
      <c r="AI58" s="520"/>
      <c r="AJ58" s="520"/>
      <c r="AK58" s="520"/>
      <c r="AL58" s="520"/>
      <c r="AM58" s="521"/>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519"/>
      <c r="K59" s="520"/>
      <c r="L59" s="520"/>
      <c r="M59" s="520"/>
      <c r="N59" s="520"/>
      <c r="O59" s="521"/>
      <c r="P59" s="519"/>
      <c r="Q59" s="520"/>
      <c r="R59" s="520"/>
      <c r="S59" s="520"/>
      <c r="T59" s="520"/>
      <c r="U59" s="521"/>
      <c r="V59" s="519"/>
      <c r="W59" s="520"/>
      <c r="X59" s="520"/>
      <c r="Y59" s="520"/>
      <c r="Z59" s="520"/>
      <c r="AA59" s="521"/>
      <c r="AB59" s="519"/>
      <c r="AC59" s="520"/>
      <c r="AD59" s="520"/>
      <c r="AE59" s="520"/>
      <c r="AF59" s="520"/>
      <c r="AG59" s="521"/>
      <c r="AH59" s="519"/>
      <c r="AI59" s="520"/>
      <c r="AJ59" s="520"/>
      <c r="AK59" s="520"/>
      <c r="AL59" s="520"/>
      <c r="AM59" s="521"/>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519"/>
      <c r="K60" s="520"/>
      <c r="L60" s="520"/>
      <c r="M60" s="520"/>
      <c r="N60" s="520"/>
      <c r="O60" s="521"/>
      <c r="P60" s="519"/>
      <c r="Q60" s="520"/>
      <c r="R60" s="520"/>
      <c r="S60" s="520"/>
      <c r="T60" s="520"/>
      <c r="U60" s="521"/>
      <c r="V60" s="519"/>
      <c r="W60" s="520"/>
      <c r="X60" s="520"/>
      <c r="Y60" s="520"/>
      <c r="Z60" s="520"/>
      <c r="AA60" s="521"/>
      <c r="AB60" s="519"/>
      <c r="AC60" s="520"/>
      <c r="AD60" s="520"/>
      <c r="AE60" s="520"/>
      <c r="AF60" s="520"/>
      <c r="AG60" s="521"/>
      <c r="AH60" s="519"/>
      <c r="AI60" s="520"/>
      <c r="AJ60" s="520"/>
      <c r="AK60" s="520"/>
      <c r="AL60" s="520"/>
      <c r="AM60" s="521"/>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ht="15.75" thickBot="1" x14ac:dyDescent="0.3">
      <c r="A61" s="83"/>
      <c r="B61" s="83"/>
      <c r="C61" s="83"/>
      <c r="D61" s="83"/>
      <c r="E61" s="83"/>
      <c r="F61" s="83"/>
      <c r="G61" s="83"/>
      <c r="H61" s="83"/>
      <c r="I61" s="83"/>
      <c r="J61" s="522"/>
      <c r="K61" s="523"/>
      <c r="L61" s="523"/>
      <c r="M61" s="523"/>
      <c r="N61" s="523"/>
      <c r="O61" s="524"/>
      <c r="P61" s="522"/>
      <c r="Q61" s="523"/>
      <c r="R61" s="523"/>
      <c r="S61" s="523"/>
      <c r="T61" s="523"/>
      <c r="U61" s="524"/>
      <c r="V61" s="522"/>
      <c r="W61" s="523"/>
      <c r="X61" s="523"/>
      <c r="Y61" s="523"/>
      <c r="Z61" s="523"/>
      <c r="AA61" s="524"/>
      <c r="AB61" s="522"/>
      <c r="AC61" s="523"/>
      <c r="AD61" s="523"/>
      <c r="AE61" s="523"/>
      <c r="AF61" s="523"/>
      <c r="AG61" s="524"/>
      <c r="AH61" s="522"/>
      <c r="AI61" s="523"/>
      <c r="AJ61" s="523"/>
      <c r="AK61" s="523"/>
      <c r="AL61" s="523"/>
      <c r="AM61" s="524"/>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row>
    <row r="63" spans="1:80" ht="15" customHeight="1" x14ac:dyDescent="0.25">
      <c r="A63" s="83"/>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3"/>
      <c r="AV63" s="83"/>
      <c r="AW63" s="83"/>
      <c r="AX63" s="83"/>
      <c r="AY63" s="83"/>
      <c r="AZ63" s="83"/>
      <c r="BA63" s="83"/>
      <c r="BB63" s="83"/>
      <c r="BC63" s="83"/>
      <c r="BD63" s="83"/>
      <c r="BE63" s="83"/>
      <c r="BF63" s="83"/>
      <c r="BG63" s="83"/>
      <c r="BH63" s="83"/>
    </row>
    <row r="64" spans="1:80" ht="15" customHeight="1" x14ac:dyDescent="0.25">
      <c r="A64" s="83"/>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3"/>
      <c r="AV64" s="83"/>
      <c r="AW64" s="83"/>
      <c r="AX64" s="83"/>
      <c r="AY64" s="83"/>
      <c r="AZ64" s="83"/>
      <c r="BA64" s="83"/>
      <c r="BB64" s="83"/>
      <c r="BC64" s="83"/>
      <c r="BD64" s="83"/>
      <c r="BE64" s="83"/>
      <c r="BF64" s="83"/>
      <c r="BG64" s="83"/>
      <c r="BH64" s="83"/>
    </row>
    <row r="65" spans="1:6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row>
    <row r="66" spans="1:6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row>
    <row r="67" spans="1:6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row>
    <row r="68" spans="1:6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row>
    <row r="69" spans="1:6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row>
    <row r="70" spans="1:6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row>
    <row r="71" spans="1:6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row>
    <row r="72" spans="1:6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row>
    <row r="73" spans="1:6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row>
    <row r="74" spans="1:6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row>
    <row r="75" spans="1:6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row>
    <row r="76" spans="1:6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row>
    <row r="77" spans="1:6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row>
    <row r="78" spans="1:6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row>
    <row r="79" spans="1:6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row>
    <row r="80" spans="1:6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row>
    <row r="81" spans="1:60"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row>
    <row r="82" spans="1:60"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row>
    <row r="83" spans="1:60"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row>
    <row r="84" spans="1:60"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row>
    <row r="85" spans="1:60"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row>
    <row r="86" spans="1:60"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row>
    <row r="87" spans="1:60"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row>
    <row r="88" spans="1:60"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row>
    <row r="89" spans="1:60"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row>
    <row r="90" spans="1:60"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row>
    <row r="91" spans="1:60"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row>
    <row r="92" spans="1:60"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row>
    <row r="93" spans="1:60"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row>
    <row r="94" spans="1:60"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row>
    <row r="95" spans="1:60"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row>
    <row r="96" spans="1:60"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row>
    <row r="97" spans="1:60"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row>
    <row r="98" spans="1:60"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row>
    <row r="99" spans="1:60"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row>
    <row r="100" spans="1:60"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row>
    <row r="101" spans="1:60"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row>
    <row r="102" spans="1:60"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row>
    <row r="103" spans="1:60"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row>
    <row r="104" spans="1:60"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row>
    <row r="105" spans="1:60"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row>
    <row r="106" spans="1:60"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row>
    <row r="107" spans="1:60"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row>
    <row r="108" spans="1:60"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row>
    <row r="109" spans="1:60"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row>
    <row r="110" spans="1:60"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row>
    <row r="111" spans="1:60"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row>
    <row r="112" spans="1:60"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row>
    <row r="113" spans="1:60"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row>
    <row r="114" spans="1:60"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row>
    <row r="115" spans="1:60"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row>
    <row r="116" spans="1:60"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row>
    <row r="117" spans="1:60"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row>
    <row r="118" spans="1:60"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row>
    <row r="119" spans="1:60"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row>
    <row r="120" spans="1:60"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row>
    <row r="121" spans="1:60"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row>
    <row r="122" spans="1:60" x14ac:dyDescent="0.25">
      <c r="A122" s="83"/>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row>
    <row r="123" spans="1:60" x14ac:dyDescent="0.25">
      <c r="A123" s="83"/>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row>
    <row r="124" spans="1:60" x14ac:dyDescent="0.25">
      <c r="A124" s="83"/>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row>
    <row r="125" spans="1:60" x14ac:dyDescent="0.25">
      <c r="A125" s="83"/>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row>
    <row r="126" spans="1:60" x14ac:dyDescent="0.25">
      <c r="A126" s="83"/>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row>
    <row r="127" spans="1:60" x14ac:dyDescent="0.25">
      <c r="A127" s="83"/>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row>
    <row r="128" spans="1:60" x14ac:dyDescent="0.25">
      <c r="A128" s="83"/>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row>
    <row r="129" spans="1:60" x14ac:dyDescent="0.25">
      <c r="A129" s="83"/>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row>
    <row r="130" spans="1:60" x14ac:dyDescent="0.25">
      <c r="A130" s="83"/>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row>
    <row r="131" spans="1:60" x14ac:dyDescent="0.25">
      <c r="A131" s="83"/>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row>
    <row r="132" spans="1:60" x14ac:dyDescent="0.25">
      <c r="A132" s="83"/>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row>
    <row r="133" spans="1:60" x14ac:dyDescent="0.25">
      <c r="A133" s="83"/>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row>
    <row r="134" spans="1:60" x14ac:dyDescent="0.25">
      <c r="A134" s="83"/>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row>
    <row r="135" spans="1:60" x14ac:dyDescent="0.25">
      <c r="A135" s="83"/>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row>
    <row r="136" spans="1:60" x14ac:dyDescent="0.25">
      <c r="A136" s="83"/>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row>
    <row r="137" spans="1:60" x14ac:dyDescent="0.25">
      <c r="A137" s="83"/>
      <c r="B137" s="83"/>
      <c r="C137" s="83"/>
      <c r="D137" s="83"/>
      <c r="E137" s="83"/>
      <c r="F137" s="83"/>
      <c r="G137" s="83"/>
      <c r="H137" s="83"/>
      <c r="I137" s="83"/>
      <c r="J137" s="83"/>
      <c r="K137" s="83"/>
      <c r="L137" s="83"/>
      <c r="M137" s="83"/>
      <c r="N137" s="83"/>
      <c r="O137" s="83"/>
      <c r="P137" s="83"/>
      <c r="Q137" s="83"/>
      <c r="R137" s="83"/>
      <c r="S137" s="83"/>
      <c r="T137" s="83"/>
      <c r="U137" s="83"/>
      <c r="V137" s="83"/>
      <c r="W137" s="83"/>
      <c r="X137" s="83"/>
      <c r="Y137" s="83"/>
      <c r="Z137" s="83"/>
      <c r="AA137" s="83"/>
      <c r="AB137" s="83"/>
      <c r="AC137" s="83"/>
      <c r="AD137" s="83"/>
      <c r="AE137" s="83"/>
      <c r="AF137" s="83"/>
      <c r="AG137" s="83"/>
      <c r="AH137" s="83"/>
      <c r="AI137" s="83"/>
      <c r="AJ137" s="83"/>
      <c r="AK137" s="83"/>
      <c r="AL137" s="83"/>
      <c r="AM137" s="83"/>
      <c r="AN137" s="83"/>
      <c r="AO137" s="83"/>
      <c r="AP137" s="83"/>
      <c r="AQ137" s="83"/>
      <c r="AR137" s="83"/>
      <c r="AS137" s="83"/>
      <c r="AT137" s="83"/>
      <c r="AU137" s="83"/>
      <c r="AV137" s="83"/>
      <c r="AW137" s="83"/>
      <c r="AX137" s="83"/>
      <c r="AY137" s="83"/>
      <c r="AZ137" s="83"/>
      <c r="BA137" s="83"/>
      <c r="BB137" s="83"/>
      <c r="BC137" s="83"/>
      <c r="BD137" s="83"/>
      <c r="BE137" s="83"/>
      <c r="BF137" s="83"/>
      <c r="BG137" s="83"/>
      <c r="BH137" s="83"/>
    </row>
    <row r="138" spans="1:60" x14ac:dyDescent="0.25">
      <c r="A138" s="83"/>
      <c r="B138" s="83"/>
      <c r="C138" s="83"/>
      <c r="D138" s="83"/>
      <c r="E138" s="83"/>
      <c r="F138" s="83"/>
      <c r="G138" s="83"/>
      <c r="H138" s="83"/>
      <c r="I138" s="83"/>
      <c r="J138" s="83"/>
      <c r="K138" s="83"/>
      <c r="L138" s="83"/>
      <c r="M138" s="83"/>
      <c r="N138" s="83"/>
      <c r="O138" s="83"/>
      <c r="P138" s="83"/>
      <c r="Q138" s="83"/>
      <c r="R138" s="83"/>
      <c r="S138" s="83"/>
      <c r="T138" s="83"/>
      <c r="U138" s="83"/>
      <c r="V138" s="83"/>
      <c r="W138" s="83"/>
      <c r="X138" s="83"/>
      <c r="Y138" s="83"/>
      <c r="Z138" s="83"/>
      <c r="AA138" s="83"/>
      <c r="AB138" s="83"/>
      <c r="AC138" s="83"/>
      <c r="AD138" s="83"/>
      <c r="AE138" s="83"/>
      <c r="AF138" s="83"/>
      <c r="AG138" s="83"/>
      <c r="AH138" s="83"/>
      <c r="AI138" s="83"/>
      <c r="AJ138" s="83"/>
      <c r="AK138" s="83"/>
      <c r="AL138" s="83"/>
      <c r="AM138" s="83"/>
      <c r="AN138" s="83"/>
      <c r="AO138" s="83"/>
      <c r="AP138" s="83"/>
      <c r="AQ138" s="83"/>
      <c r="AR138" s="83"/>
      <c r="AS138" s="83"/>
      <c r="AT138" s="83"/>
      <c r="AU138" s="83"/>
      <c r="AV138" s="83"/>
      <c r="AW138" s="83"/>
      <c r="AX138" s="83"/>
      <c r="AY138" s="83"/>
      <c r="AZ138" s="83"/>
      <c r="BA138" s="83"/>
      <c r="BB138" s="83"/>
      <c r="BC138" s="83"/>
      <c r="BD138" s="83"/>
      <c r="BE138" s="83"/>
      <c r="BF138" s="83"/>
      <c r="BG138" s="83"/>
      <c r="BH138" s="83"/>
    </row>
    <row r="139" spans="1:60" x14ac:dyDescent="0.25">
      <c r="A139" s="83"/>
      <c r="B139" s="83"/>
      <c r="C139" s="83"/>
      <c r="D139" s="83"/>
      <c r="E139" s="83"/>
      <c r="F139" s="83"/>
      <c r="G139" s="83"/>
      <c r="H139" s="83"/>
      <c r="I139" s="83"/>
      <c r="J139" s="83"/>
      <c r="K139" s="83"/>
      <c r="L139" s="83"/>
      <c r="M139" s="83"/>
      <c r="N139" s="83"/>
      <c r="O139" s="83"/>
      <c r="P139" s="83"/>
      <c r="Q139" s="83"/>
      <c r="R139" s="83"/>
      <c r="S139" s="83"/>
      <c r="T139" s="83"/>
      <c r="U139" s="83"/>
      <c r="V139" s="83"/>
      <c r="W139" s="83"/>
      <c r="X139" s="83"/>
      <c r="Y139" s="83"/>
      <c r="Z139" s="83"/>
      <c r="AA139" s="83"/>
      <c r="AB139" s="83"/>
      <c r="AC139" s="83"/>
      <c r="AD139" s="83"/>
      <c r="AE139" s="83"/>
      <c r="AF139" s="83"/>
      <c r="AG139" s="83"/>
      <c r="AH139" s="83"/>
      <c r="AI139" s="83"/>
      <c r="AJ139" s="83"/>
      <c r="AK139" s="83"/>
      <c r="AL139" s="83"/>
      <c r="AM139" s="83"/>
      <c r="AN139" s="83"/>
      <c r="AO139" s="83"/>
      <c r="AP139" s="83"/>
      <c r="AQ139" s="83"/>
      <c r="AR139" s="83"/>
      <c r="AS139" s="83"/>
      <c r="AT139" s="83"/>
      <c r="AU139" s="83"/>
      <c r="AV139" s="83"/>
      <c r="AW139" s="83"/>
      <c r="AX139" s="83"/>
      <c r="AY139" s="83"/>
      <c r="AZ139" s="83"/>
      <c r="BA139" s="83"/>
      <c r="BB139" s="83"/>
      <c r="BC139" s="83"/>
      <c r="BD139" s="83"/>
      <c r="BE139" s="83"/>
      <c r="BF139" s="83"/>
      <c r="BG139" s="83"/>
      <c r="BH139" s="83"/>
    </row>
    <row r="140" spans="1:60" x14ac:dyDescent="0.25">
      <c r="A140" s="83"/>
      <c r="B140" s="83"/>
      <c r="C140" s="83"/>
      <c r="D140" s="83"/>
      <c r="E140" s="83"/>
      <c r="F140" s="83"/>
      <c r="G140" s="83"/>
      <c r="H140" s="83"/>
      <c r="I140" s="83"/>
      <c r="J140" s="83"/>
      <c r="K140" s="83"/>
      <c r="L140" s="83"/>
      <c r="M140" s="83"/>
      <c r="N140" s="83"/>
      <c r="O140" s="83"/>
      <c r="P140" s="83"/>
      <c r="Q140" s="83"/>
      <c r="R140" s="83"/>
      <c r="S140" s="83"/>
      <c r="T140" s="83"/>
      <c r="U140" s="83"/>
      <c r="V140" s="83"/>
      <c r="W140" s="83"/>
      <c r="X140" s="83"/>
      <c r="Y140" s="83"/>
      <c r="Z140" s="83"/>
      <c r="AA140" s="83"/>
      <c r="AB140" s="83"/>
      <c r="AC140" s="83"/>
      <c r="AD140" s="83"/>
      <c r="AE140" s="83"/>
      <c r="AF140" s="83"/>
      <c r="AG140" s="83"/>
      <c r="AH140" s="83"/>
      <c r="AI140" s="83"/>
      <c r="AJ140" s="83"/>
      <c r="AK140" s="83"/>
      <c r="AL140" s="83"/>
      <c r="AM140" s="83"/>
      <c r="AN140" s="83"/>
      <c r="AO140" s="83"/>
      <c r="AP140" s="83"/>
      <c r="AQ140" s="83"/>
      <c r="AR140" s="83"/>
      <c r="AS140" s="83"/>
      <c r="AT140" s="83"/>
      <c r="AU140" s="83"/>
      <c r="AV140" s="83"/>
      <c r="AW140" s="83"/>
      <c r="AX140" s="83"/>
      <c r="AY140" s="83"/>
      <c r="AZ140" s="83"/>
      <c r="BA140" s="83"/>
      <c r="BB140" s="83"/>
      <c r="BC140" s="83"/>
      <c r="BD140" s="83"/>
      <c r="BE140" s="83"/>
      <c r="BF140" s="83"/>
      <c r="BG140" s="83"/>
      <c r="BH140" s="83"/>
    </row>
    <row r="141" spans="1:60" x14ac:dyDescent="0.25">
      <c r="A141" s="83"/>
      <c r="B141" s="83"/>
      <c r="C141" s="83"/>
      <c r="D141" s="83"/>
      <c r="E141" s="83"/>
      <c r="F141" s="83"/>
      <c r="G141" s="83"/>
      <c r="H141" s="83"/>
      <c r="I141" s="83"/>
      <c r="J141" s="83"/>
      <c r="K141" s="83"/>
      <c r="L141" s="83"/>
      <c r="M141" s="83"/>
      <c r="N141" s="83"/>
      <c r="O141" s="83"/>
      <c r="P141" s="83"/>
      <c r="Q141" s="83"/>
      <c r="R141" s="83"/>
      <c r="S141" s="83"/>
      <c r="T141" s="83"/>
      <c r="U141" s="83"/>
      <c r="V141" s="83"/>
      <c r="W141" s="83"/>
      <c r="X141" s="83"/>
      <c r="Y141" s="83"/>
      <c r="Z141" s="83"/>
      <c r="AA141" s="83"/>
      <c r="AB141" s="83"/>
      <c r="AC141" s="83"/>
      <c r="AD141" s="83"/>
      <c r="AE141" s="83"/>
      <c r="AF141" s="83"/>
      <c r="AG141" s="83"/>
      <c r="AH141" s="83"/>
      <c r="AI141" s="83"/>
      <c r="AJ141" s="83"/>
      <c r="AK141" s="83"/>
      <c r="AL141" s="83"/>
      <c r="AM141" s="83"/>
      <c r="AN141" s="83"/>
      <c r="AO141" s="83"/>
      <c r="AP141" s="83"/>
      <c r="AQ141" s="83"/>
      <c r="AR141" s="83"/>
      <c r="AS141" s="83"/>
      <c r="AT141" s="83"/>
      <c r="AU141" s="83"/>
      <c r="AV141" s="83"/>
      <c r="AW141" s="83"/>
      <c r="AX141" s="83"/>
      <c r="AY141" s="83"/>
      <c r="AZ141" s="83"/>
      <c r="BA141" s="83"/>
      <c r="BB141" s="83"/>
      <c r="BC141" s="83"/>
      <c r="BD141" s="83"/>
      <c r="BE141" s="83"/>
      <c r="BF141" s="83"/>
      <c r="BG141" s="83"/>
      <c r="BH141" s="83"/>
    </row>
    <row r="142" spans="1:60" x14ac:dyDescent="0.25">
      <c r="A142" s="83"/>
      <c r="B142" s="83"/>
      <c r="C142" s="83"/>
      <c r="D142" s="83"/>
      <c r="E142" s="83"/>
      <c r="F142" s="83"/>
      <c r="G142" s="83"/>
      <c r="H142" s="83"/>
      <c r="I142" s="83"/>
      <c r="J142" s="83"/>
      <c r="K142" s="83"/>
      <c r="L142" s="83"/>
      <c r="M142" s="83"/>
      <c r="N142" s="83"/>
      <c r="O142" s="83"/>
      <c r="P142" s="83"/>
      <c r="Q142" s="83"/>
      <c r="R142" s="83"/>
      <c r="S142" s="83"/>
      <c r="T142" s="83"/>
      <c r="U142" s="83"/>
      <c r="V142" s="83"/>
      <c r="W142" s="83"/>
      <c r="X142" s="83"/>
      <c r="Y142" s="83"/>
      <c r="Z142" s="83"/>
      <c r="AA142" s="83"/>
      <c r="AB142" s="83"/>
      <c r="AC142" s="83"/>
      <c r="AD142" s="83"/>
      <c r="AE142" s="83"/>
      <c r="AF142" s="83"/>
      <c r="AG142" s="83"/>
      <c r="AH142" s="83"/>
      <c r="AI142" s="83"/>
      <c r="AJ142" s="83"/>
      <c r="AK142" s="83"/>
      <c r="AL142" s="83"/>
      <c r="AM142" s="83"/>
      <c r="AN142" s="83"/>
      <c r="AO142" s="83"/>
      <c r="AP142" s="83"/>
      <c r="AQ142" s="83"/>
      <c r="AR142" s="83"/>
      <c r="AS142" s="83"/>
      <c r="AT142" s="83"/>
      <c r="AU142" s="83"/>
      <c r="AV142" s="83"/>
      <c r="AW142" s="83"/>
      <c r="AX142" s="83"/>
      <c r="AY142" s="83"/>
      <c r="AZ142" s="83"/>
      <c r="BA142" s="83"/>
      <c r="BB142" s="83"/>
      <c r="BC142" s="83"/>
      <c r="BD142" s="83"/>
      <c r="BE142" s="83"/>
      <c r="BF142" s="83"/>
      <c r="BG142" s="83"/>
      <c r="BH142" s="83"/>
    </row>
    <row r="143" spans="1:60" x14ac:dyDescent="0.25">
      <c r="A143" s="83"/>
      <c r="B143" s="83"/>
      <c r="C143" s="83"/>
      <c r="D143" s="83"/>
      <c r="E143" s="83"/>
      <c r="F143" s="83"/>
      <c r="G143" s="83"/>
      <c r="H143" s="83"/>
      <c r="I143" s="83"/>
      <c r="J143" s="83"/>
      <c r="K143" s="83"/>
      <c r="L143" s="83"/>
      <c r="M143" s="83"/>
      <c r="N143" s="83"/>
      <c r="O143" s="83"/>
      <c r="P143" s="83"/>
      <c r="Q143" s="83"/>
      <c r="R143" s="83"/>
      <c r="S143" s="83"/>
      <c r="T143" s="83"/>
      <c r="U143" s="83"/>
      <c r="V143" s="83"/>
      <c r="W143" s="83"/>
      <c r="X143" s="83"/>
      <c r="Y143" s="83"/>
      <c r="Z143" s="83"/>
      <c r="AA143" s="83"/>
      <c r="AB143" s="83"/>
      <c r="AC143" s="83"/>
      <c r="AD143" s="83"/>
      <c r="AE143" s="83"/>
      <c r="AF143" s="83"/>
      <c r="AG143" s="83"/>
      <c r="AH143" s="83"/>
      <c r="AI143" s="83"/>
      <c r="AJ143" s="83"/>
      <c r="AK143" s="83"/>
      <c r="AL143" s="83"/>
      <c r="AM143" s="83"/>
      <c r="AN143" s="83"/>
      <c r="AO143" s="83"/>
      <c r="AP143" s="83"/>
      <c r="AQ143" s="83"/>
      <c r="AR143" s="83"/>
      <c r="AS143" s="83"/>
      <c r="AT143" s="83"/>
      <c r="AU143" s="83"/>
      <c r="AV143" s="83"/>
      <c r="AW143" s="83"/>
      <c r="AX143" s="83"/>
      <c r="AY143" s="83"/>
      <c r="AZ143" s="83"/>
      <c r="BA143" s="83"/>
      <c r="BB143" s="83"/>
      <c r="BC143" s="83"/>
      <c r="BD143" s="83"/>
      <c r="BE143" s="83"/>
      <c r="BF143" s="83"/>
      <c r="BG143" s="83"/>
      <c r="BH143" s="83"/>
    </row>
    <row r="144" spans="1:60" x14ac:dyDescent="0.25">
      <c r="A144" s="83"/>
      <c r="B144" s="83"/>
      <c r="C144" s="83"/>
      <c r="D144" s="83"/>
      <c r="E144" s="83"/>
      <c r="F144" s="83"/>
      <c r="G144" s="83"/>
      <c r="H144" s="83"/>
      <c r="I144" s="83"/>
      <c r="J144" s="83"/>
      <c r="K144" s="83"/>
      <c r="L144" s="83"/>
      <c r="M144" s="83"/>
      <c r="N144" s="83"/>
      <c r="O144" s="83"/>
      <c r="P144" s="83"/>
      <c r="Q144" s="83"/>
      <c r="R144" s="83"/>
      <c r="S144" s="83"/>
      <c r="T144" s="83"/>
      <c r="U144" s="83"/>
      <c r="V144" s="83"/>
      <c r="W144" s="83"/>
      <c r="X144" s="83"/>
      <c r="Y144" s="83"/>
      <c r="Z144" s="83"/>
      <c r="AA144" s="83"/>
      <c r="AB144" s="83"/>
      <c r="AC144" s="83"/>
      <c r="AD144" s="83"/>
      <c r="AE144" s="83"/>
      <c r="AF144" s="83"/>
      <c r="AG144" s="83"/>
      <c r="AH144" s="83"/>
      <c r="AI144" s="83"/>
      <c r="AJ144" s="83"/>
      <c r="AK144" s="83"/>
      <c r="AL144" s="83"/>
      <c r="AM144" s="83"/>
      <c r="AN144" s="83"/>
      <c r="AO144" s="83"/>
      <c r="AP144" s="83"/>
      <c r="AQ144" s="83"/>
      <c r="AR144" s="83"/>
      <c r="AS144" s="83"/>
      <c r="AT144" s="83"/>
      <c r="AU144" s="83"/>
      <c r="AV144" s="83"/>
      <c r="AW144" s="83"/>
      <c r="AX144" s="83"/>
      <c r="AY144" s="83"/>
      <c r="AZ144" s="83"/>
      <c r="BA144" s="83"/>
      <c r="BB144" s="83"/>
      <c r="BC144" s="83"/>
      <c r="BD144" s="83"/>
      <c r="BE144" s="83"/>
      <c r="BF144" s="83"/>
      <c r="BG144" s="83"/>
      <c r="BH144" s="83"/>
    </row>
    <row r="145" spans="1:60" x14ac:dyDescent="0.25">
      <c r="A145" s="83"/>
      <c r="B145" s="83"/>
      <c r="C145" s="83"/>
      <c r="D145" s="83"/>
      <c r="E145" s="83"/>
      <c r="F145" s="83"/>
      <c r="G145" s="83"/>
      <c r="H145" s="83"/>
      <c r="I145" s="83"/>
      <c r="J145" s="83"/>
      <c r="K145" s="83"/>
      <c r="L145" s="83"/>
      <c r="M145" s="83"/>
      <c r="N145" s="83"/>
      <c r="O145" s="83"/>
      <c r="P145" s="83"/>
      <c r="Q145" s="83"/>
      <c r="R145" s="83"/>
      <c r="S145" s="83"/>
      <c r="T145" s="83"/>
      <c r="U145" s="83"/>
      <c r="V145" s="83"/>
      <c r="W145" s="83"/>
      <c r="X145" s="83"/>
      <c r="Y145" s="83"/>
      <c r="Z145" s="83"/>
      <c r="AA145" s="83"/>
      <c r="AB145" s="83"/>
      <c r="AC145" s="83"/>
      <c r="AD145" s="83"/>
      <c r="AE145" s="83"/>
      <c r="AF145" s="83"/>
      <c r="AG145" s="83"/>
      <c r="AH145" s="83"/>
      <c r="AI145" s="83"/>
      <c r="AJ145" s="83"/>
      <c r="AK145" s="83"/>
      <c r="AL145" s="83"/>
      <c r="AM145" s="83"/>
      <c r="AN145" s="83"/>
      <c r="AO145" s="83"/>
      <c r="AP145" s="83"/>
      <c r="AQ145" s="83"/>
      <c r="AR145" s="83"/>
      <c r="AS145" s="83"/>
      <c r="AT145" s="83"/>
      <c r="AU145" s="83"/>
      <c r="AV145" s="83"/>
      <c r="AW145" s="83"/>
      <c r="AX145" s="83"/>
      <c r="AY145" s="83"/>
      <c r="AZ145" s="83"/>
      <c r="BA145" s="83"/>
      <c r="BB145" s="83"/>
      <c r="BC145" s="83"/>
      <c r="BD145" s="83"/>
      <c r="BE145" s="83"/>
      <c r="BF145" s="83"/>
      <c r="BG145" s="83"/>
      <c r="BH145" s="83"/>
    </row>
    <row r="146" spans="1:60" x14ac:dyDescent="0.25">
      <c r="A146" s="83"/>
      <c r="B146" s="83"/>
      <c r="C146" s="83"/>
      <c r="D146" s="83"/>
      <c r="E146" s="83"/>
      <c r="F146" s="83"/>
      <c r="G146" s="83"/>
      <c r="H146" s="83"/>
      <c r="I146" s="83"/>
      <c r="J146" s="83"/>
      <c r="K146" s="83"/>
      <c r="L146" s="83"/>
      <c r="M146" s="83"/>
      <c r="N146" s="83"/>
      <c r="O146" s="83"/>
      <c r="P146" s="83"/>
      <c r="Q146" s="83"/>
      <c r="R146" s="83"/>
      <c r="S146" s="83"/>
      <c r="T146" s="83"/>
      <c r="U146" s="83"/>
      <c r="V146" s="83"/>
      <c r="W146" s="83"/>
      <c r="X146" s="83"/>
      <c r="Y146" s="83"/>
      <c r="Z146" s="83"/>
      <c r="AA146" s="83"/>
      <c r="AB146" s="83"/>
      <c r="AC146" s="83"/>
      <c r="AD146" s="83"/>
      <c r="AE146" s="83"/>
      <c r="AF146" s="83"/>
      <c r="AG146" s="83"/>
      <c r="AH146" s="83"/>
      <c r="AI146" s="83"/>
      <c r="AJ146" s="83"/>
      <c r="AK146" s="83"/>
      <c r="AL146" s="83"/>
      <c r="AM146" s="83"/>
      <c r="AN146" s="83"/>
      <c r="AO146" s="83"/>
      <c r="AP146" s="83"/>
      <c r="AQ146" s="83"/>
      <c r="AR146" s="83"/>
      <c r="AS146" s="83"/>
      <c r="AT146" s="83"/>
      <c r="AU146" s="83"/>
      <c r="AV146" s="83"/>
      <c r="AW146" s="83"/>
      <c r="AX146" s="83"/>
      <c r="AY146" s="83"/>
      <c r="AZ146" s="83"/>
      <c r="BA146" s="83"/>
      <c r="BB146" s="83"/>
      <c r="BC146" s="83"/>
      <c r="BD146" s="83"/>
      <c r="BE146" s="83"/>
      <c r="BF146" s="83"/>
      <c r="BG146" s="83"/>
      <c r="BH146" s="83"/>
    </row>
    <row r="147" spans="1:60" x14ac:dyDescent="0.25">
      <c r="A147" s="83"/>
      <c r="B147" s="83"/>
      <c r="C147" s="83"/>
      <c r="D147" s="83"/>
      <c r="E147" s="83"/>
      <c r="F147" s="83"/>
      <c r="G147" s="83"/>
      <c r="H147" s="83"/>
      <c r="I147" s="83"/>
      <c r="J147" s="83"/>
      <c r="K147" s="83"/>
      <c r="L147" s="83"/>
      <c r="M147" s="83"/>
      <c r="N147" s="83"/>
      <c r="O147" s="83"/>
      <c r="P147" s="83"/>
      <c r="Q147" s="83"/>
      <c r="R147" s="83"/>
      <c r="S147" s="83"/>
      <c r="T147" s="83"/>
      <c r="U147" s="83"/>
      <c r="V147" s="83"/>
      <c r="W147" s="83"/>
      <c r="X147" s="83"/>
      <c r="Y147" s="83"/>
      <c r="Z147" s="83"/>
      <c r="AA147" s="83"/>
      <c r="AB147" s="83"/>
      <c r="AC147" s="83"/>
      <c r="AD147" s="83"/>
      <c r="AE147" s="83"/>
      <c r="AF147" s="83"/>
      <c r="AG147" s="83"/>
      <c r="AH147" s="83"/>
      <c r="AI147" s="83"/>
      <c r="AJ147" s="83"/>
      <c r="AK147" s="83"/>
      <c r="AL147" s="83"/>
      <c r="AM147" s="83"/>
      <c r="AN147" s="83"/>
      <c r="AO147" s="83"/>
      <c r="AP147" s="83"/>
      <c r="AQ147" s="83"/>
      <c r="AR147" s="83"/>
      <c r="AS147" s="83"/>
      <c r="AT147" s="83"/>
      <c r="AU147" s="83"/>
      <c r="AV147" s="83"/>
      <c r="AW147" s="83"/>
      <c r="AX147" s="83"/>
      <c r="AY147" s="83"/>
      <c r="AZ147" s="83"/>
      <c r="BA147" s="83"/>
      <c r="BB147" s="83"/>
      <c r="BC147" s="83"/>
      <c r="BD147" s="83"/>
      <c r="BE147" s="83"/>
      <c r="BF147" s="83"/>
      <c r="BG147" s="83"/>
      <c r="BH147" s="83"/>
    </row>
    <row r="148" spans="1:60" x14ac:dyDescent="0.25">
      <c r="A148" s="83"/>
      <c r="B148" s="83"/>
      <c r="C148" s="83"/>
      <c r="D148" s="83"/>
      <c r="E148" s="83"/>
      <c r="F148" s="83"/>
      <c r="G148" s="83"/>
      <c r="H148" s="83"/>
      <c r="I148" s="83"/>
      <c r="J148" s="83"/>
      <c r="K148" s="83"/>
      <c r="L148" s="83"/>
      <c r="M148" s="83"/>
      <c r="N148" s="83"/>
      <c r="O148" s="83"/>
      <c r="P148" s="83"/>
      <c r="Q148" s="83"/>
      <c r="R148" s="83"/>
      <c r="S148" s="83"/>
      <c r="T148" s="83"/>
      <c r="U148" s="83"/>
      <c r="V148" s="83"/>
      <c r="W148" s="83"/>
      <c r="X148" s="83"/>
      <c r="Y148" s="83"/>
      <c r="Z148" s="83"/>
      <c r="AA148" s="83"/>
      <c r="AB148" s="83"/>
      <c r="AC148" s="83"/>
      <c r="AD148" s="83"/>
      <c r="AE148" s="83"/>
      <c r="AF148" s="83"/>
      <c r="AG148" s="83"/>
      <c r="AH148" s="83"/>
      <c r="AI148" s="83"/>
      <c r="AJ148" s="83"/>
      <c r="AK148" s="83"/>
      <c r="AL148" s="83"/>
      <c r="AM148" s="83"/>
      <c r="AN148" s="83"/>
      <c r="AO148" s="83"/>
      <c r="AP148" s="83"/>
      <c r="AQ148" s="83"/>
      <c r="AR148" s="83"/>
      <c r="AS148" s="83"/>
      <c r="AT148" s="83"/>
      <c r="AU148" s="83"/>
      <c r="AV148" s="83"/>
      <c r="AW148" s="83"/>
      <c r="AX148" s="83"/>
      <c r="AY148" s="83"/>
      <c r="AZ148" s="83"/>
      <c r="BA148" s="83"/>
      <c r="BB148" s="83"/>
      <c r="BC148" s="83"/>
      <c r="BD148" s="83"/>
      <c r="BE148" s="83"/>
      <c r="BF148" s="83"/>
      <c r="BG148" s="83"/>
      <c r="BH148" s="83"/>
    </row>
    <row r="149" spans="1:60" x14ac:dyDescent="0.25">
      <c r="A149" s="83"/>
      <c r="B149" s="83"/>
      <c r="C149" s="83"/>
      <c r="D149" s="83"/>
      <c r="E149" s="83"/>
      <c r="F149" s="83"/>
      <c r="G149" s="83"/>
      <c r="H149" s="83"/>
      <c r="I149" s="83"/>
      <c r="J149" s="83"/>
      <c r="K149" s="83"/>
      <c r="L149" s="83"/>
      <c r="M149" s="83"/>
      <c r="N149" s="83"/>
      <c r="O149" s="83"/>
      <c r="P149" s="83"/>
      <c r="Q149" s="83"/>
      <c r="R149" s="83"/>
      <c r="S149" s="83"/>
      <c r="T149" s="83"/>
      <c r="U149" s="83"/>
      <c r="V149" s="83"/>
      <c r="W149" s="83"/>
      <c r="X149" s="83"/>
      <c r="Y149" s="83"/>
      <c r="Z149" s="83"/>
      <c r="AA149" s="83"/>
      <c r="AB149" s="83"/>
      <c r="AC149" s="83"/>
      <c r="AD149" s="83"/>
      <c r="AE149" s="83"/>
      <c r="AF149" s="83"/>
      <c r="AG149" s="83"/>
      <c r="AH149" s="83"/>
      <c r="AI149" s="83"/>
      <c r="AJ149" s="83"/>
      <c r="AK149" s="83"/>
      <c r="AL149" s="83"/>
      <c r="AM149" s="83"/>
      <c r="AN149" s="83"/>
      <c r="AO149" s="83"/>
      <c r="AP149" s="83"/>
      <c r="AQ149" s="83"/>
      <c r="AR149" s="83"/>
      <c r="AS149" s="83"/>
      <c r="AT149" s="83"/>
      <c r="AU149" s="83"/>
      <c r="AV149" s="83"/>
      <c r="AW149" s="83"/>
      <c r="AX149" s="83"/>
      <c r="AY149" s="83"/>
      <c r="AZ149" s="83"/>
      <c r="BA149" s="83"/>
      <c r="BB149" s="83"/>
      <c r="BC149" s="83"/>
      <c r="BD149" s="83"/>
      <c r="BE149" s="83"/>
      <c r="BF149" s="83"/>
      <c r="BG149" s="83"/>
      <c r="BH149" s="83"/>
    </row>
    <row r="150" spans="1:60" x14ac:dyDescent="0.25">
      <c r="A150" s="83"/>
      <c r="B150" s="83"/>
      <c r="C150" s="83"/>
      <c r="D150" s="83"/>
      <c r="E150" s="83"/>
      <c r="F150" s="83"/>
      <c r="G150" s="83"/>
      <c r="H150" s="83"/>
      <c r="I150" s="83"/>
      <c r="J150" s="83"/>
      <c r="K150" s="83"/>
      <c r="L150" s="83"/>
      <c r="M150" s="83"/>
      <c r="N150" s="83"/>
      <c r="O150" s="83"/>
      <c r="P150" s="83"/>
      <c r="Q150" s="83"/>
      <c r="R150" s="83"/>
      <c r="S150" s="83"/>
      <c r="T150" s="83"/>
      <c r="U150" s="83"/>
      <c r="V150" s="83"/>
      <c r="W150" s="83"/>
      <c r="X150" s="83"/>
      <c r="Y150" s="83"/>
      <c r="Z150" s="83"/>
      <c r="AA150" s="83"/>
      <c r="AB150" s="83"/>
      <c r="AC150" s="83"/>
      <c r="AD150" s="83"/>
      <c r="AE150" s="83"/>
      <c r="AF150" s="83"/>
      <c r="AG150" s="83"/>
      <c r="AH150" s="83"/>
      <c r="AI150" s="83"/>
      <c r="AJ150" s="83"/>
      <c r="AK150" s="83"/>
      <c r="AL150" s="83"/>
      <c r="AM150" s="83"/>
      <c r="AN150" s="83"/>
      <c r="AO150" s="83"/>
      <c r="AP150" s="83"/>
      <c r="AQ150" s="83"/>
      <c r="AR150" s="83"/>
      <c r="AS150" s="83"/>
      <c r="AT150" s="83"/>
      <c r="AU150" s="83"/>
      <c r="AV150" s="83"/>
      <c r="AW150" s="83"/>
      <c r="AX150" s="83"/>
      <c r="AY150" s="83"/>
      <c r="AZ150" s="83"/>
      <c r="BA150" s="83"/>
      <c r="BB150" s="83"/>
      <c r="BC150" s="83"/>
      <c r="BD150" s="83"/>
      <c r="BE150" s="83"/>
      <c r="BF150" s="83"/>
      <c r="BG150" s="83"/>
      <c r="BH150" s="83"/>
    </row>
    <row r="151" spans="1:60" x14ac:dyDescent="0.25">
      <c r="A151" s="83"/>
      <c r="B151" s="83"/>
      <c r="C151" s="83"/>
      <c r="D151" s="83"/>
      <c r="E151" s="83"/>
      <c r="F151" s="83"/>
      <c r="G151" s="83"/>
      <c r="H151" s="83"/>
      <c r="I151" s="83"/>
      <c r="J151" s="83"/>
      <c r="K151" s="83"/>
      <c r="L151" s="83"/>
      <c r="M151" s="83"/>
      <c r="N151" s="83"/>
      <c r="O151" s="83"/>
      <c r="P151" s="83"/>
      <c r="Q151" s="83"/>
      <c r="R151" s="83"/>
      <c r="S151" s="83"/>
      <c r="T151" s="83"/>
      <c r="U151" s="83"/>
      <c r="V151" s="83"/>
      <c r="W151" s="83"/>
      <c r="X151" s="83"/>
      <c r="Y151" s="83"/>
      <c r="Z151" s="83"/>
      <c r="AA151" s="83"/>
      <c r="AB151" s="83"/>
      <c r="AC151" s="83"/>
      <c r="AD151" s="83"/>
      <c r="AE151" s="83"/>
      <c r="AF151" s="83"/>
      <c r="AG151" s="83"/>
      <c r="AH151" s="83"/>
      <c r="AI151" s="83"/>
      <c r="AJ151" s="83"/>
      <c r="AK151" s="83"/>
      <c r="AL151" s="83"/>
      <c r="AM151" s="83"/>
      <c r="AN151" s="83"/>
      <c r="AO151" s="83"/>
      <c r="AP151" s="83"/>
      <c r="AQ151" s="83"/>
      <c r="AR151" s="83"/>
      <c r="AS151" s="83"/>
      <c r="AT151" s="83"/>
      <c r="AU151" s="83"/>
      <c r="AV151" s="83"/>
      <c r="AW151" s="83"/>
      <c r="AX151" s="83"/>
      <c r="AY151" s="83"/>
      <c r="AZ151" s="83"/>
      <c r="BA151" s="83"/>
      <c r="BB151" s="83"/>
      <c r="BC151" s="83"/>
      <c r="BD151" s="83"/>
      <c r="BE151" s="83"/>
      <c r="BF151" s="83"/>
      <c r="BG151" s="83"/>
      <c r="BH151" s="83"/>
    </row>
    <row r="152" spans="1:60" x14ac:dyDescent="0.25">
      <c r="A152" s="83"/>
      <c r="B152" s="83"/>
      <c r="C152" s="83"/>
      <c r="D152" s="83"/>
      <c r="E152" s="83"/>
      <c r="F152" s="83"/>
      <c r="G152" s="83"/>
      <c r="H152" s="83"/>
      <c r="I152" s="83"/>
      <c r="J152" s="83"/>
      <c r="K152" s="83"/>
      <c r="L152" s="83"/>
      <c r="M152" s="83"/>
      <c r="N152" s="83"/>
      <c r="O152" s="83"/>
      <c r="P152" s="83"/>
      <c r="Q152" s="83"/>
      <c r="R152" s="83"/>
      <c r="S152" s="83"/>
      <c r="T152" s="83"/>
      <c r="U152" s="83"/>
      <c r="V152" s="83"/>
      <c r="W152" s="83"/>
      <c r="X152" s="83"/>
      <c r="Y152" s="83"/>
      <c r="Z152" s="83"/>
      <c r="AA152" s="83"/>
      <c r="AB152" s="83"/>
      <c r="AC152" s="83"/>
      <c r="AD152" s="83"/>
      <c r="AE152" s="83"/>
      <c r="AF152" s="83"/>
      <c r="AG152" s="83"/>
      <c r="AH152" s="83"/>
      <c r="AI152" s="83"/>
      <c r="AJ152" s="83"/>
      <c r="AK152" s="83"/>
      <c r="AL152" s="83"/>
      <c r="AM152" s="83"/>
      <c r="AN152" s="83"/>
      <c r="AO152" s="83"/>
      <c r="AP152" s="83"/>
      <c r="AQ152" s="83"/>
      <c r="AR152" s="83"/>
      <c r="AS152" s="83"/>
      <c r="AT152" s="83"/>
      <c r="AU152" s="83"/>
      <c r="AV152" s="83"/>
      <c r="AW152" s="83"/>
      <c r="AX152" s="83"/>
      <c r="AY152" s="83"/>
      <c r="AZ152" s="83"/>
      <c r="BA152" s="83"/>
      <c r="BB152" s="83"/>
      <c r="BC152" s="83"/>
      <c r="BD152" s="83"/>
      <c r="BE152" s="83"/>
      <c r="BF152" s="83"/>
      <c r="BG152" s="83"/>
      <c r="BH152" s="83"/>
    </row>
    <row r="153" spans="1:60" x14ac:dyDescent="0.25">
      <c r="A153" s="83"/>
      <c r="B153" s="83"/>
      <c r="C153" s="83"/>
      <c r="D153" s="83"/>
      <c r="E153" s="83"/>
      <c r="F153" s="83"/>
      <c r="G153" s="83"/>
      <c r="H153" s="83"/>
      <c r="I153" s="83"/>
      <c r="J153" s="83"/>
      <c r="K153" s="83"/>
      <c r="L153" s="83"/>
      <c r="M153" s="83"/>
      <c r="N153" s="83"/>
      <c r="O153" s="83"/>
      <c r="P153" s="83"/>
      <c r="Q153" s="83"/>
      <c r="R153" s="83"/>
      <c r="S153" s="83"/>
      <c r="T153" s="83"/>
      <c r="U153" s="83"/>
      <c r="V153" s="83"/>
      <c r="W153" s="83"/>
      <c r="X153" s="83"/>
      <c r="Y153" s="83"/>
      <c r="Z153" s="83"/>
      <c r="AA153" s="83"/>
      <c r="AB153" s="83"/>
      <c r="AC153" s="83"/>
      <c r="AD153" s="83"/>
      <c r="AE153" s="83"/>
      <c r="AF153" s="83"/>
      <c r="AG153" s="83"/>
      <c r="AH153" s="83"/>
      <c r="AI153" s="83"/>
      <c r="AJ153" s="83"/>
      <c r="AK153" s="83"/>
      <c r="AL153" s="83"/>
      <c r="AM153" s="83"/>
      <c r="AN153" s="83"/>
      <c r="AO153" s="83"/>
      <c r="AP153" s="83"/>
      <c r="AQ153" s="83"/>
      <c r="AR153" s="83"/>
      <c r="AS153" s="83"/>
      <c r="AT153" s="83"/>
      <c r="AU153" s="83"/>
      <c r="AV153" s="83"/>
      <c r="AW153" s="83"/>
      <c r="AX153" s="83"/>
      <c r="AY153" s="83"/>
      <c r="AZ153" s="83"/>
      <c r="BA153" s="83"/>
      <c r="BB153" s="83"/>
      <c r="BC153" s="83"/>
      <c r="BD153" s="83"/>
      <c r="BE153" s="83"/>
      <c r="BF153" s="83"/>
      <c r="BG153" s="83"/>
      <c r="BH153" s="83"/>
    </row>
    <row r="154" spans="1:60" x14ac:dyDescent="0.25">
      <c r="A154" s="83"/>
      <c r="B154" s="83"/>
      <c r="C154" s="83"/>
      <c r="D154" s="83"/>
      <c r="E154" s="83"/>
      <c r="F154" s="83"/>
      <c r="G154" s="83"/>
      <c r="H154" s="83"/>
      <c r="I154" s="83"/>
      <c r="J154" s="83"/>
      <c r="K154" s="83"/>
      <c r="L154" s="83"/>
      <c r="M154" s="83"/>
      <c r="N154" s="83"/>
      <c r="O154" s="83"/>
      <c r="P154" s="83"/>
      <c r="Q154" s="83"/>
      <c r="R154" s="83"/>
      <c r="S154" s="83"/>
      <c r="T154" s="83"/>
      <c r="U154" s="83"/>
      <c r="V154" s="83"/>
      <c r="W154" s="83"/>
      <c r="X154" s="83"/>
      <c r="Y154" s="83"/>
      <c r="Z154" s="83"/>
      <c r="AA154" s="83"/>
      <c r="AB154" s="83"/>
      <c r="AC154" s="83"/>
      <c r="AD154" s="83"/>
      <c r="AE154" s="83"/>
      <c r="AF154" s="83"/>
      <c r="AG154" s="83"/>
      <c r="AH154" s="83"/>
      <c r="AI154" s="83"/>
      <c r="AJ154" s="83"/>
      <c r="AK154" s="83"/>
      <c r="AL154" s="83"/>
      <c r="AM154" s="83"/>
      <c r="AN154" s="83"/>
      <c r="AO154" s="83"/>
      <c r="AP154" s="83"/>
      <c r="AQ154" s="83"/>
      <c r="AR154" s="83"/>
      <c r="AS154" s="83"/>
      <c r="AT154" s="83"/>
      <c r="AU154" s="83"/>
      <c r="AV154" s="83"/>
      <c r="AW154" s="83"/>
      <c r="AX154" s="83"/>
      <c r="AY154" s="83"/>
      <c r="AZ154" s="83"/>
      <c r="BA154" s="83"/>
      <c r="BB154" s="83"/>
      <c r="BC154" s="83"/>
      <c r="BD154" s="83"/>
      <c r="BE154" s="83"/>
      <c r="BF154" s="83"/>
      <c r="BG154" s="83"/>
      <c r="BH154" s="83"/>
    </row>
    <row r="155" spans="1:60" x14ac:dyDescent="0.25">
      <c r="A155" s="83"/>
      <c r="B155" s="83"/>
      <c r="C155" s="83"/>
      <c r="D155" s="83"/>
      <c r="E155" s="83"/>
      <c r="F155" s="83"/>
      <c r="G155" s="83"/>
      <c r="H155" s="83"/>
      <c r="I155" s="83"/>
      <c r="J155" s="83"/>
      <c r="K155" s="83"/>
      <c r="L155" s="83"/>
      <c r="M155" s="83"/>
      <c r="N155" s="83"/>
      <c r="O155" s="83"/>
      <c r="P155" s="83"/>
      <c r="Q155" s="83"/>
      <c r="R155" s="83"/>
      <c r="S155" s="83"/>
      <c r="T155" s="83"/>
      <c r="U155" s="83"/>
      <c r="V155" s="83"/>
      <c r="W155" s="83"/>
      <c r="X155" s="83"/>
      <c r="Y155" s="83"/>
      <c r="Z155" s="83"/>
      <c r="AA155" s="83"/>
      <c r="AB155" s="83"/>
      <c r="AC155" s="83"/>
      <c r="AD155" s="83"/>
      <c r="AE155" s="83"/>
      <c r="AF155" s="83"/>
      <c r="AG155" s="83"/>
      <c r="AH155" s="83"/>
      <c r="AI155" s="83"/>
      <c r="AJ155" s="83"/>
      <c r="AK155" s="83"/>
      <c r="AL155" s="83"/>
      <c r="AM155" s="83"/>
      <c r="AN155" s="83"/>
      <c r="AO155" s="83"/>
      <c r="AP155" s="83"/>
      <c r="AQ155" s="83"/>
      <c r="AR155" s="83"/>
      <c r="AS155" s="83"/>
      <c r="AT155" s="83"/>
      <c r="AU155" s="83"/>
      <c r="AV155" s="83"/>
      <c r="AW155" s="83"/>
      <c r="AX155" s="83"/>
      <c r="AY155" s="83"/>
      <c r="AZ155" s="83"/>
      <c r="BA155" s="83"/>
      <c r="BB155" s="83"/>
      <c r="BC155" s="83"/>
      <c r="BD155" s="83"/>
      <c r="BE155" s="83"/>
      <c r="BF155" s="83"/>
      <c r="BG155" s="83"/>
      <c r="BH155" s="83"/>
    </row>
    <row r="156" spans="1:60" x14ac:dyDescent="0.25">
      <c r="A156" s="83"/>
      <c r="B156" s="83"/>
      <c r="C156" s="83"/>
      <c r="D156" s="83"/>
      <c r="E156" s="83"/>
      <c r="F156" s="83"/>
      <c r="G156" s="83"/>
      <c r="H156" s="83"/>
      <c r="I156" s="83"/>
      <c r="J156" s="83"/>
      <c r="K156" s="83"/>
      <c r="L156" s="83"/>
      <c r="M156" s="83"/>
      <c r="N156" s="83"/>
      <c r="O156" s="83"/>
      <c r="P156" s="83"/>
      <c r="Q156" s="83"/>
      <c r="R156" s="83"/>
      <c r="S156" s="83"/>
      <c r="T156" s="83"/>
      <c r="U156" s="83"/>
      <c r="V156" s="83"/>
      <c r="W156" s="83"/>
      <c r="X156" s="83"/>
      <c r="Y156" s="83"/>
      <c r="Z156" s="83"/>
      <c r="AA156" s="83"/>
      <c r="AB156" s="83"/>
      <c r="AC156" s="83"/>
      <c r="AD156" s="83"/>
      <c r="AE156" s="83"/>
      <c r="AF156" s="83"/>
      <c r="AG156" s="83"/>
      <c r="AH156" s="83"/>
      <c r="AI156" s="83"/>
      <c r="AJ156" s="83"/>
      <c r="AK156" s="83"/>
      <c r="AL156" s="83"/>
      <c r="AM156" s="83"/>
      <c r="AN156" s="83"/>
      <c r="AO156" s="83"/>
      <c r="AP156" s="83"/>
      <c r="AQ156" s="83"/>
      <c r="AR156" s="83"/>
      <c r="AS156" s="83"/>
      <c r="AT156" s="83"/>
      <c r="AU156" s="83"/>
      <c r="AV156" s="83"/>
      <c r="AW156" s="83"/>
      <c r="AX156" s="83"/>
      <c r="AY156" s="83"/>
      <c r="AZ156" s="83"/>
      <c r="BA156" s="83"/>
      <c r="BB156" s="83"/>
      <c r="BC156" s="83"/>
      <c r="BD156" s="83"/>
      <c r="BE156" s="83"/>
      <c r="BF156" s="83"/>
      <c r="BG156" s="83"/>
      <c r="BH156" s="83"/>
    </row>
    <row r="157" spans="1:60" x14ac:dyDescent="0.25">
      <c r="A157" s="83"/>
      <c r="B157" s="83"/>
      <c r="C157" s="83"/>
      <c r="D157" s="83"/>
      <c r="E157" s="83"/>
      <c r="F157" s="83"/>
      <c r="G157" s="83"/>
      <c r="H157" s="83"/>
      <c r="I157" s="83"/>
      <c r="J157" s="83"/>
      <c r="K157" s="83"/>
      <c r="L157" s="83"/>
      <c r="M157" s="83"/>
      <c r="N157" s="83"/>
      <c r="O157" s="83"/>
      <c r="P157" s="83"/>
      <c r="Q157" s="83"/>
      <c r="R157" s="83"/>
      <c r="S157" s="83"/>
      <c r="T157" s="83"/>
      <c r="U157" s="83"/>
      <c r="V157" s="83"/>
      <c r="W157" s="83"/>
      <c r="X157" s="83"/>
      <c r="Y157" s="83"/>
      <c r="Z157" s="83"/>
      <c r="AA157" s="83"/>
      <c r="AB157" s="83"/>
      <c r="AC157" s="83"/>
      <c r="AD157" s="83"/>
      <c r="AE157" s="83"/>
      <c r="AF157" s="83"/>
      <c r="AG157" s="83"/>
      <c r="AH157" s="83"/>
      <c r="AI157" s="83"/>
      <c r="AJ157" s="83"/>
      <c r="AK157" s="83"/>
      <c r="AL157" s="83"/>
      <c r="AM157" s="83"/>
      <c r="AN157" s="83"/>
      <c r="AO157" s="83"/>
      <c r="AP157" s="83"/>
      <c r="AQ157" s="83"/>
      <c r="AR157" s="83"/>
      <c r="AS157" s="83"/>
      <c r="AT157" s="83"/>
      <c r="AU157" s="83"/>
      <c r="AV157" s="83"/>
      <c r="AW157" s="83"/>
      <c r="AX157" s="83"/>
      <c r="AY157" s="83"/>
      <c r="AZ157" s="83"/>
      <c r="BA157" s="83"/>
      <c r="BB157" s="83"/>
      <c r="BC157" s="83"/>
      <c r="BD157" s="83"/>
      <c r="BE157" s="83"/>
      <c r="BF157" s="83"/>
      <c r="BG157" s="83"/>
      <c r="BH157" s="83"/>
    </row>
    <row r="158" spans="1:60" x14ac:dyDescent="0.25">
      <c r="A158" s="83"/>
      <c r="B158" s="83"/>
      <c r="C158" s="83"/>
      <c r="D158" s="83"/>
      <c r="E158" s="83"/>
      <c r="F158" s="83"/>
      <c r="G158" s="83"/>
      <c r="H158" s="83"/>
      <c r="I158" s="83"/>
      <c r="J158" s="83"/>
      <c r="K158" s="83"/>
      <c r="L158" s="83"/>
      <c r="M158" s="83"/>
      <c r="N158" s="83"/>
      <c r="O158" s="83"/>
      <c r="P158" s="83"/>
      <c r="Q158" s="83"/>
      <c r="R158" s="83"/>
      <c r="S158" s="83"/>
      <c r="T158" s="83"/>
      <c r="U158" s="83"/>
      <c r="V158" s="83"/>
      <c r="W158" s="83"/>
      <c r="X158" s="83"/>
      <c r="Y158" s="83"/>
      <c r="Z158" s="83"/>
      <c r="AA158" s="83"/>
      <c r="AB158" s="83"/>
      <c r="AC158" s="83"/>
      <c r="AD158" s="83"/>
      <c r="AE158" s="83"/>
      <c r="AF158" s="83"/>
      <c r="AG158" s="83"/>
      <c r="AH158" s="83"/>
      <c r="AI158" s="83"/>
      <c r="AJ158" s="83"/>
      <c r="AK158" s="83"/>
      <c r="AL158" s="83"/>
      <c r="AM158" s="83"/>
      <c r="AN158" s="83"/>
      <c r="AO158" s="83"/>
      <c r="AP158" s="83"/>
      <c r="AQ158" s="83"/>
      <c r="AR158" s="83"/>
      <c r="AS158" s="83"/>
      <c r="AT158" s="83"/>
      <c r="AU158" s="83"/>
      <c r="AV158" s="83"/>
      <c r="AW158" s="83"/>
      <c r="AX158" s="83"/>
      <c r="AY158" s="83"/>
      <c r="AZ158" s="83"/>
      <c r="BA158" s="83"/>
      <c r="BB158" s="83"/>
      <c r="BC158" s="83"/>
      <c r="BD158" s="83"/>
      <c r="BE158" s="83"/>
      <c r="BF158" s="83"/>
      <c r="BG158" s="83"/>
      <c r="BH158" s="83"/>
    </row>
    <row r="159" spans="1:60" x14ac:dyDescent="0.25">
      <c r="A159" s="83"/>
      <c r="B159" s="83"/>
      <c r="C159" s="83"/>
      <c r="D159" s="83"/>
      <c r="E159" s="83"/>
      <c r="F159" s="83"/>
      <c r="G159" s="83"/>
      <c r="H159" s="83"/>
      <c r="I159" s="83"/>
      <c r="J159" s="83"/>
      <c r="K159" s="83"/>
      <c r="L159" s="83"/>
      <c r="M159" s="83"/>
      <c r="N159" s="83"/>
      <c r="O159" s="83"/>
      <c r="P159" s="83"/>
      <c r="Q159" s="83"/>
      <c r="R159" s="83"/>
      <c r="S159" s="83"/>
      <c r="T159" s="83"/>
      <c r="U159" s="83"/>
      <c r="V159" s="83"/>
      <c r="W159" s="83"/>
      <c r="X159" s="83"/>
      <c r="Y159" s="83"/>
      <c r="Z159" s="83"/>
      <c r="AA159" s="83"/>
      <c r="AB159" s="83"/>
      <c r="AC159" s="83"/>
      <c r="AD159" s="83"/>
      <c r="AE159" s="83"/>
      <c r="AF159" s="83"/>
      <c r="AG159" s="83"/>
      <c r="AH159" s="83"/>
      <c r="AI159" s="83"/>
      <c r="AJ159" s="83"/>
      <c r="AK159" s="83"/>
      <c r="AL159" s="83"/>
      <c r="AM159" s="83"/>
      <c r="AN159" s="83"/>
      <c r="AO159" s="83"/>
      <c r="AP159" s="83"/>
      <c r="AQ159" s="83"/>
      <c r="AR159" s="83"/>
      <c r="AS159" s="83"/>
      <c r="AT159" s="83"/>
      <c r="AU159" s="83"/>
      <c r="AV159" s="83"/>
      <c r="AW159" s="83"/>
      <c r="AX159" s="83"/>
      <c r="AY159" s="83"/>
      <c r="AZ159" s="83"/>
      <c r="BA159" s="83"/>
      <c r="BB159" s="83"/>
      <c r="BC159" s="83"/>
      <c r="BD159" s="83"/>
      <c r="BE159" s="83"/>
      <c r="BF159" s="83"/>
      <c r="BG159" s="83"/>
      <c r="BH159" s="83"/>
    </row>
    <row r="160" spans="1:60" x14ac:dyDescent="0.25">
      <c r="A160" s="83"/>
      <c r="B160" s="83"/>
      <c r="C160" s="83"/>
      <c r="D160" s="83"/>
      <c r="E160" s="83"/>
      <c r="F160" s="83"/>
      <c r="G160" s="83"/>
      <c r="H160" s="83"/>
      <c r="I160" s="83"/>
      <c r="J160" s="83"/>
      <c r="K160" s="83"/>
      <c r="L160" s="83"/>
      <c r="M160" s="83"/>
      <c r="N160" s="83"/>
      <c r="O160" s="83"/>
      <c r="P160" s="83"/>
      <c r="Q160" s="83"/>
      <c r="R160" s="83"/>
      <c r="S160" s="83"/>
      <c r="T160" s="83"/>
      <c r="U160" s="83"/>
      <c r="V160" s="83"/>
      <c r="W160" s="83"/>
      <c r="X160" s="83"/>
      <c r="Y160" s="83"/>
      <c r="Z160" s="83"/>
      <c r="AA160" s="83"/>
      <c r="AB160" s="83"/>
      <c r="AC160" s="83"/>
      <c r="AD160" s="83"/>
      <c r="AE160" s="83"/>
      <c r="AF160" s="83"/>
      <c r="AG160" s="83"/>
      <c r="AH160" s="83"/>
      <c r="AI160" s="83"/>
      <c r="AJ160" s="83"/>
      <c r="AK160" s="83"/>
      <c r="AL160" s="83"/>
      <c r="AM160" s="83"/>
      <c r="AN160" s="83"/>
      <c r="AO160" s="83"/>
      <c r="AP160" s="83"/>
      <c r="AQ160" s="83"/>
      <c r="AR160" s="83"/>
      <c r="AS160" s="83"/>
      <c r="AT160" s="83"/>
      <c r="AU160" s="83"/>
      <c r="AV160" s="83"/>
      <c r="AW160" s="83"/>
      <c r="AX160" s="83"/>
      <c r="AY160" s="83"/>
      <c r="AZ160" s="83"/>
      <c r="BA160" s="83"/>
      <c r="BB160" s="83"/>
      <c r="BC160" s="83"/>
      <c r="BD160" s="83"/>
      <c r="BE160" s="83"/>
      <c r="BF160" s="83"/>
      <c r="BG160" s="83"/>
      <c r="BH160" s="83"/>
    </row>
    <row r="161" spans="1:60" x14ac:dyDescent="0.25">
      <c r="A161" s="83"/>
      <c r="B161" s="83"/>
      <c r="C161" s="83"/>
      <c r="D161" s="83"/>
      <c r="E161" s="83"/>
      <c r="F161" s="83"/>
      <c r="G161" s="83"/>
      <c r="H161" s="83"/>
      <c r="I161" s="83"/>
      <c r="J161" s="83"/>
      <c r="K161" s="83"/>
      <c r="L161" s="83"/>
      <c r="M161" s="83"/>
      <c r="N161" s="83"/>
      <c r="O161" s="83"/>
      <c r="P161" s="83"/>
      <c r="Q161" s="83"/>
      <c r="R161" s="83"/>
      <c r="S161" s="83"/>
      <c r="T161" s="83"/>
      <c r="U161" s="83"/>
      <c r="V161" s="83"/>
      <c r="W161" s="83"/>
      <c r="X161" s="83"/>
      <c r="Y161" s="83"/>
      <c r="Z161" s="83"/>
      <c r="AA161" s="83"/>
      <c r="AB161" s="83"/>
      <c r="AC161" s="83"/>
      <c r="AD161" s="83"/>
      <c r="AE161" s="83"/>
      <c r="AF161" s="83"/>
      <c r="AG161" s="83"/>
      <c r="AH161" s="83"/>
      <c r="AI161" s="83"/>
      <c r="AJ161" s="83"/>
      <c r="AK161" s="83"/>
      <c r="AL161" s="83"/>
      <c r="AM161" s="83"/>
      <c r="AN161" s="83"/>
      <c r="AO161" s="83"/>
      <c r="AP161" s="83"/>
      <c r="AQ161" s="83"/>
      <c r="AR161" s="83"/>
      <c r="AS161" s="83"/>
      <c r="AT161" s="83"/>
      <c r="AU161" s="83"/>
      <c r="AV161" s="83"/>
      <c r="AW161" s="83"/>
      <c r="AX161" s="83"/>
      <c r="AY161" s="83"/>
      <c r="AZ161" s="83"/>
      <c r="BA161" s="83"/>
      <c r="BB161" s="83"/>
      <c r="BC161" s="83"/>
      <c r="BD161" s="83"/>
      <c r="BE161" s="83"/>
      <c r="BF161" s="83"/>
      <c r="BG161" s="83"/>
      <c r="BH161" s="83"/>
    </row>
    <row r="162" spans="1:60" x14ac:dyDescent="0.25">
      <c r="A162" s="83"/>
      <c r="B162" s="83"/>
      <c r="C162" s="83"/>
      <c r="D162" s="83"/>
      <c r="E162" s="83"/>
      <c r="F162" s="83"/>
      <c r="G162" s="83"/>
      <c r="H162" s="83"/>
      <c r="I162" s="83"/>
      <c r="J162" s="83"/>
      <c r="K162" s="83"/>
      <c r="L162" s="83"/>
      <c r="M162" s="83"/>
      <c r="N162" s="83"/>
      <c r="O162" s="83"/>
      <c r="P162" s="83"/>
      <c r="Q162" s="83"/>
      <c r="R162" s="83"/>
      <c r="S162" s="83"/>
      <c r="T162" s="83"/>
      <c r="U162" s="83"/>
      <c r="V162" s="83"/>
      <c r="W162" s="83"/>
      <c r="X162" s="83"/>
      <c r="Y162" s="83"/>
      <c r="Z162" s="83"/>
      <c r="AA162" s="83"/>
      <c r="AB162" s="83"/>
      <c r="AC162" s="83"/>
      <c r="AD162" s="83"/>
      <c r="AE162" s="83"/>
      <c r="AF162" s="83"/>
      <c r="AG162" s="83"/>
      <c r="AH162" s="83"/>
      <c r="AI162" s="83"/>
      <c r="AJ162" s="83"/>
      <c r="AK162" s="83"/>
      <c r="AL162" s="83"/>
      <c r="AM162" s="83"/>
      <c r="AN162" s="83"/>
      <c r="AO162" s="83"/>
      <c r="AP162" s="83"/>
      <c r="AQ162" s="83"/>
      <c r="AR162" s="83"/>
      <c r="AS162" s="83"/>
      <c r="AT162" s="83"/>
      <c r="AU162" s="83"/>
      <c r="AV162" s="83"/>
      <c r="AW162" s="83"/>
      <c r="AX162" s="83"/>
      <c r="AY162" s="83"/>
      <c r="AZ162" s="83"/>
      <c r="BA162" s="83"/>
      <c r="BB162" s="83"/>
      <c r="BC162" s="83"/>
      <c r="BD162" s="83"/>
      <c r="BE162" s="83"/>
      <c r="BF162" s="83"/>
      <c r="BG162" s="83"/>
      <c r="BH162" s="83"/>
    </row>
    <row r="163" spans="1:60" x14ac:dyDescent="0.25">
      <c r="A163" s="83"/>
      <c r="B163" s="83"/>
      <c r="C163" s="83"/>
      <c r="D163" s="83"/>
      <c r="E163" s="83"/>
      <c r="F163" s="83"/>
      <c r="G163" s="83"/>
      <c r="H163" s="83"/>
      <c r="I163" s="83"/>
      <c r="J163" s="83"/>
      <c r="K163" s="83"/>
      <c r="L163" s="83"/>
      <c r="M163" s="83"/>
      <c r="N163" s="83"/>
      <c r="O163" s="83"/>
      <c r="P163" s="83"/>
      <c r="Q163" s="83"/>
      <c r="R163" s="83"/>
      <c r="S163" s="83"/>
      <c r="T163" s="83"/>
      <c r="U163" s="83"/>
      <c r="V163" s="83"/>
      <c r="W163" s="83"/>
      <c r="X163" s="83"/>
      <c r="Y163" s="83"/>
      <c r="Z163" s="83"/>
      <c r="AA163" s="83"/>
      <c r="AB163" s="83"/>
      <c r="AC163" s="83"/>
      <c r="AD163" s="83"/>
      <c r="AE163" s="83"/>
      <c r="AF163" s="83"/>
      <c r="AG163" s="83"/>
      <c r="AH163" s="83"/>
      <c r="AI163" s="83"/>
      <c r="AJ163" s="83"/>
      <c r="AK163" s="83"/>
      <c r="AL163" s="83"/>
      <c r="AM163" s="83"/>
      <c r="AN163" s="83"/>
      <c r="AO163" s="83"/>
      <c r="AP163" s="83"/>
      <c r="AQ163" s="83"/>
      <c r="AR163" s="83"/>
      <c r="AS163" s="83"/>
      <c r="AT163" s="83"/>
      <c r="AU163" s="83"/>
      <c r="AV163" s="83"/>
      <c r="AW163" s="83"/>
      <c r="AX163" s="83"/>
      <c r="AY163" s="83"/>
      <c r="AZ163" s="83"/>
      <c r="BA163" s="83"/>
      <c r="BB163" s="83"/>
      <c r="BC163" s="83"/>
      <c r="BD163" s="83"/>
      <c r="BE163" s="83"/>
      <c r="BF163" s="83"/>
      <c r="BG163" s="83"/>
      <c r="BH163" s="83"/>
    </row>
    <row r="164" spans="1:60" x14ac:dyDescent="0.25">
      <c r="A164" s="83"/>
      <c r="B164" s="83"/>
      <c r="C164" s="83"/>
      <c r="D164" s="83"/>
      <c r="E164" s="83"/>
      <c r="F164" s="83"/>
      <c r="G164" s="83"/>
      <c r="H164" s="83"/>
      <c r="I164" s="83"/>
      <c r="J164" s="83"/>
      <c r="K164" s="83"/>
      <c r="L164" s="83"/>
      <c r="M164" s="83"/>
      <c r="N164" s="83"/>
      <c r="O164" s="83"/>
      <c r="P164" s="83"/>
      <c r="Q164" s="83"/>
      <c r="R164" s="83"/>
      <c r="S164" s="83"/>
      <c r="T164" s="83"/>
      <c r="U164" s="83"/>
      <c r="V164" s="83"/>
      <c r="W164" s="83"/>
      <c r="X164" s="83"/>
      <c r="Y164" s="83"/>
      <c r="Z164" s="83"/>
      <c r="AA164" s="83"/>
      <c r="AB164" s="83"/>
      <c r="AC164" s="83"/>
      <c r="AD164" s="83"/>
      <c r="AE164" s="83"/>
      <c r="AF164" s="83"/>
      <c r="AG164" s="83"/>
      <c r="AH164" s="83"/>
      <c r="AI164" s="83"/>
      <c r="AJ164" s="83"/>
      <c r="AK164" s="83"/>
      <c r="AL164" s="83"/>
      <c r="AM164" s="83"/>
      <c r="AN164" s="83"/>
      <c r="AO164" s="83"/>
      <c r="AP164" s="83"/>
      <c r="AQ164" s="83"/>
      <c r="AR164" s="83"/>
      <c r="AS164" s="83"/>
      <c r="AT164" s="83"/>
      <c r="AU164" s="83"/>
      <c r="AV164" s="83"/>
      <c r="AW164" s="83"/>
      <c r="AX164" s="83"/>
      <c r="AY164" s="83"/>
      <c r="AZ164" s="83"/>
      <c r="BA164" s="83"/>
      <c r="BB164" s="83"/>
      <c r="BC164" s="83"/>
      <c r="BD164" s="83"/>
      <c r="BE164" s="83"/>
      <c r="BF164" s="83"/>
      <c r="BG164" s="83"/>
      <c r="BH164" s="83"/>
    </row>
    <row r="165" spans="1:60" x14ac:dyDescent="0.25">
      <c r="A165" s="83"/>
      <c r="B165" s="83"/>
      <c r="C165" s="83"/>
      <c r="D165" s="83"/>
      <c r="E165" s="83"/>
      <c r="F165" s="83"/>
      <c r="G165" s="83"/>
      <c r="H165" s="83"/>
      <c r="I165" s="83"/>
      <c r="J165" s="83"/>
      <c r="K165" s="83"/>
      <c r="L165" s="83"/>
      <c r="M165" s="83"/>
      <c r="N165" s="83"/>
      <c r="O165" s="83"/>
      <c r="P165" s="83"/>
      <c r="Q165" s="83"/>
      <c r="R165" s="83"/>
      <c r="S165" s="83"/>
      <c r="T165" s="83"/>
      <c r="U165" s="83"/>
      <c r="V165" s="83"/>
      <c r="W165" s="83"/>
      <c r="X165" s="83"/>
      <c r="Y165" s="83"/>
      <c r="Z165" s="83"/>
      <c r="AA165" s="83"/>
      <c r="AB165" s="83"/>
      <c r="AC165" s="83"/>
      <c r="AD165" s="83"/>
      <c r="AE165" s="83"/>
      <c r="AF165" s="83"/>
      <c r="AG165" s="83"/>
      <c r="AH165" s="83"/>
      <c r="AI165" s="83"/>
      <c r="AJ165" s="83"/>
      <c r="AK165" s="83"/>
      <c r="AL165" s="83"/>
      <c r="AM165" s="83"/>
      <c r="AN165" s="83"/>
      <c r="AO165" s="83"/>
      <c r="AP165" s="83"/>
      <c r="AQ165" s="83"/>
      <c r="AR165" s="83"/>
      <c r="AS165" s="83"/>
      <c r="AT165" s="83"/>
      <c r="AU165" s="83"/>
      <c r="AV165" s="83"/>
      <c r="AW165" s="83"/>
      <c r="AX165" s="83"/>
      <c r="AY165" s="83"/>
      <c r="AZ165" s="83"/>
      <c r="BA165" s="83"/>
      <c r="BB165" s="83"/>
      <c r="BC165" s="83"/>
      <c r="BD165" s="83"/>
      <c r="BE165" s="83"/>
      <c r="BF165" s="83"/>
      <c r="BG165" s="83"/>
      <c r="BH165" s="83"/>
    </row>
    <row r="166" spans="1:60" x14ac:dyDescent="0.25">
      <c r="A166" s="83"/>
      <c r="B166" s="83"/>
      <c r="C166" s="83"/>
      <c r="D166" s="83"/>
      <c r="E166" s="83"/>
      <c r="F166" s="83"/>
      <c r="G166" s="83"/>
      <c r="H166" s="83"/>
      <c r="I166" s="83"/>
      <c r="J166" s="83"/>
      <c r="K166" s="83"/>
      <c r="L166" s="83"/>
      <c r="M166" s="83"/>
      <c r="N166" s="83"/>
      <c r="O166" s="83"/>
      <c r="P166" s="83"/>
      <c r="Q166" s="83"/>
      <c r="R166" s="83"/>
      <c r="S166" s="83"/>
      <c r="T166" s="83"/>
      <c r="U166" s="83"/>
      <c r="V166" s="83"/>
      <c r="W166" s="83"/>
      <c r="X166" s="83"/>
      <c r="Y166" s="83"/>
      <c r="Z166" s="83"/>
      <c r="AA166" s="83"/>
      <c r="AB166" s="83"/>
      <c r="AC166" s="83"/>
      <c r="AD166" s="83"/>
      <c r="AE166" s="83"/>
      <c r="AF166" s="83"/>
      <c r="AG166" s="83"/>
      <c r="AH166" s="83"/>
      <c r="AI166" s="83"/>
      <c r="AJ166" s="83"/>
      <c r="AK166" s="83"/>
      <c r="AL166" s="83"/>
      <c r="AM166" s="83"/>
      <c r="AN166" s="83"/>
      <c r="AO166" s="83"/>
      <c r="AP166" s="83"/>
      <c r="AQ166" s="83"/>
      <c r="AR166" s="83"/>
      <c r="AS166" s="83"/>
      <c r="AT166" s="83"/>
      <c r="AU166" s="83"/>
      <c r="AV166" s="83"/>
      <c r="AW166" s="83"/>
      <c r="AX166" s="83"/>
      <c r="AY166" s="83"/>
      <c r="AZ166" s="83"/>
      <c r="BA166" s="83"/>
      <c r="BB166" s="83"/>
      <c r="BC166" s="83"/>
      <c r="BD166" s="83"/>
      <c r="BE166" s="83"/>
      <c r="BF166" s="83"/>
      <c r="BG166" s="83"/>
      <c r="BH166" s="83"/>
    </row>
    <row r="167" spans="1:60" x14ac:dyDescent="0.25">
      <c r="A167" s="83"/>
      <c r="B167" s="83"/>
      <c r="C167" s="83"/>
      <c r="D167" s="83"/>
      <c r="E167" s="83"/>
      <c r="F167" s="83"/>
      <c r="G167" s="83"/>
      <c r="H167" s="83"/>
      <c r="I167" s="83"/>
      <c r="J167" s="83"/>
      <c r="K167" s="83"/>
      <c r="L167" s="83"/>
      <c r="M167" s="83"/>
      <c r="N167" s="83"/>
      <c r="O167" s="83"/>
      <c r="P167" s="83"/>
      <c r="Q167" s="83"/>
      <c r="R167" s="83"/>
      <c r="S167" s="83"/>
      <c r="T167" s="83"/>
      <c r="U167" s="83"/>
      <c r="V167" s="83"/>
      <c r="W167" s="83"/>
      <c r="X167" s="83"/>
      <c r="Y167" s="83"/>
      <c r="Z167" s="83"/>
      <c r="AA167" s="83"/>
      <c r="AB167" s="83"/>
      <c r="AC167" s="83"/>
      <c r="AD167" s="83"/>
      <c r="AE167" s="83"/>
      <c r="AF167" s="83"/>
      <c r="AG167" s="83"/>
      <c r="AH167" s="83"/>
      <c r="AI167" s="83"/>
      <c r="AJ167" s="83"/>
      <c r="AK167" s="83"/>
      <c r="AL167" s="83"/>
      <c r="AM167" s="83"/>
      <c r="AN167" s="83"/>
      <c r="AO167" s="83"/>
      <c r="AP167" s="83"/>
      <c r="AQ167" s="83"/>
      <c r="AR167" s="83"/>
      <c r="AS167" s="83"/>
      <c r="AT167" s="83"/>
      <c r="AU167" s="83"/>
      <c r="AV167" s="83"/>
      <c r="AW167" s="83"/>
      <c r="AX167" s="83"/>
      <c r="AY167" s="83"/>
      <c r="AZ167" s="83"/>
      <c r="BA167" s="83"/>
      <c r="BB167" s="83"/>
      <c r="BC167" s="83"/>
      <c r="BD167" s="83"/>
      <c r="BE167" s="83"/>
      <c r="BF167" s="83"/>
      <c r="BG167" s="83"/>
      <c r="BH167" s="83"/>
    </row>
    <row r="168" spans="1:60" x14ac:dyDescent="0.25">
      <c r="A168" s="83"/>
      <c r="B168" s="83"/>
      <c r="C168" s="83"/>
      <c r="D168" s="83"/>
      <c r="E168" s="83"/>
      <c r="F168" s="83"/>
      <c r="G168" s="83"/>
      <c r="H168" s="83"/>
      <c r="I168" s="83"/>
      <c r="J168" s="83"/>
      <c r="K168" s="83"/>
      <c r="L168" s="83"/>
      <c r="M168" s="83"/>
      <c r="N168" s="83"/>
      <c r="O168" s="83"/>
      <c r="P168" s="83"/>
      <c r="Q168" s="83"/>
      <c r="R168" s="83"/>
      <c r="S168" s="83"/>
      <c r="T168" s="83"/>
      <c r="U168" s="83"/>
      <c r="V168" s="83"/>
      <c r="W168" s="83"/>
      <c r="X168" s="83"/>
      <c r="Y168" s="83"/>
      <c r="Z168" s="83"/>
      <c r="AA168" s="83"/>
      <c r="AB168" s="83"/>
      <c r="AC168" s="83"/>
      <c r="AD168" s="83"/>
      <c r="AE168" s="83"/>
      <c r="AF168" s="83"/>
      <c r="AG168" s="83"/>
      <c r="AH168" s="83"/>
      <c r="AI168" s="83"/>
      <c r="AJ168" s="83"/>
      <c r="AK168" s="83"/>
      <c r="AL168" s="83"/>
      <c r="AM168" s="83"/>
      <c r="AN168" s="83"/>
      <c r="AO168" s="83"/>
      <c r="AP168" s="83"/>
      <c r="AQ168" s="83"/>
      <c r="AR168" s="83"/>
      <c r="AS168" s="83"/>
      <c r="AT168" s="83"/>
      <c r="AU168" s="83"/>
      <c r="AV168" s="83"/>
      <c r="AW168" s="83"/>
      <c r="AX168" s="83"/>
      <c r="AY168" s="83"/>
      <c r="AZ168" s="83"/>
      <c r="BA168" s="83"/>
      <c r="BB168" s="83"/>
      <c r="BC168" s="83"/>
      <c r="BD168" s="83"/>
      <c r="BE168" s="83"/>
      <c r="BF168" s="83"/>
      <c r="BG168" s="83"/>
      <c r="BH168" s="83"/>
    </row>
    <row r="169" spans="1:60" x14ac:dyDescent="0.25">
      <c r="A169" s="83"/>
      <c r="B169" s="83"/>
      <c r="C169" s="83"/>
      <c r="D169" s="83"/>
      <c r="E169" s="83"/>
      <c r="F169" s="83"/>
      <c r="G169" s="83"/>
      <c r="H169" s="83"/>
      <c r="I169" s="83"/>
      <c r="J169" s="83"/>
      <c r="K169" s="83"/>
      <c r="L169" s="83"/>
      <c r="M169" s="83"/>
      <c r="N169" s="83"/>
      <c r="O169" s="83"/>
      <c r="P169" s="83"/>
      <c r="Q169" s="83"/>
      <c r="R169" s="83"/>
      <c r="S169" s="83"/>
      <c r="T169" s="83"/>
      <c r="U169" s="83"/>
      <c r="V169" s="83"/>
      <c r="W169" s="83"/>
      <c r="X169" s="83"/>
      <c r="Y169" s="83"/>
      <c r="Z169" s="83"/>
      <c r="AA169" s="83"/>
      <c r="AB169" s="83"/>
      <c r="AC169" s="83"/>
      <c r="AD169" s="83"/>
      <c r="AE169" s="83"/>
      <c r="AF169" s="83"/>
      <c r="AG169" s="83"/>
      <c r="AH169" s="83"/>
      <c r="AI169" s="83"/>
      <c r="AJ169" s="83"/>
      <c r="AK169" s="83"/>
      <c r="AL169" s="83"/>
      <c r="AM169" s="83"/>
      <c r="AN169" s="83"/>
      <c r="AO169" s="83"/>
      <c r="AP169" s="83"/>
      <c r="AQ169" s="83"/>
      <c r="AR169" s="83"/>
      <c r="AS169" s="83"/>
      <c r="AT169" s="83"/>
      <c r="AU169" s="83"/>
      <c r="AV169" s="83"/>
      <c r="AW169" s="83"/>
      <c r="AX169" s="83"/>
      <c r="AY169" s="83"/>
      <c r="AZ169" s="83"/>
      <c r="BA169" s="83"/>
      <c r="BB169" s="83"/>
      <c r="BC169" s="83"/>
      <c r="BD169" s="83"/>
      <c r="BE169" s="83"/>
      <c r="BF169" s="83"/>
      <c r="BG169" s="83"/>
      <c r="BH169" s="83"/>
    </row>
    <row r="170" spans="1:60" x14ac:dyDescent="0.25">
      <c r="A170" s="83"/>
      <c r="B170" s="83"/>
      <c r="C170" s="83"/>
      <c r="D170" s="83"/>
      <c r="E170" s="83"/>
      <c r="F170" s="83"/>
      <c r="G170" s="83"/>
      <c r="H170" s="83"/>
      <c r="I170" s="83"/>
      <c r="J170" s="83"/>
      <c r="K170" s="83"/>
      <c r="L170" s="83"/>
      <c r="M170" s="83"/>
      <c r="N170" s="83"/>
      <c r="O170" s="83"/>
      <c r="P170" s="83"/>
      <c r="Q170" s="83"/>
      <c r="R170" s="83"/>
      <c r="S170" s="83"/>
      <c r="T170" s="83"/>
      <c r="U170" s="83"/>
      <c r="V170" s="83"/>
      <c r="W170" s="83"/>
      <c r="X170" s="83"/>
      <c r="Y170" s="83"/>
      <c r="Z170" s="83"/>
      <c r="AA170" s="83"/>
      <c r="AB170" s="83"/>
      <c r="AC170" s="83"/>
      <c r="AD170" s="83"/>
      <c r="AE170" s="83"/>
      <c r="AF170" s="83"/>
      <c r="AG170" s="83"/>
      <c r="AH170" s="83"/>
      <c r="AI170" s="83"/>
      <c r="AJ170" s="83"/>
      <c r="AK170" s="83"/>
      <c r="AL170" s="83"/>
      <c r="AM170" s="83"/>
      <c r="AN170" s="83"/>
      <c r="AO170" s="83"/>
      <c r="AP170" s="83"/>
      <c r="AQ170" s="83"/>
      <c r="AR170" s="83"/>
      <c r="AS170" s="83"/>
      <c r="AT170" s="83"/>
      <c r="AU170" s="83"/>
      <c r="AV170" s="83"/>
      <c r="AW170" s="83"/>
      <c r="AX170" s="83"/>
      <c r="AY170" s="83"/>
      <c r="AZ170" s="83"/>
      <c r="BA170" s="83"/>
      <c r="BB170" s="83"/>
      <c r="BC170" s="83"/>
      <c r="BD170" s="83"/>
      <c r="BE170" s="83"/>
      <c r="BF170" s="83"/>
      <c r="BG170" s="83"/>
      <c r="BH170" s="83"/>
    </row>
    <row r="171" spans="1:60" x14ac:dyDescent="0.25">
      <c r="A171" s="83"/>
      <c r="B171" s="83"/>
      <c r="C171" s="83"/>
      <c r="D171" s="83"/>
      <c r="E171" s="83"/>
      <c r="F171" s="83"/>
      <c r="G171" s="83"/>
      <c r="H171" s="83"/>
      <c r="I171" s="83"/>
      <c r="J171" s="83"/>
      <c r="K171" s="83"/>
      <c r="L171" s="83"/>
      <c r="M171" s="83"/>
      <c r="N171" s="83"/>
      <c r="O171" s="83"/>
      <c r="P171" s="83"/>
      <c r="Q171" s="83"/>
      <c r="R171" s="83"/>
      <c r="S171" s="83"/>
      <c r="T171" s="83"/>
      <c r="U171" s="83"/>
      <c r="V171" s="83"/>
      <c r="W171" s="83"/>
      <c r="X171" s="83"/>
      <c r="Y171" s="83"/>
      <c r="Z171" s="83"/>
      <c r="AA171" s="83"/>
      <c r="AB171" s="83"/>
      <c r="AC171" s="83"/>
      <c r="AD171" s="83"/>
      <c r="AE171" s="83"/>
      <c r="AF171" s="83"/>
      <c r="AG171" s="83"/>
      <c r="AH171" s="83"/>
      <c r="AI171" s="83"/>
      <c r="AJ171" s="83"/>
      <c r="AK171" s="83"/>
      <c r="AL171" s="83"/>
      <c r="AM171" s="83"/>
      <c r="AN171" s="83"/>
      <c r="AO171" s="83"/>
      <c r="AP171" s="83"/>
      <c r="AQ171" s="83"/>
      <c r="AR171" s="83"/>
      <c r="AS171" s="83"/>
      <c r="AT171" s="83"/>
      <c r="AU171" s="83"/>
      <c r="AV171" s="83"/>
      <c r="AW171" s="83"/>
      <c r="AX171" s="83"/>
      <c r="AY171" s="83"/>
      <c r="AZ171" s="83"/>
      <c r="BA171" s="83"/>
      <c r="BB171" s="83"/>
      <c r="BC171" s="83"/>
      <c r="BD171" s="83"/>
      <c r="BE171" s="83"/>
      <c r="BF171" s="83"/>
      <c r="BG171" s="83"/>
      <c r="BH171" s="83"/>
    </row>
    <row r="172" spans="1:60" x14ac:dyDescent="0.25">
      <c r="A172" s="83"/>
      <c r="B172" s="83"/>
      <c r="C172" s="83"/>
      <c r="D172" s="83"/>
      <c r="E172" s="83"/>
      <c r="F172" s="83"/>
      <c r="G172" s="83"/>
      <c r="H172" s="83"/>
      <c r="I172" s="83"/>
      <c r="J172" s="83"/>
      <c r="K172" s="83"/>
      <c r="L172" s="83"/>
      <c r="M172" s="83"/>
      <c r="N172" s="83"/>
      <c r="O172" s="83"/>
      <c r="P172" s="83"/>
      <c r="Q172" s="83"/>
      <c r="R172" s="83"/>
      <c r="S172" s="83"/>
      <c r="T172" s="83"/>
      <c r="U172" s="83"/>
      <c r="V172" s="83"/>
      <c r="W172" s="83"/>
      <c r="X172" s="83"/>
      <c r="Y172" s="83"/>
      <c r="Z172" s="83"/>
      <c r="AA172" s="83"/>
      <c r="AB172" s="83"/>
      <c r="AC172" s="83"/>
      <c r="AD172" s="83"/>
      <c r="AE172" s="83"/>
      <c r="AF172" s="83"/>
      <c r="AG172" s="83"/>
      <c r="AH172" s="83"/>
      <c r="AI172" s="83"/>
      <c r="AJ172" s="83"/>
      <c r="AK172" s="83"/>
      <c r="AL172" s="83"/>
      <c r="AM172" s="83"/>
      <c r="AN172" s="83"/>
      <c r="AO172" s="83"/>
      <c r="AP172" s="83"/>
      <c r="AQ172" s="83"/>
      <c r="AR172" s="83"/>
      <c r="AS172" s="83"/>
      <c r="AT172" s="83"/>
      <c r="AU172" s="83"/>
      <c r="AV172" s="83"/>
      <c r="AW172" s="83"/>
      <c r="AX172" s="83"/>
      <c r="AY172" s="83"/>
      <c r="AZ172" s="83"/>
      <c r="BA172" s="83"/>
      <c r="BB172" s="83"/>
      <c r="BC172" s="83"/>
      <c r="BD172" s="83"/>
      <c r="BE172" s="83"/>
      <c r="BF172" s="83"/>
      <c r="BG172" s="83"/>
      <c r="BH172" s="83"/>
    </row>
    <row r="173" spans="1:60" x14ac:dyDescent="0.25">
      <c r="A173" s="83"/>
      <c r="B173" s="83"/>
      <c r="C173" s="83"/>
      <c r="D173" s="83"/>
      <c r="E173" s="83"/>
      <c r="F173" s="83"/>
      <c r="G173" s="83"/>
      <c r="H173" s="83"/>
      <c r="I173" s="83"/>
      <c r="J173" s="83"/>
      <c r="K173" s="83"/>
      <c r="L173" s="83"/>
      <c r="M173" s="83"/>
      <c r="N173" s="83"/>
      <c r="O173" s="83"/>
      <c r="P173" s="83"/>
      <c r="Q173" s="83"/>
      <c r="R173" s="83"/>
      <c r="S173" s="83"/>
      <c r="T173" s="83"/>
      <c r="U173" s="83"/>
      <c r="V173" s="83"/>
      <c r="W173" s="83"/>
      <c r="X173" s="83"/>
      <c r="Y173" s="83"/>
      <c r="Z173" s="83"/>
      <c r="AA173" s="83"/>
      <c r="AB173" s="83"/>
      <c r="AC173" s="83"/>
      <c r="AD173" s="83"/>
      <c r="AE173" s="83"/>
      <c r="AF173" s="83"/>
      <c r="AG173" s="83"/>
      <c r="AH173" s="83"/>
      <c r="AI173" s="83"/>
      <c r="AJ173" s="83"/>
      <c r="AK173" s="83"/>
      <c r="AL173" s="83"/>
      <c r="AM173" s="83"/>
      <c r="AN173" s="83"/>
      <c r="AO173" s="83"/>
      <c r="AP173" s="83"/>
      <c r="AQ173" s="83"/>
      <c r="AR173" s="83"/>
      <c r="AS173" s="83"/>
      <c r="AT173" s="83"/>
      <c r="AU173" s="83"/>
      <c r="AV173" s="83"/>
      <c r="AW173" s="83"/>
      <c r="AX173" s="83"/>
      <c r="AY173" s="83"/>
      <c r="AZ173" s="83"/>
      <c r="BA173" s="83"/>
      <c r="BB173" s="83"/>
      <c r="BC173" s="83"/>
      <c r="BD173" s="83"/>
      <c r="BE173" s="83"/>
      <c r="BF173" s="83"/>
      <c r="BG173" s="83"/>
      <c r="BH173" s="83"/>
    </row>
    <row r="174" spans="1:60" x14ac:dyDescent="0.25">
      <c r="A174" s="83"/>
      <c r="B174" s="83"/>
      <c r="C174" s="83"/>
      <c r="D174" s="83"/>
      <c r="E174" s="83"/>
      <c r="F174" s="83"/>
      <c r="G174" s="83"/>
      <c r="H174" s="83"/>
      <c r="I174" s="83"/>
      <c r="J174" s="83"/>
      <c r="K174" s="83"/>
      <c r="L174" s="83"/>
      <c r="M174" s="83"/>
      <c r="N174" s="83"/>
      <c r="O174" s="83"/>
      <c r="P174" s="83"/>
      <c r="Q174" s="83"/>
      <c r="R174" s="83"/>
      <c r="S174" s="83"/>
      <c r="T174" s="83"/>
      <c r="U174" s="83"/>
      <c r="V174" s="83"/>
      <c r="W174" s="83"/>
      <c r="X174" s="83"/>
      <c r="Y174" s="83"/>
      <c r="Z174" s="83"/>
      <c r="AA174" s="83"/>
      <c r="AB174" s="83"/>
      <c r="AC174" s="83"/>
      <c r="AD174" s="83"/>
      <c r="AE174" s="83"/>
      <c r="AF174" s="83"/>
      <c r="AG174" s="83"/>
      <c r="AH174" s="83"/>
      <c r="AI174" s="83"/>
      <c r="AJ174" s="83"/>
      <c r="AK174" s="83"/>
      <c r="AL174" s="83"/>
      <c r="AM174" s="83"/>
      <c r="AN174" s="83"/>
      <c r="AO174" s="83"/>
      <c r="AP174" s="83"/>
      <c r="AQ174" s="83"/>
      <c r="AR174" s="83"/>
      <c r="AS174" s="83"/>
      <c r="AT174" s="83"/>
      <c r="AU174" s="83"/>
      <c r="AV174" s="83"/>
      <c r="AW174" s="83"/>
      <c r="AX174" s="83"/>
      <c r="AY174" s="83"/>
      <c r="AZ174" s="83"/>
      <c r="BA174" s="83"/>
      <c r="BB174" s="83"/>
      <c r="BC174" s="83"/>
      <c r="BD174" s="83"/>
      <c r="BE174" s="83"/>
      <c r="BF174" s="83"/>
      <c r="BG174" s="83"/>
      <c r="BH174" s="83"/>
    </row>
    <row r="175" spans="1:60" x14ac:dyDescent="0.25">
      <c r="A175" s="83"/>
      <c r="B175" s="83"/>
      <c r="C175" s="83"/>
      <c r="D175" s="83"/>
      <c r="E175" s="83"/>
      <c r="F175" s="83"/>
      <c r="G175" s="83"/>
      <c r="H175" s="83"/>
      <c r="I175" s="83"/>
      <c r="J175" s="83"/>
      <c r="K175" s="83"/>
      <c r="L175" s="83"/>
      <c r="M175" s="83"/>
      <c r="N175" s="83"/>
      <c r="O175" s="83"/>
      <c r="P175" s="83"/>
      <c r="Q175" s="83"/>
      <c r="R175" s="83"/>
      <c r="S175" s="83"/>
      <c r="T175" s="83"/>
      <c r="U175" s="83"/>
      <c r="V175" s="83"/>
      <c r="W175" s="83"/>
      <c r="X175" s="83"/>
      <c r="Y175" s="83"/>
      <c r="Z175" s="83"/>
      <c r="AA175" s="83"/>
      <c r="AB175" s="83"/>
      <c r="AC175" s="83"/>
      <c r="AD175" s="83"/>
      <c r="AE175" s="83"/>
      <c r="AF175" s="83"/>
      <c r="AG175" s="83"/>
      <c r="AH175" s="83"/>
      <c r="AI175" s="83"/>
      <c r="AJ175" s="83"/>
      <c r="AK175" s="83"/>
      <c r="AL175" s="83"/>
      <c r="AM175" s="83"/>
      <c r="AN175" s="83"/>
      <c r="AO175" s="83"/>
      <c r="AP175" s="83"/>
      <c r="AQ175" s="83"/>
      <c r="AR175" s="83"/>
      <c r="AS175" s="83"/>
      <c r="AT175" s="83"/>
      <c r="AU175" s="83"/>
      <c r="AV175" s="83"/>
      <c r="AW175" s="83"/>
      <c r="AX175" s="83"/>
      <c r="AY175" s="83"/>
      <c r="AZ175" s="83"/>
      <c r="BA175" s="83"/>
      <c r="BB175" s="83"/>
      <c r="BC175" s="83"/>
      <c r="BD175" s="83"/>
      <c r="BE175" s="83"/>
      <c r="BF175" s="83"/>
      <c r="BG175" s="83"/>
      <c r="BH175" s="83"/>
    </row>
    <row r="176" spans="1:60" x14ac:dyDescent="0.25">
      <c r="A176" s="83"/>
      <c r="B176" s="83"/>
      <c r="C176" s="83"/>
      <c r="D176" s="83"/>
      <c r="E176" s="83"/>
      <c r="F176" s="83"/>
      <c r="G176" s="83"/>
      <c r="H176" s="83"/>
      <c r="I176" s="83"/>
      <c r="J176" s="83"/>
      <c r="K176" s="83"/>
      <c r="L176" s="83"/>
      <c r="M176" s="83"/>
      <c r="N176" s="83"/>
      <c r="O176" s="83"/>
      <c r="P176" s="83"/>
      <c r="Q176" s="83"/>
      <c r="R176" s="83"/>
      <c r="S176" s="83"/>
      <c r="T176" s="83"/>
      <c r="U176" s="83"/>
      <c r="V176" s="83"/>
      <c r="W176" s="83"/>
      <c r="X176" s="83"/>
      <c r="Y176" s="83"/>
      <c r="Z176" s="83"/>
      <c r="AA176" s="83"/>
      <c r="AB176" s="83"/>
      <c r="AC176" s="83"/>
      <c r="AD176" s="83"/>
      <c r="AE176" s="83"/>
      <c r="AF176" s="83"/>
      <c r="AG176" s="83"/>
      <c r="AH176" s="83"/>
      <c r="AI176" s="83"/>
      <c r="AJ176" s="83"/>
      <c r="AK176" s="83"/>
      <c r="AL176" s="83"/>
      <c r="AM176" s="83"/>
      <c r="AN176" s="83"/>
      <c r="AO176" s="83"/>
      <c r="AP176" s="83"/>
      <c r="AQ176" s="83"/>
      <c r="AR176" s="83"/>
      <c r="AS176" s="83"/>
      <c r="AT176" s="83"/>
      <c r="AU176" s="83"/>
      <c r="AV176" s="83"/>
      <c r="AW176" s="83"/>
      <c r="AX176" s="83"/>
      <c r="AY176" s="83"/>
      <c r="AZ176" s="83"/>
      <c r="BA176" s="83"/>
      <c r="BB176" s="83"/>
      <c r="BC176" s="83"/>
      <c r="BD176" s="83"/>
      <c r="BE176" s="83"/>
      <c r="BF176" s="83"/>
      <c r="BG176" s="83"/>
      <c r="BH176" s="83"/>
    </row>
    <row r="177" spans="1:60" x14ac:dyDescent="0.25">
      <c r="A177" s="83"/>
      <c r="B177" s="83"/>
      <c r="C177" s="83"/>
      <c r="D177" s="83"/>
      <c r="E177" s="83"/>
      <c r="F177" s="83"/>
      <c r="G177" s="83"/>
      <c r="H177" s="83"/>
      <c r="I177" s="83"/>
      <c r="J177" s="83"/>
      <c r="K177" s="83"/>
      <c r="L177" s="83"/>
      <c r="M177" s="83"/>
      <c r="N177" s="83"/>
      <c r="O177" s="83"/>
      <c r="P177" s="83"/>
      <c r="Q177" s="83"/>
      <c r="R177" s="83"/>
      <c r="S177" s="83"/>
      <c r="T177" s="83"/>
      <c r="U177" s="83"/>
      <c r="V177" s="83"/>
      <c r="W177" s="83"/>
      <c r="X177" s="83"/>
      <c r="Y177" s="83"/>
      <c r="Z177" s="83"/>
      <c r="AA177" s="83"/>
      <c r="AB177" s="83"/>
      <c r="AC177" s="83"/>
      <c r="AD177" s="83"/>
      <c r="AE177" s="83"/>
      <c r="AF177" s="83"/>
      <c r="AG177" s="83"/>
      <c r="AH177" s="83"/>
      <c r="AI177" s="83"/>
      <c r="AJ177" s="83"/>
      <c r="AK177" s="83"/>
      <c r="AL177" s="83"/>
      <c r="AM177" s="83"/>
      <c r="AN177" s="83"/>
      <c r="AO177" s="83"/>
      <c r="AP177" s="83"/>
      <c r="AQ177" s="83"/>
      <c r="AR177" s="83"/>
      <c r="AS177" s="83"/>
      <c r="AT177" s="83"/>
      <c r="AU177" s="83"/>
      <c r="AV177" s="83"/>
      <c r="AW177" s="83"/>
      <c r="AX177" s="83"/>
      <c r="AY177" s="83"/>
      <c r="AZ177" s="83"/>
      <c r="BA177" s="83"/>
      <c r="BB177" s="83"/>
      <c r="BC177" s="83"/>
      <c r="BD177" s="83"/>
      <c r="BE177" s="83"/>
      <c r="BF177" s="83"/>
      <c r="BG177" s="83"/>
      <c r="BH177" s="83"/>
    </row>
    <row r="178" spans="1:60" x14ac:dyDescent="0.25">
      <c r="A178" s="83"/>
      <c r="B178" s="83"/>
      <c r="C178" s="83"/>
      <c r="D178" s="83"/>
      <c r="E178" s="83"/>
      <c r="F178" s="83"/>
      <c r="G178" s="83"/>
      <c r="H178" s="83"/>
      <c r="I178" s="83"/>
      <c r="J178" s="83"/>
      <c r="K178" s="83"/>
      <c r="L178" s="83"/>
      <c r="M178" s="83"/>
      <c r="N178" s="83"/>
      <c r="O178" s="83"/>
      <c r="P178" s="83"/>
      <c r="Q178" s="83"/>
      <c r="R178" s="83"/>
      <c r="S178" s="83"/>
      <c r="T178" s="83"/>
      <c r="U178" s="83"/>
      <c r="V178" s="83"/>
      <c r="W178" s="83"/>
      <c r="X178" s="83"/>
      <c r="Y178" s="83"/>
      <c r="Z178" s="83"/>
      <c r="AA178" s="83"/>
      <c r="AB178" s="83"/>
      <c r="AC178" s="83"/>
      <c r="AD178" s="83"/>
      <c r="AE178" s="83"/>
      <c r="AF178" s="83"/>
      <c r="AG178" s="83"/>
      <c r="AH178" s="83"/>
      <c r="AI178" s="83"/>
      <c r="AJ178" s="83"/>
      <c r="AK178" s="83"/>
      <c r="AL178" s="83"/>
      <c r="AM178" s="83"/>
      <c r="AN178" s="83"/>
      <c r="AO178" s="83"/>
      <c r="AP178" s="83"/>
      <c r="AQ178" s="83"/>
      <c r="AR178" s="83"/>
      <c r="AS178" s="83"/>
      <c r="AT178" s="83"/>
      <c r="AU178" s="83"/>
      <c r="AV178" s="83"/>
      <c r="AW178" s="83"/>
      <c r="AX178" s="83"/>
      <c r="AY178" s="83"/>
      <c r="AZ178" s="83"/>
      <c r="BA178" s="83"/>
      <c r="BB178" s="83"/>
      <c r="BC178" s="83"/>
      <c r="BD178" s="83"/>
      <c r="BE178" s="83"/>
      <c r="BF178" s="83"/>
      <c r="BG178" s="83"/>
      <c r="BH178" s="83"/>
    </row>
    <row r="179" spans="1:60" x14ac:dyDescent="0.25">
      <c r="A179" s="83"/>
      <c r="B179" s="83"/>
      <c r="C179" s="83"/>
      <c r="D179" s="83"/>
      <c r="E179" s="83"/>
      <c r="F179" s="83"/>
      <c r="G179" s="83"/>
      <c r="H179" s="83"/>
      <c r="I179" s="83"/>
      <c r="J179" s="83"/>
      <c r="K179" s="83"/>
      <c r="L179" s="83"/>
      <c r="M179" s="83"/>
      <c r="N179" s="83"/>
      <c r="O179" s="83"/>
      <c r="P179" s="83"/>
      <c r="Q179" s="83"/>
      <c r="R179" s="83"/>
      <c r="S179" s="83"/>
      <c r="T179" s="83"/>
      <c r="U179" s="83"/>
      <c r="V179" s="83"/>
      <c r="W179" s="83"/>
      <c r="X179" s="83"/>
      <c r="Y179" s="83"/>
      <c r="Z179" s="83"/>
      <c r="AA179" s="83"/>
      <c r="AB179" s="83"/>
      <c r="AC179" s="83"/>
      <c r="AD179" s="83"/>
      <c r="AE179" s="83"/>
      <c r="AF179" s="83"/>
      <c r="AG179" s="83"/>
      <c r="AH179" s="83"/>
      <c r="AI179" s="83"/>
      <c r="AJ179" s="83"/>
      <c r="AK179" s="83"/>
      <c r="AL179" s="83"/>
      <c r="AM179" s="83"/>
      <c r="AN179" s="83"/>
      <c r="AO179" s="83"/>
      <c r="AP179" s="83"/>
      <c r="AQ179" s="83"/>
      <c r="AR179" s="83"/>
      <c r="AS179" s="83"/>
      <c r="AT179" s="83"/>
      <c r="AU179" s="83"/>
      <c r="AV179" s="83"/>
      <c r="AW179" s="83"/>
      <c r="AX179" s="83"/>
      <c r="AY179" s="83"/>
      <c r="AZ179" s="83"/>
      <c r="BA179" s="83"/>
      <c r="BB179" s="83"/>
      <c r="BC179" s="83"/>
      <c r="BD179" s="83"/>
      <c r="BE179" s="83"/>
      <c r="BF179" s="83"/>
      <c r="BG179" s="83"/>
      <c r="BH179" s="83"/>
    </row>
    <row r="180" spans="1:60" x14ac:dyDescent="0.25">
      <c r="A180" s="83"/>
      <c r="B180" s="83"/>
      <c r="C180" s="83"/>
      <c r="D180" s="83"/>
      <c r="E180" s="83"/>
      <c r="F180" s="83"/>
      <c r="G180" s="83"/>
      <c r="H180" s="83"/>
      <c r="I180" s="83"/>
      <c r="J180" s="83"/>
      <c r="K180" s="83"/>
      <c r="L180" s="83"/>
      <c r="M180" s="83"/>
      <c r="N180" s="83"/>
      <c r="O180" s="83"/>
      <c r="P180" s="83"/>
      <c r="Q180" s="83"/>
      <c r="R180" s="83"/>
      <c r="S180" s="83"/>
      <c r="T180" s="83"/>
      <c r="U180" s="83"/>
      <c r="V180" s="83"/>
      <c r="W180" s="83"/>
      <c r="X180" s="83"/>
      <c r="Y180" s="83"/>
      <c r="Z180" s="83"/>
      <c r="AA180" s="83"/>
      <c r="AB180" s="83"/>
      <c r="AC180" s="83"/>
      <c r="AD180" s="83"/>
      <c r="AE180" s="83"/>
      <c r="AF180" s="83"/>
      <c r="AG180" s="83"/>
      <c r="AH180" s="83"/>
      <c r="AI180" s="83"/>
      <c r="AJ180" s="83"/>
      <c r="AK180" s="83"/>
      <c r="AL180" s="83"/>
      <c r="AM180" s="83"/>
      <c r="AN180" s="83"/>
      <c r="AO180" s="83"/>
      <c r="AP180" s="83"/>
      <c r="AQ180" s="83"/>
      <c r="AR180" s="83"/>
      <c r="AS180" s="83"/>
      <c r="AT180" s="83"/>
      <c r="AU180" s="83"/>
      <c r="AV180" s="83"/>
      <c r="AW180" s="83"/>
      <c r="AX180" s="83"/>
      <c r="AY180" s="83"/>
      <c r="AZ180" s="83"/>
      <c r="BA180" s="83"/>
      <c r="BB180" s="83"/>
      <c r="BC180" s="83"/>
      <c r="BD180" s="83"/>
      <c r="BE180" s="83"/>
      <c r="BF180" s="83"/>
      <c r="BG180" s="83"/>
      <c r="BH180" s="83"/>
    </row>
    <row r="181" spans="1:60" x14ac:dyDescent="0.25">
      <c r="A181" s="83"/>
      <c r="B181" s="83"/>
      <c r="C181" s="83"/>
      <c r="D181" s="83"/>
      <c r="E181" s="83"/>
      <c r="F181" s="83"/>
      <c r="G181" s="83"/>
      <c r="H181" s="83"/>
      <c r="I181" s="83"/>
      <c r="J181" s="83"/>
      <c r="K181" s="83"/>
      <c r="L181" s="83"/>
      <c r="M181" s="83"/>
      <c r="N181" s="83"/>
      <c r="O181" s="83"/>
      <c r="P181" s="83"/>
      <c r="Q181" s="83"/>
      <c r="R181" s="83"/>
      <c r="S181" s="83"/>
      <c r="T181" s="83"/>
      <c r="U181" s="83"/>
      <c r="V181" s="83"/>
      <c r="W181" s="83"/>
      <c r="X181" s="83"/>
      <c r="Y181" s="83"/>
      <c r="Z181" s="83"/>
      <c r="AA181" s="83"/>
      <c r="AB181" s="83"/>
      <c r="AC181" s="83"/>
      <c r="AD181" s="83"/>
      <c r="AE181" s="83"/>
      <c r="AF181" s="83"/>
      <c r="AG181" s="83"/>
      <c r="AH181" s="83"/>
      <c r="AI181" s="83"/>
      <c r="AJ181" s="83"/>
      <c r="AK181" s="83"/>
      <c r="AL181" s="83"/>
      <c r="AM181" s="83"/>
      <c r="AN181" s="83"/>
      <c r="AO181" s="83"/>
      <c r="AP181" s="83"/>
      <c r="AQ181" s="83"/>
      <c r="AR181" s="83"/>
      <c r="AS181" s="83"/>
      <c r="AT181" s="83"/>
      <c r="AU181" s="83"/>
      <c r="AV181" s="83"/>
      <c r="AW181" s="83"/>
      <c r="AX181" s="83"/>
      <c r="AY181" s="83"/>
      <c r="AZ181" s="83"/>
      <c r="BA181" s="83"/>
      <c r="BB181" s="83"/>
      <c r="BC181" s="83"/>
      <c r="BD181" s="83"/>
      <c r="BE181" s="83"/>
      <c r="BF181" s="83"/>
      <c r="BG181" s="83"/>
      <c r="BH181" s="83"/>
    </row>
    <row r="182" spans="1:60" x14ac:dyDescent="0.25">
      <c r="A182" s="83"/>
      <c r="B182" s="83"/>
      <c r="C182" s="83"/>
      <c r="D182" s="83"/>
      <c r="E182" s="83"/>
      <c r="F182" s="83"/>
      <c r="G182" s="83"/>
      <c r="H182" s="83"/>
      <c r="I182" s="83"/>
      <c r="J182" s="83"/>
      <c r="K182" s="83"/>
      <c r="L182" s="83"/>
      <c r="M182" s="83"/>
      <c r="N182" s="83"/>
      <c r="O182" s="83"/>
      <c r="P182" s="83"/>
      <c r="Q182" s="83"/>
      <c r="R182" s="83"/>
      <c r="S182" s="83"/>
      <c r="T182" s="83"/>
      <c r="U182" s="83"/>
      <c r="V182" s="83"/>
      <c r="W182" s="83"/>
      <c r="X182" s="83"/>
      <c r="Y182" s="83"/>
      <c r="Z182" s="83"/>
      <c r="AA182" s="83"/>
      <c r="AB182" s="83"/>
      <c r="AC182" s="83"/>
      <c r="AD182" s="83"/>
      <c r="AE182" s="83"/>
      <c r="AF182" s="83"/>
      <c r="AG182" s="83"/>
      <c r="AH182" s="83"/>
      <c r="AI182" s="83"/>
      <c r="AJ182" s="83"/>
      <c r="AK182" s="83"/>
      <c r="AL182" s="83"/>
      <c r="AM182" s="83"/>
      <c r="AN182" s="83"/>
      <c r="AO182" s="83"/>
      <c r="AP182" s="83"/>
      <c r="AQ182" s="83"/>
      <c r="AR182" s="83"/>
      <c r="AS182" s="83"/>
      <c r="AT182" s="83"/>
      <c r="AU182" s="83"/>
      <c r="AV182" s="83"/>
      <c r="AW182" s="83"/>
      <c r="AX182" s="83"/>
      <c r="AY182" s="83"/>
      <c r="AZ182" s="83"/>
      <c r="BA182" s="83"/>
      <c r="BB182" s="83"/>
      <c r="BC182" s="83"/>
      <c r="BD182" s="83"/>
      <c r="BE182" s="83"/>
      <c r="BF182" s="83"/>
      <c r="BG182" s="83"/>
      <c r="BH182" s="83"/>
    </row>
    <row r="183" spans="1:60" x14ac:dyDescent="0.25">
      <c r="A183" s="83"/>
      <c r="B183" s="83"/>
      <c r="C183" s="83"/>
      <c r="D183" s="83"/>
      <c r="E183" s="83"/>
      <c r="F183" s="83"/>
      <c r="G183" s="83"/>
      <c r="H183" s="83"/>
      <c r="I183" s="83"/>
      <c r="J183" s="83"/>
      <c r="K183" s="83"/>
      <c r="L183" s="83"/>
      <c r="M183" s="83"/>
      <c r="N183" s="83"/>
      <c r="O183" s="83"/>
      <c r="P183" s="83"/>
      <c r="Q183" s="83"/>
      <c r="R183" s="83"/>
      <c r="S183" s="83"/>
      <c r="T183" s="83"/>
      <c r="U183" s="83"/>
      <c r="V183" s="83"/>
      <c r="W183" s="83"/>
      <c r="X183" s="83"/>
      <c r="Y183" s="83"/>
      <c r="Z183" s="83"/>
      <c r="AA183" s="83"/>
      <c r="AB183" s="83"/>
      <c r="AC183" s="83"/>
      <c r="AD183" s="83"/>
      <c r="AE183" s="83"/>
      <c r="AF183" s="83"/>
      <c r="AG183" s="83"/>
      <c r="AH183" s="83"/>
      <c r="AI183" s="83"/>
      <c r="AJ183" s="83"/>
      <c r="AK183" s="83"/>
      <c r="AL183" s="83"/>
      <c r="AM183" s="83"/>
      <c r="AN183" s="83"/>
      <c r="AO183" s="83"/>
      <c r="AP183" s="83"/>
      <c r="AQ183" s="83"/>
      <c r="AR183" s="83"/>
      <c r="AS183" s="83"/>
      <c r="AT183" s="83"/>
      <c r="AU183" s="83"/>
      <c r="AV183" s="83"/>
      <c r="AW183" s="83"/>
      <c r="AX183" s="83"/>
      <c r="AY183" s="83"/>
      <c r="AZ183" s="83"/>
      <c r="BA183" s="83"/>
      <c r="BB183" s="83"/>
      <c r="BC183" s="83"/>
      <c r="BD183" s="83"/>
      <c r="BE183" s="83"/>
      <c r="BF183" s="83"/>
      <c r="BG183" s="83"/>
      <c r="BH183" s="83"/>
    </row>
    <row r="184" spans="1:60" x14ac:dyDescent="0.25">
      <c r="A184" s="83"/>
      <c r="B184" s="83"/>
      <c r="C184" s="83"/>
      <c r="D184" s="83"/>
      <c r="E184" s="83"/>
      <c r="F184" s="83"/>
      <c r="G184" s="83"/>
      <c r="H184" s="83"/>
      <c r="I184" s="83"/>
      <c r="J184" s="83"/>
      <c r="K184" s="83"/>
      <c r="L184" s="83"/>
      <c r="M184" s="83"/>
      <c r="N184" s="83"/>
      <c r="O184" s="83"/>
      <c r="P184" s="83"/>
      <c r="Q184" s="83"/>
      <c r="R184" s="83"/>
      <c r="S184" s="83"/>
      <c r="T184" s="83"/>
      <c r="U184" s="83"/>
      <c r="V184" s="83"/>
      <c r="W184" s="83"/>
      <c r="X184" s="83"/>
      <c r="Y184" s="83"/>
      <c r="Z184" s="83"/>
      <c r="AA184" s="83"/>
      <c r="AB184" s="83"/>
      <c r="AC184" s="83"/>
      <c r="AD184" s="83"/>
      <c r="AE184" s="83"/>
      <c r="AF184" s="83"/>
      <c r="AG184" s="83"/>
      <c r="AH184" s="83"/>
      <c r="AI184" s="83"/>
      <c r="AJ184" s="83"/>
      <c r="AK184" s="83"/>
      <c r="AL184" s="83"/>
      <c r="AM184" s="83"/>
      <c r="AN184" s="83"/>
      <c r="AO184" s="83"/>
      <c r="AP184" s="83"/>
      <c r="AQ184" s="83"/>
      <c r="AR184" s="83"/>
      <c r="AS184" s="83"/>
      <c r="AT184" s="83"/>
      <c r="AU184" s="83"/>
      <c r="AV184" s="83"/>
      <c r="AW184" s="83"/>
      <c r="AX184" s="83"/>
      <c r="AY184" s="83"/>
      <c r="AZ184" s="83"/>
      <c r="BA184" s="83"/>
      <c r="BB184" s="83"/>
      <c r="BC184" s="83"/>
      <c r="BD184" s="83"/>
      <c r="BE184" s="83"/>
      <c r="BF184" s="83"/>
      <c r="BG184" s="83"/>
      <c r="BH184" s="83"/>
    </row>
    <row r="185" spans="1:60" x14ac:dyDescent="0.25">
      <c r="A185" s="83"/>
      <c r="B185" s="83"/>
      <c r="C185" s="83"/>
      <c r="D185" s="83"/>
      <c r="E185" s="83"/>
      <c r="F185" s="83"/>
      <c r="G185" s="83"/>
      <c r="H185" s="83"/>
      <c r="I185" s="83"/>
      <c r="J185" s="83"/>
      <c r="K185" s="83"/>
      <c r="L185" s="83"/>
      <c r="M185" s="83"/>
      <c r="N185" s="83"/>
      <c r="O185" s="83"/>
      <c r="P185" s="83"/>
      <c r="Q185" s="83"/>
      <c r="R185" s="83"/>
      <c r="S185" s="83"/>
      <c r="T185" s="83"/>
      <c r="U185" s="83"/>
      <c r="V185" s="83"/>
      <c r="W185" s="83"/>
      <c r="X185" s="83"/>
      <c r="Y185" s="83"/>
      <c r="Z185" s="83"/>
      <c r="AA185" s="83"/>
      <c r="AB185" s="83"/>
      <c r="AC185" s="83"/>
      <c r="AD185" s="83"/>
      <c r="AE185" s="83"/>
      <c r="AF185" s="83"/>
      <c r="AG185" s="83"/>
      <c r="AH185" s="83"/>
      <c r="AI185" s="83"/>
      <c r="AJ185" s="83"/>
      <c r="AK185" s="83"/>
      <c r="AL185" s="83"/>
      <c r="AM185" s="83"/>
      <c r="AN185" s="83"/>
      <c r="AO185" s="83"/>
      <c r="AP185" s="83"/>
      <c r="AQ185" s="83"/>
      <c r="AR185" s="83"/>
      <c r="AS185" s="83"/>
      <c r="AT185" s="83"/>
      <c r="AU185" s="83"/>
      <c r="AV185" s="83"/>
      <c r="AW185" s="83"/>
      <c r="AX185" s="83"/>
      <c r="AY185" s="83"/>
      <c r="AZ185" s="83"/>
      <c r="BA185" s="83"/>
      <c r="BB185" s="83"/>
      <c r="BC185" s="83"/>
      <c r="BD185" s="83"/>
      <c r="BE185" s="83"/>
      <c r="BF185" s="83"/>
      <c r="BG185" s="83"/>
      <c r="BH185" s="83"/>
    </row>
    <row r="186" spans="1:60" x14ac:dyDescent="0.25">
      <c r="A186" s="83"/>
      <c r="B186" s="83"/>
      <c r="C186" s="83"/>
      <c r="D186" s="83"/>
      <c r="E186" s="83"/>
      <c r="F186" s="83"/>
      <c r="G186" s="83"/>
      <c r="H186" s="83"/>
      <c r="I186" s="83"/>
      <c r="J186" s="83"/>
      <c r="K186" s="83"/>
      <c r="L186" s="83"/>
      <c r="M186" s="83"/>
      <c r="N186" s="83"/>
      <c r="O186" s="83"/>
      <c r="P186" s="83"/>
      <c r="Q186" s="83"/>
      <c r="R186" s="83"/>
      <c r="S186" s="83"/>
      <c r="T186" s="83"/>
      <c r="U186" s="83"/>
      <c r="V186" s="83"/>
      <c r="W186" s="83"/>
      <c r="X186" s="83"/>
      <c r="Y186" s="83"/>
      <c r="Z186" s="83"/>
      <c r="AA186" s="83"/>
      <c r="AB186" s="83"/>
      <c r="AC186" s="83"/>
      <c r="AD186" s="83"/>
      <c r="AE186" s="83"/>
      <c r="AF186" s="83"/>
      <c r="AG186" s="83"/>
      <c r="AH186" s="83"/>
      <c r="AI186" s="83"/>
      <c r="AJ186" s="83"/>
      <c r="AK186" s="83"/>
      <c r="AL186" s="83"/>
      <c r="AM186" s="83"/>
      <c r="AN186" s="83"/>
      <c r="AO186" s="83"/>
      <c r="AP186" s="83"/>
      <c r="AQ186" s="83"/>
      <c r="AR186" s="83"/>
      <c r="AS186" s="83"/>
      <c r="AT186" s="83"/>
      <c r="AU186" s="83"/>
      <c r="AV186" s="83"/>
      <c r="AW186" s="83"/>
      <c r="AX186" s="83"/>
      <c r="AY186" s="83"/>
      <c r="AZ186" s="83"/>
      <c r="BA186" s="83"/>
      <c r="BB186" s="83"/>
      <c r="BC186" s="83"/>
      <c r="BD186" s="83"/>
      <c r="BE186" s="83"/>
      <c r="BF186" s="83"/>
      <c r="BG186" s="83"/>
      <c r="BH186" s="83"/>
    </row>
    <row r="187" spans="1:60" x14ac:dyDescent="0.25">
      <c r="A187" s="83"/>
      <c r="B187" s="83"/>
      <c r="C187" s="83"/>
      <c r="D187" s="83"/>
      <c r="E187" s="83"/>
      <c r="F187" s="83"/>
      <c r="G187" s="83"/>
      <c r="H187" s="83"/>
      <c r="I187" s="83"/>
      <c r="J187" s="83"/>
      <c r="K187" s="83"/>
      <c r="L187" s="83"/>
      <c r="M187" s="83"/>
      <c r="N187" s="83"/>
      <c r="O187" s="83"/>
      <c r="P187" s="83"/>
      <c r="Q187" s="83"/>
      <c r="R187" s="83"/>
      <c r="S187" s="83"/>
      <c r="T187" s="83"/>
      <c r="U187" s="83"/>
      <c r="V187" s="83"/>
      <c r="W187" s="83"/>
      <c r="X187" s="83"/>
      <c r="Y187" s="83"/>
      <c r="Z187" s="83"/>
      <c r="AA187" s="83"/>
      <c r="AB187" s="83"/>
      <c r="AC187" s="83"/>
      <c r="AD187" s="83"/>
      <c r="AE187" s="83"/>
      <c r="AF187" s="83"/>
      <c r="AG187" s="83"/>
      <c r="AH187" s="83"/>
      <c r="AI187" s="83"/>
      <c r="AJ187" s="83"/>
      <c r="AK187" s="83"/>
      <c r="AL187" s="83"/>
      <c r="AM187" s="83"/>
      <c r="AN187" s="83"/>
      <c r="AO187" s="83"/>
      <c r="AP187" s="83"/>
      <c r="AQ187" s="83"/>
      <c r="AR187" s="83"/>
      <c r="AS187" s="83"/>
      <c r="AT187" s="83"/>
      <c r="AU187" s="83"/>
      <c r="AV187" s="83"/>
      <c r="AW187" s="83"/>
      <c r="AX187" s="83"/>
      <c r="AY187" s="83"/>
      <c r="AZ187" s="83"/>
      <c r="BA187" s="83"/>
      <c r="BB187" s="83"/>
      <c r="BC187" s="83"/>
      <c r="BD187" s="83"/>
      <c r="BE187" s="83"/>
      <c r="BF187" s="83"/>
      <c r="BG187" s="83"/>
      <c r="BH187" s="83"/>
    </row>
    <row r="188" spans="1:60" x14ac:dyDescent="0.25">
      <c r="A188" s="83"/>
      <c r="B188" s="83"/>
      <c r="C188" s="83"/>
      <c r="D188" s="83"/>
      <c r="E188" s="83"/>
      <c r="F188" s="83"/>
      <c r="G188" s="83"/>
      <c r="H188" s="83"/>
      <c r="I188" s="83"/>
      <c r="J188" s="83"/>
      <c r="K188" s="83"/>
      <c r="L188" s="83"/>
      <c r="M188" s="83"/>
      <c r="N188" s="83"/>
      <c r="O188" s="83"/>
      <c r="P188" s="83"/>
      <c r="Q188" s="83"/>
      <c r="R188" s="83"/>
      <c r="S188" s="83"/>
      <c r="T188" s="83"/>
      <c r="U188" s="83"/>
      <c r="V188" s="83"/>
      <c r="W188" s="83"/>
      <c r="X188" s="83"/>
      <c r="Y188" s="83"/>
      <c r="Z188" s="83"/>
      <c r="AA188" s="83"/>
      <c r="AB188" s="83"/>
      <c r="AC188" s="83"/>
      <c r="AD188" s="83"/>
      <c r="AE188" s="83"/>
      <c r="AF188" s="83"/>
      <c r="AG188" s="83"/>
      <c r="AH188" s="83"/>
      <c r="AI188" s="83"/>
      <c r="AJ188" s="83"/>
      <c r="AK188" s="83"/>
      <c r="AL188" s="83"/>
      <c r="AM188" s="83"/>
      <c r="AN188" s="83"/>
      <c r="AO188" s="83"/>
      <c r="AP188" s="83"/>
      <c r="AQ188" s="83"/>
      <c r="AR188" s="83"/>
      <c r="AS188" s="83"/>
      <c r="AT188" s="83"/>
      <c r="AU188" s="83"/>
      <c r="AV188" s="83"/>
      <c r="AW188" s="83"/>
      <c r="AX188" s="83"/>
      <c r="AY188" s="83"/>
      <c r="AZ188" s="83"/>
      <c r="BA188" s="83"/>
      <c r="BB188" s="83"/>
      <c r="BC188" s="83"/>
      <c r="BD188" s="83"/>
      <c r="BE188" s="83"/>
      <c r="BF188" s="83"/>
      <c r="BG188" s="83"/>
      <c r="BH188" s="83"/>
    </row>
    <row r="189" spans="1:60" x14ac:dyDescent="0.25">
      <c r="A189" s="83"/>
      <c r="B189" s="83"/>
      <c r="C189" s="83"/>
      <c r="D189" s="83"/>
      <c r="E189" s="83"/>
      <c r="F189" s="83"/>
      <c r="G189" s="83"/>
      <c r="H189" s="83"/>
      <c r="I189" s="83"/>
      <c r="J189" s="83"/>
      <c r="K189" s="83"/>
      <c r="L189" s="83"/>
      <c r="M189" s="83"/>
      <c r="N189" s="83"/>
      <c r="O189" s="83"/>
      <c r="P189" s="83"/>
      <c r="Q189" s="83"/>
      <c r="R189" s="83"/>
      <c r="S189" s="83"/>
      <c r="T189" s="83"/>
      <c r="U189" s="83"/>
      <c r="V189" s="83"/>
      <c r="W189" s="83"/>
      <c r="X189" s="83"/>
      <c r="Y189" s="83"/>
      <c r="Z189" s="83"/>
      <c r="AA189" s="83"/>
      <c r="AB189" s="83"/>
      <c r="AC189" s="83"/>
      <c r="AD189" s="83"/>
      <c r="AE189" s="83"/>
      <c r="AF189" s="83"/>
      <c r="AG189" s="83"/>
      <c r="AH189" s="83"/>
      <c r="AI189" s="83"/>
      <c r="AJ189" s="83"/>
      <c r="AK189" s="83"/>
      <c r="AL189" s="83"/>
      <c r="AM189" s="83"/>
      <c r="AN189" s="83"/>
      <c r="AO189" s="83"/>
      <c r="AP189" s="83"/>
      <c r="AQ189" s="83"/>
      <c r="AR189" s="83"/>
      <c r="AS189" s="83"/>
      <c r="AT189" s="83"/>
      <c r="AU189" s="83"/>
      <c r="AV189" s="83"/>
      <c r="AW189" s="83"/>
      <c r="AX189" s="83"/>
      <c r="AY189" s="83"/>
      <c r="AZ189" s="83"/>
      <c r="BA189" s="83"/>
      <c r="BB189" s="83"/>
      <c r="BC189" s="83"/>
      <c r="BD189" s="83"/>
      <c r="BE189" s="83"/>
      <c r="BF189" s="83"/>
      <c r="BG189" s="83"/>
      <c r="BH189" s="83"/>
    </row>
    <row r="190" spans="1:60" x14ac:dyDescent="0.25">
      <c r="A190" s="83"/>
      <c r="B190" s="83"/>
      <c r="C190" s="83"/>
      <c r="D190" s="83"/>
      <c r="E190" s="83"/>
      <c r="F190" s="83"/>
      <c r="G190" s="83"/>
      <c r="H190" s="83"/>
      <c r="I190" s="83"/>
      <c r="J190" s="83"/>
      <c r="K190" s="83"/>
      <c r="L190" s="83"/>
      <c r="M190" s="83"/>
      <c r="N190" s="83"/>
      <c r="O190" s="83"/>
      <c r="P190" s="83"/>
      <c r="Q190" s="83"/>
      <c r="R190" s="83"/>
      <c r="S190" s="83"/>
      <c r="T190" s="83"/>
      <c r="U190" s="83"/>
      <c r="V190" s="83"/>
      <c r="W190" s="83"/>
      <c r="X190" s="83"/>
      <c r="Y190" s="83"/>
      <c r="Z190" s="83"/>
      <c r="AA190" s="83"/>
      <c r="AB190" s="83"/>
      <c r="AC190" s="83"/>
      <c r="AD190" s="83"/>
      <c r="AE190" s="83"/>
      <c r="AF190" s="83"/>
      <c r="AG190" s="83"/>
      <c r="AH190" s="83"/>
      <c r="AI190" s="83"/>
      <c r="AJ190" s="83"/>
      <c r="AK190" s="83"/>
      <c r="AL190" s="83"/>
      <c r="AM190" s="83"/>
      <c r="AN190" s="83"/>
      <c r="AO190" s="83"/>
      <c r="AP190" s="83"/>
      <c r="AQ190" s="83"/>
      <c r="AR190" s="83"/>
      <c r="AS190" s="83"/>
      <c r="AT190" s="83"/>
      <c r="AU190" s="83"/>
      <c r="AV190" s="83"/>
      <c r="AW190" s="83"/>
      <c r="AX190" s="83"/>
      <c r="AY190" s="83"/>
      <c r="AZ190" s="83"/>
      <c r="BA190" s="83"/>
      <c r="BB190" s="83"/>
      <c r="BC190" s="83"/>
      <c r="BD190" s="83"/>
      <c r="BE190" s="83"/>
      <c r="BF190" s="83"/>
      <c r="BG190" s="83"/>
      <c r="BH190" s="83"/>
    </row>
    <row r="191" spans="1:60" x14ac:dyDescent="0.25">
      <c r="A191" s="83"/>
      <c r="J191" s="83"/>
      <c r="K191" s="83"/>
      <c r="L191" s="83"/>
      <c r="M191" s="83"/>
      <c r="N191" s="83"/>
      <c r="O191" s="83"/>
      <c r="P191" s="83"/>
      <c r="Q191" s="83"/>
      <c r="R191" s="83"/>
      <c r="S191" s="83"/>
      <c r="T191" s="83"/>
      <c r="U191" s="83"/>
      <c r="V191" s="83"/>
      <c r="W191" s="83"/>
      <c r="X191" s="83"/>
      <c r="Y191" s="83"/>
      <c r="Z191" s="83"/>
      <c r="AA191" s="83"/>
      <c r="AB191" s="83"/>
      <c r="AC191" s="83"/>
      <c r="AD191" s="83"/>
      <c r="AE191" s="83"/>
      <c r="AF191" s="83"/>
      <c r="AG191" s="83"/>
      <c r="AH191" s="83"/>
      <c r="AI191" s="83"/>
      <c r="AJ191" s="83"/>
      <c r="AK191" s="83"/>
      <c r="AL191" s="83"/>
      <c r="AM191" s="83"/>
      <c r="AN191" s="83"/>
      <c r="AO191" s="83"/>
      <c r="AP191" s="83"/>
      <c r="AQ191" s="83"/>
      <c r="AR191" s="83"/>
      <c r="AS191" s="83"/>
      <c r="AT191" s="83"/>
      <c r="AU191" s="83"/>
      <c r="AV191" s="83"/>
      <c r="AW191" s="83"/>
      <c r="AX191" s="83"/>
      <c r="AY191" s="83"/>
      <c r="AZ191" s="83"/>
      <c r="BA191" s="83"/>
      <c r="BB191" s="83"/>
      <c r="BC191" s="83"/>
      <c r="BD191" s="83"/>
      <c r="BE191" s="83"/>
      <c r="BF191" s="83"/>
      <c r="BG191" s="83"/>
      <c r="BH191" s="83"/>
    </row>
    <row r="192" spans="1:60" x14ac:dyDescent="0.25">
      <c r="A192" s="83"/>
      <c r="J192" s="83"/>
      <c r="K192" s="83"/>
      <c r="L192" s="83"/>
      <c r="M192" s="83"/>
      <c r="N192" s="83"/>
      <c r="O192" s="83"/>
      <c r="P192" s="83"/>
      <c r="Q192" s="83"/>
      <c r="R192" s="83"/>
      <c r="S192" s="83"/>
      <c r="T192" s="83"/>
      <c r="U192" s="83"/>
      <c r="V192" s="83"/>
      <c r="W192" s="83"/>
      <c r="X192" s="83"/>
      <c r="Y192" s="83"/>
      <c r="Z192" s="83"/>
      <c r="AA192" s="83"/>
      <c r="AB192" s="83"/>
      <c r="AC192" s="83"/>
      <c r="AD192" s="83"/>
      <c r="AE192" s="83"/>
      <c r="AF192" s="83"/>
      <c r="AG192" s="83"/>
      <c r="AH192" s="83"/>
      <c r="AI192" s="83"/>
      <c r="AJ192" s="83"/>
      <c r="AK192" s="83"/>
      <c r="AL192" s="83"/>
      <c r="AM192" s="83"/>
      <c r="AN192" s="83"/>
      <c r="AO192" s="83"/>
      <c r="AP192" s="83"/>
      <c r="AQ192" s="83"/>
      <c r="AR192" s="83"/>
      <c r="AS192" s="83"/>
      <c r="AT192" s="83"/>
      <c r="AU192" s="83"/>
      <c r="AV192" s="83"/>
      <c r="AW192" s="83"/>
      <c r="AX192" s="83"/>
      <c r="AY192" s="83"/>
      <c r="AZ192" s="83"/>
      <c r="BA192" s="83"/>
      <c r="BB192" s="83"/>
      <c r="BC192" s="83"/>
      <c r="BD192" s="83"/>
      <c r="BE192" s="83"/>
      <c r="BF192" s="83"/>
      <c r="BG192" s="83"/>
      <c r="BH192" s="83"/>
    </row>
    <row r="193" spans="1:60" x14ac:dyDescent="0.25">
      <c r="A193" s="83"/>
      <c r="J193" s="83"/>
      <c r="K193" s="83"/>
      <c r="L193" s="83"/>
      <c r="M193" s="83"/>
      <c r="N193" s="83"/>
      <c r="O193" s="83"/>
      <c r="P193" s="83"/>
      <c r="Q193" s="83"/>
      <c r="R193" s="83"/>
      <c r="S193" s="83"/>
      <c r="T193" s="83"/>
      <c r="U193" s="83"/>
      <c r="V193" s="83"/>
      <c r="W193" s="83"/>
      <c r="X193" s="83"/>
      <c r="Y193" s="83"/>
      <c r="Z193" s="83"/>
      <c r="AA193" s="83"/>
      <c r="AB193" s="83"/>
      <c r="AC193" s="83"/>
      <c r="AD193" s="83"/>
      <c r="AE193" s="83"/>
      <c r="AF193" s="83"/>
      <c r="AG193" s="83"/>
      <c r="AH193" s="83"/>
      <c r="AI193" s="83"/>
      <c r="AJ193" s="83"/>
      <c r="AK193" s="83"/>
      <c r="AL193" s="83"/>
      <c r="AM193" s="83"/>
      <c r="AN193" s="83"/>
      <c r="AO193" s="83"/>
      <c r="AP193" s="83"/>
      <c r="AQ193" s="83"/>
      <c r="AR193" s="83"/>
      <c r="AS193" s="83"/>
      <c r="AT193" s="83"/>
      <c r="AU193" s="83"/>
      <c r="AV193" s="83"/>
      <c r="AW193" s="83"/>
      <c r="AX193" s="83"/>
      <c r="AY193" s="83"/>
      <c r="AZ193" s="83"/>
      <c r="BA193" s="83"/>
      <c r="BB193" s="83"/>
      <c r="BC193" s="83"/>
      <c r="BD193" s="83"/>
      <c r="BE193" s="83"/>
      <c r="BF193" s="83"/>
      <c r="BG193" s="83"/>
      <c r="BH193" s="83"/>
    </row>
    <row r="194" spans="1:60" x14ac:dyDescent="0.25">
      <c r="A194" s="83"/>
      <c r="J194" s="83"/>
      <c r="K194" s="83"/>
      <c r="L194" s="83"/>
      <c r="M194" s="83"/>
      <c r="N194" s="83"/>
      <c r="O194" s="83"/>
      <c r="P194" s="83"/>
      <c r="Q194" s="83"/>
      <c r="R194" s="83"/>
      <c r="S194" s="83"/>
      <c r="T194" s="83"/>
      <c r="U194" s="83"/>
      <c r="V194" s="83"/>
      <c r="W194" s="83"/>
      <c r="X194" s="83"/>
      <c r="Y194" s="83"/>
      <c r="Z194" s="83"/>
      <c r="AA194" s="83"/>
      <c r="AB194" s="83"/>
      <c r="AC194" s="83"/>
      <c r="AD194" s="83"/>
      <c r="AE194" s="83"/>
      <c r="AF194" s="83"/>
      <c r="AG194" s="83"/>
      <c r="AH194" s="83"/>
      <c r="AI194" s="83"/>
      <c r="AJ194" s="83"/>
      <c r="AK194" s="83"/>
      <c r="AL194" s="83"/>
      <c r="AM194" s="83"/>
      <c r="AN194" s="83"/>
      <c r="AO194" s="83"/>
      <c r="AP194" s="83"/>
      <c r="AQ194" s="83"/>
      <c r="AR194" s="83"/>
      <c r="AS194" s="83"/>
      <c r="AT194" s="83"/>
      <c r="AU194" s="83"/>
      <c r="AV194" s="83"/>
      <c r="AW194" s="83"/>
      <c r="AX194" s="83"/>
      <c r="AY194" s="83"/>
      <c r="AZ194" s="83"/>
      <c r="BA194" s="83"/>
      <c r="BB194" s="83"/>
      <c r="BC194" s="83"/>
      <c r="BD194" s="83"/>
      <c r="BE194" s="83"/>
      <c r="BF194" s="83"/>
      <c r="BG194" s="83"/>
      <c r="BH194" s="83"/>
    </row>
    <row r="195" spans="1:60" x14ac:dyDescent="0.25">
      <c r="A195" s="83"/>
      <c r="J195" s="83"/>
      <c r="K195" s="83"/>
      <c r="L195" s="83"/>
      <c r="M195" s="83"/>
      <c r="N195" s="83"/>
      <c r="O195" s="83"/>
      <c r="P195" s="83"/>
      <c r="Q195" s="83"/>
      <c r="R195" s="83"/>
      <c r="S195" s="83"/>
      <c r="T195" s="83"/>
      <c r="U195" s="83"/>
      <c r="V195" s="83"/>
      <c r="W195" s="83"/>
      <c r="X195" s="83"/>
      <c r="Y195" s="83"/>
      <c r="Z195" s="83"/>
      <c r="AA195" s="83"/>
      <c r="AB195" s="83"/>
      <c r="AC195" s="83"/>
      <c r="AD195" s="83"/>
      <c r="AE195" s="83"/>
      <c r="AF195" s="83"/>
      <c r="AG195" s="83"/>
      <c r="AH195" s="83"/>
      <c r="AI195" s="83"/>
      <c r="AJ195" s="83"/>
      <c r="AK195" s="83"/>
      <c r="AL195" s="83"/>
      <c r="AM195" s="83"/>
      <c r="AN195" s="83"/>
      <c r="AO195" s="83"/>
      <c r="AP195" s="83"/>
      <c r="AQ195" s="83"/>
      <c r="AR195" s="83"/>
      <c r="AS195" s="83"/>
      <c r="AT195" s="83"/>
      <c r="AU195" s="83"/>
      <c r="AV195" s="83"/>
      <c r="AW195" s="83"/>
      <c r="AX195" s="83"/>
      <c r="AY195" s="83"/>
      <c r="AZ195" s="83"/>
      <c r="BA195" s="83"/>
      <c r="BB195" s="83"/>
      <c r="BC195" s="83"/>
      <c r="BD195" s="83"/>
      <c r="BE195" s="83"/>
      <c r="BF195" s="83"/>
      <c r="BG195" s="83"/>
      <c r="BH195" s="83"/>
    </row>
    <row r="196" spans="1:60" x14ac:dyDescent="0.25">
      <c r="A196" s="83"/>
      <c r="J196" s="83"/>
      <c r="K196" s="83"/>
      <c r="L196" s="83"/>
      <c r="M196" s="83"/>
      <c r="N196" s="83"/>
      <c r="O196" s="83"/>
      <c r="P196" s="83"/>
      <c r="Q196" s="83"/>
      <c r="R196" s="83"/>
      <c r="S196" s="83"/>
      <c r="T196" s="83"/>
      <c r="U196" s="83"/>
      <c r="V196" s="83"/>
      <c r="W196" s="83"/>
      <c r="X196" s="83"/>
      <c r="Y196" s="83"/>
      <c r="Z196" s="83"/>
      <c r="AA196" s="83"/>
      <c r="AB196" s="83"/>
      <c r="AC196" s="83"/>
      <c r="AD196" s="83"/>
      <c r="AE196" s="83"/>
      <c r="AF196" s="83"/>
      <c r="AG196" s="83"/>
      <c r="AH196" s="83"/>
      <c r="AI196" s="83"/>
      <c r="AJ196" s="83"/>
      <c r="AK196" s="83"/>
      <c r="AL196" s="83"/>
      <c r="AM196" s="83"/>
      <c r="AN196" s="83"/>
      <c r="AO196" s="83"/>
      <c r="AP196" s="83"/>
      <c r="AQ196" s="83"/>
      <c r="AR196" s="83"/>
      <c r="AS196" s="83"/>
      <c r="AT196" s="83"/>
      <c r="AU196" s="83"/>
      <c r="AV196" s="83"/>
      <c r="AW196" s="83"/>
      <c r="AX196" s="83"/>
      <c r="AY196" s="83"/>
      <c r="AZ196" s="83"/>
      <c r="BA196" s="83"/>
      <c r="BB196" s="83"/>
      <c r="BC196" s="83"/>
      <c r="BD196" s="83"/>
      <c r="BE196" s="83"/>
      <c r="BF196" s="83"/>
      <c r="BG196" s="83"/>
      <c r="BH196" s="83"/>
    </row>
    <row r="197" spans="1:60" x14ac:dyDescent="0.25">
      <c r="A197" s="83"/>
      <c r="J197" s="83"/>
      <c r="K197" s="83"/>
      <c r="L197" s="83"/>
      <c r="M197" s="83"/>
      <c r="N197" s="83"/>
      <c r="O197" s="83"/>
      <c r="P197" s="83"/>
      <c r="Q197" s="83"/>
      <c r="R197" s="83"/>
      <c r="S197" s="83"/>
      <c r="T197" s="83"/>
      <c r="U197" s="83"/>
      <c r="V197" s="83"/>
      <c r="W197" s="83"/>
      <c r="X197" s="83"/>
      <c r="Y197" s="83"/>
      <c r="Z197" s="83"/>
      <c r="AA197" s="83"/>
      <c r="AB197" s="83"/>
      <c r="AC197" s="83"/>
      <c r="AD197" s="83"/>
      <c r="AE197" s="83"/>
      <c r="AF197" s="83"/>
      <c r="AG197" s="83"/>
      <c r="AH197" s="83"/>
      <c r="AI197" s="83"/>
      <c r="AJ197" s="83"/>
      <c r="AK197" s="83"/>
      <c r="AL197" s="83"/>
      <c r="AM197" s="83"/>
      <c r="AN197" s="83"/>
      <c r="AO197" s="83"/>
      <c r="AP197" s="83"/>
      <c r="AQ197" s="83"/>
      <c r="AR197" s="83"/>
      <c r="AS197" s="83"/>
      <c r="AT197" s="83"/>
      <c r="AU197" s="83"/>
      <c r="AV197" s="83"/>
      <c r="AW197" s="83"/>
      <c r="AX197" s="83"/>
      <c r="AY197" s="83"/>
      <c r="AZ197" s="83"/>
      <c r="BA197" s="83"/>
      <c r="BB197" s="83"/>
      <c r="BC197" s="83"/>
      <c r="BD197" s="83"/>
      <c r="BE197" s="83"/>
      <c r="BF197" s="83"/>
      <c r="BG197" s="83"/>
      <c r="BH197" s="83"/>
    </row>
    <row r="198" spans="1:60" x14ac:dyDescent="0.25">
      <c r="A198" s="83"/>
      <c r="J198" s="83"/>
      <c r="K198" s="83"/>
      <c r="L198" s="83"/>
      <c r="M198" s="83"/>
      <c r="N198" s="83"/>
      <c r="O198" s="83"/>
      <c r="P198" s="83"/>
      <c r="Q198" s="83"/>
      <c r="R198" s="83"/>
      <c r="S198" s="83"/>
      <c r="T198" s="83"/>
      <c r="U198" s="83"/>
      <c r="V198" s="83"/>
      <c r="W198" s="83"/>
      <c r="X198" s="83"/>
      <c r="Y198" s="83"/>
      <c r="Z198" s="83"/>
      <c r="AA198" s="83"/>
      <c r="AB198" s="83"/>
      <c r="AC198" s="83"/>
      <c r="AD198" s="83"/>
      <c r="AE198" s="83"/>
      <c r="AF198" s="83"/>
      <c r="AG198" s="83"/>
      <c r="AH198" s="83"/>
      <c r="AI198" s="83"/>
      <c r="AJ198" s="83"/>
      <c r="AK198" s="83"/>
      <c r="AL198" s="83"/>
      <c r="AM198" s="83"/>
      <c r="AN198" s="83"/>
      <c r="AO198" s="83"/>
      <c r="AP198" s="83"/>
      <c r="AQ198" s="83"/>
      <c r="AR198" s="83"/>
      <c r="AS198" s="83"/>
      <c r="AT198" s="83"/>
      <c r="AU198" s="83"/>
      <c r="AV198" s="83"/>
      <c r="AW198" s="83"/>
      <c r="AX198" s="83"/>
      <c r="AY198" s="83"/>
      <c r="AZ198" s="83"/>
      <c r="BA198" s="83"/>
      <c r="BB198" s="83"/>
      <c r="BC198" s="83"/>
      <c r="BD198" s="83"/>
      <c r="BE198" s="83"/>
      <c r="BF198" s="83"/>
      <c r="BG198" s="83"/>
      <c r="BH198" s="83"/>
    </row>
    <row r="199" spans="1:60" x14ac:dyDescent="0.25">
      <c r="A199" s="83"/>
      <c r="J199" s="83"/>
      <c r="K199" s="83"/>
      <c r="L199" s="83"/>
      <c r="M199" s="83"/>
      <c r="N199" s="83"/>
      <c r="O199" s="83"/>
      <c r="P199" s="83"/>
      <c r="Q199" s="83"/>
      <c r="R199" s="83"/>
      <c r="S199" s="83"/>
      <c r="T199" s="83"/>
      <c r="U199" s="83"/>
      <c r="V199" s="83"/>
      <c r="W199" s="83"/>
      <c r="X199" s="83"/>
      <c r="Y199" s="83"/>
      <c r="Z199" s="83"/>
      <c r="AA199" s="83"/>
      <c r="AB199" s="83"/>
      <c r="AC199" s="83"/>
      <c r="AD199" s="83"/>
      <c r="AE199" s="83"/>
      <c r="AF199" s="83"/>
      <c r="AG199" s="83"/>
      <c r="AH199" s="83"/>
      <c r="AI199" s="83"/>
      <c r="AJ199" s="83"/>
      <c r="AK199" s="83"/>
      <c r="AL199" s="83"/>
      <c r="AM199" s="83"/>
      <c r="AN199" s="83"/>
      <c r="AO199" s="83"/>
      <c r="AP199" s="83"/>
      <c r="AQ199" s="83"/>
      <c r="AR199" s="83"/>
      <c r="AS199" s="83"/>
      <c r="AT199" s="83"/>
      <c r="AU199" s="83"/>
      <c r="AV199" s="83"/>
      <c r="AW199" s="83"/>
      <c r="AX199" s="83"/>
      <c r="AY199" s="83"/>
      <c r="AZ199" s="83"/>
      <c r="BA199" s="83"/>
      <c r="BB199" s="83"/>
      <c r="BC199" s="83"/>
      <c r="BD199" s="83"/>
      <c r="BE199" s="83"/>
      <c r="BF199" s="83"/>
      <c r="BG199" s="83"/>
      <c r="BH199" s="83"/>
    </row>
    <row r="200" spans="1:60" x14ac:dyDescent="0.25">
      <c r="A200" s="83"/>
      <c r="J200" s="83"/>
      <c r="K200" s="83"/>
      <c r="L200" s="83"/>
      <c r="M200" s="83"/>
      <c r="N200" s="83"/>
      <c r="O200" s="83"/>
      <c r="P200" s="83"/>
      <c r="Q200" s="83"/>
      <c r="R200" s="83"/>
      <c r="S200" s="83"/>
      <c r="T200" s="83"/>
      <c r="U200" s="83"/>
      <c r="V200" s="83"/>
      <c r="W200" s="83"/>
      <c r="X200" s="83"/>
      <c r="Y200" s="83"/>
      <c r="Z200" s="83"/>
      <c r="AA200" s="83"/>
      <c r="AB200" s="83"/>
      <c r="AC200" s="83"/>
      <c r="AD200" s="83"/>
      <c r="AE200" s="83"/>
      <c r="AF200" s="83"/>
      <c r="AG200" s="83"/>
      <c r="AH200" s="83"/>
      <c r="AI200" s="83"/>
      <c r="AJ200" s="83"/>
      <c r="AK200" s="83"/>
      <c r="AL200" s="83"/>
      <c r="AM200" s="83"/>
      <c r="AN200" s="83"/>
      <c r="AO200" s="83"/>
      <c r="AP200" s="83"/>
      <c r="AQ200" s="83"/>
      <c r="AR200" s="83"/>
      <c r="AS200" s="83"/>
      <c r="AT200" s="83"/>
      <c r="AU200" s="83"/>
      <c r="AV200" s="83"/>
      <c r="AW200" s="83"/>
      <c r="AX200" s="83"/>
      <c r="AY200" s="83"/>
      <c r="AZ200" s="83"/>
      <c r="BA200" s="83"/>
      <c r="BB200" s="83"/>
      <c r="BC200" s="83"/>
      <c r="BD200" s="83"/>
      <c r="BE200" s="83"/>
      <c r="BF200" s="83"/>
      <c r="BG200" s="83"/>
      <c r="BH200" s="83"/>
    </row>
    <row r="201" spans="1:60" x14ac:dyDescent="0.25">
      <c r="A201" s="83"/>
      <c r="J201" s="83"/>
      <c r="K201" s="83"/>
      <c r="L201" s="83"/>
      <c r="M201" s="83"/>
      <c r="N201" s="83"/>
      <c r="O201" s="83"/>
      <c r="P201" s="83"/>
      <c r="Q201" s="83"/>
      <c r="R201" s="83"/>
      <c r="S201" s="83"/>
      <c r="T201" s="83"/>
      <c r="U201" s="83"/>
      <c r="V201" s="83"/>
      <c r="W201" s="83"/>
      <c r="X201" s="83"/>
      <c r="Y201" s="83"/>
      <c r="Z201" s="83"/>
      <c r="AA201" s="83"/>
      <c r="AB201" s="83"/>
      <c r="AC201" s="83"/>
      <c r="AD201" s="83"/>
      <c r="AE201" s="83"/>
      <c r="AF201" s="83"/>
      <c r="AG201" s="83"/>
      <c r="AH201" s="83"/>
      <c r="AI201" s="83"/>
      <c r="AJ201" s="83"/>
      <c r="AK201" s="83"/>
      <c r="AL201" s="83"/>
      <c r="AM201" s="83"/>
      <c r="AN201" s="83"/>
      <c r="AO201" s="83"/>
      <c r="AP201" s="83"/>
      <c r="AQ201" s="83"/>
      <c r="AR201" s="83"/>
      <c r="AS201" s="83"/>
      <c r="AT201" s="83"/>
      <c r="AU201" s="83"/>
      <c r="AV201" s="83"/>
      <c r="AW201" s="83"/>
      <c r="AX201" s="83"/>
      <c r="AY201" s="83"/>
      <c r="AZ201" s="83"/>
      <c r="BA201" s="83"/>
      <c r="BB201" s="83"/>
      <c r="BC201" s="83"/>
      <c r="BD201" s="83"/>
      <c r="BE201" s="83"/>
      <c r="BF201" s="83"/>
      <c r="BG201" s="83"/>
      <c r="BH201" s="83"/>
    </row>
    <row r="202" spans="1:60" x14ac:dyDescent="0.25">
      <c r="A202" s="83"/>
      <c r="J202" s="83"/>
      <c r="K202" s="83"/>
      <c r="L202" s="83"/>
      <c r="M202" s="83"/>
      <c r="N202" s="83"/>
      <c r="O202" s="83"/>
      <c r="P202" s="83"/>
      <c r="Q202" s="83"/>
      <c r="R202" s="83"/>
      <c r="S202" s="83"/>
      <c r="T202" s="83"/>
      <c r="U202" s="83"/>
      <c r="V202" s="83"/>
      <c r="W202" s="83"/>
      <c r="X202" s="83"/>
      <c r="Y202" s="83"/>
      <c r="Z202" s="83"/>
      <c r="AA202" s="83"/>
      <c r="AB202" s="83"/>
      <c r="AC202" s="83"/>
      <c r="AD202" s="83"/>
      <c r="AE202" s="83"/>
      <c r="AF202" s="83"/>
      <c r="AG202" s="83"/>
      <c r="AH202" s="83"/>
      <c r="AI202" s="83"/>
      <c r="AJ202" s="83"/>
      <c r="AK202" s="83"/>
      <c r="AL202" s="83"/>
      <c r="AM202" s="83"/>
      <c r="AN202" s="83"/>
      <c r="AO202" s="83"/>
      <c r="AP202" s="83"/>
      <c r="AQ202" s="83"/>
      <c r="AR202" s="83"/>
      <c r="AS202" s="83"/>
      <c r="AT202" s="83"/>
      <c r="AU202" s="83"/>
      <c r="AV202" s="83"/>
      <c r="AW202" s="83"/>
      <c r="AX202" s="83"/>
      <c r="AY202" s="83"/>
      <c r="AZ202" s="83"/>
      <c r="BA202" s="83"/>
      <c r="BB202" s="83"/>
      <c r="BC202" s="83"/>
      <c r="BD202" s="83"/>
      <c r="BE202" s="83"/>
      <c r="BF202" s="83"/>
      <c r="BG202" s="83"/>
      <c r="BH202" s="83"/>
    </row>
    <row r="203" spans="1:60" x14ac:dyDescent="0.25">
      <c r="A203" s="83"/>
      <c r="J203" s="83"/>
      <c r="K203" s="83"/>
      <c r="L203" s="83"/>
      <c r="M203" s="83"/>
      <c r="N203" s="83"/>
      <c r="O203" s="83"/>
      <c r="P203" s="83"/>
      <c r="Q203" s="83"/>
      <c r="R203" s="83"/>
      <c r="S203" s="83"/>
      <c r="T203" s="83"/>
      <c r="U203" s="83"/>
      <c r="V203" s="83"/>
      <c r="W203" s="83"/>
      <c r="X203" s="83"/>
      <c r="Y203" s="83"/>
      <c r="Z203" s="83"/>
      <c r="AA203" s="83"/>
      <c r="AB203" s="83"/>
      <c r="AC203" s="83"/>
      <c r="AD203" s="83"/>
      <c r="AE203" s="83"/>
      <c r="AF203" s="83"/>
      <c r="AG203" s="83"/>
      <c r="AH203" s="83"/>
      <c r="AI203" s="83"/>
      <c r="AJ203" s="83"/>
      <c r="AK203" s="83"/>
      <c r="AL203" s="83"/>
      <c r="AM203" s="83"/>
      <c r="AN203" s="83"/>
      <c r="AO203" s="83"/>
      <c r="AP203" s="83"/>
      <c r="AQ203" s="83"/>
      <c r="AR203" s="83"/>
      <c r="AS203" s="83"/>
      <c r="AT203" s="83"/>
      <c r="AU203" s="83"/>
      <c r="AV203" s="83"/>
      <c r="AW203" s="83"/>
      <c r="AX203" s="83"/>
      <c r="AY203" s="83"/>
      <c r="AZ203" s="83"/>
      <c r="BA203" s="83"/>
      <c r="BB203" s="83"/>
      <c r="BC203" s="83"/>
      <c r="BD203" s="83"/>
      <c r="BE203" s="83"/>
      <c r="BF203" s="83"/>
      <c r="BG203" s="83"/>
      <c r="BH203" s="83"/>
    </row>
    <row r="204" spans="1:60" x14ac:dyDescent="0.25">
      <c r="A204" s="83"/>
      <c r="J204" s="83"/>
      <c r="K204" s="83"/>
      <c r="L204" s="83"/>
      <c r="M204" s="83"/>
      <c r="N204" s="83"/>
      <c r="O204" s="83"/>
      <c r="P204" s="83"/>
      <c r="Q204" s="83"/>
      <c r="R204" s="83"/>
      <c r="S204" s="83"/>
      <c r="T204" s="83"/>
      <c r="U204" s="83"/>
      <c r="V204" s="83"/>
      <c r="W204" s="83"/>
      <c r="X204" s="83"/>
      <c r="Y204" s="83"/>
      <c r="Z204" s="83"/>
      <c r="AA204" s="83"/>
      <c r="AB204" s="83"/>
      <c r="AC204" s="83"/>
      <c r="AD204" s="83"/>
      <c r="AE204" s="83"/>
      <c r="AF204" s="83"/>
      <c r="AG204" s="83"/>
      <c r="AH204" s="83"/>
      <c r="AI204" s="83"/>
      <c r="AJ204" s="83"/>
      <c r="AK204" s="83"/>
      <c r="AL204" s="83"/>
      <c r="AM204" s="83"/>
      <c r="AN204" s="83"/>
      <c r="AO204" s="83"/>
      <c r="AP204" s="83"/>
      <c r="AQ204" s="83"/>
      <c r="AR204" s="83"/>
      <c r="AS204" s="83"/>
      <c r="AT204" s="83"/>
      <c r="AU204" s="83"/>
      <c r="AV204" s="83"/>
      <c r="AW204" s="83"/>
      <c r="AX204" s="83"/>
      <c r="AY204" s="83"/>
      <c r="AZ204" s="83"/>
      <c r="BA204" s="83"/>
      <c r="BB204" s="83"/>
      <c r="BC204" s="83"/>
      <c r="BD204" s="83"/>
      <c r="BE204" s="83"/>
      <c r="BF204" s="83"/>
      <c r="BG204" s="83"/>
      <c r="BH204" s="83"/>
    </row>
    <row r="205" spans="1:60" x14ac:dyDescent="0.25">
      <c r="A205" s="83"/>
      <c r="J205" s="83"/>
      <c r="K205" s="83"/>
      <c r="L205" s="83"/>
      <c r="M205" s="83"/>
      <c r="N205" s="83"/>
      <c r="O205" s="83"/>
      <c r="P205" s="83"/>
      <c r="Q205" s="83"/>
      <c r="R205" s="83"/>
      <c r="S205" s="83"/>
      <c r="T205" s="83"/>
      <c r="U205" s="83"/>
      <c r="V205" s="83"/>
      <c r="W205" s="83"/>
      <c r="X205" s="83"/>
      <c r="Y205" s="83"/>
      <c r="Z205" s="83"/>
      <c r="AA205" s="83"/>
      <c r="AB205" s="83"/>
      <c r="AC205" s="83"/>
      <c r="AD205" s="83"/>
      <c r="AE205" s="83"/>
      <c r="AF205" s="83"/>
      <c r="AG205" s="83"/>
      <c r="AH205" s="83"/>
      <c r="AI205" s="83"/>
      <c r="AJ205" s="83"/>
      <c r="AK205" s="83"/>
      <c r="AL205" s="83"/>
      <c r="AM205" s="83"/>
      <c r="AN205" s="83"/>
      <c r="AO205" s="83"/>
      <c r="AP205" s="83"/>
      <c r="AQ205" s="83"/>
      <c r="AR205" s="83"/>
      <c r="AS205" s="83"/>
      <c r="AT205" s="83"/>
      <c r="AU205" s="83"/>
      <c r="AV205" s="83"/>
      <c r="AW205" s="83"/>
      <c r="AX205" s="83"/>
      <c r="AY205" s="83"/>
      <c r="AZ205" s="83"/>
      <c r="BA205" s="83"/>
      <c r="BB205" s="83"/>
      <c r="BC205" s="83"/>
      <c r="BD205" s="83"/>
      <c r="BE205" s="83"/>
      <c r="BF205" s="83"/>
      <c r="BG205" s="83"/>
      <c r="BH205" s="83"/>
    </row>
    <row r="206" spans="1:60" x14ac:dyDescent="0.25">
      <c r="A206" s="83"/>
      <c r="J206" s="83"/>
      <c r="K206" s="83"/>
      <c r="L206" s="83"/>
      <c r="M206" s="83"/>
      <c r="N206" s="83"/>
      <c r="O206" s="83"/>
      <c r="P206" s="83"/>
      <c r="Q206" s="83"/>
      <c r="R206" s="83"/>
      <c r="S206" s="83"/>
      <c r="T206" s="83"/>
      <c r="U206" s="83"/>
      <c r="V206" s="83"/>
      <c r="W206" s="83"/>
      <c r="X206" s="83"/>
      <c r="Y206" s="83"/>
      <c r="Z206" s="83"/>
      <c r="AA206" s="83"/>
      <c r="AB206" s="83"/>
      <c r="AC206" s="83"/>
      <c r="AD206" s="83"/>
      <c r="AE206" s="83"/>
      <c r="AF206" s="83"/>
      <c r="AG206" s="83"/>
      <c r="AH206" s="83"/>
      <c r="AI206" s="83"/>
      <c r="AJ206" s="83"/>
      <c r="AK206" s="83"/>
      <c r="AL206" s="83"/>
      <c r="AM206" s="83"/>
      <c r="AN206" s="83"/>
      <c r="AO206" s="83"/>
      <c r="AP206" s="83"/>
      <c r="AQ206" s="83"/>
      <c r="AR206" s="83"/>
      <c r="AS206" s="83"/>
      <c r="AT206" s="83"/>
      <c r="AU206" s="83"/>
      <c r="AV206" s="83"/>
      <c r="AW206" s="83"/>
      <c r="AX206" s="83"/>
      <c r="AY206" s="83"/>
      <c r="AZ206" s="83"/>
      <c r="BA206" s="83"/>
      <c r="BB206" s="83"/>
      <c r="BC206" s="83"/>
      <c r="BD206" s="83"/>
      <c r="BE206" s="83"/>
      <c r="BF206" s="83"/>
      <c r="BG206" s="83"/>
      <c r="BH206" s="83"/>
    </row>
    <row r="207" spans="1:60" x14ac:dyDescent="0.25">
      <c r="A207" s="83"/>
      <c r="J207" s="83"/>
      <c r="K207" s="83"/>
      <c r="L207" s="83"/>
      <c r="M207" s="83"/>
      <c r="N207" s="83"/>
      <c r="O207" s="83"/>
      <c r="P207" s="83"/>
      <c r="Q207" s="83"/>
      <c r="R207" s="83"/>
      <c r="S207" s="83"/>
      <c r="T207" s="83"/>
      <c r="U207" s="83"/>
      <c r="V207" s="83"/>
      <c r="W207" s="83"/>
      <c r="X207" s="83"/>
      <c r="Y207" s="83"/>
      <c r="Z207" s="83"/>
      <c r="AA207" s="83"/>
      <c r="AB207" s="83"/>
      <c r="AC207" s="83"/>
      <c r="AD207" s="83"/>
      <c r="AE207" s="83"/>
      <c r="AF207" s="83"/>
      <c r="AG207" s="83"/>
      <c r="AH207" s="83"/>
      <c r="AI207" s="83"/>
      <c r="AJ207" s="83"/>
      <c r="AK207" s="83"/>
      <c r="AL207" s="83"/>
      <c r="AM207" s="83"/>
      <c r="AN207" s="83"/>
      <c r="AO207" s="83"/>
      <c r="AP207" s="83"/>
      <c r="AQ207" s="83"/>
      <c r="AR207" s="83"/>
      <c r="AS207" s="83"/>
      <c r="AT207" s="83"/>
      <c r="AU207" s="83"/>
      <c r="AV207" s="83"/>
      <c r="AW207" s="83"/>
      <c r="AX207" s="83"/>
      <c r="AY207" s="83"/>
      <c r="AZ207" s="83"/>
      <c r="BA207" s="83"/>
      <c r="BB207" s="83"/>
      <c r="BC207" s="83"/>
      <c r="BD207" s="83"/>
      <c r="BE207" s="83"/>
      <c r="BF207" s="83"/>
      <c r="BG207" s="83"/>
      <c r="BH207" s="83"/>
    </row>
    <row r="208" spans="1:60" x14ac:dyDescent="0.25">
      <c r="A208" s="83"/>
      <c r="J208" s="83"/>
      <c r="K208" s="83"/>
      <c r="L208" s="83"/>
      <c r="M208" s="83"/>
      <c r="N208" s="83"/>
      <c r="O208" s="83"/>
      <c r="P208" s="83"/>
      <c r="Q208" s="83"/>
      <c r="R208" s="83"/>
      <c r="S208" s="83"/>
      <c r="T208" s="83"/>
      <c r="U208" s="83"/>
      <c r="V208" s="83"/>
      <c r="W208" s="83"/>
      <c r="X208" s="83"/>
      <c r="Y208" s="83"/>
      <c r="Z208" s="83"/>
      <c r="AA208" s="83"/>
      <c r="AB208" s="83"/>
      <c r="AC208" s="83"/>
      <c r="AD208" s="83"/>
      <c r="AE208" s="83"/>
      <c r="AF208" s="83"/>
      <c r="AG208" s="83"/>
      <c r="AH208" s="83"/>
      <c r="AI208" s="83"/>
      <c r="AJ208" s="83"/>
      <c r="AK208" s="83"/>
      <c r="AL208" s="83"/>
      <c r="AM208" s="83"/>
      <c r="AN208" s="83"/>
      <c r="AO208" s="83"/>
      <c r="AP208" s="83"/>
      <c r="AQ208" s="83"/>
      <c r="AR208" s="83"/>
      <c r="AS208" s="83"/>
      <c r="AT208" s="83"/>
      <c r="AU208" s="83"/>
      <c r="AV208" s="83"/>
      <c r="AW208" s="83"/>
      <c r="AX208" s="83"/>
      <c r="AY208" s="83"/>
      <c r="AZ208" s="83"/>
      <c r="BA208" s="83"/>
      <c r="BB208" s="83"/>
      <c r="BC208" s="83"/>
      <c r="BD208" s="83"/>
      <c r="BE208" s="83"/>
      <c r="BF208" s="83"/>
      <c r="BG208" s="83"/>
      <c r="BH208" s="83"/>
    </row>
    <row r="209" spans="1:60" x14ac:dyDescent="0.25">
      <c r="A209" s="83"/>
      <c r="J209" s="83"/>
      <c r="K209" s="83"/>
      <c r="L209" s="83"/>
      <c r="M209" s="83"/>
      <c r="N209" s="83"/>
      <c r="O209" s="83"/>
      <c r="P209" s="83"/>
      <c r="Q209" s="83"/>
      <c r="R209" s="83"/>
      <c r="S209" s="83"/>
      <c r="T209" s="83"/>
      <c r="U209" s="83"/>
      <c r="V209" s="83"/>
      <c r="W209" s="83"/>
      <c r="X209" s="83"/>
      <c r="Y209" s="83"/>
      <c r="Z209" s="83"/>
      <c r="AA209" s="83"/>
      <c r="AB209" s="83"/>
      <c r="AC209" s="83"/>
      <c r="AD209" s="83"/>
      <c r="AE209" s="83"/>
      <c r="AF209" s="83"/>
      <c r="AG209" s="83"/>
      <c r="AH209" s="83"/>
      <c r="AI209" s="83"/>
      <c r="AJ209" s="83"/>
      <c r="AK209" s="83"/>
      <c r="AL209" s="83"/>
      <c r="AM209" s="83"/>
      <c r="AN209" s="83"/>
      <c r="AO209" s="83"/>
      <c r="AP209" s="83"/>
      <c r="AQ209" s="83"/>
      <c r="AR209" s="83"/>
      <c r="AS209" s="83"/>
      <c r="AT209" s="83"/>
      <c r="AU209" s="83"/>
      <c r="AV209" s="83"/>
      <c r="AW209" s="83"/>
      <c r="AX209" s="83"/>
      <c r="AY209" s="83"/>
      <c r="AZ209" s="83"/>
      <c r="BA209" s="83"/>
      <c r="BB209" s="83"/>
      <c r="BC209" s="83"/>
      <c r="BD209" s="83"/>
      <c r="BE209" s="83"/>
      <c r="BF209" s="83"/>
      <c r="BG209" s="83"/>
      <c r="BH209" s="83"/>
    </row>
    <row r="210" spans="1:60" x14ac:dyDescent="0.25">
      <c r="A210" s="83"/>
      <c r="J210" s="83"/>
      <c r="K210" s="83"/>
      <c r="L210" s="83"/>
      <c r="M210" s="83"/>
      <c r="N210" s="83"/>
      <c r="O210" s="83"/>
      <c r="P210" s="83"/>
      <c r="Q210" s="83"/>
      <c r="R210" s="83"/>
      <c r="S210" s="83"/>
      <c r="T210" s="83"/>
      <c r="U210" s="83"/>
      <c r="V210" s="83"/>
      <c r="W210" s="83"/>
      <c r="X210" s="83"/>
      <c r="Y210" s="83"/>
      <c r="Z210" s="83"/>
      <c r="AA210" s="83"/>
      <c r="AB210" s="83"/>
      <c r="AC210" s="83"/>
      <c r="AD210" s="83"/>
      <c r="AE210" s="83"/>
      <c r="AF210" s="83"/>
      <c r="AG210" s="83"/>
      <c r="AH210" s="83"/>
      <c r="AI210" s="83"/>
      <c r="AJ210" s="83"/>
      <c r="AK210" s="83"/>
      <c r="AL210" s="83"/>
      <c r="AM210" s="83"/>
      <c r="AN210" s="83"/>
      <c r="AO210" s="83"/>
      <c r="AP210" s="83"/>
      <c r="AQ210" s="83"/>
      <c r="AR210" s="83"/>
      <c r="AS210" s="83"/>
      <c r="AT210" s="83"/>
      <c r="AU210" s="83"/>
      <c r="AV210" s="83"/>
      <c r="AW210" s="83"/>
      <c r="AX210" s="83"/>
      <c r="AY210" s="83"/>
      <c r="AZ210" s="83"/>
      <c r="BA210" s="83"/>
      <c r="BB210" s="83"/>
      <c r="BC210" s="83"/>
      <c r="BD210" s="83"/>
      <c r="BE210" s="83"/>
      <c r="BF210" s="83"/>
      <c r="BG210" s="83"/>
      <c r="BH210" s="83"/>
    </row>
    <row r="211" spans="1:60" x14ac:dyDescent="0.25">
      <c r="A211" s="83"/>
      <c r="J211" s="83"/>
      <c r="K211" s="83"/>
      <c r="L211" s="83"/>
      <c r="M211" s="83"/>
      <c r="N211" s="83"/>
      <c r="O211" s="83"/>
      <c r="P211" s="83"/>
      <c r="Q211" s="83"/>
      <c r="R211" s="83"/>
      <c r="S211" s="83"/>
      <c r="T211" s="83"/>
      <c r="U211" s="83"/>
      <c r="V211" s="83"/>
      <c r="W211" s="83"/>
      <c r="X211" s="83"/>
      <c r="Y211" s="83"/>
      <c r="Z211" s="83"/>
      <c r="AA211" s="83"/>
      <c r="AB211" s="83"/>
      <c r="AC211" s="83"/>
      <c r="AD211" s="83"/>
      <c r="AE211" s="83"/>
      <c r="AF211" s="83"/>
      <c r="AG211" s="83"/>
      <c r="AH211" s="83"/>
      <c r="AI211" s="83"/>
      <c r="AJ211" s="83"/>
      <c r="AK211" s="83"/>
      <c r="AL211" s="83"/>
      <c r="AM211" s="83"/>
      <c r="AN211" s="83"/>
      <c r="AO211" s="83"/>
      <c r="AP211" s="83"/>
      <c r="AQ211" s="83"/>
      <c r="AR211" s="83"/>
      <c r="AS211" s="83"/>
      <c r="AT211" s="83"/>
      <c r="AU211" s="83"/>
      <c r="AV211" s="83"/>
      <c r="AW211" s="83"/>
      <c r="AX211" s="83"/>
      <c r="AY211" s="83"/>
      <c r="AZ211" s="83"/>
      <c r="BA211" s="83"/>
      <c r="BB211" s="83"/>
      <c r="BC211" s="83"/>
      <c r="BD211" s="83"/>
      <c r="BE211" s="83"/>
      <c r="BF211" s="83"/>
      <c r="BG211" s="83"/>
      <c r="BH211" s="83"/>
    </row>
    <row r="212" spans="1:60" x14ac:dyDescent="0.25">
      <c r="A212" s="83"/>
      <c r="J212" s="83"/>
      <c r="K212" s="83"/>
      <c r="L212" s="83"/>
      <c r="M212" s="83"/>
      <c r="N212" s="83"/>
      <c r="O212" s="83"/>
      <c r="P212" s="83"/>
      <c r="Q212" s="83"/>
      <c r="R212" s="83"/>
      <c r="S212" s="83"/>
      <c r="T212" s="83"/>
      <c r="U212" s="83"/>
      <c r="V212" s="83"/>
      <c r="W212" s="83"/>
      <c r="X212" s="83"/>
      <c r="Y212" s="83"/>
      <c r="Z212" s="83"/>
      <c r="AA212" s="83"/>
      <c r="AB212" s="83"/>
      <c r="AC212" s="83"/>
      <c r="AD212" s="83"/>
      <c r="AE212" s="83"/>
      <c r="AF212" s="83"/>
      <c r="AG212" s="83"/>
      <c r="AH212" s="83"/>
      <c r="AI212" s="83"/>
      <c r="AJ212" s="83"/>
      <c r="AK212" s="83"/>
      <c r="AL212" s="83"/>
      <c r="AM212" s="83"/>
      <c r="AN212" s="83"/>
      <c r="AO212" s="83"/>
      <c r="AP212" s="83"/>
      <c r="AQ212" s="83"/>
      <c r="AR212" s="83"/>
      <c r="AS212" s="83"/>
      <c r="AT212" s="83"/>
      <c r="AU212" s="83"/>
      <c r="AV212" s="83"/>
      <c r="AW212" s="83"/>
      <c r="AX212" s="83"/>
      <c r="AY212" s="83"/>
      <c r="AZ212" s="83"/>
      <c r="BA212" s="83"/>
      <c r="BB212" s="83"/>
      <c r="BC212" s="83"/>
      <c r="BD212" s="83"/>
      <c r="BE212" s="83"/>
      <c r="BF212" s="83"/>
      <c r="BG212" s="83"/>
      <c r="BH212" s="83"/>
    </row>
    <row r="213" spans="1:60" x14ac:dyDescent="0.25">
      <c r="A213" s="83"/>
      <c r="J213" s="83"/>
      <c r="K213" s="83"/>
      <c r="L213" s="83"/>
      <c r="M213" s="83"/>
      <c r="N213" s="83"/>
      <c r="O213" s="83"/>
      <c r="P213" s="83"/>
      <c r="Q213" s="83"/>
      <c r="R213" s="83"/>
      <c r="S213" s="83"/>
      <c r="T213" s="83"/>
      <c r="U213" s="83"/>
      <c r="V213" s="83"/>
      <c r="W213" s="83"/>
      <c r="X213" s="83"/>
      <c r="Y213" s="83"/>
      <c r="Z213" s="83"/>
      <c r="AA213" s="83"/>
      <c r="AB213" s="83"/>
      <c r="AC213" s="83"/>
      <c r="AD213" s="83"/>
      <c r="AE213" s="83"/>
      <c r="AF213" s="83"/>
      <c r="AG213" s="83"/>
      <c r="AH213" s="83"/>
      <c r="AI213" s="83"/>
      <c r="AJ213" s="83"/>
      <c r="AK213" s="83"/>
      <c r="AL213" s="83"/>
      <c r="AM213" s="83"/>
      <c r="AN213" s="83"/>
      <c r="AO213" s="83"/>
      <c r="AP213" s="83"/>
      <c r="AQ213" s="83"/>
      <c r="AR213" s="83"/>
      <c r="AS213" s="83"/>
      <c r="AT213" s="83"/>
      <c r="AU213" s="83"/>
      <c r="AV213" s="83"/>
      <c r="AW213" s="83"/>
      <c r="AX213" s="83"/>
      <c r="AY213" s="83"/>
      <c r="AZ213" s="83"/>
      <c r="BA213" s="83"/>
      <c r="BB213" s="83"/>
      <c r="BC213" s="83"/>
      <c r="BD213" s="83"/>
      <c r="BE213" s="83"/>
      <c r="BF213" s="83"/>
      <c r="BG213" s="83"/>
      <c r="BH213" s="83"/>
    </row>
    <row r="214" spans="1:60" x14ac:dyDescent="0.25">
      <c r="A214" s="83"/>
      <c r="J214" s="83"/>
      <c r="K214" s="83"/>
      <c r="L214" s="83"/>
      <c r="M214" s="83"/>
      <c r="N214" s="83"/>
      <c r="O214" s="83"/>
      <c r="P214" s="83"/>
      <c r="Q214" s="83"/>
      <c r="R214" s="83"/>
      <c r="S214" s="83"/>
      <c r="T214" s="83"/>
      <c r="U214" s="83"/>
      <c r="V214" s="83"/>
      <c r="W214" s="83"/>
      <c r="X214" s="83"/>
      <c r="Y214" s="83"/>
      <c r="Z214" s="83"/>
      <c r="AA214" s="83"/>
      <c r="AB214" s="83"/>
      <c r="AC214" s="83"/>
      <c r="AD214" s="83"/>
      <c r="AE214" s="83"/>
      <c r="AF214" s="83"/>
      <c r="AG214" s="83"/>
      <c r="AH214" s="83"/>
      <c r="AI214" s="83"/>
      <c r="AJ214" s="83"/>
      <c r="AK214" s="83"/>
      <c r="AL214" s="83"/>
      <c r="AM214" s="83"/>
      <c r="AN214" s="83"/>
      <c r="AO214" s="83"/>
      <c r="AP214" s="83"/>
      <c r="AQ214" s="83"/>
      <c r="AR214" s="83"/>
      <c r="AS214" s="83"/>
      <c r="AT214" s="83"/>
      <c r="AU214" s="83"/>
      <c r="AV214" s="83"/>
      <c r="AW214" s="83"/>
      <c r="AX214" s="83"/>
      <c r="AY214" s="83"/>
      <c r="AZ214" s="83"/>
      <c r="BA214" s="83"/>
      <c r="BB214" s="83"/>
      <c r="BC214" s="83"/>
      <c r="BD214" s="83"/>
      <c r="BE214" s="83"/>
      <c r="BF214" s="83"/>
      <c r="BG214" s="83"/>
      <c r="BH214" s="83"/>
    </row>
    <row r="215" spans="1:60" x14ac:dyDescent="0.25">
      <c r="A215" s="83"/>
      <c r="J215" s="83"/>
      <c r="K215" s="83"/>
      <c r="L215" s="83"/>
      <c r="M215" s="83"/>
      <c r="N215" s="83"/>
      <c r="O215" s="83"/>
      <c r="P215" s="83"/>
      <c r="Q215" s="83"/>
      <c r="R215" s="83"/>
      <c r="S215" s="83"/>
      <c r="T215" s="83"/>
      <c r="U215" s="83"/>
      <c r="V215" s="83"/>
      <c r="W215" s="83"/>
      <c r="X215" s="83"/>
      <c r="Y215" s="83"/>
      <c r="Z215" s="83"/>
      <c r="AA215" s="83"/>
      <c r="AB215" s="83"/>
      <c r="AC215" s="83"/>
      <c r="AD215" s="83"/>
      <c r="AE215" s="83"/>
      <c r="AF215" s="83"/>
      <c r="AG215" s="83"/>
      <c r="AH215" s="83"/>
      <c r="AI215" s="83"/>
      <c r="AJ215" s="83"/>
      <c r="AK215" s="83"/>
      <c r="AL215" s="83"/>
      <c r="AM215" s="83"/>
      <c r="AN215" s="83"/>
      <c r="AO215" s="83"/>
      <c r="AP215" s="83"/>
      <c r="AQ215" s="83"/>
      <c r="AR215" s="83"/>
      <c r="AS215" s="83"/>
      <c r="AT215" s="83"/>
      <c r="AU215" s="83"/>
      <c r="AV215" s="83"/>
      <c r="AW215" s="83"/>
      <c r="AX215" s="83"/>
      <c r="AY215" s="83"/>
      <c r="AZ215" s="83"/>
      <c r="BA215" s="83"/>
      <c r="BB215" s="83"/>
      <c r="BC215" s="83"/>
      <c r="BD215" s="83"/>
      <c r="BE215" s="83"/>
      <c r="BF215" s="83"/>
      <c r="BG215" s="83"/>
      <c r="BH215" s="83"/>
    </row>
    <row r="216" spans="1:60" x14ac:dyDescent="0.25">
      <c r="A216" s="83"/>
      <c r="J216" s="83"/>
      <c r="K216" s="83"/>
      <c r="L216" s="83"/>
      <c r="M216" s="83"/>
      <c r="N216" s="83"/>
      <c r="O216" s="83"/>
      <c r="P216" s="83"/>
      <c r="Q216" s="83"/>
      <c r="R216" s="83"/>
      <c r="S216" s="83"/>
      <c r="T216" s="83"/>
      <c r="U216" s="83"/>
      <c r="V216" s="83"/>
      <c r="W216" s="83"/>
      <c r="X216" s="83"/>
      <c r="Y216" s="83"/>
      <c r="Z216" s="83"/>
      <c r="AA216" s="83"/>
      <c r="AB216" s="83"/>
      <c r="AC216" s="83"/>
      <c r="AD216" s="83"/>
      <c r="AE216" s="83"/>
      <c r="AF216" s="83"/>
      <c r="AG216" s="83"/>
      <c r="AH216" s="83"/>
      <c r="AI216" s="83"/>
      <c r="AJ216" s="83"/>
      <c r="AK216" s="83"/>
      <c r="AL216" s="83"/>
      <c r="AM216" s="83"/>
      <c r="AN216" s="83"/>
      <c r="AO216" s="83"/>
      <c r="AP216" s="83"/>
      <c r="AQ216" s="83"/>
      <c r="AR216" s="83"/>
      <c r="AS216" s="83"/>
      <c r="AT216" s="83"/>
      <c r="AU216" s="83"/>
      <c r="AV216" s="83"/>
      <c r="AW216" s="83"/>
      <c r="AX216" s="83"/>
      <c r="AY216" s="83"/>
      <c r="AZ216" s="83"/>
      <c r="BA216" s="83"/>
      <c r="BB216" s="83"/>
      <c r="BC216" s="83"/>
      <c r="BD216" s="83"/>
      <c r="BE216" s="83"/>
      <c r="BF216" s="83"/>
      <c r="BG216" s="83"/>
      <c r="BH216" s="83"/>
    </row>
    <row r="217" spans="1:60" x14ac:dyDescent="0.25">
      <c r="A217" s="83"/>
      <c r="J217" s="83"/>
      <c r="K217" s="83"/>
      <c r="L217" s="83"/>
      <c r="M217" s="83"/>
      <c r="N217" s="83"/>
      <c r="O217" s="83"/>
      <c r="P217" s="83"/>
      <c r="Q217" s="83"/>
      <c r="R217" s="83"/>
      <c r="S217" s="83"/>
      <c r="T217" s="83"/>
      <c r="U217" s="83"/>
      <c r="V217" s="83"/>
      <c r="W217" s="83"/>
      <c r="X217" s="83"/>
      <c r="Y217" s="83"/>
      <c r="Z217" s="83"/>
      <c r="AA217" s="83"/>
      <c r="AB217" s="83"/>
      <c r="AC217" s="83"/>
      <c r="AD217" s="83"/>
      <c r="AE217" s="83"/>
      <c r="AF217" s="83"/>
      <c r="AG217" s="83"/>
      <c r="AH217" s="83"/>
      <c r="AI217" s="83"/>
      <c r="AJ217" s="83"/>
      <c r="AK217" s="83"/>
      <c r="AL217" s="83"/>
      <c r="AM217" s="83"/>
      <c r="AN217" s="83"/>
      <c r="AO217" s="83"/>
      <c r="AP217" s="83"/>
      <c r="AQ217" s="83"/>
      <c r="AR217" s="83"/>
      <c r="AS217" s="83"/>
      <c r="AT217" s="83"/>
      <c r="AU217" s="83"/>
      <c r="AV217" s="83"/>
      <c r="AW217" s="83"/>
      <c r="AX217" s="83"/>
      <c r="AY217" s="83"/>
      <c r="AZ217" s="83"/>
      <c r="BA217" s="83"/>
      <c r="BB217" s="83"/>
      <c r="BC217" s="83"/>
      <c r="BD217" s="83"/>
      <c r="BE217" s="83"/>
      <c r="BF217" s="83"/>
      <c r="BG217" s="83"/>
      <c r="BH217" s="83"/>
    </row>
    <row r="218" spans="1:60" x14ac:dyDescent="0.25">
      <c r="A218" s="83"/>
      <c r="J218" s="83"/>
      <c r="K218" s="83"/>
      <c r="L218" s="83"/>
      <c r="M218" s="83"/>
      <c r="N218" s="83"/>
      <c r="O218" s="83"/>
      <c r="P218" s="83"/>
      <c r="Q218" s="83"/>
      <c r="R218" s="83"/>
      <c r="S218" s="83"/>
      <c r="T218" s="83"/>
      <c r="U218" s="83"/>
      <c r="V218" s="83"/>
      <c r="W218" s="83"/>
      <c r="X218" s="83"/>
      <c r="Y218" s="83"/>
      <c r="Z218" s="83"/>
      <c r="AA218" s="83"/>
      <c r="AB218" s="83"/>
      <c r="AC218" s="83"/>
      <c r="AD218" s="83"/>
      <c r="AE218" s="83"/>
      <c r="AF218" s="83"/>
      <c r="AG218" s="83"/>
      <c r="AH218" s="83"/>
      <c r="AI218" s="83"/>
      <c r="AJ218" s="83"/>
      <c r="AK218" s="83"/>
      <c r="AL218" s="83"/>
      <c r="AM218" s="83"/>
      <c r="AN218" s="83"/>
      <c r="AO218" s="83"/>
      <c r="AP218" s="83"/>
      <c r="AQ218" s="83"/>
      <c r="AR218" s="83"/>
      <c r="AS218" s="83"/>
      <c r="AT218" s="83"/>
      <c r="AU218" s="83"/>
      <c r="AV218" s="83"/>
      <c r="AW218" s="83"/>
      <c r="AX218" s="83"/>
      <c r="AY218" s="83"/>
      <c r="AZ218" s="83"/>
      <c r="BA218" s="83"/>
      <c r="BB218" s="83"/>
      <c r="BC218" s="83"/>
      <c r="BD218" s="83"/>
      <c r="BE218" s="83"/>
      <c r="BF218" s="83"/>
      <c r="BG218" s="83"/>
      <c r="BH218" s="83"/>
    </row>
    <row r="219" spans="1:60" x14ac:dyDescent="0.25">
      <c r="A219" s="83"/>
      <c r="J219" s="83"/>
      <c r="K219" s="83"/>
      <c r="L219" s="83"/>
      <c r="M219" s="83"/>
      <c r="N219" s="83"/>
      <c r="O219" s="83"/>
      <c r="P219" s="83"/>
      <c r="Q219" s="83"/>
      <c r="R219" s="83"/>
      <c r="S219" s="83"/>
      <c r="T219" s="83"/>
      <c r="U219" s="83"/>
      <c r="V219" s="83"/>
      <c r="W219" s="83"/>
      <c r="X219" s="83"/>
      <c r="Y219" s="83"/>
      <c r="Z219" s="83"/>
      <c r="AA219" s="83"/>
      <c r="AB219" s="83"/>
      <c r="AC219" s="83"/>
      <c r="AD219" s="83"/>
      <c r="AE219" s="83"/>
      <c r="AF219" s="83"/>
      <c r="AG219" s="83"/>
      <c r="AH219" s="83"/>
      <c r="AI219" s="83"/>
      <c r="AJ219" s="83"/>
      <c r="AK219" s="83"/>
      <c r="AL219" s="83"/>
      <c r="AM219" s="83"/>
      <c r="AN219" s="83"/>
      <c r="AO219" s="83"/>
      <c r="AP219" s="83"/>
      <c r="AQ219" s="83"/>
      <c r="AR219" s="83"/>
      <c r="AS219" s="83"/>
      <c r="AT219" s="83"/>
      <c r="AU219" s="83"/>
      <c r="AV219" s="83"/>
      <c r="AW219" s="83"/>
      <c r="AX219" s="83"/>
      <c r="AY219" s="83"/>
      <c r="AZ219" s="83"/>
      <c r="BA219" s="83"/>
      <c r="BB219" s="83"/>
      <c r="BC219" s="83"/>
      <c r="BD219" s="83"/>
      <c r="BE219" s="83"/>
      <c r="BF219" s="83"/>
      <c r="BG219" s="83"/>
      <c r="BH219" s="83"/>
    </row>
    <row r="220" spans="1:60" x14ac:dyDescent="0.25">
      <c r="A220" s="83"/>
      <c r="J220" s="83"/>
      <c r="K220" s="83"/>
      <c r="L220" s="83"/>
      <c r="M220" s="83"/>
      <c r="N220" s="83"/>
      <c r="O220" s="83"/>
      <c r="P220" s="83"/>
      <c r="Q220" s="83"/>
      <c r="R220" s="83"/>
      <c r="S220" s="83"/>
      <c r="T220" s="83"/>
      <c r="U220" s="83"/>
      <c r="V220" s="83"/>
      <c r="W220" s="83"/>
      <c r="X220" s="83"/>
      <c r="Y220" s="83"/>
      <c r="Z220" s="83"/>
      <c r="AA220" s="83"/>
      <c r="AB220" s="83"/>
      <c r="AC220" s="83"/>
      <c r="AD220" s="83"/>
      <c r="AE220" s="83"/>
      <c r="AF220" s="83"/>
      <c r="AG220" s="83"/>
      <c r="AH220" s="83"/>
      <c r="AI220" s="83"/>
      <c r="AJ220" s="83"/>
      <c r="AK220" s="83"/>
      <c r="AL220" s="83"/>
      <c r="AM220" s="83"/>
      <c r="AN220" s="83"/>
      <c r="AO220" s="83"/>
      <c r="AP220" s="83"/>
      <c r="AQ220" s="83"/>
      <c r="AR220" s="83"/>
      <c r="AS220" s="83"/>
      <c r="AT220" s="83"/>
      <c r="AU220" s="83"/>
      <c r="AV220" s="83"/>
      <c r="AW220" s="83"/>
      <c r="AX220" s="83"/>
      <c r="AY220" s="83"/>
      <c r="AZ220" s="83"/>
      <c r="BA220" s="83"/>
      <c r="BB220" s="83"/>
      <c r="BC220" s="83"/>
      <c r="BD220" s="83"/>
      <c r="BE220" s="83"/>
      <c r="BF220" s="83"/>
      <c r="BG220" s="83"/>
      <c r="BH220" s="83"/>
    </row>
    <row r="221" spans="1:60" x14ac:dyDescent="0.25">
      <c r="A221" s="83"/>
      <c r="J221" s="83"/>
      <c r="K221" s="83"/>
      <c r="L221" s="83"/>
      <c r="M221" s="83"/>
      <c r="N221" s="83"/>
      <c r="O221" s="83"/>
      <c r="P221" s="83"/>
      <c r="Q221" s="83"/>
      <c r="R221" s="83"/>
      <c r="S221" s="83"/>
      <c r="T221" s="83"/>
      <c r="U221" s="83"/>
      <c r="V221" s="83"/>
      <c r="W221" s="83"/>
      <c r="X221" s="83"/>
      <c r="Y221" s="83"/>
      <c r="Z221" s="83"/>
      <c r="AA221" s="83"/>
      <c r="AB221" s="83"/>
      <c r="AC221" s="83"/>
      <c r="AD221" s="83"/>
      <c r="AE221" s="83"/>
      <c r="AF221" s="83"/>
      <c r="AG221" s="83"/>
      <c r="AH221" s="83"/>
      <c r="AI221" s="83"/>
      <c r="AJ221" s="83"/>
      <c r="AK221" s="83"/>
      <c r="AL221" s="83"/>
      <c r="AM221" s="83"/>
      <c r="AN221" s="83"/>
      <c r="AO221" s="83"/>
      <c r="AP221" s="83"/>
      <c r="AQ221" s="83"/>
      <c r="AR221" s="83"/>
      <c r="AS221" s="83"/>
      <c r="AT221" s="83"/>
      <c r="AU221" s="83"/>
      <c r="AV221" s="83"/>
      <c r="AW221" s="83"/>
      <c r="AX221" s="83"/>
      <c r="AY221" s="83"/>
      <c r="AZ221" s="83"/>
      <c r="BA221" s="83"/>
      <c r="BB221" s="83"/>
      <c r="BC221" s="83"/>
      <c r="BD221" s="83"/>
      <c r="BE221" s="83"/>
      <c r="BF221" s="83"/>
      <c r="BG221" s="83"/>
      <c r="BH221" s="83"/>
    </row>
    <row r="222" spans="1:60" x14ac:dyDescent="0.25">
      <c r="A222" s="83"/>
      <c r="J222" s="83"/>
      <c r="K222" s="83"/>
      <c r="L222" s="83"/>
      <c r="M222" s="83"/>
      <c r="N222" s="83"/>
      <c r="O222" s="83"/>
      <c r="P222" s="83"/>
      <c r="Q222" s="83"/>
      <c r="R222" s="83"/>
      <c r="S222" s="83"/>
      <c r="T222" s="83"/>
      <c r="U222" s="83"/>
      <c r="V222" s="83"/>
      <c r="W222" s="83"/>
      <c r="X222" s="83"/>
      <c r="Y222" s="83"/>
      <c r="Z222" s="83"/>
      <c r="AA222" s="83"/>
      <c r="AB222" s="83"/>
      <c r="AC222" s="83"/>
      <c r="AD222" s="83"/>
      <c r="AE222" s="83"/>
      <c r="AF222" s="83"/>
      <c r="AG222" s="83"/>
      <c r="AH222" s="83"/>
      <c r="AI222" s="83"/>
      <c r="AJ222" s="83"/>
      <c r="AK222" s="83"/>
      <c r="AL222" s="83"/>
      <c r="AM222" s="83"/>
      <c r="AN222" s="83"/>
      <c r="AO222" s="83"/>
      <c r="AP222" s="83"/>
      <c r="AQ222" s="83"/>
      <c r="AR222" s="83"/>
      <c r="AS222" s="83"/>
      <c r="AT222" s="83"/>
      <c r="AU222" s="83"/>
      <c r="AV222" s="83"/>
      <c r="AW222" s="83"/>
      <c r="AX222" s="83"/>
      <c r="AY222" s="83"/>
      <c r="AZ222" s="83"/>
      <c r="BA222" s="83"/>
      <c r="BB222" s="83"/>
      <c r="BC222" s="83"/>
      <c r="BD222" s="83"/>
      <c r="BE222" s="83"/>
      <c r="BF222" s="83"/>
      <c r="BG222" s="83"/>
      <c r="BH222" s="83"/>
    </row>
    <row r="223" spans="1:60" x14ac:dyDescent="0.25">
      <c r="A223" s="83"/>
      <c r="J223" s="83"/>
      <c r="K223" s="83"/>
      <c r="L223" s="83"/>
      <c r="M223" s="83"/>
      <c r="N223" s="83"/>
      <c r="O223" s="83"/>
      <c r="P223" s="83"/>
      <c r="Q223" s="83"/>
      <c r="R223" s="83"/>
      <c r="S223" s="83"/>
      <c r="T223" s="83"/>
      <c r="U223" s="83"/>
      <c r="V223" s="83"/>
      <c r="W223" s="83"/>
      <c r="X223" s="83"/>
      <c r="Y223" s="83"/>
      <c r="Z223" s="83"/>
      <c r="AA223" s="83"/>
      <c r="AB223" s="83"/>
      <c r="AC223" s="83"/>
      <c r="AD223" s="83"/>
      <c r="AE223" s="83"/>
      <c r="AF223" s="83"/>
      <c r="AG223" s="83"/>
      <c r="AH223" s="83"/>
      <c r="AI223" s="83"/>
      <c r="AJ223" s="83"/>
      <c r="AK223" s="83"/>
      <c r="AL223" s="83"/>
      <c r="AM223" s="83"/>
      <c r="AN223" s="83"/>
      <c r="AO223" s="83"/>
      <c r="AP223" s="83"/>
      <c r="AQ223" s="83"/>
      <c r="AR223" s="83"/>
      <c r="AS223" s="83"/>
      <c r="AT223" s="83"/>
      <c r="AU223" s="83"/>
      <c r="AV223" s="83"/>
      <c r="AW223" s="83"/>
      <c r="AX223" s="83"/>
      <c r="AY223" s="83"/>
      <c r="AZ223" s="83"/>
      <c r="BA223" s="83"/>
      <c r="BB223" s="83"/>
      <c r="BC223" s="83"/>
      <c r="BD223" s="83"/>
      <c r="BE223" s="83"/>
      <c r="BF223" s="83"/>
      <c r="BG223" s="83"/>
      <c r="BH223" s="83"/>
    </row>
    <row r="224" spans="1:60" x14ac:dyDescent="0.25">
      <c r="A224" s="83"/>
      <c r="J224" s="83"/>
      <c r="K224" s="83"/>
      <c r="L224" s="83"/>
      <c r="M224" s="83"/>
      <c r="N224" s="83"/>
      <c r="O224" s="83"/>
      <c r="P224" s="83"/>
      <c r="Q224" s="83"/>
      <c r="R224" s="83"/>
      <c r="S224" s="83"/>
      <c r="T224" s="83"/>
      <c r="U224" s="83"/>
      <c r="V224" s="83"/>
      <c r="W224" s="83"/>
      <c r="X224" s="83"/>
      <c r="Y224" s="83"/>
      <c r="Z224" s="83"/>
      <c r="AA224" s="83"/>
      <c r="AB224" s="83"/>
      <c r="AC224" s="83"/>
      <c r="AD224" s="83"/>
      <c r="AE224" s="83"/>
      <c r="AF224" s="83"/>
      <c r="AG224" s="83"/>
      <c r="AH224" s="83"/>
      <c r="AI224" s="83"/>
      <c r="AJ224" s="83"/>
      <c r="AK224" s="83"/>
      <c r="AL224" s="83"/>
      <c r="AM224" s="83"/>
      <c r="AN224" s="83"/>
      <c r="AO224" s="83"/>
      <c r="AP224" s="83"/>
      <c r="AQ224" s="83"/>
      <c r="AR224" s="83"/>
      <c r="AS224" s="83"/>
      <c r="AT224" s="83"/>
      <c r="AU224" s="83"/>
      <c r="AV224" s="83"/>
      <c r="AW224" s="83"/>
      <c r="AX224" s="83"/>
      <c r="AY224" s="83"/>
      <c r="AZ224" s="83"/>
      <c r="BA224" s="83"/>
      <c r="BB224" s="83"/>
      <c r="BC224" s="83"/>
      <c r="BD224" s="83"/>
      <c r="BE224" s="83"/>
      <c r="BF224" s="83"/>
      <c r="BG224" s="83"/>
      <c r="BH224" s="83"/>
    </row>
    <row r="225" spans="1:60" x14ac:dyDescent="0.25">
      <c r="A225" s="83"/>
      <c r="J225" s="83"/>
      <c r="K225" s="83"/>
      <c r="L225" s="83"/>
      <c r="M225" s="83"/>
      <c r="N225" s="83"/>
      <c r="O225" s="83"/>
      <c r="P225" s="83"/>
      <c r="Q225" s="83"/>
      <c r="R225" s="83"/>
      <c r="S225" s="83"/>
      <c r="T225" s="83"/>
      <c r="U225" s="83"/>
      <c r="V225" s="83"/>
      <c r="W225" s="83"/>
      <c r="X225" s="83"/>
      <c r="Y225" s="83"/>
      <c r="Z225" s="83"/>
      <c r="AA225" s="83"/>
      <c r="AB225" s="83"/>
      <c r="AC225" s="83"/>
      <c r="AD225" s="83"/>
      <c r="AE225" s="83"/>
      <c r="AF225" s="83"/>
      <c r="AG225" s="83"/>
      <c r="AH225" s="83"/>
      <c r="AI225" s="83"/>
      <c r="AJ225" s="83"/>
      <c r="AK225" s="83"/>
      <c r="AL225" s="83"/>
      <c r="AM225" s="83"/>
      <c r="AN225" s="83"/>
      <c r="AO225" s="83"/>
      <c r="AP225" s="83"/>
      <c r="AQ225" s="83"/>
      <c r="AR225" s="83"/>
      <c r="AS225" s="83"/>
      <c r="AT225" s="83"/>
      <c r="AU225" s="83"/>
      <c r="AV225" s="83"/>
      <c r="AW225" s="83"/>
      <c r="AX225" s="83"/>
      <c r="AY225" s="83"/>
      <c r="AZ225" s="83"/>
      <c r="BA225" s="83"/>
      <c r="BB225" s="83"/>
      <c r="BC225" s="83"/>
      <c r="BD225" s="83"/>
      <c r="BE225" s="83"/>
      <c r="BF225" s="83"/>
      <c r="BG225" s="83"/>
      <c r="BH225" s="83"/>
    </row>
    <row r="226" spans="1:60" x14ac:dyDescent="0.25">
      <c r="A226" s="83"/>
      <c r="J226" s="83"/>
      <c r="K226" s="83"/>
      <c r="L226" s="83"/>
      <c r="M226" s="83"/>
      <c r="N226" s="83"/>
      <c r="O226" s="83"/>
      <c r="P226" s="83"/>
      <c r="Q226" s="83"/>
      <c r="R226" s="83"/>
      <c r="S226" s="83"/>
      <c r="T226" s="83"/>
      <c r="U226" s="83"/>
      <c r="V226" s="83"/>
      <c r="W226" s="83"/>
      <c r="X226" s="83"/>
      <c r="Y226" s="83"/>
      <c r="Z226" s="83"/>
      <c r="AA226" s="83"/>
      <c r="AB226" s="83"/>
      <c r="AC226" s="83"/>
      <c r="AD226" s="83"/>
      <c r="AE226" s="83"/>
      <c r="AF226" s="83"/>
      <c r="AG226" s="83"/>
      <c r="AH226" s="83"/>
      <c r="AI226" s="83"/>
      <c r="AJ226" s="83"/>
      <c r="AK226" s="83"/>
      <c r="AL226" s="83"/>
      <c r="AM226" s="83"/>
      <c r="AN226" s="83"/>
      <c r="AO226" s="83"/>
      <c r="AP226" s="83"/>
      <c r="AQ226" s="83"/>
      <c r="AR226" s="83"/>
      <c r="AS226" s="83"/>
      <c r="AT226" s="83"/>
      <c r="AU226" s="83"/>
      <c r="AV226" s="83"/>
      <c r="AW226" s="83"/>
      <c r="AX226" s="83"/>
      <c r="AY226" s="83"/>
      <c r="AZ226" s="83"/>
      <c r="BA226" s="83"/>
      <c r="BB226" s="83"/>
      <c r="BC226" s="83"/>
      <c r="BD226" s="83"/>
      <c r="BE226" s="83"/>
      <c r="BF226" s="83"/>
      <c r="BG226" s="83"/>
      <c r="BH226" s="83"/>
    </row>
    <row r="227" spans="1:60" x14ac:dyDescent="0.25">
      <c r="A227" s="83"/>
      <c r="J227" s="83"/>
      <c r="K227" s="83"/>
      <c r="L227" s="83"/>
      <c r="M227" s="83"/>
      <c r="N227" s="83"/>
      <c r="O227" s="83"/>
      <c r="P227" s="83"/>
      <c r="Q227" s="83"/>
      <c r="R227" s="83"/>
      <c r="S227" s="83"/>
      <c r="T227" s="83"/>
      <c r="U227" s="83"/>
      <c r="V227" s="83"/>
      <c r="W227" s="83"/>
      <c r="X227" s="83"/>
      <c r="Y227" s="83"/>
      <c r="Z227" s="83"/>
      <c r="AA227" s="83"/>
      <c r="AB227" s="83"/>
      <c r="AC227" s="83"/>
      <c r="AD227" s="83"/>
      <c r="AE227" s="83"/>
      <c r="AF227" s="83"/>
      <c r="AG227" s="83"/>
      <c r="AH227" s="83"/>
      <c r="AI227" s="83"/>
      <c r="AJ227" s="83"/>
      <c r="AK227" s="83"/>
      <c r="AL227" s="83"/>
      <c r="AM227" s="83"/>
      <c r="AN227" s="83"/>
      <c r="AO227" s="83"/>
      <c r="AP227" s="83"/>
      <c r="AQ227" s="83"/>
      <c r="AR227" s="83"/>
      <c r="AS227" s="83"/>
      <c r="AT227" s="83"/>
      <c r="AU227" s="83"/>
      <c r="AV227" s="83"/>
      <c r="AW227" s="83"/>
      <c r="AX227" s="83"/>
      <c r="AY227" s="83"/>
      <c r="AZ227" s="83"/>
      <c r="BA227" s="83"/>
      <c r="BB227" s="83"/>
      <c r="BC227" s="83"/>
      <c r="BD227" s="83"/>
      <c r="BE227" s="83"/>
      <c r="BF227" s="83"/>
      <c r="BG227" s="83"/>
      <c r="BH227" s="83"/>
    </row>
    <row r="228" spans="1:60" x14ac:dyDescent="0.25">
      <c r="A228" s="83"/>
      <c r="J228" s="83"/>
      <c r="K228" s="83"/>
      <c r="L228" s="83"/>
      <c r="M228" s="83"/>
      <c r="N228" s="83"/>
      <c r="O228" s="83"/>
      <c r="P228" s="83"/>
      <c r="Q228" s="83"/>
      <c r="R228" s="83"/>
      <c r="S228" s="83"/>
      <c r="T228" s="83"/>
      <c r="U228" s="83"/>
      <c r="V228" s="83"/>
      <c r="W228" s="83"/>
      <c r="X228" s="83"/>
      <c r="Y228" s="83"/>
      <c r="Z228" s="83"/>
      <c r="AA228" s="83"/>
      <c r="AB228" s="83"/>
      <c r="AC228" s="83"/>
      <c r="AD228" s="83"/>
      <c r="AE228" s="83"/>
      <c r="AF228" s="83"/>
      <c r="AG228" s="83"/>
      <c r="AH228" s="83"/>
      <c r="AI228" s="83"/>
      <c r="AJ228" s="83"/>
      <c r="AK228" s="83"/>
      <c r="AL228" s="83"/>
      <c r="AM228" s="83"/>
      <c r="AN228" s="83"/>
      <c r="AO228" s="83"/>
      <c r="AP228" s="83"/>
      <c r="AQ228" s="83"/>
      <c r="AR228" s="83"/>
      <c r="AS228" s="83"/>
      <c r="AT228" s="83"/>
      <c r="AU228" s="83"/>
      <c r="AV228" s="83"/>
      <c r="AW228" s="83"/>
      <c r="AX228" s="83"/>
      <c r="AY228" s="83"/>
      <c r="AZ228" s="83"/>
      <c r="BA228" s="83"/>
      <c r="BB228" s="83"/>
      <c r="BC228" s="83"/>
      <c r="BD228" s="83"/>
      <c r="BE228" s="83"/>
      <c r="BF228" s="83"/>
      <c r="BG228" s="83"/>
      <c r="BH228" s="83"/>
    </row>
    <row r="229" spans="1:60" x14ac:dyDescent="0.25">
      <c r="A229" s="83"/>
      <c r="J229" s="83"/>
      <c r="K229" s="83"/>
      <c r="L229" s="83"/>
      <c r="M229" s="83"/>
      <c r="N229" s="83"/>
      <c r="O229" s="83"/>
      <c r="P229" s="83"/>
      <c r="Q229" s="83"/>
      <c r="R229" s="83"/>
      <c r="S229" s="83"/>
      <c r="T229" s="83"/>
      <c r="U229" s="83"/>
      <c r="V229" s="83"/>
      <c r="W229" s="83"/>
      <c r="X229" s="83"/>
      <c r="Y229" s="83"/>
      <c r="Z229" s="83"/>
      <c r="AA229" s="83"/>
      <c r="AB229" s="83"/>
      <c r="AC229" s="83"/>
      <c r="AD229" s="83"/>
      <c r="AE229" s="83"/>
      <c r="AF229" s="83"/>
      <c r="AG229" s="83"/>
      <c r="AH229" s="83"/>
      <c r="AI229" s="83"/>
      <c r="AJ229" s="83"/>
      <c r="AK229" s="83"/>
      <c r="AL229" s="83"/>
      <c r="AM229" s="83"/>
      <c r="AN229" s="83"/>
      <c r="AO229" s="83"/>
      <c r="AP229" s="83"/>
      <c r="AQ229" s="83"/>
      <c r="AR229" s="83"/>
      <c r="AS229" s="83"/>
      <c r="AT229" s="83"/>
      <c r="AU229" s="83"/>
      <c r="AV229" s="83"/>
      <c r="AW229" s="83"/>
      <c r="AX229" s="83"/>
      <c r="AY229" s="83"/>
      <c r="AZ229" s="83"/>
      <c r="BA229" s="83"/>
      <c r="BB229" s="83"/>
      <c r="BC229" s="83"/>
      <c r="BD229" s="83"/>
      <c r="BE229" s="83"/>
      <c r="BF229" s="83"/>
      <c r="BG229" s="83"/>
      <c r="BH229" s="83"/>
    </row>
    <row r="230" spans="1:60" x14ac:dyDescent="0.25">
      <c r="A230" s="83"/>
      <c r="J230" s="83"/>
      <c r="K230" s="83"/>
      <c r="L230" s="83"/>
      <c r="M230" s="83"/>
      <c r="N230" s="83"/>
      <c r="O230" s="83"/>
      <c r="P230" s="83"/>
      <c r="Q230" s="83"/>
      <c r="R230" s="83"/>
      <c r="S230" s="83"/>
      <c r="T230" s="83"/>
      <c r="U230" s="83"/>
      <c r="V230" s="83"/>
      <c r="W230" s="83"/>
      <c r="X230" s="83"/>
      <c r="Y230" s="83"/>
      <c r="Z230" s="83"/>
      <c r="AA230" s="83"/>
      <c r="AB230" s="83"/>
      <c r="AC230" s="83"/>
      <c r="AD230" s="83"/>
      <c r="AE230" s="83"/>
      <c r="AF230" s="83"/>
      <c r="AG230" s="83"/>
      <c r="AH230" s="83"/>
      <c r="AI230" s="83"/>
      <c r="AJ230" s="83"/>
      <c r="AK230" s="83"/>
      <c r="AL230" s="83"/>
      <c r="AM230" s="83"/>
      <c r="AN230" s="83"/>
      <c r="AO230" s="83"/>
      <c r="AP230" s="83"/>
      <c r="AQ230" s="83"/>
      <c r="AR230" s="83"/>
      <c r="AS230" s="83"/>
      <c r="AT230" s="83"/>
      <c r="AU230" s="83"/>
      <c r="AV230" s="83"/>
      <c r="AW230" s="83"/>
      <c r="AX230" s="83"/>
      <c r="AY230" s="83"/>
      <c r="AZ230" s="83"/>
      <c r="BA230" s="83"/>
      <c r="BB230" s="83"/>
      <c r="BC230" s="83"/>
      <c r="BD230" s="83"/>
      <c r="BE230" s="83"/>
      <c r="BF230" s="83"/>
      <c r="BG230" s="83"/>
      <c r="BH230" s="83"/>
    </row>
    <row r="231" spans="1:60" x14ac:dyDescent="0.25">
      <c r="A231" s="83"/>
      <c r="J231" s="83"/>
      <c r="K231" s="83"/>
      <c r="L231" s="83"/>
      <c r="M231" s="83"/>
      <c r="N231" s="83"/>
      <c r="O231" s="83"/>
      <c r="P231" s="83"/>
      <c r="Q231" s="83"/>
      <c r="R231" s="83"/>
      <c r="S231" s="83"/>
      <c r="T231" s="83"/>
      <c r="U231" s="83"/>
      <c r="V231" s="83"/>
      <c r="W231" s="83"/>
      <c r="X231" s="83"/>
      <c r="Y231" s="83"/>
      <c r="Z231" s="83"/>
      <c r="AA231" s="83"/>
      <c r="AB231" s="83"/>
      <c r="AC231" s="83"/>
      <c r="AD231" s="83"/>
      <c r="AE231" s="83"/>
      <c r="AF231" s="83"/>
      <c r="AG231" s="83"/>
      <c r="AH231" s="83"/>
      <c r="AI231" s="83"/>
      <c r="AJ231" s="83"/>
      <c r="AK231" s="83"/>
      <c r="AL231" s="83"/>
      <c r="AM231" s="83"/>
      <c r="AN231" s="83"/>
      <c r="AO231" s="83"/>
      <c r="AP231" s="83"/>
      <c r="AQ231" s="83"/>
      <c r="AR231" s="83"/>
      <c r="AS231" s="83"/>
      <c r="AT231" s="83"/>
      <c r="AU231" s="83"/>
      <c r="AV231" s="83"/>
      <c r="AW231" s="83"/>
      <c r="AX231" s="83"/>
      <c r="AY231" s="83"/>
      <c r="AZ231" s="83"/>
      <c r="BA231" s="83"/>
      <c r="BB231" s="83"/>
      <c r="BC231" s="83"/>
      <c r="BD231" s="83"/>
      <c r="BE231" s="83"/>
      <c r="BF231" s="83"/>
      <c r="BG231" s="83"/>
      <c r="BH231" s="83"/>
    </row>
    <row r="232" spans="1:60" x14ac:dyDescent="0.25">
      <c r="A232" s="83"/>
      <c r="J232" s="83"/>
      <c r="K232" s="83"/>
      <c r="L232" s="83"/>
      <c r="M232" s="83"/>
      <c r="N232" s="83"/>
      <c r="O232" s="83"/>
      <c r="P232" s="83"/>
      <c r="Q232" s="83"/>
      <c r="R232" s="83"/>
      <c r="S232" s="83"/>
      <c r="T232" s="83"/>
      <c r="U232" s="83"/>
      <c r="V232" s="83"/>
      <c r="W232" s="83"/>
      <c r="X232" s="83"/>
      <c r="Y232" s="83"/>
      <c r="Z232" s="83"/>
      <c r="AA232" s="83"/>
      <c r="AB232" s="83"/>
      <c r="AC232" s="83"/>
      <c r="AD232" s="83"/>
      <c r="AE232" s="83"/>
      <c r="AF232" s="83"/>
      <c r="AG232" s="83"/>
      <c r="AH232" s="83"/>
      <c r="AI232" s="83"/>
      <c r="AJ232" s="83"/>
      <c r="AK232" s="83"/>
      <c r="AL232" s="83"/>
      <c r="AM232" s="83"/>
      <c r="AN232" s="83"/>
      <c r="AO232" s="83"/>
      <c r="AP232" s="83"/>
      <c r="AQ232" s="83"/>
      <c r="AR232" s="83"/>
      <c r="AS232" s="83"/>
      <c r="AT232" s="83"/>
      <c r="AU232" s="83"/>
      <c r="AV232" s="83"/>
      <c r="AW232" s="83"/>
      <c r="AX232" s="83"/>
      <c r="AY232" s="83"/>
      <c r="AZ232" s="83"/>
      <c r="BA232" s="83"/>
      <c r="BB232" s="83"/>
      <c r="BC232" s="83"/>
      <c r="BD232" s="83"/>
      <c r="BE232" s="83"/>
      <c r="BF232" s="83"/>
      <c r="BG232" s="83"/>
      <c r="BH232" s="83"/>
    </row>
    <row r="233" spans="1:60" x14ac:dyDescent="0.25">
      <c r="A233" s="83"/>
      <c r="J233" s="83"/>
      <c r="K233" s="83"/>
      <c r="L233" s="83"/>
      <c r="M233" s="83"/>
      <c r="N233" s="83"/>
      <c r="O233" s="83"/>
      <c r="P233" s="83"/>
      <c r="Q233" s="83"/>
      <c r="R233" s="83"/>
      <c r="S233" s="83"/>
      <c r="T233" s="83"/>
      <c r="U233" s="83"/>
      <c r="V233" s="83"/>
      <c r="W233" s="83"/>
      <c r="X233" s="83"/>
      <c r="Y233" s="83"/>
      <c r="Z233" s="83"/>
      <c r="AA233" s="83"/>
      <c r="AB233" s="83"/>
      <c r="AC233" s="83"/>
      <c r="AD233" s="83"/>
      <c r="AE233" s="83"/>
      <c r="AF233" s="83"/>
      <c r="AG233" s="83"/>
      <c r="AH233" s="83"/>
      <c r="AI233" s="83"/>
      <c r="AJ233" s="83"/>
      <c r="AK233" s="83"/>
      <c r="AL233" s="83"/>
      <c r="AM233" s="83"/>
      <c r="AN233" s="83"/>
      <c r="AO233" s="83"/>
      <c r="AP233" s="83"/>
      <c r="AQ233" s="83"/>
      <c r="AR233" s="83"/>
      <c r="AS233" s="83"/>
      <c r="AT233" s="83"/>
      <c r="AU233" s="83"/>
      <c r="AV233" s="83"/>
      <c r="AW233" s="83"/>
      <c r="AX233" s="83"/>
      <c r="AY233" s="83"/>
      <c r="AZ233" s="83"/>
      <c r="BA233" s="83"/>
      <c r="BB233" s="83"/>
      <c r="BC233" s="83"/>
      <c r="BD233" s="83"/>
      <c r="BE233" s="83"/>
      <c r="BF233" s="83"/>
      <c r="BG233" s="83"/>
      <c r="BH233" s="83"/>
    </row>
    <row r="234" spans="1:60" x14ac:dyDescent="0.25">
      <c r="A234" s="83"/>
      <c r="J234" s="83"/>
      <c r="K234" s="83"/>
      <c r="L234" s="83"/>
      <c r="M234" s="83"/>
      <c r="N234" s="83"/>
      <c r="O234" s="83"/>
      <c r="P234" s="83"/>
      <c r="Q234" s="83"/>
      <c r="R234" s="83"/>
      <c r="S234" s="83"/>
      <c r="T234" s="83"/>
      <c r="U234" s="83"/>
      <c r="V234" s="83"/>
      <c r="W234" s="83"/>
      <c r="X234" s="83"/>
      <c r="Y234" s="83"/>
      <c r="Z234" s="83"/>
      <c r="AA234" s="83"/>
      <c r="AB234" s="83"/>
      <c r="AC234" s="83"/>
      <c r="AD234" s="83"/>
      <c r="AE234" s="83"/>
      <c r="AF234" s="83"/>
      <c r="AG234" s="83"/>
      <c r="AH234" s="83"/>
      <c r="AI234" s="83"/>
      <c r="AJ234" s="83"/>
      <c r="AK234" s="83"/>
      <c r="AL234" s="83"/>
      <c r="AM234" s="83"/>
      <c r="AN234" s="83"/>
      <c r="AO234" s="83"/>
      <c r="AP234" s="83"/>
      <c r="AQ234" s="83"/>
      <c r="AR234" s="83"/>
      <c r="AS234" s="83"/>
      <c r="AT234" s="83"/>
      <c r="AU234" s="83"/>
      <c r="AV234" s="83"/>
      <c r="AW234" s="83"/>
      <c r="AX234" s="83"/>
      <c r="AY234" s="83"/>
      <c r="AZ234" s="83"/>
      <c r="BA234" s="83"/>
      <c r="BB234" s="83"/>
      <c r="BC234" s="83"/>
      <c r="BD234" s="83"/>
      <c r="BE234" s="83"/>
      <c r="BF234" s="83"/>
      <c r="BG234" s="83"/>
      <c r="BH234" s="83"/>
    </row>
    <row r="235" spans="1:60" x14ac:dyDescent="0.25">
      <c r="A235" s="83"/>
      <c r="J235" s="83"/>
      <c r="K235" s="83"/>
      <c r="L235" s="83"/>
      <c r="M235" s="83"/>
      <c r="N235" s="83"/>
      <c r="O235" s="83"/>
      <c r="P235" s="83"/>
      <c r="Q235" s="83"/>
      <c r="R235" s="83"/>
      <c r="S235" s="83"/>
      <c r="T235" s="83"/>
      <c r="U235" s="83"/>
      <c r="V235" s="83"/>
      <c r="W235" s="83"/>
      <c r="X235" s="83"/>
      <c r="Y235" s="83"/>
      <c r="Z235" s="83"/>
      <c r="AA235" s="83"/>
      <c r="AB235" s="83"/>
      <c r="AC235" s="83"/>
      <c r="AD235" s="83"/>
      <c r="AE235" s="83"/>
      <c r="AF235" s="83"/>
      <c r="AG235" s="83"/>
      <c r="AH235" s="83"/>
      <c r="AI235" s="83"/>
      <c r="AJ235" s="83"/>
      <c r="AK235" s="83"/>
      <c r="AL235" s="83"/>
      <c r="AM235" s="83"/>
      <c r="AN235" s="83"/>
      <c r="AO235" s="83"/>
      <c r="AP235" s="83"/>
      <c r="AQ235" s="83"/>
      <c r="AR235" s="83"/>
      <c r="AS235" s="83"/>
      <c r="AT235" s="83"/>
      <c r="AU235" s="83"/>
      <c r="AV235" s="83"/>
      <c r="AW235" s="83"/>
      <c r="AX235" s="83"/>
      <c r="AY235" s="83"/>
      <c r="AZ235" s="83"/>
      <c r="BA235" s="83"/>
      <c r="BB235" s="83"/>
      <c r="BC235" s="83"/>
      <c r="BD235" s="83"/>
      <c r="BE235" s="83"/>
      <c r="BF235" s="83"/>
      <c r="BG235" s="83"/>
      <c r="BH235" s="83"/>
    </row>
    <row r="236" spans="1:60" x14ac:dyDescent="0.25">
      <c r="A236" s="83"/>
      <c r="J236" s="83"/>
      <c r="K236" s="83"/>
      <c r="L236" s="83"/>
      <c r="M236" s="83"/>
      <c r="N236" s="83"/>
      <c r="O236" s="83"/>
      <c r="P236" s="83"/>
      <c r="Q236" s="83"/>
      <c r="R236" s="83"/>
      <c r="S236" s="83"/>
      <c r="T236" s="83"/>
      <c r="U236" s="83"/>
      <c r="V236" s="83"/>
      <c r="W236" s="83"/>
      <c r="X236" s="83"/>
      <c r="Y236" s="83"/>
      <c r="Z236" s="83"/>
      <c r="AA236" s="83"/>
      <c r="AB236" s="83"/>
      <c r="AC236" s="83"/>
      <c r="AD236" s="83"/>
      <c r="AE236" s="83"/>
      <c r="AF236" s="83"/>
      <c r="AG236" s="83"/>
      <c r="AH236" s="83"/>
      <c r="AI236" s="83"/>
      <c r="AJ236" s="83"/>
      <c r="AK236" s="83"/>
      <c r="AL236" s="83"/>
      <c r="AM236" s="83"/>
      <c r="AN236" s="83"/>
      <c r="AO236" s="83"/>
      <c r="AP236" s="83"/>
      <c r="AQ236" s="83"/>
      <c r="AR236" s="83"/>
      <c r="AS236" s="83"/>
      <c r="AT236" s="83"/>
      <c r="AU236" s="83"/>
      <c r="AV236" s="83"/>
      <c r="AW236" s="83"/>
      <c r="AX236" s="83"/>
      <c r="AY236" s="83"/>
      <c r="AZ236" s="83"/>
      <c r="BA236" s="83"/>
      <c r="BB236" s="83"/>
      <c r="BC236" s="83"/>
      <c r="BD236" s="83"/>
      <c r="BE236" s="83"/>
      <c r="BF236" s="83"/>
      <c r="BG236" s="83"/>
      <c r="BH236" s="83"/>
    </row>
    <row r="237" spans="1:60" x14ac:dyDescent="0.25">
      <c r="A237" s="83"/>
      <c r="J237" s="83"/>
      <c r="K237" s="83"/>
      <c r="L237" s="83"/>
      <c r="M237" s="83"/>
      <c r="N237" s="83"/>
      <c r="O237" s="83"/>
      <c r="P237" s="83"/>
      <c r="Q237" s="83"/>
      <c r="R237" s="83"/>
      <c r="S237" s="83"/>
      <c r="T237" s="83"/>
      <c r="U237" s="83"/>
      <c r="V237" s="83"/>
      <c r="W237" s="83"/>
      <c r="X237" s="83"/>
      <c r="Y237" s="83"/>
      <c r="Z237" s="83"/>
      <c r="AA237" s="83"/>
      <c r="AB237" s="83"/>
      <c r="AC237" s="83"/>
      <c r="AD237" s="83"/>
      <c r="AE237" s="83"/>
      <c r="AF237" s="83"/>
      <c r="AG237" s="83"/>
      <c r="AH237" s="83"/>
      <c r="AI237" s="83"/>
      <c r="AJ237" s="83"/>
      <c r="AK237" s="83"/>
      <c r="AL237" s="83"/>
      <c r="AM237" s="83"/>
      <c r="AN237" s="83"/>
      <c r="AO237" s="83"/>
      <c r="AP237" s="83"/>
      <c r="AQ237" s="83"/>
      <c r="AR237" s="83"/>
      <c r="AS237" s="83"/>
      <c r="AT237" s="83"/>
      <c r="AU237" s="83"/>
      <c r="AV237" s="83"/>
      <c r="AW237" s="83"/>
      <c r="AX237" s="83"/>
      <c r="AY237" s="83"/>
      <c r="AZ237" s="83"/>
      <c r="BA237" s="83"/>
      <c r="BB237" s="83"/>
      <c r="BC237" s="83"/>
      <c r="BD237" s="83"/>
      <c r="BE237" s="83"/>
      <c r="BF237" s="83"/>
      <c r="BG237" s="83"/>
      <c r="BH237" s="83"/>
    </row>
    <row r="238" spans="1:60" x14ac:dyDescent="0.25">
      <c r="A238" s="83"/>
      <c r="J238" s="83"/>
      <c r="K238" s="83"/>
      <c r="L238" s="83"/>
      <c r="M238" s="83"/>
      <c r="N238" s="83"/>
      <c r="O238" s="83"/>
      <c r="P238" s="83"/>
      <c r="Q238" s="83"/>
      <c r="R238" s="83"/>
      <c r="S238" s="83"/>
      <c r="T238" s="83"/>
      <c r="U238" s="83"/>
      <c r="V238" s="83"/>
      <c r="W238" s="83"/>
      <c r="X238" s="83"/>
      <c r="Y238" s="83"/>
      <c r="Z238" s="83"/>
      <c r="AA238" s="83"/>
      <c r="AB238" s="83"/>
      <c r="AC238" s="83"/>
      <c r="AD238" s="83"/>
      <c r="AE238" s="83"/>
      <c r="AF238" s="83"/>
      <c r="AG238" s="83"/>
      <c r="AH238" s="83"/>
      <c r="AI238" s="83"/>
      <c r="AJ238" s="83"/>
      <c r="AK238" s="83"/>
      <c r="AL238" s="83"/>
      <c r="AM238" s="83"/>
      <c r="AN238" s="83"/>
      <c r="AO238" s="83"/>
      <c r="AP238" s="83"/>
      <c r="AQ238" s="83"/>
      <c r="AR238" s="83"/>
      <c r="AS238" s="83"/>
      <c r="AT238" s="83"/>
      <c r="AU238" s="83"/>
      <c r="AV238" s="83"/>
      <c r="AW238" s="83"/>
      <c r="AX238" s="83"/>
      <c r="AY238" s="83"/>
      <c r="AZ238" s="83"/>
      <c r="BA238" s="83"/>
      <c r="BB238" s="83"/>
      <c r="BC238" s="83"/>
      <c r="BD238" s="83"/>
      <c r="BE238" s="83"/>
      <c r="BF238" s="83"/>
      <c r="BG238" s="83"/>
      <c r="BH238" s="83"/>
    </row>
    <row r="239" spans="1:60" x14ac:dyDescent="0.25">
      <c r="A239" s="83"/>
      <c r="J239" s="83"/>
      <c r="K239" s="83"/>
      <c r="L239" s="83"/>
      <c r="M239" s="83"/>
      <c r="N239" s="83"/>
      <c r="O239" s="83"/>
      <c r="P239" s="83"/>
      <c r="Q239" s="83"/>
      <c r="R239" s="83"/>
      <c r="S239" s="83"/>
      <c r="T239" s="83"/>
      <c r="U239" s="83"/>
      <c r="V239" s="83"/>
      <c r="W239" s="83"/>
      <c r="X239" s="83"/>
      <c r="Y239" s="83"/>
      <c r="Z239" s="83"/>
      <c r="AA239" s="83"/>
      <c r="AB239" s="83"/>
      <c r="AC239" s="83"/>
      <c r="AD239" s="83"/>
      <c r="AE239" s="83"/>
      <c r="AF239" s="83"/>
      <c r="AG239" s="83"/>
      <c r="AH239" s="83"/>
      <c r="AI239" s="83"/>
      <c r="AJ239" s="83"/>
      <c r="AK239" s="83"/>
      <c r="AL239" s="83"/>
      <c r="AM239" s="83"/>
      <c r="AN239" s="83"/>
      <c r="AO239" s="83"/>
      <c r="AP239" s="83"/>
      <c r="AQ239" s="83"/>
      <c r="AR239" s="83"/>
      <c r="AS239" s="83"/>
      <c r="AT239" s="83"/>
      <c r="AU239" s="83"/>
      <c r="AV239" s="83"/>
      <c r="AW239" s="83"/>
      <c r="AX239" s="83"/>
      <c r="AY239" s="83"/>
      <c r="AZ239" s="83"/>
      <c r="BA239" s="83"/>
      <c r="BB239" s="83"/>
      <c r="BC239" s="83"/>
      <c r="BD239" s="83"/>
      <c r="BE239" s="83"/>
      <c r="BF239" s="83"/>
      <c r="BG239" s="83"/>
      <c r="BH239" s="83"/>
    </row>
    <row r="240" spans="1:60" x14ac:dyDescent="0.25">
      <c r="A240" s="83"/>
      <c r="J240" s="83"/>
      <c r="K240" s="83"/>
      <c r="L240" s="83"/>
      <c r="M240" s="83"/>
      <c r="N240" s="83"/>
      <c r="O240" s="83"/>
      <c r="P240" s="83"/>
      <c r="Q240" s="83"/>
      <c r="R240" s="83"/>
      <c r="S240" s="83"/>
      <c r="T240" s="83"/>
      <c r="U240" s="83"/>
      <c r="V240" s="83"/>
      <c r="W240" s="83"/>
      <c r="X240" s="83"/>
      <c r="Y240" s="83"/>
      <c r="Z240" s="83"/>
      <c r="AA240" s="83"/>
      <c r="AB240" s="83"/>
      <c r="AC240" s="83"/>
      <c r="AD240" s="83"/>
      <c r="AE240" s="83"/>
      <c r="AF240" s="83"/>
      <c r="AG240" s="83"/>
      <c r="AH240" s="83"/>
      <c r="AI240" s="83"/>
      <c r="AJ240" s="83"/>
      <c r="AK240" s="83"/>
      <c r="AL240" s="83"/>
      <c r="AM240" s="83"/>
      <c r="AN240" s="83"/>
      <c r="AO240" s="83"/>
      <c r="AP240" s="83"/>
      <c r="AQ240" s="83"/>
      <c r="AR240" s="83"/>
      <c r="AS240" s="83"/>
      <c r="AT240" s="83"/>
      <c r="AU240" s="83"/>
      <c r="AV240" s="83"/>
      <c r="AW240" s="83"/>
      <c r="AX240" s="83"/>
      <c r="AY240" s="83"/>
      <c r="AZ240" s="83"/>
      <c r="BA240" s="83"/>
      <c r="BB240" s="83"/>
      <c r="BC240" s="83"/>
      <c r="BD240" s="83"/>
      <c r="BE240" s="83"/>
      <c r="BF240" s="83"/>
      <c r="BG240" s="83"/>
      <c r="BH240" s="83"/>
    </row>
    <row r="241" spans="1:60" x14ac:dyDescent="0.25">
      <c r="A241" s="83"/>
      <c r="J241" s="83"/>
      <c r="K241" s="83"/>
      <c r="L241" s="83"/>
      <c r="M241" s="83"/>
      <c r="N241" s="83"/>
      <c r="O241" s="83"/>
      <c r="P241" s="83"/>
      <c r="Q241" s="83"/>
      <c r="R241" s="83"/>
      <c r="S241" s="83"/>
      <c r="T241" s="83"/>
      <c r="U241" s="83"/>
      <c r="V241" s="83"/>
      <c r="W241" s="83"/>
      <c r="X241" s="83"/>
      <c r="Y241" s="83"/>
      <c r="Z241" s="83"/>
      <c r="AA241" s="83"/>
      <c r="AB241" s="83"/>
      <c r="AC241" s="83"/>
      <c r="AD241" s="83"/>
      <c r="AE241" s="83"/>
      <c r="AF241" s="83"/>
      <c r="AG241" s="83"/>
      <c r="AH241" s="83"/>
      <c r="AI241" s="83"/>
      <c r="AJ241" s="83"/>
      <c r="AK241" s="83"/>
      <c r="AL241" s="83"/>
      <c r="AM241" s="83"/>
      <c r="AN241" s="83"/>
      <c r="AO241" s="83"/>
      <c r="AP241" s="83"/>
      <c r="AQ241" s="83"/>
      <c r="AR241" s="83"/>
      <c r="AS241" s="83"/>
      <c r="AT241" s="83"/>
      <c r="AU241" s="83"/>
      <c r="AV241" s="83"/>
      <c r="AW241" s="83"/>
      <c r="AX241" s="83"/>
      <c r="AY241" s="83"/>
      <c r="AZ241" s="83"/>
      <c r="BA241" s="83"/>
      <c r="BB241" s="83"/>
      <c r="BC241" s="83"/>
      <c r="BD241" s="83"/>
      <c r="BE241" s="83"/>
      <c r="BF241" s="83"/>
      <c r="BG241" s="83"/>
      <c r="BH241" s="83"/>
    </row>
    <row r="242" spans="1:60" x14ac:dyDescent="0.25">
      <c r="A242" s="83"/>
      <c r="J242" s="83"/>
      <c r="K242" s="83"/>
      <c r="L242" s="83"/>
      <c r="M242" s="83"/>
      <c r="N242" s="83"/>
      <c r="O242" s="83"/>
      <c r="P242" s="83"/>
      <c r="Q242" s="83"/>
      <c r="R242" s="83"/>
      <c r="S242" s="83"/>
      <c r="T242" s="83"/>
      <c r="U242" s="83"/>
      <c r="V242" s="83"/>
      <c r="W242" s="83"/>
      <c r="X242" s="83"/>
      <c r="Y242" s="83"/>
      <c r="Z242" s="83"/>
      <c r="AA242" s="83"/>
      <c r="AB242" s="83"/>
      <c r="AC242" s="83"/>
      <c r="AD242" s="83"/>
      <c r="AE242" s="83"/>
      <c r="AF242" s="83"/>
      <c r="AG242" s="83"/>
      <c r="AH242" s="83"/>
      <c r="AI242" s="83"/>
      <c r="AJ242" s="83"/>
      <c r="AK242" s="83"/>
      <c r="AL242" s="83"/>
      <c r="AM242" s="83"/>
      <c r="AN242" s="83"/>
      <c r="AO242" s="83"/>
      <c r="AP242" s="83"/>
      <c r="AQ242" s="83"/>
      <c r="AR242" s="83"/>
      <c r="AS242" s="83"/>
      <c r="AT242" s="83"/>
      <c r="AU242" s="83"/>
      <c r="AV242" s="83"/>
      <c r="AW242" s="83"/>
      <c r="AX242" s="83"/>
      <c r="AY242" s="83"/>
      <c r="AZ242" s="83"/>
      <c r="BA242" s="83"/>
      <c r="BB242" s="83"/>
      <c r="BC242" s="83"/>
      <c r="BD242" s="83"/>
      <c r="BE242" s="83"/>
      <c r="BF242" s="83"/>
      <c r="BG242" s="83"/>
      <c r="BH242" s="83"/>
    </row>
    <row r="243" spans="1:60" x14ac:dyDescent="0.25">
      <c r="A243" s="83"/>
      <c r="J243" s="83"/>
      <c r="K243" s="83"/>
      <c r="L243" s="83"/>
      <c r="M243" s="83"/>
      <c r="N243" s="83"/>
      <c r="O243" s="83"/>
      <c r="P243" s="83"/>
      <c r="Q243" s="83"/>
      <c r="R243" s="83"/>
      <c r="S243" s="83"/>
      <c r="T243" s="83"/>
      <c r="U243" s="83"/>
      <c r="V243" s="83"/>
      <c r="W243" s="83"/>
      <c r="X243" s="83"/>
      <c r="Y243" s="83"/>
      <c r="Z243" s="83"/>
      <c r="AA243" s="83"/>
      <c r="AB243" s="83"/>
      <c r="AC243" s="83"/>
      <c r="AD243" s="83"/>
      <c r="AE243" s="83"/>
      <c r="AF243" s="83"/>
      <c r="AG243" s="83"/>
      <c r="AH243" s="83"/>
      <c r="AI243" s="83"/>
      <c r="AJ243" s="83"/>
      <c r="AK243" s="83"/>
      <c r="AL243" s="83"/>
      <c r="AM243" s="83"/>
      <c r="AN243" s="83"/>
      <c r="AO243" s="83"/>
      <c r="AP243" s="83"/>
      <c r="AQ243" s="83"/>
      <c r="AR243" s="83"/>
      <c r="AS243" s="83"/>
      <c r="AT243" s="83"/>
      <c r="AU243" s="83"/>
      <c r="AV243" s="83"/>
      <c r="AW243" s="83"/>
      <c r="AX243" s="83"/>
      <c r="AY243" s="83"/>
      <c r="AZ243" s="83"/>
      <c r="BA243" s="83"/>
      <c r="BB243" s="83"/>
      <c r="BC243" s="83"/>
      <c r="BD243" s="83"/>
      <c r="BE243" s="83"/>
      <c r="BF243" s="83"/>
      <c r="BG243" s="83"/>
      <c r="BH243" s="83"/>
    </row>
    <row r="244" spans="1:60" x14ac:dyDescent="0.25">
      <c r="A244" s="83"/>
      <c r="J244" s="83"/>
      <c r="K244" s="83"/>
      <c r="L244" s="83"/>
      <c r="M244" s="83"/>
      <c r="N244" s="83"/>
      <c r="O244" s="83"/>
      <c r="P244" s="83"/>
      <c r="Q244" s="83"/>
      <c r="R244" s="83"/>
      <c r="S244" s="83"/>
      <c r="T244" s="83"/>
      <c r="U244" s="83"/>
      <c r="V244" s="83"/>
      <c r="W244" s="83"/>
      <c r="X244" s="83"/>
      <c r="Y244" s="83"/>
      <c r="Z244" s="83"/>
      <c r="AA244" s="83"/>
      <c r="AB244" s="83"/>
      <c r="AC244" s="83"/>
      <c r="AD244" s="83"/>
      <c r="AE244" s="83"/>
      <c r="AF244" s="83"/>
      <c r="AG244" s="83"/>
      <c r="AH244" s="83"/>
      <c r="AI244" s="83"/>
      <c r="AJ244" s="83"/>
      <c r="AK244" s="83"/>
      <c r="AL244" s="83"/>
      <c r="AM244" s="83"/>
      <c r="AN244" s="83"/>
      <c r="AO244" s="83"/>
      <c r="AP244" s="83"/>
      <c r="AQ244" s="83"/>
      <c r="AR244" s="83"/>
      <c r="AS244" s="83"/>
      <c r="AT244" s="83"/>
      <c r="AU244" s="83"/>
      <c r="AV244" s="83"/>
      <c r="AW244" s="83"/>
      <c r="AX244" s="83"/>
      <c r="AY244" s="83"/>
      <c r="AZ244" s="83"/>
      <c r="BA244" s="83"/>
      <c r="BB244" s="83"/>
      <c r="BC244" s="83"/>
      <c r="BD244" s="83"/>
      <c r="BE244" s="83"/>
      <c r="BF244" s="83"/>
      <c r="BG244" s="83"/>
      <c r="BH244" s="83"/>
    </row>
    <row r="245" spans="1:60" x14ac:dyDescent="0.25">
      <c r="A245" s="83"/>
    </row>
    <row r="246" spans="1:60" x14ac:dyDescent="0.25">
      <c r="A246" s="83"/>
    </row>
    <row r="247" spans="1:60" x14ac:dyDescent="0.25">
      <c r="A247" s="83"/>
    </row>
    <row r="248" spans="1:60" x14ac:dyDescent="0.25">
      <c r="A248" s="83"/>
    </row>
  </sheetData>
  <sheetProtection algorithmName="SHA-512" hashValue="pk41qPkreGaIienBHjYN6qHrG0CgO529+BqkFfOkTGgU8ieLIk2ly7oHCkTe6nIJwtUs4b/6dT5t6eEiLeXG7Q==" saltValue="1Vg2zxH2JXOw6ZLmo/E9SA==" spinCount="100000" sheet="1" objects="1" scenarios="1"/>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AK55"/>
  <sheetViews>
    <sheetView zoomScale="80" zoomScaleNormal="80" workbookViewId="0">
      <selection activeCell="C5" sqref="C5"/>
    </sheetView>
  </sheetViews>
  <sheetFormatPr baseColWidth="10" defaultColWidth="11.42578125" defaultRowHeight="15" x14ac:dyDescent="0.25"/>
  <cols>
    <col min="2" max="2" width="24.140625" customWidth="1"/>
    <col min="3" max="3" width="70.140625" customWidth="1"/>
    <col min="4" max="4" width="29.85546875" customWidth="1"/>
  </cols>
  <sheetData>
    <row r="1" spans="1:37" ht="23.25" x14ac:dyDescent="0.25">
      <c r="A1" s="83"/>
      <c r="B1" s="565" t="s">
        <v>223</v>
      </c>
      <c r="C1" s="565"/>
      <c r="D1" s="565"/>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7" x14ac:dyDescent="0.25">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row>
    <row r="3" spans="1:37" ht="25.5" x14ac:dyDescent="0.25">
      <c r="A3" s="83"/>
      <c r="B3" s="11"/>
      <c r="C3" s="12" t="s">
        <v>224</v>
      </c>
      <c r="D3" s="12" t="s">
        <v>207</v>
      </c>
      <c r="E3" s="83"/>
      <c r="F3" s="83"/>
      <c r="G3" s="83"/>
      <c r="H3" s="83"/>
      <c r="I3" s="83"/>
      <c r="J3" s="83"/>
      <c r="K3" s="83"/>
      <c r="L3" s="83"/>
      <c r="M3" s="83"/>
      <c r="N3" s="83"/>
      <c r="O3" s="83"/>
      <c r="P3" s="83"/>
      <c r="Q3" s="83"/>
      <c r="R3" s="83"/>
      <c r="S3" s="83"/>
      <c r="T3" s="83"/>
      <c r="U3" s="83"/>
      <c r="V3" s="83"/>
      <c r="W3" s="83"/>
      <c r="X3" s="83"/>
      <c r="Y3" s="83"/>
      <c r="Z3" s="83"/>
      <c r="AA3" s="83"/>
      <c r="AB3" s="83"/>
      <c r="AC3" s="83"/>
      <c r="AD3" s="83"/>
      <c r="AE3" s="83"/>
    </row>
    <row r="4" spans="1:37" ht="51" x14ac:dyDescent="0.25">
      <c r="A4" s="83"/>
      <c r="B4" s="13" t="s">
        <v>225</v>
      </c>
      <c r="C4" s="14" t="s">
        <v>226</v>
      </c>
      <c r="D4" s="15">
        <v>0.2</v>
      </c>
      <c r="E4" s="83"/>
      <c r="F4" s="83"/>
      <c r="G4" s="83"/>
      <c r="H4" s="83"/>
      <c r="I4" s="83"/>
      <c r="J4" s="83"/>
      <c r="K4" s="83"/>
      <c r="L4" s="83"/>
      <c r="M4" s="83"/>
      <c r="N4" s="83"/>
      <c r="O4" s="83"/>
      <c r="P4" s="83"/>
      <c r="Q4" s="83"/>
      <c r="R4" s="83"/>
      <c r="S4" s="83"/>
      <c r="T4" s="83"/>
      <c r="U4" s="83"/>
      <c r="V4" s="83"/>
      <c r="W4" s="83"/>
      <c r="X4" s="83"/>
      <c r="Y4" s="83"/>
      <c r="Z4" s="83"/>
      <c r="AA4" s="83"/>
      <c r="AB4" s="83"/>
      <c r="AC4" s="83"/>
      <c r="AD4" s="83"/>
      <c r="AE4" s="83"/>
    </row>
    <row r="5" spans="1:37" ht="51" x14ac:dyDescent="0.25">
      <c r="A5" s="83"/>
      <c r="B5" s="16" t="s">
        <v>227</v>
      </c>
      <c r="C5" s="17" t="s">
        <v>228</v>
      </c>
      <c r="D5" s="18">
        <v>0.4</v>
      </c>
      <c r="E5" s="83"/>
      <c r="F5" s="83"/>
      <c r="G5" s="83"/>
      <c r="H5" s="83"/>
      <c r="I5" s="83"/>
      <c r="J5" s="83"/>
      <c r="K5" s="83"/>
      <c r="L5" s="83"/>
      <c r="M5" s="83"/>
      <c r="N5" s="83"/>
      <c r="O5" s="83"/>
      <c r="P5" s="83"/>
      <c r="Q5" s="83"/>
      <c r="R5" s="83"/>
      <c r="S5" s="83"/>
      <c r="T5" s="83"/>
      <c r="U5" s="83"/>
      <c r="V5" s="83"/>
      <c r="W5" s="83"/>
      <c r="X5" s="83"/>
      <c r="Y5" s="83"/>
      <c r="Z5" s="83"/>
      <c r="AA5" s="83"/>
      <c r="AB5" s="83"/>
      <c r="AC5" s="83"/>
      <c r="AD5" s="83"/>
      <c r="AE5" s="83"/>
    </row>
    <row r="6" spans="1:37" ht="51" x14ac:dyDescent="0.25">
      <c r="A6" s="83"/>
      <c r="B6" s="19" t="s">
        <v>229</v>
      </c>
      <c r="C6" s="17" t="s">
        <v>230</v>
      </c>
      <c r="D6" s="18">
        <v>0.6</v>
      </c>
      <c r="E6" s="83"/>
      <c r="F6" s="83"/>
      <c r="G6" s="83"/>
      <c r="H6" s="83"/>
      <c r="I6" s="83"/>
      <c r="J6" s="83"/>
      <c r="K6" s="83"/>
      <c r="L6" s="83"/>
      <c r="M6" s="83"/>
      <c r="N6" s="83"/>
      <c r="O6" s="83"/>
      <c r="P6" s="83"/>
      <c r="Q6" s="83"/>
      <c r="R6" s="83"/>
      <c r="S6" s="83"/>
      <c r="T6" s="83"/>
      <c r="U6" s="83"/>
      <c r="V6" s="83"/>
      <c r="W6" s="83"/>
      <c r="X6" s="83"/>
      <c r="Y6" s="83"/>
      <c r="Z6" s="83"/>
      <c r="AA6" s="83"/>
      <c r="AB6" s="83"/>
      <c r="AC6" s="83"/>
      <c r="AD6" s="83"/>
      <c r="AE6" s="83"/>
    </row>
    <row r="7" spans="1:37" ht="76.5" x14ac:dyDescent="0.25">
      <c r="A7" s="83"/>
      <c r="B7" s="20" t="s">
        <v>231</v>
      </c>
      <c r="C7" s="17" t="s">
        <v>232</v>
      </c>
      <c r="D7" s="18">
        <v>0.8</v>
      </c>
      <c r="E7" s="83"/>
      <c r="F7" s="83"/>
      <c r="G7" s="83"/>
      <c r="H7" s="83"/>
      <c r="I7" s="83"/>
      <c r="J7" s="83"/>
      <c r="K7" s="83"/>
      <c r="L7" s="83"/>
      <c r="M7" s="83"/>
      <c r="N7" s="83"/>
      <c r="O7" s="83"/>
      <c r="P7" s="83"/>
      <c r="Q7" s="83"/>
      <c r="R7" s="83"/>
      <c r="S7" s="83"/>
      <c r="T7" s="83"/>
      <c r="U7" s="83"/>
      <c r="V7" s="83"/>
      <c r="W7" s="83"/>
      <c r="X7" s="83"/>
      <c r="Y7" s="83"/>
      <c r="Z7" s="83"/>
      <c r="AA7" s="83"/>
      <c r="AB7" s="83"/>
      <c r="AC7" s="83"/>
      <c r="AD7" s="83"/>
      <c r="AE7" s="83"/>
    </row>
    <row r="8" spans="1:37" ht="51" x14ac:dyDescent="0.25">
      <c r="A8" s="83"/>
      <c r="B8" s="21" t="s">
        <v>233</v>
      </c>
      <c r="C8" s="17" t="s">
        <v>234</v>
      </c>
      <c r="D8" s="18">
        <v>1</v>
      </c>
      <c r="E8" s="83"/>
      <c r="F8" s="83"/>
      <c r="G8" s="83"/>
      <c r="H8" s="83"/>
      <c r="I8" s="83"/>
      <c r="J8" s="83"/>
      <c r="K8" s="83"/>
      <c r="L8" s="83"/>
      <c r="M8" s="83"/>
      <c r="N8" s="83"/>
      <c r="O8" s="83"/>
      <c r="P8" s="83"/>
      <c r="Q8" s="83"/>
      <c r="R8" s="83"/>
      <c r="S8" s="83"/>
      <c r="T8" s="83"/>
      <c r="U8" s="83"/>
      <c r="V8" s="83"/>
      <c r="W8" s="83"/>
      <c r="X8" s="83"/>
      <c r="Y8" s="83"/>
      <c r="Z8" s="83"/>
      <c r="AA8" s="83"/>
      <c r="AB8" s="83"/>
      <c r="AC8" s="83"/>
      <c r="AD8" s="83"/>
      <c r="AE8" s="83"/>
    </row>
    <row r="9" spans="1:37" x14ac:dyDescent="0.25">
      <c r="A9" s="83"/>
      <c r="B9" s="104"/>
      <c r="C9" s="104"/>
      <c r="D9" s="104"/>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row>
    <row r="10" spans="1:37" ht="16.5" x14ac:dyDescent="0.25">
      <c r="A10" s="83"/>
      <c r="B10" s="105"/>
      <c r="C10" s="104"/>
      <c r="D10" s="104"/>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row>
    <row r="11" spans="1:37" x14ac:dyDescent="0.25">
      <c r="A11" s="83"/>
      <c r="B11" s="104"/>
      <c r="C11" s="104"/>
      <c r="D11" s="104"/>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row>
    <row r="12" spans="1:37" x14ac:dyDescent="0.25">
      <c r="A12" s="83"/>
      <c r="B12" s="104"/>
      <c r="C12" s="104"/>
      <c r="D12" s="104"/>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row>
    <row r="13" spans="1:37" x14ac:dyDescent="0.25">
      <c r="A13" s="83"/>
      <c r="B13" s="104"/>
      <c r="C13" s="104"/>
      <c r="D13" s="104"/>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row>
    <row r="14" spans="1:37" x14ac:dyDescent="0.25">
      <c r="A14" s="83"/>
      <c r="B14" s="104"/>
      <c r="C14" s="104"/>
      <c r="D14" s="104"/>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row>
    <row r="15" spans="1:37" x14ac:dyDescent="0.25">
      <c r="A15" s="83"/>
      <c r="B15" s="104"/>
      <c r="C15" s="104"/>
      <c r="D15" s="104"/>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row>
    <row r="16" spans="1:37" x14ac:dyDescent="0.25">
      <c r="A16" s="83"/>
      <c r="B16" s="104"/>
      <c r="C16" s="104"/>
      <c r="D16" s="104"/>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row>
    <row r="17" spans="1:37" x14ac:dyDescent="0.25">
      <c r="A17" s="83"/>
      <c r="B17" s="104"/>
      <c r="C17" s="104"/>
      <c r="D17" s="104"/>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row>
    <row r="18" spans="1:37" x14ac:dyDescent="0.25">
      <c r="A18" s="83"/>
      <c r="B18" s="104"/>
      <c r="C18" s="104"/>
      <c r="D18" s="104"/>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row>
    <row r="19" spans="1:37" x14ac:dyDescent="0.25">
      <c r="A19" s="83"/>
      <c r="B19" s="83"/>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row>
    <row r="20" spans="1:37" x14ac:dyDescent="0.25">
      <c r="A20" s="83"/>
      <c r="B20" s="83"/>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row>
    <row r="21" spans="1:37" x14ac:dyDescent="0.25">
      <c r="A21" s="83"/>
      <c r="B21" s="83"/>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row>
    <row r="22" spans="1:37" x14ac:dyDescent="0.25">
      <c r="A22" s="83"/>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row>
    <row r="23" spans="1:37" x14ac:dyDescent="0.25">
      <c r="A23" s="83"/>
      <c r="B23" s="83"/>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row>
    <row r="24" spans="1:37" x14ac:dyDescent="0.25">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row>
    <row r="25" spans="1:37" x14ac:dyDescent="0.25">
      <c r="A25" s="83"/>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row>
    <row r="26" spans="1:37" x14ac:dyDescent="0.25">
      <c r="A26" s="83"/>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row>
    <row r="27" spans="1:37" x14ac:dyDescent="0.25">
      <c r="A27" s="83"/>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row>
    <row r="28" spans="1:37" x14ac:dyDescent="0.25">
      <c r="A28" s="83"/>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row>
    <row r="29" spans="1:37" x14ac:dyDescent="0.25">
      <c r="A29" s="83"/>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row>
    <row r="30" spans="1:37" x14ac:dyDescent="0.25">
      <c r="A30" s="83"/>
      <c r="B30" s="83"/>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row>
    <row r="31" spans="1:37" x14ac:dyDescent="0.25">
      <c r="A31" s="83"/>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row>
    <row r="32" spans="1:37" x14ac:dyDescent="0.25">
      <c r="A32" s="83"/>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row>
    <row r="33" spans="1:31" x14ac:dyDescent="0.25">
      <c r="A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row>
    <row r="34" spans="1:31" x14ac:dyDescent="0.25">
      <c r="A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row>
    <row r="35" spans="1:31" x14ac:dyDescent="0.25">
      <c r="A35" s="83"/>
    </row>
    <row r="36" spans="1:31" x14ac:dyDescent="0.25">
      <c r="A36" s="83"/>
    </row>
    <row r="37" spans="1:31" x14ac:dyDescent="0.25">
      <c r="A37" s="83"/>
    </row>
    <row r="38" spans="1:31" x14ac:dyDescent="0.25">
      <c r="A38" s="83"/>
    </row>
    <row r="39" spans="1:31" x14ac:dyDescent="0.25">
      <c r="A39" s="83"/>
    </row>
    <row r="40" spans="1:31" x14ac:dyDescent="0.25">
      <c r="A40" s="83"/>
    </row>
    <row r="41" spans="1:31" x14ac:dyDescent="0.25">
      <c r="A41" s="83"/>
    </row>
    <row r="42" spans="1:31" x14ac:dyDescent="0.25">
      <c r="A42" s="83"/>
    </row>
    <row r="43" spans="1:31" x14ac:dyDescent="0.25">
      <c r="A43" s="83"/>
    </row>
    <row r="44" spans="1:31" x14ac:dyDescent="0.25">
      <c r="A44" s="83"/>
    </row>
    <row r="45" spans="1:31" x14ac:dyDescent="0.25">
      <c r="A45" s="83"/>
    </row>
    <row r="46" spans="1:31" x14ac:dyDescent="0.25">
      <c r="A46" s="83"/>
    </row>
    <row r="47" spans="1:31" x14ac:dyDescent="0.25">
      <c r="A47" s="83"/>
    </row>
    <row r="48" spans="1:31" x14ac:dyDescent="0.25">
      <c r="A48" s="83"/>
    </row>
    <row r="49" spans="1:1" x14ac:dyDescent="0.25">
      <c r="A49" s="83"/>
    </row>
    <row r="50" spans="1:1" x14ac:dyDescent="0.25">
      <c r="A50" s="83"/>
    </row>
    <row r="51" spans="1:1" x14ac:dyDescent="0.25">
      <c r="A51" s="83"/>
    </row>
    <row r="52" spans="1:1" x14ac:dyDescent="0.25">
      <c r="A52" s="83"/>
    </row>
    <row r="53" spans="1:1" x14ac:dyDescent="0.25">
      <c r="A53" s="83"/>
    </row>
    <row r="54" spans="1:1" x14ac:dyDescent="0.25">
      <c r="A54" s="83"/>
    </row>
    <row r="55" spans="1:1" x14ac:dyDescent="0.25">
      <c r="A55" s="83"/>
    </row>
  </sheetData>
  <mergeCells count="1">
    <mergeCell ref="B1:D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249977111117893"/>
  </sheetPr>
  <dimension ref="A1:U232"/>
  <sheetViews>
    <sheetView zoomScale="60" zoomScaleNormal="60" workbookViewId="0">
      <selection activeCell="C5" sqref="C5"/>
    </sheetView>
  </sheetViews>
  <sheetFormatPr baseColWidth="10" defaultColWidth="11.42578125"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3"/>
      <c r="B1" s="566" t="s">
        <v>235</v>
      </c>
      <c r="C1" s="566"/>
      <c r="D1" s="566"/>
      <c r="E1" s="83"/>
      <c r="F1" s="83"/>
      <c r="G1" s="83"/>
      <c r="H1" s="83"/>
      <c r="I1" s="83"/>
      <c r="J1" s="83"/>
      <c r="K1" s="83"/>
      <c r="L1" s="83"/>
      <c r="M1" s="83"/>
      <c r="N1" s="83"/>
      <c r="O1" s="83"/>
      <c r="P1" s="83"/>
      <c r="Q1" s="83"/>
      <c r="R1" s="83"/>
      <c r="S1" s="83"/>
      <c r="T1" s="83"/>
      <c r="U1" s="83"/>
    </row>
    <row r="2" spans="1:21" x14ac:dyDescent="0.25">
      <c r="A2" s="83"/>
      <c r="B2" s="83"/>
      <c r="C2" s="83"/>
      <c r="D2" s="83"/>
      <c r="E2" s="83"/>
      <c r="F2" s="83"/>
      <c r="G2" s="83"/>
      <c r="H2" s="83"/>
      <c r="I2" s="83"/>
      <c r="J2" s="83"/>
      <c r="K2" s="83"/>
      <c r="L2" s="83"/>
      <c r="M2" s="83"/>
      <c r="N2" s="83"/>
      <c r="O2" s="83"/>
      <c r="P2" s="83"/>
      <c r="Q2" s="83"/>
      <c r="R2" s="83"/>
      <c r="S2" s="83"/>
      <c r="T2" s="83"/>
      <c r="U2" s="83"/>
    </row>
    <row r="3" spans="1:21" ht="30" x14ac:dyDescent="0.25">
      <c r="A3" s="83"/>
      <c r="B3" s="101"/>
      <c r="C3" s="36" t="s">
        <v>236</v>
      </c>
      <c r="D3" s="36" t="s">
        <v>237</v>
      </c>
      <c r="E3" s="83"/>
      <c r="F3" s="83"/>
      <c r="G3" s="83"/>
      <c r="H3" s="83"/>
      <c r="I3" s="83"/>
      <c r="J3" s="83"/>
      <c r="K3" s="83"/>
      <c r="L3" s="83"/>
      <c r="M3" s="83"/>
      <c r="N3" s="83"/>
      <c r="O3" s="83"/>
      <c r="P3" s="83"/>
      <c r="Q3" s="83"/>
      <c r="R3" s="83"/>
      <c r="S3" s="83"/>
      <c r="T3" s="83"/>
      <c r="U3" s="83"/>
    </row>
    <row r="4" spans="1:21" ht="33.75" x14ac:dyDescent="0.25">
      <c r="A4" s="100" t="s">
        <v>238</v>
      </c>
      <c r="B4" s="39" t="s">
        <v>239</v>
      </c>
      <c r="C4" s="44" t="s">
        <v>240</v>
      </c>
      <c r="D4" s="37" t="s">
        <v>241</v>
      </c>
      <c r="E4" s="83"/>
      <c r="F4" s="83"/>
      <c r="G4" s="83"/>
      <c r="H4" s="83"/>
      <c r="I4" s="83"/>
      <c r="J4" s="83"/>
      <c r="K4" s="83"/>
      <c r="L4" s="83"/>
      <c r="M4" s="83"/>
      <c r="N4" s="83"/>
      <c r="O4" s="83"/>
      <c r="P4" s="83"/>
      <c r="Q4" s="83"/>
      <c r="R4" s="83"/>
      <c r="S4" s="83"/>
      <c r="T4" s="83"/>
      <c r="U4" s="83"/>
    </row>
    <row r="5" spans="1:21" ht="67.5" x14ac:dyDescent="0.25">
      <c r="A5" s="100" t="s">
        <v>242</v>
      </c>
      <c r="B5" s="40" t="s">
        <v>243</v>
      </c>
      <c r="C5" s="45" t="s">
        <v>244</v>
      </c>
      <c r="D5" s="38" t="s">
        <v>245</v>
      </c>
      <c r="E5" s="83"/>
      <c r="F5" s="83"/>
      <c r="G5" s="83"/>
      <c r="H5" s="83"/>
      <c r="I5" s="83"/>
      <c r="J5" s="83"/>
      <c r="K5" s="83"/>
      <c r="L5" s="83"/>
      <c r="M5" s="83"/>
      <c r="N5" s="83"/>
      <c r="O5" s="83"/>
      <c r="P5" s="83"/>
      <c r="Q5" s="83"/>
      <c r="R5" s="83"/>
      <c r="S5" s="83"/>
      <c r="T5" s="83"/>
      <c r="U5" s="83"/>
    </row>
    <row r="6" spans="1:21" ht="67.5" x14ac:dyDescent="0.25">
      <c r="A6" s="100" t="s">
        <v>213</v>
      </c>
      <c r="B6" s="41" t="s">
        <v>246</v>
      </c>
      <c r="C6" s="45" t="s">
        <v>247</v>
      </c>
      <c r="D6" s="38" t="s">
        <v>248</v>
      </c>
      <c r="E6" s="83"/>
      <c r="F6" s="83"/>
      <c r="G6" s="83"/>
      <c r="H6" s="83"/>
      <c r="I6" s="83"/>
      <c r="J6" s="83"/>
      <c r="K6" s="83"/>
      <c r="L6" s="83"/>
      <c r="M6" s="83"/>
      <c r="N6" s="83"/>
      <c r="O6" s="83"/>
      <c r="P6" s="83"/>
      <c r="Q6" s="83"/>
      <c r="R6" s="83"/>
      <c r="S6" s="83"/>
      <c r="T6" s="83"/>
      <c r="U6" s="83"/>
    </row>
    <row r="7" spans="1:21" ht="101.25" x14ac:dyDescent="0.25">
      <c r="A7" s="100" t="s">
        <v>249</v>
      </c>
      <c r="B7" s="42" t="s">
        <v>250</v>
      </c>
      <c r="C7" s="45" t="s">
        <v>251</v>
      </c>
      <c r="D7" s="38" t="s">
        <v>252</v>
      </c>
      <c r="E7" s="83"/>
      <c r="F7" s="83"/>
      <c r="G7" s="83"/>
      <c r="H7" s="83"/>
      <c r="I7" s="83"/>
      <c r="J7" s="83"/>
      <c r="K7" s="83"/>
      <c r="L7" s="83"/>
      <c r="M7" s="83"/>
      <c r="N7" s="83"/>
      <c r="O7" s="83"/>
      <c r="P7" s="83"/>
      <c r="Q7" s="83"/>
      <c r="R7" s="83"/>
      <c r="S7" s="83"/>
      <c r="T7" s="83"/>
      <c r="U7" s="83"/>
    </row>
    <row r="8" spans="1:21" ht="67.5" x14ac:dyDescent="0.25">
      <c r="A8" s="100" t="s">
        <v>253</v>
      </c>
      <c r="B8" s="43" t="s">
        <v>254</v>
      </c>
      <c r="C8" s="45" t="s">
        <v>255</v>
      </c>
      <c r="D8" s="38" t="s">
        <v>256</v>
      </c>
      <c r="E8" s="83"/>
      <c r="F8" s="83"/>
      <c r="G8" s="83"/>
      <c r="H8" s="83"/>
      <c r="I8" s="83"/>
      <c r="J8" s="83"/>
      <c r="K8" s="83"/>
      <c r="L8" s="83"/>
      <c r="M8" s="83"/>
      <c r="N8" s="83"/>
      <c r="O8" s="83"/>
      <c r="P8" s="83"/>
      <c r="Q8" s="83"/>
      <c r="R8" s="83"/>
      <c r="S8" s="83"/>
      <c r="T8" s="83"/>
      <c r="U8" s="83"/>
    </row>
    <row r="9" spans="1:21" ht="20.25" x14ac:dyDescent="0.25">
      <c r="A9" s="100"/>
      <c r="B9" s="100"/>
      <c r="C9" s="102"/>
      <c r="D9" s="102"/>
      <c r="E9" s="83"/>
      <c r="F9" s="83"/>
      <c r="G9" s="83"/>
      <c r="H9" s="83"/>
      <c r="I9" s="83"/>
      <c r="J9" s="83"/>
      <c r="K9" s="83"/>
      <c r="L9" s="83"/>
      <c r="M9" s="83"/>
      <c r="N9" s="83"/>
      <c r="O9" s="83"/>
      <c r="P9" s="83"/>
      <c r="Q9" s="83"/>
      <c r="R9" s="83"/>
      <c r="S9" s="83"/>
      <c r="T9" s="83"/>
      <c r="U9" s="83"/>
    </row>
    <row r="10" spans="1:21" ht="16.5" x14ac:dyDescent="0.25">
      <c r="A10" s="100"/>
      <c r="B10" s="103"/>
      <c r="C10" s="103"/>
      <c r="D10" s="103"/>
      <c r="E10" s="83"/>
      <c r="F10" s="83"/>
      <c r="G10" s="83"/>
      <c r="H10" s="83"/>
      <c r="I10" s="83"/>
      <c r="J10" s="83"/>
      <c r="K10" s="83"/>
      <c r="L10" s="83"/>
      <c r="M10" s="83"/>
      <c r="N10" s="83"/>
      <c r="O10" s="83"/>
      <c r="P10" s="83"/>
      <c r="Q10" s="83"/>
      <c r="R10" s="83"/>
      <c r="S10" s="83"/>
      <c r="T10" s="83"/>
      <c r="U10" s="83"/>
    </row>
    <row r="11" spans="1:21" x14ac:dyDescent="0.25">
      <c r="A11" s="100"/>
      <c r="B11" s="100" t="s">
        <v>257</v>
      </c>
      <c r="C11" s="100" t="s">
        <v>258</v>
      </c>
      <c r="D11" s="100" t="s">
        <v>259</v>
      </c>
      <c r="E11" s="83"/>
      <c r="F11" s="83"/>
      <c r="G11" s="83"/>
      <c r="H11" s="83"/>
      <c r="I11" s="83"/>
      <c r="J11" s="83"/>
      <c r="K11" s="83"/>
      <c r="L11" s="83"/>
      <c r="M11" s="83"/>
      <c r="N11" s="83"/>
      <c r="O11" s="83"/>
      <c r="P11" s="83"/>
      <c r="Q11" s="83"/>
      <c r="R11" s="83"/>
      <c r="S11" s="83"/>
      <c r="T11" s="83"/>
      <c r="U11" s="83"/>
    </row>
    <row r="12" spans="1:21" x14ac:dyDescent="0.25">
      <c r="A12" s="100"/>
      <c r="B12" s="100" t="s">
        <v>260</v>
      </c>
      <c r="C12" s="100" t="s">
        <v>261</v>
      </c>
      <c r="D12" s="100" t="s">
        <v>262</v>
      </c>
      <c r="E12" s="83"/>
      <c r="F12" s="83"/>
      <c r="G12" s="83"/>
      <c r="H12" s="83"/>
      <c r="I12" s="83"/>
      <c r="J12" s="83"/>
      <c r="K12" s="83"/>
      <c r="L12" s="83"/>
      <c r="M12" s="83"/>
      <c r="N12" s="83"/>
      <c r="O12" s="83"/>
      <c r="P12" s="83"/>
      <c r="Q12" s="83"/>
      <c r="R12" s="83"/>
      <c r="S12" s="83"/>
      <c r="T12" s="83"/>
      <c r="U12" s="83"/>
    </row>
    <row r="13" spans="1:21" x14ac:dyDescent="0.25">
      <c r="A13" s="100"/>
      <c r="B13" s="100"/>
      <c r="C13" s="100" t="s">
        <v>263</v>
      </c>
      <c r="D13" s="100" t="s">
        <v>167</v>
      </c>
      <c r="E13" s="83"/>
      <c r="F13" s="83"/>
      <c r="G13" s="83"/>
      <c r="H13" s="83"/>
      <c r="I13" s="83"/>
      <c r="J13" s="83"/>
      <c r="K13" s="83"/>
      <c r="L13" s="83"/>
      <c r="M13" s="83"/>
      <c r="N13" s="83"/>
      <c r="O13" s="83"/>
      <c r="P13" s="83"/>
      <c r="Q13" s="83"/>
      <c r="R13" s="83"/>
      <c r="S13" s="83"/>
      <c r="T13" s="83"/>
      <c r="U13" s="83"/>
    </row>
    <row r="14" spans="1:21" x14ac:dyDescent="0.25">
      <c r="A14" s="100"/>
      <c r="B14" s="100"/>
      <c r="C14" s="100" t="s">
        <v>195</v>
      </c>
      <c r="D14" s="100" t="s">
        <v>185</v>
      </c>
      <c r="E14" s="83"/>
      <c r="F14" s="83"/>
      <c r="G14" s="83"/>
      <c r="H14" s="83"/>
      <c r="I14" s="83"/>
      <c r="J14" s="83"/>
      <c r="K14" s="83"/>
      <c r="L14" s="83"/>
      <c r="M14" s="83"/>
      <c r="N14" s="83"/>
      <c r="O14" s="83"/>
      <c r="P14" s="83"/>
      <c r="Q14" s="83"/>
      <c r="R14" s="83"/>
      <c r="S14" s="83"/>
      <c r="T14" s="83"/>
      <c r="U14" s="83"/>
    </row>
    <row r="15" spans="1:21" x14ac:dyDescent="0.25">
      <c r="A15" s="100"/>
      <c r="B15" s="100"/>
      <c r="C15" s="100" t="s">
        <v>264</v>
      </c>
      <c r="D15" s="100" t="s">
        <v>265</v>
      </c>
      <c r="E15" s="83"/>
      <c r="F15" s="83"/>
      <c r="G15" s="83"/>
      <c r="H15" s="83"/>
      <c r="I15" s="83"/>
      <c r="J15" s="83"/>
      <c r="K15" s="83"/>
      <c r="L15" s="83"/>
      <c r="M15" s="83"/>
      <c r="N15" s="83"/>
      <c r="O15" s="83"/>
      <c r="P15" s="83"/>
      <c r="Q15" s="83"/>
      <c r="R15" s="83"/>
      <c r="S15" s="83"/>
      <c r="T15" s="83"/>
      <c r="U15" s="83"/>
    </row>
    <row r="16" spans="1:21" x14ac:dyDescent="0.25">
      <c r="A16" s="100"/>
      <c r="B16" s="100"/>
      <c r="C16" s="100"/>
      <c r="D16" s="100"/>
      <c r="E16" s="83"/>
      <c r="F16" s="83"/>
      <c r="G16" s="83"/>
      <c r="H16" s="83"/>
      <c r="I16" s="83"/>
      <c r="J16" s="83"/>
      <c r="K16" s="83"/>
      <c r="L16" s="83"/>
      <c r="M16" s="83"/>
      <c r="N16" s="83"/>
      <c r="O16" s="83"/>
    </row>
    <row r="17" spans="1:15" x14ac:dyDescent="0.25">
      <c r="A17" s="100"/>
      <c r="B17" s="100"/>
      <c r="C17" s="100"/>
      <c r="D17" s="100"/>
      <c r="E17" s="83"/>
      <c r="F17" s="83"/>
      <c r="G17" s="83"/>
      <c r="H17" s="83"/>
      <c r="I17" s="83"/>
      <c r="J17" s="83"/>
      <c r="K17" s="83"/>
      <c r="L17" s="83"/>
      <c r="M17" s="83"/>
      <c r="N17" s="83"/>
      <c r="O17" s="83"/>
    </row>
    <row r="18" spans="1:15" x14ac:dyDescent="0.25">
      <c r="A18" s="100"/>
      <c r="B18" s="104"/>
      <c r="C18" s="104"/>
      <c r="D18" s="104"/>
      <c r="E18" s="83"/>
      <c r="F18" s="83"/>
      <c r="G18" s="83"/>
      <c r="H18" s="83"/>
      <c r="I18" s="83"/>
      <c r="J18" s="83"/>
      <c r="K18" s="83"/>
      <c r="L18" s="83"/>
      <c r="M18" s="83"/>
      <c r="N18" s="83"/>
      <c r="O18" s="83"/>
    </row>
    <row r="19" spans="1:15" x14ac:dyDescent="0.25">
      <c r="A19" s="100"/>
      <c r="B19" s="104"/>
      <c r="C19" s="104"/>
      <c r="D19" s="104"/>
      <c r="E19" s="83"/>
      <c r="F19" s="83"/>
      <c r="G19" s="83"/>
      <c r="H19" s="83"/>
      <c r="I19" s="83"/>
      <c r="J19" s="83"/>
      <c r="K19" s="83"/>
      <c r="L19" s="83"/>
      <c r="M19" s="83"/>
      <c r="N19" s="83"/>
      <c r="O19" s="83"/>
    </row>
    <row r="20" spans="1:15" x14ac:dyDescent="0.25">
      <c r="A20" s="100"/>
      <c r="B20" s="104"/>
      <c r="C20" s="104"/>
      <c r="D20" s="104"/>
      <c r="E20" s="83"/>
      <c r="F20" s="83"/>
      <c r="G20" s="83"/>
      <c r="H20" s="83"/>
      <c r="I20" s="83"/>
      <c r="J20" s="83"/>
      <c r="K20" s="83"/>
      <c r="L20" s="83"/>
      <c r="M20" s="83"/>
      <c r="N20" s="83"/>
      <c r="O20" s="83"/>
    </row>
    <row r="21" spans="1:15" x14ac:dyDescent="0.25">
      <c r="A21" s="100"/>
      <c r="B21" s="104"/>
      <c r="C21" s="104"/>
      <c r="D21" s="104"/>
      <c r="E21" s="83"/>
      <c r="F21" s="83"/>
      <c r="G21" s="83"/>
      <c r="H21" s="83"/>
      <c r="I21" s="83"/>
      <c r="J21" s="83"/>
      <c r="K21" s="83"/>
      <c r="L21" s="83"/>
      <c r="M21" s="83"/>
      <c r="N21" s="83"/>
      <c r="O21" s="83"/>
    </row>
    <row r="22" spans="1:15" ht="20.25" x14ac:dyDescent="0.25">
      <c r="A22" s="100"/>
      <c r="B22" s="100"/>
      <c r="C22" s="102"/>
      <c r="D22" s="102"/>
      <c r="E22" s="83"/>
      <c r="F22" s="83"/>
      <c r="G22" s="83"/>
      <c r="H22" s="83"/>
      <c r="I22" s="83"/>
      <c r="J22" s="83"/>
      <c r="K22" s="83"/>
      <c r="L22" s="83"/>
      <c r="M22" s="83"/>
      <c r="N22" s="83"/>
      <c r="O22" s="83"/>
    </row>
    <row r="23" spans="1:15" ht="20.25" x14ac:dyDescent="0.25">
      <c r="A23" s="100"/>
      <c r="B23" s="100"/>
      <c r="C23" s="102"/>
      <c r="D23" s="102"/>
      <c r="E23" s="83"/>
      <c r="F23" s="83"/>
      <c r="G23" s="83"/>
      <c r="H23" s="83"/>
      <c r="I23" s="83"/>
      <c r="J23" s="83"/>
      <c r="K23" s="83"/>
      <c r="L23" s="83"/>
      <c r="M23" s="83"/>
      <c r="N23" s="83"/>
      <c r="O23" s="83"/>
    </row>
    <row r="24" spans="1:15" ht="20.25" x14ac:dyDescent="0.25">
      <c r="A24" s="100"/>
      <c r="B24" s="100"/>
      <c r="C24" s="102"/>
      <c r="D24" s="102"/>
      <c r="E24" s="83"/>
      <c r="F24" s="83"/>
      <c r="G24" s="83"/>
      <c r="H24" s="83"/>
      <c r="I24" s="83"/>
      <c r="J24" s="83"/>
      <c r="K24" s="83"/>
      <c r="L24" s="83"/>
      <c r="M24" s="83"/>
      <c r="N24" s="83"/>
      <c r="O24" s="83"/>
    </row>
    <row r="25" spans="1:15" ht="20.25" x14ac:dyDescent="0.25">
      <c r="A25" s="100"/>
      <c r="B25" s="100"/>
      <c r="C25" s="102"/>
      <c r="D25" s="102"/>
      <c r="E25" s="83"/>
      <c r="F25" s="83"/>
      <c r="G25" s="83"/>
      <c r="H25" s="83"/>
      <c r="I25" s="83"/>
      <c r="J25" s="83"/>
      <c r="K25" s="83"/>
      <c r="L25" s="83"/>
      <c r="M25" s="83"/>
      <c r="N25" s="83"/>
      <c r="O25" s="83"/>
    </row>
    <row r="26" spans="1:15" ht="20.25" x14ac:dyDescent="0.25">
      <c r="A26" s="100"/>
      <c r="B26" s="100"/>
      <c r="C26" s="102"/>
      <c r="D26" s="102"/>
      <c r="E26" s="83"/>
      <c r="F26" s="83"/>
      <c r="G26" s="83"/>
      <c r="H26" s="83"/>
      <c r="I26" s="83"/>
      <c r="J26" s="83"/>
      <c r="K26" s="83"/>
      <c r="L26" s="83"/>
      <c r="M26" s="83"/>
      <c r="N26" s="83"/>
      <c r="O26" s="83"/>
    </row>
    <row r="27" spans="1:15" ht="20.25" x14ac:dyDescent="0.25">
      <c r="A27" s="100"/>
      <c r="B27" s="100"/>
      <c r="C27" s="102"/>
      <c r="D27" s="102"/>
      <c r="E27" s="83"/>
      <c r="F27" s="83"/>
      <c r="G27" s="83"/>
      <c r="H27" s="83"/>
      <c r="I27" s="83"/>
      <c r="J27" s="83"/>
      <c r="K27" s="83"/>
      <c r="L27" s="83"/>
      <c r="M27" s="83"/>
      <c r="N27" s="83"/>
      <c r="O27" s="83"/>
    </row>
    <row r="28" spans="1:15" ht="20.25" x14ac:dyDescent="0.25">
      <c r="A28" s="100"/>
      <c r="B28" s="100"/>
      <c r="C28" s="102"/>
      <c r="D28" s="102"/>
      <c r="E28" s="83"/>
      <c r="F28" s="83"/>
      <c r="G28" s="83"/>
      <c r="H28" s="83"/>
      <c r="I28" s="83"/>
      <c r="J28" s="83"/>
      <c r="K28" s="83"/>
      <c r="L28" s="83"/>
      <c r="M28" s="83"/>
      <c r="N28" s="83"/>
      <c r="O28" s="83"/>
    </row>
    <row r="29" spans="1:15" ht="20.25" x14ac:dyDescent="0.25">
      <c r="A29" s="100"/>
      <c r="B29" s="100"/>
      <c r="C29" s="102"/>
      <c r="D29" s="102"/>
      <c r="E29" s="83"/>
      <c r="F29" s="83"/>
      <c r="G29" s="83"/>
      <c r="H29" s="83"/>
      <c r="I29" s="83"/>
      <c r="J29" s="83"/>
      <c r="K29" s="83"/>
      <c r="L29" s="83"/>
      <c r="M29" s="83"/>
      <c r="N29" s="83"/>
      <c r="O29" s="83"/>
    </row>
    <row r="30" spans="1:15" ht="20.25" x14ac:dyDescent="0.25">
      <c r="A30" s="100"/>
      <c r="B30" s="100"/>
      <c r="C30" s="102"/>
      <c r="D30" s="102"/>
      <c r="E30" s="83"/>
      <c r="F30" s="83"/>
      <c r="G30" s="83"/>
      <c r="H30" s="83"/>
      <c r="I30" s="83"/>
      <c r="J30" s="83"/>
      <c r="K30" s="83"/>
      <c r="L30" s="83"/>
      <c r="M30" s="83"/>
      <c r="N30" s="83"/>
      <c r="O30" s="83"/>
    </row>
    <row r="31" spans="1:15" ht="20.25" x14ac:dyDescent="0.25">
      <c r="A31" s="100"/>
      <c r="B31" s="100"/>
      <c r="C31" s="102"/>
      <c r="D31" s="102"/>
      <c r="E31" s="83"/>
      <c r="F31" s="83"/>
      <c r="G31" s="83"/>
      <c r="H31" s="83"/>
      <c r="I31" s="83"/>
      <c r="J31" s="83"/>
      <c r="K31" s="83"/>
      <c r="L31" s="83"/>
      <c r="M31" s="83"/>
      <c r="N31" s="83"/>
      <c r="O31" s="83"/>
    </row>
    <row r="32" spans="1:15" ht="20.25" x14ac:dyDescent="0.25">
      <c r="A32" s="100"/>
      <c r="B32" s="100"/>
      <c r="C32" s="102"/>
      <c r="D32" s="102"/>
      <c r="E32" s="83"/>
      <c r="F32" s="83"/>
      <c r="G32" s="83"/>
      <c r="H32" s="83"/>
      <c r="I32" s="83"/>
      <c r="J32" s="83"/>
      <c r="K32" s="83"/>
      <c r="L32" s="83"/>
      <c r="M32" s="83"/>
      <c r="N32" s="83"/>
      <c r="O32" s="83"/>
    </row>
    <row r="33" spans="1:15" ht="20.25" x14ac:dyDescent="0.25">
      <c r="A33" s="100"/>
      <c r="B33" s="100"/>
      <c r="C33" s="102"/>
      <c r="D33" s="102"/>
      <c r="E33" s="83"/>
      <c r="F33" s="83"/>
      <c r="G33" s="83"/>
      <c r="H33" s="83"/>
      <c r="I33" s="83"/>
      <c r="J33" s="83"/>
      <c r="K33" s="83"/>
      <c r="L33" s="83"/>
      <c r="M33" s="83"/>
      <c r="N33" s="83"/>
      <c r="O33" s="83"/>
    </row>
    <row r="34" spans="1:15" ht="20.25" x14ac:dyDescent="0.25">
      <c r="A34" s="100"/>
      <c r="B34" s="100"/>
      <c r="C34" s="102"/>
      <c r="D34" s="102"/>
      <c r="E34" s="83"/>
      <c r="F34" s="83"/>
      <c r="G34" s="83"/>
      <c r="H34" s="83"/>
      <c r="I34" s="83"/>
      <c r="J34" s="83"/>
      <c r="K34" s="83"/>
      <c r="L34" s="83"/>
      <c r="M34" s="83"/>
      <c r="N34" s="83"/>
      <c r="O34" s="83"/>
    </row>
    <row r="35" spans="1:15" ht="20.25" x14ac:dyDescent="0.25">
      <c r="A35" s="100"/>
      <c r="B35" s="100"/>
      <c r="C35" s="102"/>
      <c r="D35" s="102"/>
      <c r="E35" s="83"/>
      <c r="F35" s="83"/>
      <c r="G35" s="83"/>
      <c r="H35" s="83"/>
      <c r="I35" s="83"/>
      <c r="J35" s="83"/>
      <c r="K35" s="83"/>
      <c r="L35" s="83"/>
      <c r="M35" s="83"/>
      <c r="N35" s="83"/>
      <c r="O35" s="83"/>
    </row>
    <row r="36" spans="1:15" ht="20.25" x14ac:dyDescent="0.25">
      <c r="A36" s="100"/>
      <c r="B36" s="100"/>
      <c r="C36" s="102"/>
      <c r="D36" s="102"/>
      <c r="E36" s="83"/>
      <c r="F36" s="83"/>
      <c r="G36" s="83"/>
      <c r="H36" s="83"/>
      <c r="I36" s="83"/>
      <c r="J36" s="83"/>
      <c r="K36" s="83"/>
      <c r="L36" s="83"/>
      <c r="M36" s="83"/>
      <c r="N36" s="83"/>
      <c r="O36" s="83"/>
    </row>
    <row r="37" spans="1:15" ht="20.25" x14ac:dyDescent="0.25">
      <c r="A37" s="100"/>
      <c r="B37" s="100"/>
      <c r="C37" s="102"/>
      <c r="D37" s="102"/>
      <c r="E37" s="83"/>
      <c r="F37" s="83"/>
      <c r="G37" s="83"/>
      <c r="H37" s="83"/>
      <c r="I37" s="83"/>
      <c r="J37" s="83"/>
      <c r="K37" s="83"/>
      <c r="L37" s="83"/>
      <c r="M37" s="83"/>
      <c r="N37" s="83"/>
      <c r="O37" s="83"/>
    </row>
    <row r="38" spans="1:15" ht="20.25" x14ac:dyDescent="0.25">
      <c r="A38" s="100"/>
      <c r="B38" s="100"/>
      <c r="C38" s="102"/>
      <c r="D38" s="102"/>
      <c r="E38" s="83"/>
      <c r="F38" s="83"/>
      <c r="G38" s="83"/>
      <c r="H38" s="83"/>
      <c r="I38" s="83"/>
      <c r="J38" s="83"/>
      <c r="K38" s="83"/>
      <c r="L38" s="83"/>
      <c r="M38" s="83"/>
      <c r="N38" s="83"/>
      <c r="O38" s="83"/>
    </row>
    <row r="39" spans="1:15" ht="20.25" x14ac:dyDescent="0.25">
      <c r="A39" s="100"/>
      <c r="B39" s="100"/>
      <c r="C39" s="102"/>
      <c r="D39" s="102"/>
      <c r="E39" s="83"/>
      <c r="F39" s="83"/>
      <c r="G39" s="83"/>
      <c r="H39" s="83"/>
      <c r="I39" s="83"/>
      <c r="J39" s="83"/>
      <c r="K39" s="83"/>
      <c r="L39" s="83"/>
      <c r="M39" s="83"/>
      <c r="N39" s="83"/>
      <c r="O39" s="83"/>
    </row>
    <row r="40" spans="1:15" ht="20.25" x14ac:dyDescent="0.25">
      <c r="A40" s="100"/>
      <c r="B40" s="100"/>
      <c r="C40" s="102"/>
      <c r="D40" s="102"/>
      <c r="E40" s="83"/>
      <c r="F40" s="83"/>
      <c r="G40" s="83"/>
      <c r="H40" s="83"/>
      <c r="I40" s="83"/>
      <c r="J40" s="83"/>
      <c r="K40" s="83"/>
      <c r="L40" s="83"/>
      <c r="M40" s="83"/>
      <c r="N40" s="83"/>
      <c r="O40" s="83"/>
    </row>
    <row r="41" spans="1:15" ht="20.25" x14ac:dyDescent="0.25">
      <c r="A41" s="100"/>
      <c r="B41" s="100"/>
      <c r="C41" s="102"/>
      <c r="D41" s="102"/>
      <c r="E41" s="83"/>
      <c r="F41" s="83"/>
      <c r="G41" s="83"/>
      <c r="H41" s="83"/>
      <c r="I41" s="83"/>
      <c r="J41" s="83"/>
      <c r="K41" s="83"/>
      <c r="L41" s="83"/>
      <c r="M41" s="83"/>
      <c r="N41" s="83"/>
      <c r="O41" s="83"/>
    </row>
    <row r="42" spans="1:15" ht="20.25" x14ac:dyDescent="0.25">
      <c r="A42" s="100"/>
      <c r="B42" s="100"/>
      <c r="C42" s="102"/>
      <c r="D42" s="102"/>
      <c r="E42" s="83"/>
      <c r="F42" s="83"/>
      <c r="G42" s="83"/>
      <c r="H42" s="83"/>
      <c r="I42" s="83"/>
      <c r="J42" s="83"/>
      <c r="K42" s="83"/>
      <c r="L42" s="83"/>
      <c r="M42" s="83"/>
      <c r="N42" s="83"/>
      <c r="O42" s="83"/>
    </row>
    <row r="43" spans="1:15" ht="20.25" x14ac:dyDescent="0.25">
      <c r="A43" s="100"/>
      <c r="B43" s="100"/>
      <c r="C43" s="102"/>
      <c r="D43" s="102"/>
      <c r="E43" s="83"/>
      <c r="F43" s="83"/>
      <c r="G43" s="83"/>
      <c r="H43" s="83"/>
      <c r="I43" s="83"/>
      <c r="J43" s="83"/>
      <c r="K43" s="83"/>
      <c r="L43" s="83"/>
      <c r="M43" s="83"/>
      <c r="N43" s="83"/>
      <c r="O43" s="83"/>
    </row>
    <row r="44" spans="1:15" ht="20.25" x14ac:dyDescent="0.25">
      <c r="A44" s="100"/>
      <c r="B44" s="100"/>
      <c r="C44" s="102"/>
      <c r="D44" s="102"/>
      <c r="E44" s="83"/>
      <c r="F44" s="83"/>
      <c r="G44" s="83"/>
      <c r="H44" s="83"/>
      <c r="I44" s="83"/>
      <c r="J44" s="83"/>
      <c r="K44" s="83"/>
      <c r="L44" s="83"/>
      <c r="M44" s="83"/>
      <c r="N44" s="83"/>
      <c r="O44" s="83"/>
    </row>
    <row r="45" spans="1:15" ht="20.25" x14ac:dyDescent="0.25">
      <c r="A45" s="100"/>
      <c r="B45" s="100"/>
      <c r="C45" s="102"/>
      <c r="D45" s="102"/>
      <c r="E45" s="83"/>
      <c r="F45" s="83"/>
      <c r="G45" s="83"/>
      <c r="H45" s="83"/>
      <c r="I45" s="83"/>
      <c r="J45" s="83"/>
      <c r="K45" s="83"/>
      <c r="L45" s="83"/>
      <c r="M45" s="83"/>
      <c r="N45" s="83"/>
      <c r="O45" s="83"/>
    </row>
    <row r="46" spans="1:15" ht="20.25" x14ac:dyDescent="0.25">
      <c r="A46" s="100"/>
      <c r="B46" s="100"/>
      <c r="C46" s="102"/>
      <c r="D46" s="102"/>
      <c r="E46" s="83"/>
      <c r="F46" s="83"/>
      <c r="G46" s="83"/>
      <c r="H46" s="83"/>
      <c r="I46" s="83"/>
      <c r="J46" s="83"/>
      <c r="K46" s="83"/>
      <c r="L46" s="83"/>
      <c r="M46" s="83"/>
      <c r="N46" s="83"/>
      <c r="O46" s="83"/>
    </row>
    <row r="47" spans="1:15" ht="20.25" x14ac:dyDescent="0.25">
      <c r="A47" s="100"/>
      <c r="B47" s="100"/>
      <c r="C47" s="102"/>
      <c r="D47" s="102"/>
      <c r="E47" s="83"/>
      <c r="F47" s="83"/>
      <c r="G47" s="83"/>
      <c r="H47" s="83"/>
      <c r="I47" s="83"/>
      <c r="J47" s="83"/>
      <c r="K47" s="83"/>
      <c r="L47" s="83"/>
      <c r="M47" s="83"/>
      <c r="N47" s="83"/>
      <c r="O47" s="83"/>
    </row>
    <row r="48" spans="1:15" ht="20.25" x14ac:dyDescent="0.25">
      <c r="A48" s="100"/>
      <c r="B48" s="100"/>
      <c r="C48" s="102"/>
      <c r="D48" s="102"/>
      <c r="E48" s="83"/>
      <c r="F48" s="83"/>
      <c r="G48" s="83"/>
      <c r="H48" s="83"/>
      <c r="I48" s="83"/>
      <c r="J48" s="83"/>
      <c r="K48" s="83"/>
      <c r="L48" s="83"/>
      <c r="M48" s="83"/>
      <c r="N48" s="83"/>
      <c r="O48" s="83"/>
    </row>
    <row r="49" spans="1:15" ht="20.25" x14ac:dyDescent="0.25">
      <c r="A49" s="100"/>
      <c r="B49" s="100"/>
      <c r="C49" s="102"/>
      <c r="D49" s="102"/>
      <c r="E49" s="83"/>
      <c r="F49" s="83"/>
      <c r="G49" s="83"/>
      <c r="H49" s="83"/>
      <c r="I49" s="83"/>
      <c r="J49" s="83"/>
      <c r="K49" s="83"/>
      <c r="L49" s="83"/>
      <c r="M49" s="83"/>
      <c r="N49" s="83"/>
      <c r="O49" s="83"/>
    </row>
    <row r="50" spans="1:15" ht="20.25" x14ac:dyDescent="0.25">
      <c r="A50" s="100"/>
      <c r="B50" s="100"/>
      <c r="C50" s="102"/>
      <c r="D50" s="102"/>
      <c r="E50" s="83"/>
      <c r="F50" s="83"/>
      <c r="G50" s="83"/>
      <c r="H50" s="83"/>
      <c r="I50" s="83"/>
      <c r="J50" s="83"/>
      <c r="K50" s="83"/>
      <c r="L50" s="83"/>
      <c r="M50" s="83"/>
      <c r="N50" s="83"/>
      <c r="O50" s="83"/>
    </row>
    <row r="51" spans="1:15" ht="20.25" x14ac:dyDescent="0.25">
      <c r="A51" s="100"/>
      <c r="B51" s="100"/>
      <c r="C51" s="102"/>
      <c r="D51" s="102"/>
      <c r="E51" s="83"/>
      <c r="F51" s="83"/>
      <c r="G51" s="83"/>
      <c r="H51" s="83"/>
      <c r="I51" s="83"/>
      <c r="J51" s="83"/>
      <c r="K51" s="83"/>
      <c r="L51" s="83"/>
      <c r="M51" s="83"/>
      <c r="N51" s="83"/>
      <c r="O51" s="83"/>
    </row>
    <row r="52" spans="1:15" ht="20.25" x14ac:dyDescent="0.25">
      <c r="A52" s="100"/>
      <c r="B52" s="23"/>
      <c r="C52" s="34"/>
      <c r="D52" s="34"/>
    </row>
    <row r="53" spans="1:15" ht="20.25" x14ac:dyDescent="0.25">
      <c r="A53" s="100"/>
      <c r="B53" s="23"/>
      <c r="C53" s="34"/>
      <c r="D53" s="34"/>
    </row>
    <row r="54" spans="1:15" ht="20.25" x14ac:dyDescent="0.25">
      <c r="A54" s="100"/>
      <c r="B54" s="23"/>
      <c r="C54" s="34"/>
      <c r="D54" s="34"/>
    </row>
    <row r="55" spans="1:15" ht="20.25" x14ac:dyDescent="0.25">
      <c r="A55" s="100"/>
      <c r="B55" s="23"/>
      <c r="C55" s="34"/>
      <c r="D55" s="34"/>
    </row>
    <row r="56" spans="1:15" ht="20.25" x14ac:dyDescent="0.25">
      <c r="A56" s="100"/>
      <c r="B56" s="23"/>
      <c r="C56" s="34"/>
      <c r="D56" s="34"/>
    </row>
    <row r="57" spans="1:15" ht="20.25" x14ac:dyDescent="0.25">
      <c r="A57" s="100"/>
      <c r="B57" s="23"/>
      <c r="C57" s="34"/>
      <c r="D57" s="34"/>
    </row>
    <row r="58" spans="1:15" ht="20.25" x14ac:dyDescent="0.25">
      <c r="A58" s="100"/>
      <c r="B58" s="23"/>
      <c r="C58" s="34"/>
      <c r="D58" s="34"/>
    </row>
    <row r="59" spans="1:15" ht="20.25" x14ac:dyDescent="0.25">
      <c r="A59" s="100"/>
      <c r="B59" s="23"/>
      <c r="C59" s="34"/>
      <c r="D59" s="34"/>
    </row>
    <row r="60" spans="1:15" ht="20.25" x14ac:dyDescent="0.25">
      <c r="A60" s="100"/>
      <c r="B60" s="23"/>
      <c r="C60" s="34"/>
      <c r="D60" s="34"/>
    </row>
    <row r="61" spans="1:15" ht="20.25" x14ac:dyDescent="0.25">
      <c r="A61" s="100"/>
      <c r="B61" s="23"/>
      <c r="C61" s="34"/>
      <c r="D61" s="34"/>
    </row>
    <row r="62" spans="1:15" ht="20.25" x14ac:dyDescent="0.25">
      <c r="A62" s="100"/>
      <c r="B62" s="23"/>
      <c r="C62" s="34"/>
      <c r="D62" s="34"/>
    </row>
    <row r="63" spans="1:15" ht="20.25" x14ac:dyDescent="0.25">
      <c r="A63" s="100"/>
      <c r="B63" s="23"/>
      <c r="C63" s="34"/>
      <c r="D63" s="34"/>
    </row>
    <row r="64" spans="1:15" ht="20.25" x14ac:dyDescent="0.25">
      <c r="A64" s="100"/>
      <c r="B64" s="23"/>
      <c r="C64" s="34"/>
      <c r="D64" s="34"/>
    </row>
    <row r="65" spans="1:4" ht="20.25" x14ac:dyDescent="0.25">
      <c r="A65" s="100"/>
      <c r="B65" s="23"/>
      <c r="C65" s="34"/>
      <c r="D65" s="34"/>
    </row>
    <row r="66" spans="1:4" ht="20.25" x14ac:dyDescent="0.25">
      <c r="A66" s="100"/>
      <c r="B66" s="23"/>
      <c r="C66" s="34"/>
      <c r="D66" s="34"/>
    </row>
    <row r="67" spans="1:4" ht="20.25" x14ac:dyDescent="0.25">
      <c r="A67" s="100"/>
      <c r="B67" s="23"/>
      <c r="C67" s="34"/>
      <c r="D67" s="34"/>
    </row>
    <row r="68" spans="1:4" ht="20.25" x14ac:dyDescent="0.25">
      <c r="A68" s="100"/>
      <c r="B68" s="23"/>
      <c r="C68" s="34"/>
      <c r="D68" s="34"/>
    </row>
    <row r="69" spans="1:4" ht="20.25" x14ac:dyDescent="0.25">
      <c r="A69" s="100"/>
      <c r="B69" s="23"/>
      <c r="C69" s="34"/>
      <c r="D69" s="34"/>
    </row>
    <row r="70" spans="1:4" ht="20.25" x14ac:dyDescent="0.25">
      <c r="A70" s="100"/>
      <c r="B70" s="23"/>
      <c r="C70" s="34"/>
      <c r="D70" s="34"/>
    </row>
    <row r="71" spans="1:4" ht="20.25" x14ac:dyDescent="0.25">
      <c r="A71" s="100"/>
      <c r="B71" s="23"/>
      <c r="C71" s="34"/>
      <c r="D71" s="34"/>
    </row>
    <row r="72" spans="1:4" ht="20.25" x14ac:dyDescent="0.25">
      <c r="A72" s="100"/>
      <c r="B72" s="23"/>
      <c r="C72" s="34"/>
      <c r="D72" s="34"/>
    </row>
    <row r="73" spans="1:4" ht="20.25" x14ac:dyDescent="0.25">
      <c r="A73" s="100"/>
      <c r="B73" s="23"/>
      <c r="C73" s="34"/>
      <c r="D73" s="34"/>
    </row>
    <row r="74" spans="1:4" ht="20.25" x14ac:dyDescent="0.25">
      <c r="A74" s="100"/>
      <c r="B74" s="23"/>
      <c r="C74" s="34"/>
      <c r="D74" s="34"/>
    </row>
    <row r="75" spans="1:4" ht="20.25" x14ac:dyDescent="0.25">
      <c r="A75" s="100"/>
      <c r="B75" s="23"/>
      <c r="C75" s="34"/>
      <c r="D75" s="34"/>
    </row>
    <row r="76" spans="1:4" ht="20.25" x14ac:dyDescent="0.25">
      <c r="A76" s="100"/>
      <c r="B76" s="23"/>
      <c r="C76" s="34"/>
      <c r="D76" s="34"/>
    </row>
    <row r="77" spans="1:4" ht="20.25" x14ac:dyDescent="0.25">
      <c r="A77" s="100"/>
      <c r="B77" s="23"/>
      <c r="C77" s="34"/>
      <c r="D77" s="34"/>
    </row>
    <row r="78" spans="1:4" ht="20.25" x14ac:dyDescent="0.25">
      <c r="A78" s="100"/>
      <c r="B78" s="23"/>
      <c r="C78" s="34"/>
      <c r="D78" s="34"/>
    </row>
    <row r="79" spans="1:4" ht="20.25" x14ac:dyDescent="0.25">
      <c r="A79" s="100"/>
      <c r="B79" s="23"/>
      <c r="C79" s="34"/>
      <c r="D79" s="34"/>
    </row>
    <row r="80" spans="1:4" ht="20.25" x14ac:dyDescent="0.25">
      <c r="A80" s="100"/>
      <c r="B80" s="23"/>
      <c r="C80" s="34"/>
      <c r="D80" s="34"/>
    </row>
    <row r="81" spans="1:4" ht="20.25" x14ac:dyDescent="0.25">
      <c r="A81" s="100"/>
      <c r="B81" s="23"/>
      <c r="C81" s="34"/>
      <c r="D81" s="34"/>
    </row>
    <row r="82" spans="1:4" ht="20.25" x14ac:dyDescent="0.25">
      <c r="A82" s="100"/>
      <c r="B82" s="23"/>
      <c r="C82" s="34"/>
      <c r="D82" s="34"/>
    </row>
    <row r="83" spans="1:4" ht="20.25" x14ac:dyDescent="0.25">
      <c r="A83" s="100"/>
      <c r="B83" s="23"/>
      <c r="C83" s="34"/>
      <c r="D83" s="34"/>
    </row>
    <row r="84" spans="1:4" ht="20.25" x14ac:dyDescent="0.25">
      <c r="A84" s="100"/>
      <c r="B84" s="23"/>
      <c r="C84" s="34"/>
      <c r="D84" s="34"/>
    </row>
    <row r="85" spans="1:4" ht="20.25" x14ac:dyDescent="0.25">
      <c r="A85" s="100"/>
      <c r="B85" s="23"/>
      <c r="C85" s="34"/>
      <c r="D85" s="34"/>
    </row>
    <row r="86" spans="1:4" ht="20.25" x14ac:dyDescent="0.25">
      <c r="A86" s="100"/>
      <c r="B86" s="23"/>
      <c r="C86" s="34"/>
      <c r="D86" s="34"/>
    </row>
    <row r="87" spans="1:4" ht="20.25" x14ac:dyDescent="0.25">
      <c r="A87" s="100"/>
      <c r="B87" s="23"/>
      <c r="C87" s="34"/>
      <c r="D87" s="34"/>
    </row>
    <row r="88" spans="1:4" ht="20.25" x14ac:dyDescent="0.25">
      <c r="A88" s="100"/>
      <c r="B88" s="23"/>
      <c r="C88" s="34"/>
      <c r="D88" s="34"/>
    </row>
    <row r="89" spans="1:4" ht="20.25" x14ac:dyDescent="0.25">
      <c r="A89" s="100"/>
      <c r="B89" s="23"/>
      <c r="C89" s="34"/>
      <c r="D89" s="34"/>
    </row>
    <row r="90" spans="1:4" ht="20.25" x14ac:dyDescent="0.25">
      <c r="A90" s="100"/>
      <c r="B90" s="23"/>
      <c r="C90" s="34"/>
      <c r="D90" s="34"/>
    </row>
    <row r="91" spans="1:4" ht="20.25" x14ac:dyDescent="0.25">
      <c r="A91" s="100"/>
      <c r="B91" s="23"/>
      <c r="C91" s="34"/>
      <c r="D91" s="34"/>
    </row>
    <row r="92" spans="1:4" ht="20.25" x14ac:dyDescent="0.25">
      <c r="A92" s="100"/>
      <c r="B92" s="23"/>
      <c r="C92" s="34"/>
      <c r="D92" s="34"/>
    </row>
    <row r="93" spans="1:4" ht="20.25" x14ac:dyDescent="0.25">
      <c r="A93" s="100"/>
      <c r="B93" s="23"/>
      <c r="C93" s="34"/>
      <c r="D93" s="34"/>
    </row>
    <row r="94" spans="1:4" ht="20.25" x14ac:dyDescent="0.25">
      <c r="A94" s="100"/>
      <c r="B94" s="23"/>
      <c r="C94" s="34"/>
      <c r="D94" s="34"/>
    </row>
    <row r="95" spans="1:4" ht="20.25" x14ac:dyDescent="0.25">
      <c r="A95" s="100"/>
      <c r="B95" s="23"/>
      <c r="C95" s="34"/>
      <c r="D95" s="34"/>
    </row>
    <row r="96" spans="1:4" ht="20.25" x14ac:dyDescent="0.25">
      <c r="A96" s="100"/>
      <c r="B96" s="23"/>
      <c r="C96" s="34"/>
      <c r="D96" s="34"/>
    </row>
    <row r="97" spans="1:4" ht="20.25" x14ac:dyDescent="0.25">
      <c r="A97" s="100"/>
      <c r="B97" s="23"/>
      <c r="C97" s="34"/>
      <c r="D97" s="34"/>
    </row>
    <row r="98" spans="1:4" ht="20.25" x14ac:dyDescent="0.25">
      <c r="A98" s="100"/>
      <c r="B98" s="23"/>
      <c r="C98" s="34"/>
      <c r="D98" s="34"/>
    </row>
    <row r="99" spans="1:4" ht="20.25" x14ac:dyDescent="0.25">
      <c r="A99" s="100"/>
      <c r="B99" s="23"/>
      <c r="C99" s="34"/>
      <c r="D99" s="34"/>
    </row>
    <row r="100" spans="1:4" ht="20.25" x14ac:dyDescent="0.25">
      <c r="A100" s="100"/>
      <c r="B100" s="23"/>
      <c r="C100" s="34"/>
      <c r="D100" s="34"/>
    </row>
    <row r="101" spans="1:4" ht="20.25" x14ac:dyDescent="0.25">
      <c r="A101" s="100"/>
      <c r="B101" s="23"/>
      <c r="C101" s="34"/>
      <c r="D101" s="34"/>
    </row>
    <row r="102" spans="1:4" ht="20.25" x14ac:dyDescent="0.25">
      <c r="A102" s="100"/>
      <c r="B102" s="23"/>
      <c r="C102" s="34"/>
      <c r="D102" s="34"/>
    </row>
    <row r="103" spans="1:4" ht="20.25" x14ac:dyDescent="0.25">
      <c r="A103" s="100"/>
      <c r="B103" s="23"/>
      <c r="C103" s="34"/>
      <c r="D103" s="34"/>
    </row>
    <row r="104" spans="1:4" ht="20.25" x14ac:dyDescent="0.25">
      <c r="A104" s="100"/>
      <c r="B104" s="23"/>
      <c r="C104" s="34"/>
      <c r="D104" s="34"/>
    </row>
    <row r="105" spans="1:4" ht="20.25" x14ac:dyDescent="0.25">
      <c r="A105" s="100"/>
      <c r="B105" s="23"/>
      <c r="C105" s="34"/>
      <c r="D105" s="34"/>
    </row>
    <row r="106" spans="1:4" ht="20.25" x14ac:dyDescent="0.25">
      <c r="A106" s="100"/>
      <c r="B106" s="23"/>
      <c r="C106" s="34"/>
      <c r="D106" s="34"/>
    </row>
    <row r="107" spans="1:4" ht="20.25" x14ac:dyDescent="0.25">
      <c r="A107" s="100"/>
      <c r="B107" s="23"/>
      <c r="C107" s="34"/>
      <c r="D107" s="34"/>
    </row>
    <row r="108" spans="1:4" ht="20.25" x14ac:dyDescent="0.25">
      <c r="A108" s="100"/>
      <c r="B108" s="23"/>
      <c r="C108" s="34"/>
      <c r="D108" s="34"/>
    </row>
    <row r="109" spans="1:4" ht="20.25" x14ac:dyDescent="0.25">
      <c r="A109" s="100"/>
      <c r="B109" s="23"/>
      <c r="C109" s="34"/>
      <c r="D109" s="34"/>
    </row>
    <row r="110" spans="1:4" ht="20.25" x14ac:dyDescent="0.25">
      <c r="A110" s="100"/>
      <c r="B110" s="23"/>
      <c r="C110" s="34"/>
      <c r="D110" s="34"/>
    </row>
    <row r="111" spans="1:4" ht="20.25" x14ac:dyDescent="0.25">
      <c r="A111" s="100"/>
      <c r="B111" s="23"/>
      <c r="C111" s="34"/>
      <c r="D111" s="34"/>
    </row>
    <row r="112" spans="1:4" ht="20.25" x14ac:dyDescent="0.25">
      <c r="A112" s="100"/>
      <c r="B112" s="23"/>
      <c r="C112" s="34"/>
      <c r="D112" s="34"/>
    </row>
    <row r="113" spans="1:4" ht="20.25" x14ac:dyDescent="0.25">
      <c r="A113" s="100"/>
      <c r="B113" s="23"/>
      <c r="C113" s="34"/>
      <c r="D113" s="34"/>
    </row>
    <row r="114" spans="1:4" ht="20.25" x14ac:dyDescent="0.25">
      <c r="A114" s="100"/>
      <c r="B114" s="23"/>
      <c r="C114" s="34"/>
      <c r="D114" s="34"/>
    </row>
    <row r="115" spans="1:4" ht="20.25" x14ac:dyDescent="0.25">
      <c r="A115" s="100"/>
      <c r="B115" s="23"/>
      <c r="C115" s="34"/>
      <c r="D115" s="34"/>
    </row>
    <row r="116" spans="1:4" ht="20.25" x14ac:dyDescent="0.25">
      <c r="A116" s="100"/>
      <c r="B116" s="23"/>
      <c r="C116" s="34"/>
      <c r="D116" s="34"/>
    </row>
    <row r="117" spans="1:4" ht="20.25" x14ac:dyDescent="0.25">
      <c r="A117" s="100"/>
      <c r="B117" s="23"/>
      <c r="C117" s="34"/>
      <c r="D117" s="34"/>
    </row>
    <row r="118" spans="1:4" ht="20.25" x14ac:dyDescent="0.25">
      <c r="A118" s="100"/>
      <c r="B118" s="23"/>
      <c r="C118" s="34"/>
      <c r="D118" s="34"/>
    </row>
    <row r="119" spans="1:4" ht="20.25" x14ac:dyDescent="0.25">
      <c r="A119" s="100"/>
      <c r="B119" s="23"/>
      <c r="C119" s="34"/>
      <c r="D119" s="34"/>
    </row>
    <row r="120" spans="1:4" ht="20.25" x14ac:dyDescent="0.25">
      <c r="A120" s="100"/>
      <c r="B120" s="23"/>
      <c r="C120" s="34"/>
      <c r="D120" s="34"/>
    </row>
    <row r="121" spans="1:4" ht="20.25" x14ac:dyDescent="0.25">
      <c r="A121" s="100"/>
      <c r="B121" s="23"/>
      <c r="C121" s="34"/>
      <c r="D121" s="34"/>
    </row>
    <row r="122" spans="1:4" ht="20.25" x14ac:dyDescent="0.25">
      <c r="A122" s="100"/>
      <c r="B122" s="23"/>
      <c r="C122" s="34"/>
      <c r="D122" s="34"/>
    </row>
    <row r="123" spans="1:4" ht="20.25" x14ac:dyDescent="0.25">
      <c r="A123" s="100"/>
      <c r="B123" s="23"/>
      <c r="C123" s="34"/>
      <c r="D123" s="34"/>
    </row>
    <row r="124" spans="1:4" ht="20.25" x14ac:dyDescent="0.25">
      <c r="A124" s="100"/>
      <c r="B124" s="23"/>
      <c r="C124" s="34"/>
      <c r="D124" s="34"/>
    </row>
    <row r="125" spans="1:4" ht="20.25" x14ac:dyDescent="0.25">
      <c r="A125" s="100"/>
      <c r="B125" s="23"/>
      <c r="C125" s="34"/>
      <c r="D125" s="34"/>
    </row>
    <row r="126" spans="1:4" ht="20.25" x14ac:dyDescent="0.25">
      <c r="A126" s="100"/>
      <c r="B126" s="23"/>
      <c r="C126" s="34"/>
      <c r="D126" s="34"/>
    </row>
    <row r="127" spans="1:4" ht="20.25" x14ac:dyDescent="0.25">
      <c r="A127" s="100"/>
      <c r="B127" s="23"/>
      <c r="C127" s="34"/>
      <c r="D127" s="34"/>
    </row>
    <row r="128" spans="1:4" ht="20.25" x14ac:dyDescent="0.25">
      <c r="A128" s="100"/>
      <c r="B128" s="23"/>
      <c r="C128" s="34"/>
      <c r="D128" s="34"/>
    </row>
    <row r="129" spans="1:4" ht="20.25" x14ac:dyDescent="0.25">
      <c r="A129" s="100"/>
      <c r="B129" s="23"/>
      <c r="C129" s="34"/>
      <c r="D129" s="34"/>
    </row>
    <row r="130" spans="1:4" ht="20.25" x14ac:dyDescent="0.25">
      <c r="A130" s="100"/>
      <c r="B130" s="23"/>
      <c r="C130" s="34"/>
      <c r="D130" s="34"/>
    </row>
    <row r="131" spans="1:4" ht="20.25" x14ac:dyDescent="0.25">
      <c r="A131" s="100"/>
      <c r="B131" s="23"/>
      <c r="C131" s="34"/>
      <c r="D131" s="34"/>
    </row>
    <row r="132" spans="1:4" ht="20.25" x14ac:dyDescent="0.25">
      <c r="A132" s="100"/>
      <c r="B132" s="23"/>
      <c r="C132" s="34"/>
      <c r="D132" s="34"/>
    </row>
    <row r="133" spans="1:4" ht="20.25" x14ac:dyDescent="0.25">
      <c r="A133" s="100"/>
      <c r="B133" s="23"/>
      <c r="C133" s="34"/>
      <c r="D133" s="34"/>
    </row>
    <row r="134" spans="1:4" ht="20.25" x14ac:dyDescent="0.25">
      <c r="A134" s="100"/>
      <c r="B134" s="23"/>
      <c r="C134" s="34"/>
      <c r="D134" s="34"/>
    </row>
    <row r="135" spans="1:4" ht="20.25" x14ac:dyDescent="0.25">
      <c r="A135" s="100"/>
      <c r="B135" s="23"/>
      <c r="C135" s="34"/>
      <c r="D135" s="34"/>
    </row>
    <row r="136" spans="1:4" ht="20.25" x14ac:dyDescent="0.25">
      <c r="A136" s="100"/>
      <c r="B136" s="23"/>
      <c r="C136" s="34"/>
      <c r="D136" s="34"/>
    </row>
    <row r="137" spans="1:4" ht="20.25" x14ac:dyDescent="0.25">
      <c r="A137" s="100"/>
      <c r="B137" s="23"/>
      <c r="C137" s="34"/>
      <c r="D137" s="34"/>
    </row>
    <row r="138" spans="1:4" ht="20.25" x14ac:dyDescent="0.25">
      <c r="A138" s="100"/>
      <c r="B138" s="23"/>
      <c r="C138" s="34"/>
      <c r="D138" s="34"/>
    </row>
    <row r="139" spans="1:4" ht="20.25" x14ac:dyDescent="0.25">
      <c r="A139" s="100"/>
      <c r="B139" s="23"/>
      <c r="C139" s="34"/>
      <c r="D139" s="34"/>
    </row>
    <row r="140" spans="1:4" ht="20.25" x14ac:dyDescent="0.25">
      <c r="A140" s="100"/>
      <c r="B140" s="23"/>
      <c r="C140" s="34"/>
      <c r="D140" s="34"/>
    </row>
    <row r="141" spans="1:4" ht="20.25" x14ac:dyDescent="0.25">
      <c r="A141" s="100"/>
      <c r="B141" s="23"/>
      <c r="C141" s="34"/>
      <c r="D141" s="34"/>
    </row>
    <row r="142" spans="1:4" ht="20.25" x14ac:dyDescent="0.25">
      <c r="A142" s="100"/>
      <c r="B142" s="23"/>
      <c r="C142" s="34"/>
      <c r="D142" s="34"/>
    </row>
    <row r="143" spans="1:4" ht="20.25" x14ac:dyDescent="0.25">
      <c r="A143" s="100"/>
      <c r="B143" s="23"/>
      <c r="C143" s="34"/>
      <c r="D143" s="34"/>
    </row>
    <row r="144" spans="1:4" ht="20.25" x14ac:dyDescent="0.25">
      <c r="A144" s="100"/>
      <c r="B144" s="23"/>
      <c r="C144" s="34"/>
      <c r="D144" s="34"/>
    </row>
    <row r="145" spans="1:4" ht="20.25" x14ac:dyDescent="0.25">
      <c r="A145" s="100"/>
      <c r="B145" s="23"/>
      <c r="C145" s="34"/>
      <c r="D145" s="34"/>
    </row>
    <row r="146" spans="1:4" ht="20.25" x14ac:dyDescent="0.25">
      <c r="A146" s="100"/>
      <c r="B146" s="23"/>
      <c r="C146" s="34"/>
      <c r="D146" s="34"/>
    </row>
    <row r="147" spans="1:4" ht="20.25" x14ac:dyDescent="0.25">
      <c r="A147" s="100"/>
      <c r="B147" s="23"/>
      <c r="C147" s="34"/>
      <c r="D147" s="34"/>
    </row>
    <row r="148" spans="1:4" ht="20.25" x14ac:dyDescent="0.25">
      <c r="A148" s="100"/>
      <c r="B148" s="23"/>
      <c r="C148" s="34"/>
      <c r="D148" s="34"/>
    </row>
    <row r="149" spans="1:4" ht="20.25" x14ac:dyDescent="0.25">
      <c r="A149" s="100"/>
      <c r="B149" s="23"/>
      <c r="C149" s="34"/>
      <c r="D149" s="34"/>
    </row>
    <row r="150" spans="1:4" ht="20.25" x14ac:dyDescent="0.25">
      <c r="A150" s="100"/>
      <c r="B150" s="23"/>
      <c r="C150" s="34"/>
      <c r="D150" s="34"/>
    </row>
    <row r="151" spans="1:4" ht="20.25" x14ac:dyDescent="0.25">
      <c r="A151" s="100"/>
      <c r="B151" s="23"/>
      <c r="C151" s="34"/>
      <c r="D151" s="34"/>
    </row>
    <row r="152" spans="1:4" ht="20.25" x14ac:dyDescent="0.25">
      <c r="A152" s="100"/>
      <c r="B152" s="23"/>
      <c r="C152" s="34"/>
      <c r="D152" s="34"/>
    </row>
    <row r="153" spans="1:4" ht="20.25" x14ac:dyDescent="0.25">
      <c r="A153" s="100"/>
      <c r="B153" s="23"/>
      <c r="C153" s="34"/>
      <c r="D153" s="34"/>
    </row>
    <row r="154" spans="1:4" ht="20.25" x14ac:dyDescent="0.25">
      <c r="A154" s="100"/>
      <c r="B154" s="23"/>
      <c r="C154" s="34"/>
      <c r="D154" s="34"/>
    </row>
    <row r="155" spans="1:4" ht="20.25" x14ac:dyDescent="0.25">
      <c r="A155" s="100"/>
      <c r="B155" s="23"/>
      <c r="C155" s="34"/>
      <c r="D155" s="34"/>
    </row>
    <row r="156" spans="1:4" ht="20.25" x14ac:dyDescent="0.25">
      <c r="A156" s="100"/>
      <c r="B156" s="23"/>
      <c r="C156" s="34"/>
      <c r="D156" s="34"/>
    </row>
    <row r="157" spans="1:4" ht="20.25" x14ac:dyDescent="0.25">
      <c r="A157" s="100"/>
      <c r="B157" s="23"/>
      <c r="C157" s="34"/>
      <c r="D157" s="34"/>
    </row>
    <row r="158" spans="1:4" ht="20.25" x14ac:dyDescent="0.25">
      <c r="A158" s="100"/>
      <c r="B158" s="23"/>
      <c r="C158" s="34"/>
      <c r="D158" s="34"/>
    </row>
    <row r="159" spans="1:4" ht="20.25" x14ac:dyDescent="0.25">
      <c r="A159" s="100"/>
      <c r="B159" s="23"/>
      <c r="C159" s="34"/>
      <c r="D159" s="34"/>
    </row>
    <row r="160" spans="1:4" ht="20.25" x14ac:dyDescent="0.25">
      <c r="A160" s="100"/>
      <c r="B160" s="23"/>
      <c r="C160" s="34"/>
      <c r="D160" s="34"/>
    </row>
    <row r="161" spans="1:4" ht="20.25" x14ac:dyDescent="0.25">
      <c r="A161" s="100"/>
      <c r="B161" s="23"/>
      <c r="C161" s="34"/>
      <c r="D161" s="34"/>
    </row>
    <row r="162" spans="1:4" ht="20.25" x14ac:dyDescent="0.25">
      <c r="A162" s="100"/>
      <c r="B162" s="23"/>
      <c r="C162" s="34"/>
      <c r="D162" s="34"/>
    </row>
    <row r="163" spans="1:4" ht="20.25" x14ac:dyDescent="0.25">
      <c r="A163" s="100"/>
      <c r="B163" s="23"/>
      <c r="C163" s="34"/>
      <c r="D163" s="34"/>
    </row>
    <row r="164" spans="1:4" ht="20.25" x14ac:dyDescent="0.25">
      <c r="A164" s="100"/>
      <c r="B164" s="23"/>
      <c r="C164" s="34"/>
      <c r="D164" s="34"/>
    </row>
    <row r="165" spans="1:4" ht="20.25" x14ac:dyDescent="0.25">
      <c r="A165" s="100"/>
      <c r="B165" s="23"/>
      <c r="C165" s="34"/>
      <c r="D165" s="34"/>
    </row>
    <row r="166" spans="1:4" ht="20.25" x14ac:dyDescent="0.25">
      <c r="A166" s="100"/>
      <c r="B166" s="23"/>
      <c r="C166" s="34"/>
      <c r="D166" s="34"/>
    </row>
    <row r="167" spans="1:4" ht="20.25" x14ac:dyDescent="0.25">
      <c r="A167" s="100"/>
      <c r="B167" s="23"/>
      <c r="C167" s="34"/>
      <c r="D167" s="34"/>
    </row>
    <row r="168" spans="1:4" ht="20.25" x14ac:dyDescent="0.25">
      <c r="A168" s="100"/>
      <c r="B168" s="23"/>
      <c r="C168" s="34"/>
      <c r="D168" s="34"/>
    </row>
    <row r="169" spans="1:4" ht="20.25" x14ac:dyDescent="0.25">
      <c r="A169" s="100"/>
      <c r="B169" s="23"/>
      <c r="C169" s="34"/>
      <c r="D169" s="34"/>
    </row>
    <row r="170" spans="1:4" ht="20.25" x14ac:dyDescent="0.25">
      <c r="A170" s="100"/>
      <c r="B170" s="23"/>
      <c r="C170" s="34"/>
      <c r="D170" s="34"/>
    </row>
    <row r="171" spans="1:4" ht="20.25" x14ac:dyDescent="0.25">
      <c r="A171" s="100"/>
      <c r="B171" s="23"/>
      <c r="C171" s="34"/>
      <c r="D171" s="34"/>
    </row>
    <row r="172" spans="1:4" ht="20.25" x14ac:dyDescent="0.25">
      <c r="A172" s="100"/>
      <c r="B172" s="23"/>
      <c r="C172" s="34"/>
      <c r="D172" s="34"/>
    </row>
    <row r="173" spans="1:4" ht="20.25" x14ac:dyDescent="0.25">
      <c r="A173" s="100"/>
      <c r="B173" s="23"/>
      <c r="C173" s="34"/>
      <c r="D173" s="34"/>
    </row>
    <row r="174" spans="1:4" ht="20.25" x14ac:dyDescent="0.25">
      <c r="A174" s="100"/>
      <c r="B174" s="23"/>
      <c r="C174" s="34"/>
      <c r="D174" s="34"/>
    </row>
    <row r="175" spans="1:4" ht="20.25" x14ac:dyDescent="0.25">
      <c r="A175" s="100"/>
      <c r="B175" s="23"/>
      <c r="C175" s="34"/>
      <c r="D175" s="34"/>
    </row>
    <row r="176" spans="1:4" ht="20.25" x14ac:dyDescent="0.25">
      <c r="A176" s="100"/>
      <c r="B176" s="23"/>
      <c r="C176" s="34"/>
      <c r="D176" s="34"/>
    </row>
    <row r="177" spans="1:4" ht="20.25" x14ac:dyDescent="0.25">
      <c r="A177" s="100"/>
      <c r="B177" s="23"/>
      <c r="C177" s="34"/>
      <c r="D177" s="34"/>
    </row>
    <row r="178" spans="1:4" ht="20.25" x14ac:dyDescent="0.25">
      <c r="A178" s="100"/>
      <c r="B178" s="23"/>
      <c r="C178" s="34"/>
      <c r="D178" s="34"/>
    </row>
    <row r="179" spans="1:4" ht="20.25" x14ac:dyDescent="0.25">
      <c r="A179" s="100"/>
      <c r="B179" s="23"/>
      <c r="C179" s="34"/>
      <c r="D179" s="34"/>
    </row>
    <row r="180" spans="1:4" ht="20.25" x14ac:dyDescent="0.25">
      <c r="A180" s="100"/>
      <c r="B180" s="23"/>
      <c r="C180" s="34"/>
      <c r="D180" s="34"/>
    </row>
    <row r="181" spans="1:4" ht="20.25" x14ac:dyDescent="0.25">
      <c r="A181" s="100"/>
      <c r="B181" s="23"/>
      <c r="C181" s="34"/>
      <c r="D181" s="34"/>
    </row>
    <row r="182" spans="1:4" ht="20.25" x14ac:dyDescent="0.25">
      <c r="A182" s="100"/>
      <c r="B182" s="23"/>
      <c r="C182" s="34"/>
      <c r="D182" s="34"/>
    </row>
    <row r="183" spans="1:4" ht="20.25" x14ac:dyDescent="0.25">
      <c r="A183" s="100"/>
      <c r="B183" s="23"/>
      <c r="C183" s="34"/>
      <c r="D183" s="34"/>
    </row>
    <row r="184" spans="1:4" ht="20.25" x14ac:dyDescent="0.25">
      <c r="A184" s="100"/>
      <c r="B184" s="23"/>
      <c r="C184" s="34"/>
      <c r="D184" s="34"/>
    </row>
    <row r="185" spans="1:4" ht="20.25" x14ac:dyDescent="0.25">
      <c r="A185" s="100"/>
      <c r="B185" s="23"/>
      <c r="C185" s="34"/>
      <c r="D185" s="34"/>
    </row>
    <row r="186" spans="1:4" ht="20.25" x14ac:dyDescent="0.25">
      <c r="A186" s="100"/>
      <c r="B186" s="23"/>
      <c r="C186" s="34"/>
      <c r="D186" s="34"/>
    </row>
    <row r="187" spans="1:4" ht="20.25" x14ac:dyDescent="0.25">
      <c r="A187" s="100"/>
      <c r="B187" s="23"/>
      <c r="C187" s="34"/>
      <c r="D187" s="34"/>
    </row>
    <row r="188" spans="1:4" ht="20.25" x14ac:dyDescent="0.25">
      <c r="A188" s="100"/>
      <c r="B188" s="23"/>
      <c r="C188" s="34"/>
      <c r="D188" s="34"/>
    </row>
    <row r="189" spans="1:4" ht="20.25" x14ac:dyDescent="0.25">
      <c r="A189" s="100"/>
      <c r="B189" s="23"/>
      <c r="C189" s="34"/>
      <c r="D189" s="34"/>
    </row>
    <row r="190" spans="1:4" ht="20.25" x14ac:dyDescent="0.25">
      <c r="A190" s="100"/>
      <c r="B190" s="23"/>
      <c r="C190" s="34"/>
      <c r="D190" s="34"/>
    </row>
    <row r="191" spans="1:4" ht="20.25" x14ac:dyDescent="0.25">
      <c r="A191" s="100"/>
      <c r="B191" s="23"/>
      <c r="C191" s="34"/>
      <c r="D191" s="34"/>
    </row>
    <row r="192" spans="1:4" ht="20.25" x14ac:dyDescent="0.25">
      <c r="A192" s="100"/>
      <c r="B192" s="23"/>
      <c r="C192" s="34"/>
      <c r="D192" s="34"/>
    </row>
    <row r="193" spans="1:4" ht="20.25" x14ac:dyDescent="0.25">
      <c r="A193" s="100"/>
      <c r="B193" s="23"/>
      <c r="C193" s="34"/>
      <c r="D193" s="34"/>
    </row>
    <row r="194" spans="1:4" ht="20.25" x14ac:dyDescent="0.25">
      <c r="A194" s="100"/>
      <c r="B194" s="23"/>
      <c r="C194" s="34"/>
      <c r="D194" s="34"/>
    </row>
    <row r="195" spans="1:4" ht="20.25" x14ac:dyDescent="0.25">
      <c r="A195" s="100"/>
      <c r="B195" s="23"/>
      <c r="C195" s="34"/>
      <c r="D195" s="34"/>
    </row>
    <row r="196" spans="1:4" ht="20.25" x14ac:dyDescent="0.25">
      <c r="A196" s="100"/>
      <c r="B196" s="23"/>
      <c r="C196" s="34"/>
      <c r="D196" s="34"/>
    </row>
    <row r="197" spans="1:4" ht="20.25" x14ac:dyDescent="0.25">
      <c r="A197" s="100"/>
      <c r="B197" s="23"/>
      <c r="C197" s="34"/>
      <c r="D197" s="34"/>
    </row>
    <row r="198" spans="1:4" ht="20.25" x14ac:dyDescent="0.25">
      <c r="A198" s="100"/>
      <c r="B198" s="23"/>
      <c r="C198" s="34"/>
      <c r="D198" s="34"/>
    </row>
    <row r="199" spans="1:4" ht="20.25" x14ac:dyDescent="0.25">
      <c r="A199" s="100"/>
      <c r="B199" s="23"/>
      <c r="C199" s="34"/>
      <c r="D199" s="34"/>
    </row>
    <row r="200" spans="1:4" ht="20.25" x14ac:dyDescent="0.25">
      <c r="A200" s="100"/>
      <c r="B200" s="23"/>
      <c r="C200" s="34"/>
      <c r="D200" s="34"/>
    </row>
    <row r="201" spans="1:4" ht="20.25" x14ac:dyDescent="0.25">
      <c r="A201" s="100"/>
      <c r="B201" s="23"/>
      <c r="C201" s="34"/>
      <c r="D201" s="34"/>
    </row>
    <row r="202" spans="1:4" ht="20.25" x14ac:dyDescent="0.25">
      <c r="A202" s="100"/>
      <c r="B202" s="23"/>
      <c r="C202" s="34"/>
      <c r="D202" s="34"/>
    </row>
    <row r="203" spans="1:4" ht="20.25" x14ac:dyDescent="0.25">
      <c r="A203" s="100"/>
      <c r="B203" s="23"/>
      <c r="C203" s="34"/>
      <c r="D203" s="34"/>
    </row>
    <row r="204" spans="1:4" ht="20.25" x14ac:dyDescent="0.25">
      <c r="A204" s="100"/>
      <c r="B204" s="23"/>
      <c r="C204" s="34"/>
      <c r="D204" s="34"/>
    </row>
    <row r="205" spans="1:4" ht="20.25" x14ac:dyDescent="0.25">
      <c r="A205" s="100"/>
      <c r="B205" s="23"/>
      <c r="C205" s="34"/>
      <c r="D205" s="34"/>
    </row>
    <row r="206" spans="1:4" ht="20.25" x14ac:dyDescent="0.25">
      <c r="A206" s="100"/>
      <c r="B206" s="23"/>
      <c r="C206" s="34"/>
      <c r="D206" s="34"/>
    </row>
    <row r="207" spans="1:4" ht="20.25" x14ac:dyDescent="0.25">
      <c r="A207" s="100"/>
      <c r="B207" s="23"/>
      <c r="C207" s="34"/>
      <c r="D207" s="34"/>
    </row>
    <row r="208" spans="1:4" x14ac:dyDescent="0.25">
      <c r="A208" s="83"/>
      <c r="B208" s="23"/>
      <c r="C208" s="23"/>
      <c r="D208" s="23"/>
    </row>
    <row r="209" spans="1:8" ht="20.25" x14ac:dyDescent="0.25">
      <c r="A209" s="83"/>
      <c r="B209" s="30" t="s">
        <v>266</v>
      </c>
      <c r="C209" s="30" t="s">
        <v>267</v>
      </c>
      <c r="D209" s="33" t="s">
        <v>266</v>
      </c>
      <c r="E209" s="33" t="s">
        <v>267</v>
      </c>
    </row>
    <row r="210" spans="1:8" ht="21" x14ac:dyDescent="0.35">
      <c r="A210" s="83"/>
      <c r="B210" s="31" t="s">
        <v>268</v>
      </c>
      <c r="C210" s="31" t="s">
        <v>269</v>
      </c>
      <c r="D210" t="s">
        <v>268</v>
      </c>
      <c r="F210" t="str">
        <f>IF(NOT(ISBLANK(D210)),D210,IF(NOT(ISBLANK(E210)),"     "&amp;E210,FALSE))</f>
        <v>Afectación Económica o presupuestal</v>
      </c>
      <c r="G210" t="s">
        <v>268</v>
      </c>
      <c r="H210" t="str">
        <f>IF(NOT(ISERROR(MATCH(G210,_xlfn.ANCHORARRAY(B221),0))),F223&amp;"Por favor no seleccionar los criterios de impacto",G210)</f>
        <v>❌Por favor no seleccionar los criterios de impacto</v>
      </c>
    </row>
    <row r="211" spans="1:8" ht="21" x14ac:dyDescent="0.35">
      <c r="A211" s="83"/>
      <c r="B211" s="31" t="s">
        <v>268</v>
      </c>
      <c r="C211" s="31" t="s">
        <v>244</v>
      </c>
      <c r="E211" t="s">
        <v>269</v>
      </c>
      <c r="F211" t="str">
        <f t="shared" ref="F211:F221" si="0">IF(NOT(ISBLANK(D211)),D211,IF(NOT(ISBLANK(E211)),"     "&amp;E211,FALSE))</f>
        <v xml:space="preserve">     Afectación menor a 10 SMLMV .</v>
      </c>
    </row>
    <row r="212" spans="1:8" ht="21" x14ac:dyDescent="0.35">
      <c r="A212" s="83"/>
      <c r="B212" s="31" t="s">
        <v>268</v>
      </c>
      <c r="C212" s="31" t="s">
        <v>247</v>
      </c>
      <c r="E212" t="s">
        <v>244</v>
      </c>
      <c r="F212" t="str">
        <f t="shared" si="0"/>
        <v xml:space="preserve">     Entre 10 y 50 SMLMV </v>
      </c>
    </row>
    <row r="213" spans="1:8" ht="21" x14ac:dyDescent="0.35">
      <c r="A213" s="83"/>
      <c r="B213" s="31" t="s">
        <v>268</v>
      </c>
      <c r="C213" s="31" t="s">
        <v>251</v>
      </c>
      <c r="E213" t="s">
        <v>247</v>
      </c>
      <c r="F213" t="str">
        <f t="shared" si="0"/>
        <v xml:space="preserve">     Entre 50 y 100 SMLMV </v>
      </c>
    </row>
    <row r="214" spans="1:8" ht="21" x14ac:dyDescent="0.35">
      <c r="A214" s="83"/>
      <c r="B214" s="31" t="s">
        <v>268</v>
      </c>
      <c r="C214" s="31" t="s">
        <v>255</v>
      </c>
      <c r="E214" t="s">
        <v>251</v>
      </c>
      <c r="F214" t="str">
        <f t="shared" si="0"/>
        <v xml:space="preserve">     Entre 100 y 500 SMLMV </v>
      </c>
    </row>
    <row r="215" spans="1:8" ht="21" x14ac:dyDescent="0.35">
      <c r="A215" s="83"/>
      <c r="B215" s="31" t="s">
        <v>237</v>
      </c>
      <c r="C215" s="31" t="s">
        <v>241</v>
      </c>
      <c r="E215" t="s">
        <v>255</v>
      </c>
      <c r="F215" t="str">
        <f t="shared" si="0"/>
        <v xml:space="preserve">     Mayor a 500 SMLMV </v>
      </c>
    </row>
    <row r="216" spans="1:8" ht="21" x14ac:dyDescent="0.35">
      <c r="A216" s="83"/>
      <c r="B216" s="31" t="s">
        <v>237</v>
      </c>
      <c r="C216" s="31" t="s">
        <v>245</v>
      </c>
      <c r="D216" t="s">
        <v>237</v>
      </c>
      <c r="F216" t="str">
        <f t="shared" si="0"/>
        <v>Pérdida Reputacional</v>
      </c>
    </row>
    <row r="217" spans="1:8" ht="21" x14ac:dyDescent="0.35">
      <c r="A217" s="83"/>
      <c r="B217" s="31" t="s">
        <v>237</v>
      </c>
      <c r="C217" s="31" t="s">
        <v>248</v>
      </c>
      <c r="E217" t="s">
        <v>241</v>
      </c>
      <c r="F217" t="str">
        <f t="shared" si="0"/>
        <v xml:space="preserve">     El riesgo afecta la imagen de alguna área de la organización</v>
      </c>
    </row>
    <row r="218" spans="1:8" ht="21" x14ac:dyDescent="0.35">
      <c r="A218" s="83"/>
      <c r="B218" s="31" t="s">
        <v>237</v>
      </c>
      <c r="C218" s="31" t="s">
        <v>252</v>
      </c>
      <c r="E218" t="s">
        <v>245</v>
      </c>
      <c r="F218" t="str">
        <f t="shared" si="0"/>
        <v xml:space="preserve">     El riesgo afecta la imagen de la entidad internamente, de conocimiento general, nivel interno, de junta dircetiva y accionistas y/o de provedores</v>
      </c>
    </row>
    <row r="219" spans="1:8" ht="21" x14ac:dyDescent="0.35">
      <c r="A219" s="83"/>
      <c r="B219" s="31" t="s">
        <v>237</v>
      </c>
      <c r="C219" s="31" t="s">
        <v>256</v>
      </c>
      <c r="E219" t="s">
        <v>248</v>
      </c>
      <c r="F219" t="str">
        <f t="shared" si="0"/>
        <v xml:space="preserve">     El riesgo afecta la imagen de la entidad con algunos usuarios de relevancia frente al logro de los objetivos</v>
      </c>
    </row>
    <row r="220" spans="1:8" x14ac:dyDescent="0.25">
      <c r="A220" s="83"/>
      <c r="B220" s="32"/>
      <c r="C220" s="32"/>
      <c r="E220" t="s">
        <v>252</v>
      </c>
      <c r="F220" t="str">
        <f t="shared" si="0"/>
        <v xml:space="preserve">     El riesgo afecta la imagen de de la entidad con efecto publicitario sostenido a nivel de sector administrativo, nivel departamental o municipal</v>
      </c>
    </row>
    <row r="221" spans="1:8" x14ac:dyDescent="0.25">
      <c r="A221" s="83"/>
      <c r="B221" s="32" t="str" cm="1">
        <f t="array" ref="B221:B223">_xlfn.UNIQUE(Tabla1[[#All],[Criterios]])</f>
        <v>Criterios</v>
      </c>
      <c r="C221" s="32"/>
      <c r="E221" t="s">
        <v>256</v>
      </c>
      <c r="F221" t="str">
        <f t="shared" si="0"/>
        <v xml:space="preserve">     El riesgo afecta la imagen de la entidad a nivel nacional, con efecto publicitarios sostenible a nivel país</v>
      </c>
    </row>
    <row r="222" spans="1:8" x14ac:dyDescent="0.25">
      <c r="A222" s="83"/>
      <c r="B222" s="32" t="str">
        <v>Afectación Económica o presupuestal</v>
      </c>
      <c r="C222" s="32"/>
    </row>
    <row r="223" spans="1:8" x14ac:dyDescent="0.25">
      <c r="B223" s="32" t="str">
        <v>Pérdida Reputacional</v>
      </c>
      <c r="C223" s="32"/>
      <c r="F223" s="35" t="s">
        <v>270</v>
      </c>
    </row>
    <row r="224" spans="1:8" x14ac:dyDescent="0.25">
      <c r="B224" s="22"/>
      <c r="C224" s="22"/>
      <c r="F224" s="35" t="s">
        <v>271</v>
      </c>
    </row>
    <row r="225" spans="2:4" x14ac:dyDescent="0.25">
      <c r="B225" s="22"/>
      <c r="C225" s="22"/>
    </row>
    <row r="226" spans="2:4" x14ac:dyDescent="0.25">
      <c r="B226" s="22"/>
      <c r="C226" s="22"/>
    </row>
    <row r="227" spans="2:4" x14ac:dyDescent="0.25">
      <c r="B227" s="22"/>
      <c r="C227" s="22"/>
      <c r="D227" s="22"/>
    </row>
    <row r="228" spans="2:4" x14ac:dyDescent="0.25">
      <c r="B228" s="22"/>
      <c r="C228" s="22"/>
      <c r="D228" s="22"/>
    </row>
    <row r="229" spans="2:4" x14ac:dyDescent="0.25">
      <c r="B229" s="22"/>
      <c r="C229" s="22"/>
      <c r="D229" s="22"/>
    </row>
    <row r="230" spans="2:4" x14ac:dyDescent="0.25">
      <c r="B230" s="22"/>
      <c r="C230" s="22"/>
      <c r="D230" s="22"/>
    </row>
    <row r="231" spans="2:4" x14ac:dyDescent="0.25">
      <c r="B231" s="22"/>
      <c r="C231" s="22"/>
      <c r="D231" s="22"/>
    </row>
    <row r="232" spans="2:4" x14ac:dyDescent="0.25">
      <c r="B232" s="22"/>
      <c r="C232" s="22"/>
      <c r="D232" s="22"/>
    </row>
  </sheetData>
  <mergeCells count="1">
    <mergeCell ref="B1:D1"/>
  </mergeCells>
  <dataValidations disablePrompts="1" count="1">
    <dataValidation type="list" allowBlank="1" showInputMessage="1" showErrorMessage="1" sqref="G210" xr:uid="{00000000-0002-0000-0600-000000000000}">
      <formula1>$F$210:$F$221</formula1>
    </dataValidation>
  </dataValidations>
  <pageMargins left="0.7" right="0.7" top="0.75" bottom="0.75" header="0.3" footer="0.3"/>
  <pageSetup orientation="portrait"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249977111117893"/>
  </sheetPr>
  <dimension ref="B1:F16"/>
  <sheetViews>
    <sheetView topLeftCell="A4" workbookViewId="0">
      <selection activeCell="E9" sqref="E9"/>
    </sheetView>
  </sheetViews>
  <sheetFormatPr baseColWidth="10" defaultColWidth="14.28515625" defaultRowHeight="12.75" x14ac:dyDescent="0.2"/>
  <cols>
    <col min="1" max="2" width="14.28515625" style="85"/>
    <col min="3" max="3" width="17" style="85" customWidth="1"/>
    <col min="4" max="4" width="14.28515625" style="85"/>
    <col min="5" max="5" width="46" style="85" customWidth="1"/>
    <col min="6" max="16384" width="14.28515625" style="85"/>
  </cols>
  <sheetData>
    <row r="1" spans="2:6" ht="24" customHeight="1" thickBot="1" x14ac:dyDescent="0.25">
      <c r="B1" s="567" t="s">
        <v>272</v>
      </c>
      <c r="C1" s="568"/>
      <c r="D1" s="568"/>
      <c r="E1" s="568"/>
      <c r="F1" s="569"/>
    </row>
    <row r="2" spans="2:6" ht="16.5" thickBot="1" x14ac:dyDescent="0.3">
      <c r="B2" s="86"/>
      <c r="C2" s="86"/>
      <c r="D2" s="86"/>
      <c r="E2" s="86"/>
      <c r="F2" s="86"/>
    </row>
    <row r="3" spans="2:6" ht="16.5" thickBot="1" x14ac:dyDescent="0.25">
      <c r="B3" s="571" t="s">
        <v>273</v>
      </c>
      <c r="C3" s="572"/>
      <c r="D3" s="572"/>
      <c r="E3" s="98" t="s">
        <v>274</v>
      </c>
      <c r="F3" s="99" t="s">
        <v>275</v>
      </c>
    </row>
    <row r="4" spans="2:6" ht="31.5" x14ac:dyDescent="0.2">
      <c r="B4" s="573" t="s">
        <v>276</v>
      </c>
      <c r="C4" s="575" t="s">
        <v>156</v>
      </c>
      <c r="D4" s="87" t="s">
        <v>169</v>
      </c>
      <c r="E4" s="88" t="s">
        <v>277</v>
      </c>
      <c r="F4" s="89">
        <v>0.25</v>
      </c>
    </row>
    <row r="5" spans="2:6" ht="47.25" x14ac:dyDescent="0.2">
      <c r="B5" s="574"/>
      <c r="C5" s="576"/>
      <c r="D5" s="90" t="s">
        <v>278</v>
      </c>
      <c r="E5" s="91" t="s">
        <v>279</v>
      </c>
      <c r="F5" s="92">
        <v>0.15</v>
      </c>
    </row>
    <row r="6" spans="2:6" ht="47.25" x14ac:dyDescent="0.2">
      <c r="B6" s="574"/>
      <c r="C6" s="576"/>
      <c r="D6" s="90" t="s">
        <v>280</v>
      </c>
      <c r="E6" s="91" t="s">
        <v>281</v>
      </c>
      <c r="F6" s="92">
        <v>0.1</v>
      </c>
    </row>
    <row r="7" spans="2:6" ht="63" x14ac:dyDescent="0.2">
      <c r="B7" s="574"/>
      <c r="C7" s="576" t="s">
        <v>157</v>
      </c>
      <c r="D7" s="90" t="s">
        <v>282</v>
      </c>
      <c r="E7" s="91" t="s">
        <v>283</v>
      </c>
      <c r="F7" s="92">
        <v>0.25</v>
      </c>
    </row>
    <row r="8" spans="2:6" ht="31.5" x14ac:dyDescent="0.2">
      <c r="B8" s="574"/>
      <c r="C8" s="576"/>
      <c r="D8" s="90" t="s">
        <v>170</v>
      </c>
      <c r="E8" s="91" t="s">
        <v>284</v>
      </c>
      <c r="F8" s="92">
        <v>0.15</v>
      </c>
    </row>
    <row r="9" spans="2:6" ht="47.25" x14ac:dyDescent="0.2">
      <c r="B9" s="574" t="s">
        <v>285</v>
      </c>
      <c r="C9" s="576" t="s">
        <v>159</v>
      </c>
      <c r="D9" s="90" t="s">
        <v>171</v>
      </c>
      <c r="E9" s="91" t="s">
        <v>286</v>
      </c>
      <c r="F9" s="93" t="s">
        <v>287</v>
      </c>
    </row>
    <row r="10" spans="2:6" ht="63" x14ac:dyDescent="0.2">
      <c r="B10" s="574"/>
      <c r="C10" s="576"/>
      <c r="D10" s="90" t="s">
        <v>288</v>
      </c>
      <c r="E10" s="91" t="s">
        <v>289</v>
      </c>
      <c r="F10" s="93" t="s">
        <v>287</v>
      </c>
    </row>
    <row r="11" spans="2:6" ht="47.25" x14ac:dyDescent="0.2">
      <c r="B11" s="574"/>
      <c r="C11" s="576" t="s">
        <v>160</v>
      </c>
      <c r="D11" s="90" t="s">
        <v>172</v>
      </c>
      <c r="E11" s="91" t="s">
        <v>290</v>
      </c>
      <c r="F11" s="93" t="s">
        <v>287</v>
      </c>
    </row>
    <row r="12" spans="2:6" ht="47.25" x14ac:dyDescent="0.2">
      <c r="B12" s="574"/>
      <c r="C12" s="576"/>
      <c r="D12" s="90" t="s">
        <v>291</v>
      </c>
      <c r="E12" s="91" t="s">
        <v>292</v>
      </c>
      <c r="F12" s="93" t="s">
        <v>287</v>
      </c>
    </row>
    <row r="13" spans="2:6" ht="31.5" x14ac:dyDescent="0.2">
      <c r="B13" s="574"/>
      <c r="C13" s="576" t="s">
        <v>161</v>
      </c>
      <c r="D13" s="90" t="s">
        <v>173</v>
      </c>
      <c r="E13" s="91" t="s">
        <v>293</v>
      </c>
      <c r="F13" s="93" t="s">
        <v>287</v>
      </c>
    </row>
    <row r="14" spans="2:6" ht="32.25" thickBot="1" x14ac:dyDescent="0.25">
      <c r="B14" s="577"/>
      <c r="C14" s="578"/>
      <c r="D14" s="94" t="s">
        <v>294</v>
      </c>
      <c r="E14" s="95" t="s">
        <v>295</v>
      </c>
      <c r="F14" s="96" t="s">
        <v>287</v>
      </c>
    </row>
    <row r="15" spans="2:6" ht="49.5" customHeight="1" x14ac:dyDescent="0.2">
      <c r="B15" s="570" t="s">
        <v>296</v>
      </c>
      <c r="C15" s="570"/>
      <c r="D15" s="570"/>
      <c r="E15" s="570"/>
      <c r="F15" s="570"/>
    </row>
    <row r="16" spans="2:6" ht="27" customHeight="1" x14ac:dyDescent="0.25">
      <c r="B16" s="97"/>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19"/>
  <sheetViews>
    <sheetView topLeftCell="A4" workbookViewId="0">
      <selection activeCell="B13" sqref="B13:B19"/>
    </sheetView>
  </sheetViews>
  <sheetFormatPr baseColWidth="10" defaultColWidth="11.42578125" defaultRowHeight="15" x14ac:dyDescent="0.25"/>
  <sheetData>
    <row r="2" spans="2:5" x14ac:dyDescent="0.25">
      <c r="B2" t="s">
        <v>297</v>
      </c>
      <c r="E2" t="s">
        <v>298</v>
      </c>
    </row>
    <row r="3" spans="2:5" x14ac:dyDescent="0.25">
      <c r="B3" t="s">
        <v>299</v>
      </c>
      <c r="E3" t="s">
        <v>162</v>
      </c>
    </row>
    <row r="4" spans="2:5" x14ac:dyDescent="0.25">
      <c r="B4" t="s">
        <v>300</v>
      </c>
      <c r="E4" t="s">
        <v>191</v>
      </c>
    </row>
    <row r="5" spans="2:5" x14ac:dyDescent="0.25">
      <c r="B5" t="s">
        <v>174</v>
      </c>
    </row>
    <row r="8" spans="2:5" x14ac:dyDescent="0.25">
      <c r="B8" t="s">
        <v>301</v>
      </c>
    </row>
    <row r="9" spans="2:5" x14ac:dyDescent="0.25">
      <c r="B9" t="s">
        <v>302</v>
      </c>
    </row>
    <row r="10" spans="2:5" x14ac:dyDescent="0.25">
      <c r="B10" t="s">
        <v>303</v>
      </c>
    </row>
    <row r="13" spans="2:5" x14ac:dyDescent="0.25">
      <c r="B13" t="s">
        <v>304</v>
      </c>
    </row>
    <row r="14" spans="2:5" x14ac:dyDescent="0.25">
      <c r="B14" t="s">
        <v>166</v>
      </c>
    </row>
    <row r="15" spans="2:5" x14ac:dyDescent="0.25">
      <c r="B15" t="s">
        <v>305</v>
      </c>
    </row>
    <row r="16" spans="2:5" x14ac:dyDescent="0.25">
      <c r="B16" t="s">
        <v>306</v>
      </c>
    </row>
    <row r="17" spans="2:2" x14ac:dyDescent="0.25">
      <c r="B17" t="s">
        <v>307</v>
      </c>
    </row>
    <row r="18" spans="2:2" x14ac:dyDescent="0.25">
      <c r="B18" t="s">
        <v>308</v>
      </c>
    </row>
    <row r="19" spans="2:2" x14ac:dyDescent="0.25">
      <c r="B19" t="s">
        <v>309</v>
      </c>
    </row>
  </sheetData>
  <sortState xmlns:xlrd2="http://schemas.microsoft.com/office/spreadsheetml/2017/richdata2"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Intructivo </vt:lpstr>
      <vt:lpstr>CONTEXTO</vt:lpstr>
      <vt:lpstr>Mapa de Riesgos</vt:lpstr>
      <vt:lpstr>Matriz Calor Inherente</vt:lpstr>
      <vt:lpstr>Matriz Calor Residual</vt:lpstr>
      <vt:lpstr>Tabla probabilidad</vt:lpstr>
      <vt:lpstr>Tabla Impacto</vt:lpstr>
      <vt:lpstr>Tabla Valoración controles</vt:lpstr>
      <vt:lpstr>Opciones Tratamiento</vt:lpstr>
      <vt:lpstr>Hoja1</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Sandra Yanneth Holguin Martinez</cp:lastModifiedBy>
  <cp:revision/>
  <cp:lastPrinted>2024-08-07T03:30:53Z</cp:lastPrinted>
  <dcterms:created xsi:type="dcterms:W3CDTF">2020-03-24T23:12:47Z</dcterms:created>
  <dcterms:modified xsi:type="dcterms:W3CDTF">2024-11-25T14:13:28Z</dcterms:modified>
  <cp:category/>
  <cp:contentStatus/>
</cp:coreProperties>
</file>