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AJUSTE MRG 2024\AJUSTES MAPAS OCT 2024\HACIENDA ok\"/>
    </mc:Choice>
  </mc:AlternateContent>
  <xr:revisionPtr revIDLastSave="0" documentId="13_ncr:1_{B983C6AA-E153-47D4-9BD4-7EB5A9A843F5}" xr6:coauthVersionLast="47" xr6:coauthVersionMax="47" xr10:uidLastSave="{00000000-0000-0000-0000-000000000000}"/>
  <bookViews>
    <workbookView xWindow="-120" yWindow="-120" windowWidth="20730" windowHeight="11040" tabRatio="882" activeTab="2" xr2:uid="{00000000-000D-0000-FFFF-FFFF00000000}"/>
  </bookViews>
  <sheets>
    <sheet name="Intructivo " sheetId="21" r:id="rId1"/>
    <sheet name="CONTEXTO" sheetId="24"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s>
  <calcPr calcId="191029"/>
  <pivotCaches>
    <pivotCache cacheId="1"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6" i="1" l="1"/>
  <c r="Q66" i="1"/>
  <c r="K72" i="1"/>
  <c r="K71" i="1"/>
  <c r="K70" i="1"/>
  <c r="K69" i="1"/>
  <c r="K68" i="1"/>
  <c r="K66" i="1"/>
  <c r="L66" i="1" s="1"/>
  <c r="H66" i="1"/>
  <c r="I66" i="1" s="1"/>
  <c r="T60" i="1"/>
  <c r="Q60" i="1"/>
  <c r="K65" i="1"/>
  <c r="K64" i="1"/>
  <c r="K63" i="1"/>
  <c r="K62" i="1"/>
  <c r="K61" i="1"/>
  <c r="K60" i="1"/>
  <c r="L60" i="1" s="1"/>
  <c r="M60" i="1" s="1"/>
  <c r="H60" i="1"/>
  <c r="I60" i="1" s="1"/>
  <c r="T12" i="1"/>
  <c r="Q12" i="1"/>
  <c r="Q18" i="1"/>
  <c r="H12" i="1"/>
  <c r="I12" i="1" s="1"/>
  <c r="H18" i="1"/>
  <c r="I18" i="1" s="1"/>
  <c r="X12" i="1" l="1"/>
  <c r="N66" i="1"/>
  <c r="X66" i="1"/>
  <c r="M66" i="1"/>
  <c r="AB66" i="1" s="1"/>
  <c r="AA66" i="1" s="1"/>
  <c r="AB60" i="1"/>
  <c r="AA60" i="1" s="1"/>
  <c r="X60" i="1"/>
  <c r="N60" i="1"/>
  <c r="Y66" i="1" l="1"/>
  <c r="AC66" i="1" s="1"/>
  <c r="Z66" i="1"/>
  <c r="Y12" i="1"/>
  <c r="Z12" i="1"/>
  <c r="Y60" i="1"/>
  <c r="AC60" i="1" s="1"/>
  <c r="Z60" i="1"/>
  <c r="T45" i="1"/>
  <c r="Q42" i="1"/>
  <c r="T42" i="1"/>
  <c r="K44" i="1"/>
  <c r="Q44" i="1"/>
  <c r="T44" i="1"/>
  <c r="Q40" i="1"/>
  <c r="X41" i="1" s="1"/>
  <c r="Q38" i="1"/>
  <c r="X38" i="1" s="1"/>
  <c r="T38" i="1"/>
  <c r="Q39" i="1"/>
  <c r="T39" i="1"/>
  <c r="T40" i="1"/>
  <c r="T41" i="1"/>
  <c r="K43" i="1"/>
  <c r="Q43" i="1"/>
  <c r="T43" i="1"/>
  <c r="X40" i="1" l="1"/>
  <c r="Y40" i="1" s="1"/>
  <c r="Y38" i="1"/>
  <c r="Z38" i="1"/>
  <c r="Z41" i="1"/>
  <c r="Y41" i="1"/>
  <c r="Z40" i="1"/>
  <c r="AB41" i="1"/>
  <c r="AA41" i="1" s="1"/>
  <c r="AB40" i="1"/>
  <c r="AA40" i="1" s="1"/>
  <c r="AB39" i="1"/>
  <c r="AA39" i="1" s="1"/>
  <c r="X39" i="1"/>
  <c r="AB38" i="1"/>
  <c r="AA38" i="1" s="1"/>
  <c r="Q54" i="1"/>
  <c r="T36" i="1"/>
  <c r="Q36" i="1"/>
  <c r="H36" i="1"/>
  <c r="T26" i="1"/>
  <c r="T27" i="1"/>
  <c r="T28" i="1"/>
  <c r="T29" i="1"/>
  <c r="T30" i="1"/>
  <c r="AC40" i="1" l="1"/>
  <c r="AC38" i="1"/>
  <c r="AC41" i="1"/>
  <c r="Y39" i="1"/>
  <c r="AC39" i="1" s="1"/>
  <c r="Z39" i="1"/>
  <c r="T24" i="1"/>
  <c r="K59" i="1" l="1"/>
  <c r="K33" i="1"/>
  <c r="K19" i="1"/>
  <c r="K31" i="1"/>
  <c r="K51" i="1"/>
  <c r="K56" i="1"/>
  <c r="K32" i="1"/>
  <c r="K40" i="1"/>
  <c r="K50" i="1"/>
  <c r="K29" i="1"/>
  <c r="K37" i="1"/>
  <c r="K49" i="1"/>
  <c r="K58" i="1"/>
  <c r="K41" i="1"/>
  <c r="K26" i="1"/>
  <c r="K52" i="1"/>
  <c r="K39" i="1"/>
  <c r="K23" i="1"/>
  <c r="K21" i="1"/>
  <c r="K57" i="1"/>
  <c r="K20" i="1"/>
  <c r="K34" i="1"/>
  <c r="K28" i="1"/>
  <c r="K35" i="1"/>
  <c r="K22" i="1"/>
  <c r="K38" i="1"/>
  <c r="K25" i="1"/>
  <c r="K55" i="1"/>
  <c r="K45" i="1"/>
  <c r="K27" i="1"/>
  <c r="K53" i="1"/>
  <c r="K46" i="1"/>
  <c r="K47" i="1"/>
  <c r="F221" i="13" l="1"/>
  <c r="F211" i="13"/>
  <c r="F212" i="13"/>
  <c r="F213" i="13"/>
  <c r="F214" i="13"/>
  <c r="F215" i="13"/>
  <c r="F216" i="13"/>
  <c r="F217" i="13"/>
  <c r="F218" i="13"/>
  <c r="F219" i="13"/>
  <c r="F220" i="13"/>
  <c r="F210" i="13"/>
  <c r="B221" i="13" a="1"/>
  <c r="B221" i="13" l="1"/>
  <c r="Q49"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5" i="1" l="1"/>
  <c r="Q55" i="1"/>
  <c r="T54" i="1"/>
  <c r="H54" i="1"/>
  <c r="I54" i="1" s="1"/>
  <c r="T53" i="1"/>
  <c r="Q53" i="1"/>
  <c r="T52" i="1"/>
  <c r="Q52" i="1"/>
  <c r="T51" i="1"/>
  <c r="Q51" i="1"/>
  <c r="T50" i="1"/>
  <c r="Q50" i="1"/>
  <c r="T49" i="1"/>
  <c r="T48" i="1"/>
  <c r="Q48" i="1"/>
  <c r="H48" i="1"/>
  <c r="I48" i="1" s="1"/>
  <c r="T47" i="1"/>
  <c r="Q47" i="1"/>
  <c r="T46" i="1"/>
  <c r="Q46" i="1"/>
  <c r="Q45" i="1"/>
  <c r="X45" i="1" s="1"/>
  <c r="H42" i="1"/>
  <c r="I42" i="1" s="1"/>
  <c r="X42" i="1" s="1"/>
  <c r="I36" i="1"/>
  <c r="T35" i="1"/>
  <c r="T34" i="1"/>
  <c r="Q34" i="1"/>
  <c r="T33" i="1"/>
  <c r="Q33" i="1"/>
  <c r="T32" i="1"/>
  <c r="Q32" i="1"/>
  <c r="T31" i="1"/>
  <c r="Q31" i="1"/>
  <c r="Q30" i="1"/>
  <c r="H30" i="1"/>
  <c r="I30" i="1" s="1"/>
  <c r="Q29" i="1"/>
  <c r="Q28" i="1"/>
  <c r="Q27" i="1"/>
  <c r="Q26" i="1"/>
  <c r="T25" i="1"/>
  <c r="Q25" i="1"/>
  <c r="Q24" i="1"/>
  <c r="H24" i="1"/>
  <c r="I24" i="1" s="1"/>
  <c r="T23" i="1"/>
  <c r="Q23" i="1"/>
  <c r="T22" i="1"/>
  <c r="Q22" i="1"/>
  <c r="T21" i="1"/>
  <c r="Q21" i="1"/>
  <c r="T20" i="1"/>
  <c r="Q20" i="1"/>
  <c r="T19" i="1"/>
  <c r="Q19" i="1"/>
  <c r="T18" i="1"/>
  <c r="X18" i="1" s="1"/>
  <c r="Y18" i="1" l="1"/>
  <c r="Z18" i="1"/>
  <c r="Y45" i="1"/>
  <c r="Z45" i="1"/>
  <c r="Z42" i="1"/>
  <c r="X43" i="1" s="1"/>
  <c r="Y42" i="1"/>
  <c r="X54" i="1"/>
  <c r="X27" i="1"/>
  <c r="X46" i="1"/>
  <c r="X32" i="1"/>
  <c r="X29" i="1"/>
  <c r="X52" i="1"/>
  <c r="X35" i="1"/>
  <c r="X34" i="1"/>
  <c r="X33" i="1"/>
  <c r="X31" i="1"/>
  <c r="X30" i="1"/>
  <c r="X51" i="1"/>
  <c r="X50" i="1"/>
  <c r="X53" i="1"/>
  <c r="X24" i="1"/>
  <c r="X26" i="1"/>
  <c r="X28" i="1"/>
  <c r="X36" i="1"/>
  <c r="X47" i="1"/>
  <c r="X48" i="1"/>
  <c r="AB31" i="1"/>
  <c r="AB52" i="1"/>
  <c r="AA52" i="1" s="1"/>
  <c r="AB53" i="1"/>
  <c r="AA53" i="1" s="1"/>
  <c r="Y54" i="1" l="1"/>
  <c r="Z54" i="1"/>
  <c r="X55" i="1" s="1"/>
  <c r="Y53" i="1"/>
  <c r="Z53" i="1"/>
  <c r="Y52" i="1"/>
  <c r="Z52" i="1"/>
  <c r="Y48" i="1"/>
  <c r="Z48" i="1"/>
  <c r="X49" i="1" s="1"/>
  <c r="Y36" i="1"/>
  <c r="Z36" i="1"/>
  <c r="Y30" i="1"/>
  <c r="Z30" i="1"/>
  <c r="Z31" i="1" s="1"/>
  <c r="Y32" i="1" s="1"/>
  <c r="Y24" i="1"/>
  <c r="Z24" i="1"/>
  <c r="X19" i="1"/>
  <c r="Y43" i="1" l="1"/>
  <c r="Z43" i="1"/>
  <c r="X44" i="1" s="1"/>
  <c r="Z55" i="1"/>
  <c r="X25" i="1"/>
  <c r="Y25" i="1" s="1"/>
  <c r="Y31"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Y44" i="1" l="1"/>
  <c r="Z44" i="1"/>
  <c r="Y55" i="1"/>
  <c r="Z25" i="1"/>
  <c r="Y26" i="1" s="1"/>
  <c r="Z26" i="1"/>
  <c r="Z27" i="1" s="1"/>
  <c r="Y50" i="1"/>
  <c r="Z50" i="1"/>
  <c r="Y49" i="1"/>
  <c r="Z49" i="1"/>
  <c r="Y34" i="1"/>
  <c r="Y19" i="1"/>
  <c r="Z19" i="1"/>
  <c r="X20" i="1" s="1"/>
  <c r="Y20" i="1" s="1"/>
  <c r="Y27" i="1" l="1"/>
  <c r="Y46" i="1"/>
  <c r="Y51" i="1"/>
  <c r="Z51" i="1"/>
  <c r="Y33" i="1"/>
  <c r="Z33" i="1"/>
  <c r="Z34" i="1"/>
  <c r="Z20" i="1"/>
  <c r="X21" i="1" s="1"/>
  <c r="Y21" i="1" s="1"/>
  <c r="Z46" i="1" l="1"/>
  <c r="Y47" i="1" s="1"/>
  <c r="Y28" i="1"/>
  <c r="Z28" i="1"/>
  <c r="Y29" i="1" s="1"/>
  <c r="Y35" i="1"/>
  <c r="Z35" i="1"/>
  <c r="Z21" i="1"/>
  <c r="X22" i="1" s="1"/>
  <c r="Z22" i="1" s="1"/>
  <c r="X23" i="1" s="1"/>
  <c r="Z47" i="1" l="1"/>
  <c r="Z29" i="1"/>
  <c r="Y22" i="1"/>
  <c r="Y23" i="1"/>
  <c r="Z23" i="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AB49" i="1" l="1"/>
  <c r="AA49" i="1" s="1"/>
  <c r="AB26"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B45" i="1"/>
  <c r="AA45" i="1" s="1"/>
  <c r="AB50" i="1"/>
  <c r="AA50" i="1" s="1"/>
  <c r="AB51" i="1"/>
  <c r="AA51" i="1" s="1"/>
  <c r="AA31" i="1"/>
  <c r="AB32" i="1"/>
  <c r="K35" i="19" l="1"/>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B21" i="1"/>
  <c r="AA32" i="1"/>
  <c r="AB33"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7" i="1"/>
  <c r="AA26"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B47" i="1"/>
  <c r="AA47" i="1" s="1"/>
  <c r="AB46" i="1"/>
  <c r="AA46" i="1" s="1"/>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B28" i="1"/>
  <c r="AA28" i="1" s="1"/>
  <c r="AA27" i="1"/>
  <c r="AB29" i="1"/>
  <c r="AA29" i="1" s="1"/>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G39" i="19" l="1"/>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P14" i="19"/>
  <c r="AB14" i="19"/>
  <c r="AH34" i="19"/>
  <c r="AH14" i="19"/>
  <c r="J44" i="19"/>
  <c r="P44" i="19"/>
  <c r="AB44" i="19"/>
  <c r="V54" i="19"/>
  <c r="V44" i="19"/>
  <c r="AH54" i="19"/>
  <c r="P34" i="19"/>
  <c r="AB24" i="19"/>
  <c r="J14" i="19"/>
  <c r="AH24" i="19"/>
  <c r="AB54" i="19"/>
  <c r="J24" i="19"/>
  <c r="P24" i="19"/>
  <c r="P54" i="19"/>
  <c r="V24" i="19"/>
  <c r="J34" i="19"/>
  <c r="V34" i="19"/>
  <c r="V14" i="19"/>
  <c r="AH44" i="19"/>
  <c r="AB34" i="19"/>
  <c r="J54" i="19"/>
  <c r="K12" i="1" l="1"/>
  <c r="L12" i="1" s="1"/>
  <c r="K18" i="1"/>
  <c r="L18" i="1" s="1"/>
  <c r="K42" i="1"/>
  <c r="L42" i="1" s="1"/>
  <c r="K48" i="1"/>
  <c r="L48" i="1" s="1"/>
  <c r="K30" i="1"/>
  <c r="L30" i="1" s="1"/>
  <c r="K24" i="1"/>
  <c r="L24" i="1" s="1"/>
  <c r="K54" i="1"/>
  <c r="L54" i="1" s="1"/>
  <c r="K36" i="1"/>
  <c r="L36" i="1" s="1"/>
  <c r="R18" i="18" l="1"/>
  <c r="AJ10" i="18"/>
  <c r="AD42" i="18"/>
  <c r="AJ34" i="18"/>
  <c r="R26" i="18"/>
  <c r="M54" i="1"/>
  <c r="AB54" i="1" s="1"/>
  <c r="L18" i="18"/>
  <c r="R34" i="18"/>
  <c r="L34" i="18"/>
  <c r="AJ42" i="18"/>
  <c r="R10" i="18"/>
  <c r="R42" i="18"/>
  <c r="X26" i="18"/>
  <c r="AJ18" i="18"/>
  <c r="N54" i="1"/>
  <c r="AJ26" i="18"/>
  <c r="X34" i="18"/>
  <c r="AD26" i="18"/>
  <c r="X10" i="18"/>
  <c r="AD18" i="18"/>
  <c r="L10" i="18"/>
  <c r="X42" i="18"/>
  <c r="AD34" i="18"/>
  <c r="AD10" i="18"/>
  <c r="L42" i="18"/>
  <c r="L26" i="18"/>
  <c r="X18" i="18"/>
  <c r="AF30" i="18"/>
  <c r="Z22" i="18"/>
  <c r="T30" i="18"/>
  <c r="AL6" i="18"/>
  <c r="Z14" i="18"/>
  <c r="Z38" i="18"/>
  <c r="Z6" i="18"/>
  <c r="M24" i="1"/>
  <c r="AB24" i="1" s="1"/>
  <c r="AF14" i="18"/>
  <c r="N24" i="1"/>
  <c r="Z30" i="18"/>
  <c r="N30" i="18"/>
  <c r="T14" i="18"/>
  <c r="AL38" i="18"/>
  <c r="N14" i="18"/>
  <c r="T38" i="18"/>
  <c r="T22" i="18"/>
  <c r="AL14" i="18"/>
  <c r="N22" i="18"/>
  <c r="AF22" i="18"/>
  <c r="N6" i="18"/>
  <c r="AF6" i="18"/>
  <c r="AF38" i="18"/>
  <c r="N38" i="18"/>
  <c r="AL30" i="18"/>
  <c r="AL22" i="18"/>
  <c r="T6" i="18"/>
  <c r="J8" i="18"/>
  <c r="AB32" i="18"/>
  <c r="AB8" i="18"/>
  <c r="J24" i="18"/>
  <c r="J32" i="18"/>
  <c r="P8" i="18"/>
  <c r="AH16" i="18"/>
  <c r="V16" i="18"/>
  <c r="N30" i="1"/>
  <c r="M30" i="1"/>
  <c r="AB30" i="1" s="1"/>
  <c r="AA30" i="1" s="1"/>
  <c r="AB16" i="18"/>
  <c r="V40" i="18"/>
  <c r="AH40" i="18"/>
  <c r="J40" i="18"/>
  <c r="AB40" i="18"/>
  <c r="AH32" i="18"/>
  <c r="AB24" i="18"/>
  <c r="J16" i="18"/>
  <c r="P32" i="18"/>
  <c r="V24" i="18"/>
  <c r="P24" i="18"/>
  <c r="P16" i="18"/>
  <c r="P40" i="18"/>
  <c r="V32" i="18"/>
  <c r="V8" i="18"/>
  <c r="AH24" i="18"/>
  <c r="AH8" i="18"/>
  <c r="M48" i="1"/>
  <c r="AB48" i="1" s="1"/>
  <c r="AA48" i="1" s="1"/>
  <c r="J42" i="18"/>
  <c r="P34" i="18"/>
  <c r="AB18" i="18"/>
  <c r="AH34" i="18"/>
  <c r="P10" i="18"/>
  <c r="V34" i="18"/>
  <c r="P42" i="18"/>
  <c r="AH42" i="18"/>
  <c r="AB26" i="18"/>
  <c r="AH26" i="18"/>
  <c r="V26" i="18"/>
  <c r="AH18" i="18"/>
  <c r="J34" i="18"/>
  <c r="J10" i="18"/>
  <c r="J18" i="18"/>
  <c r="AB10" i="18"/>
  <c r="J26" i="18"/>
  <c r="AH10" i="18"/>
  <c r="P18" i="18"/>
  <c r="V18" i="18"/>
  <c r="AB34" i="18"/>
  <c r="AB42" i="18"/>
  <c r="V42" i="18"/>
  <c r="P26" i="18"/>
  <c r="V10" i="18"/>
  <c r="N48" i="1"/>
  <c r="AF24" i="18"/>
  <c r="AF32" i="18"/>
  <c r="T40" i="18"/>
  <c r="Z8" i="18"/>
  <c r="Z40" i="18"/>
  <c r="AL8" i="18"/>
  <c r="AF8" i="18"/>
  <c r="T24" i="18"/>
  <c r="N32" i="18"/>
  <c r="Z16" i="18"/>
  <c r="AL24" i="18"/>
  <c r="Z32" i="18"/>
  <c r="N16" i="18"/>
  <c r="T32" i="18"/>
  <c r="T16" i="18"/>
  <c r="AL32" i="18"/>
  <c r="N40" i="18"/>
  <c r="Z24" i="18"/>
  <c r="AL16" i="18"/>
  <c r="AF16" i="18"/>
  <c r="N42" i="1"/>
  <c r="AF40" i="18"/>
  <c r="AL40" i="18"/>
  <c r="T8" i="18"/>
  <c r="M42" i="1"/>
  <c r="AB42" i="1" s="1"/>
  <c r="N24" i="18"/>
  <c r="N8" i="18"/>
  <c r="M18" i="1"/>
  <c r="AB18" i="1" s="1"/>
  <c r="N18" i="1"/>
  <c r="AD30" i="18"/>
  <c r="L38" i="18"/>
  <c r="AD14" i="18"/>
  <c r="AJ6" i="18"/>
  <c r="AD6" i="18"/>
  <c r="X38" i="18"/>
  <c r="L14" i="18"/>
  <c r="R6" i="18"/>
  <c r="X14" i="18"/>
  <c r="L22" i="18"/>
  <c r="AJ30" i="18"/>
  <c r="R22" i="18"/>
  <c r="X6" i="18"/>
  <c r="R30" i="18"/>
  <c r="X22" i="18"/>
  <c r="L6" i="18"/>
  <c r="AD22" i="18"/>
  <c r="R14" i="18"/>
  <c r="AD38" i="18"/>
  <c r="R38" i="18"/>
  <c r="AJ14" i="18"/>
  <c r="X30" i="18"/>
  <c r="L30" i="18"/>
  <c r="AJ38" i="18"/>
  <c r="AJ22" i="18"/>
  <c r="M36" i="1"/>
  <c r="AB36" i="1" s="1"/>
  <c r="AA36" i="1" s="1"/>
  <c r="R40" i="18"/>
  <c r="L40" i="18"/>
  <c r="X16" i="18"/>
  <c r="X32" i="18"/>
  <c r="AJ40" i="18"/>
  <c r="R16" i="18"/>
  <c r="AD40" i="18"/>
  <c r="AD32" i="18"/>
  <c r="AD24" i="18"/>
  <c r="L24" i="18"/>
  <c r="X24" i="18"/>
  <c r="AJ8" i="18"/>
  <c r="AJ24" i="18"/>
  <c r="AD16" i="18"/>
  <c r="L16" i="18"/>
  <c r="R24" i="18"/>
  <c r="L8" i="18"/>
  <c r="R32" i="18"/>
  <c r="AJ16" i="18"/>
  <c r="R8" i="18"/>
  <c r="AJ32" i="18"/>
  <c r="AD8" i="18"/>
  <c r="X40" i="18"/>
  <c r="N36" i="1"/>
  <c r="L32" i="18"/>
  <c r="X8" i="18"/>
  <c r="M12" i="1"/>
  <c r="AB12" i="1" s="1"/>
  <c r="AA12" i="1" s="1"/>
  <c r="N12" i="1"/>
  <c r="AB38" i="18"/>
  <c r="P22" i="18"/>
  <c r="AB30" i="18"/>
  <c r="AB14" i="18"/>
  <c r="AH30" i="18"/>
  <c r="J22" i="18"/>
  <c r="V38" i="18"/>
  <c r="V30" i="18"/>
  <c r="P14" i="18"/>
  <c r="V22" i="18"/>
  <c r="V14" i="18"/>
  <c r="AB22" i="18"/>
  <c r="AH14" i="18"/>
  <c r="AH38" i="18"/>
  <c r="J14" i="18"/>
  <c r="J30" i="18"/>
  <c r="P38" i="18"/>
  <c r="AB6" i="18"/>
  <c r="J38" i="18"/>
  <c r="AH6" i="18"/>
  <c r="V6" i="18"/>
  <c r="J6" i="18"/>
  <c r="P30" i="18"/>
  <c r="AH22" i="18"/>
  <c r="P6" i="18"/>
  <c r="AA18" i="1" l="1"/>
  <c r="AB19" i="1"/>
  <c r="AB39" i="19"/>
  <c r="J29" i="19"/>
  <c r="P19" i="19"/>
  <c r="J9" i="19"/>
  <c r="AH49" i="19"/>
  <c r="J19" i="19"/>
  <c r="V49" i="19"/>
  <c r="P39" i="19"/>
  <c r="V29" i="19"/>
  <c r="AH39" i="19"/>
  <c r="P9" i="19"/>
  <c r="P29" i="19"/>
  <c r="V19" i="19"/>
  <c r="AB9" i="19"/>
  <c r="AB49" i="19"/>
  <c r="AH19" i="19"/>
  <c r="AC30" i="1"/>
  <c r="V9" i="19"/>
  <c r="AB19" i="19"/>
  <c r="V39" i="19"/>
  <c r="AB29" i="19"/>
  <c r="AH29" i="19"/>
  <c r="P49" i="19"/>
  <c r="J39" i="19"/>
  <c r="AH9" i="19"/>
  <c r="J49" i="19"/>
  <c r="AA54" i="1"/>
  <c r="AB55" i="1"/>
  <c r="AA55" i="1" s="1"/>
  <c r="AC12" i="1"/>
  <c r="AH16" i="19"/>
  <c r="J26" i="19"/>
  <c r="V6" i="19"/>
  <c r="P16" i="19"/>
  <c r="P6" i="19"/>
  <c r="AH6" i="19"/>
  <c r="V46" i="19"/>
  <c r="AH46" i="19"/>
  <c r="AB46" i="19"/>
  <c r="J6" i="19"/>
  <c r="P46" i="19"/>
  <c r="AB26" i="19"/>
  <c r="AB16" i="19"/>
  <c r="AH26" i="19"/>
  <c r="J16" i="19"/>
  <c r="V26" i="19"/>
  <c r="AH36" i="19"/>
  <c r="P26" i="19"/>
  <c r="V16" i="19"/>
  <c r="V36" i="19"/>
  <c r="J36" i="19"/>
  <c r="AB36" i="19"/>
  <c r="AB6" i="19"/>
  <c r="P36" i="19"/>
  <c r="J46" i="19"/>
  <c r="AA42" i="1"/>
  <c r="AB43" i="1"/>
  <c r="AH20" i="19"/>
  <c r="P50" i="19"/>
  <c r="AB50" i="19"/>
  <c r="AB10" i="19"/>
  <c r="J50" i="19"/>
  <c r="J30" i="19"/>
  <c r="V20" i="19"/>
  <c r="J20" i="19"/>
  <c r="J10" i="19"/>
  <c r="V50" i="19"/>
  <c r="AB30" i="19"/>
  <c r="J40" i="19"/>
  <c r="AH50" i="19"/>
  <c r="AB40" i="19"/>
  <c r="P40" i="19"/>
  <c r="AH30" i="19"/>
  <c r="V30" i="19"/>
  <c r="AH10" i="19"/>
  <c r="V40" i="19"/>
  <c r="AC36" i="1"/>
  <c r="P30" i="19"/>
  <c r="P20" i="19"/>
  <c r="AB20" i="19"/>
  <c r="V10" i="19"/>
  <c r="AH40" i="19"/>
  <c r="P10" i="19"/>
  <c r="AA24" i="1"/>
  <c r="AB25" i="1"/>
  <c r="AA25" i="1" s="1"/>
  <c r="V22" i="19"/>
  <c r="J42" i="19"/>
  <c r="AH12" i="19"/>
  <c r="AH52" i="19"/>
  <c r="J12" i="19"/>
  <c r="P42" i="19"/>
  <c r="V52" i="19"/>
  <c r="J22" i="19"/>
  <c r="P32" i="19"/>
  <c r="P12" i="19"/>
  <c r="V12" i="19"/>
  <c r="V42" i="19"/>
  <c r="AH22" i="19"/>
  <c r="AB12" i="19"/>
  <c r="AH42" i="19"/>
  <c r="P22" i="19"/>
  <c r="AH32" i="19"/>
  <c r="AC48" i="1"/>
  <c r="AB42" i="19"/>
  <c r="AB32" i="19"/>
  <c r="AB52" i="19"/>
  <c r="AB22" i="19"/>
  <c r="J52" i="19"/>
  <c r="J32" i="19"/>
  <c r="P52" i="19"/>
  <c r="V32" i="19"/>
  <c r="AI43" i="19" l="1"/>
  <c r="K43" i="19"/>
  <c r="AC13" i="19"/>
  <c r="W53" i="19"/>
  <c r="Q23" i="19"/>
  <c r="AC43" i="19"/>
  <c r="AI33" i="19"/>
  <c r="W23" i="19"/>
  <c r="AC53" i="19"/>
  <c r="AC33" i="19"/>
  <c r="W33" i="19"/>
  <c r="K53" i="19"/>
  <c r="K23" i="19"/>
  <c r="AC23" i="19"/>
  <c r="W43" i="19"/>
  <c r="AC55" i="1"/>
  <c r="Q13" i="19"/>
  <c r="K13" i="19"/>
  <c r="Q33" i="19"/>
  <c r="W13" i="19"/>
  <c r="Q53" i="19"/>
  <c r="AI23" i="19"/>
  <c r="AI13" i="19"/>
  <c r="AI53" i="19"/>
  <c r="Q43" i="19"/>
  <c r="K33" i="19"/>
  <c r="K18" i="19"/>
  <c r="AC28" i="19"/>
  <c r="K28" i="19"/>
  <c r="AI48" i="19"/>
  <c r="Q8" i="19"/>
  <c r="AI38" i="19"/>
  <c r="AI18" i="19"/>
  <c r="AC18" i="19"/>
  <c r="Q28" i="19"/>
  <c r="AC25" i="1"/>
  <c r="K38" i="19"/>
  <c r="AC8" i="19"/>
  <c r="AI8" i="19"/>
  <c r="AC38" i="19"/>
  <c r="AC48" i="19"/>
  <c r="W8" i="19"/>
  <c r="AI28" i="19"/>
  <c r="W48" i="19"/>
  <c r="K8" i="19"/>
  <c r="Q18" i="19"/>
  <c r="W18" i="19"/>
  <c r="Q48" i="19"/>
  <c r="W28" i="19"/>
  <c r="K48" i="19"/>
  <c r="W38" i="19"/>
  <c r="Q38" i="19"/>
  <c r="J28" i="19"/>
  <c r="AH8" i="19"/>
  <c r="AC24" i="1"/>
  <c r="AB28" i="19"/>
  <c r="AB38" i="19"/>
  <c r="AB8" i="19"/>
  <c r="J8" i="19"/>
  <c r="V18" i="19"/>
  <c r="V38" i="19"/>
  <c r="AB18" i="19"/>
  <c r="AH28" i="19"/>
  <c r="P28" i="19"/>
  <c r="J18" i="19"/>
  <c r="AH18" i="19"/>
  <c r="V8" i="19"/>
  <c r="P8" i="19"/>
  <c r="J48" i="19"/>
  <c r="AB48" i="19"/>
  <c r="V28" i="19"/>
  <c r="P48" i="19"/>
  <c r="P38" i="19"/>
  <c r="J38" i="19"/>
  <c r="AH38" i="19"/>
  <c r="V48" i="19"/>
  <c r="AH48" i="19"/>
  <c r="P18" i="19"/>
  <c r="AB33" i="19"/>
  <c r="AH23" i="19"/>
  <c r="AB53" i="19"/>
  <c r="AH13" i="19"/>
  <c r="P33" i="19"/>
  <c r="P23" i="19"/>
  <c r="AH53" i="19"/>
  <c r="P43" i="19"/>
  <c r="AH33" i="19"/>
  <c r="J53" i="19"/>
  <c r="AC54" i="1"/>
  <c r="J13" i="19"/>
  <c r="V13" i="19"/>
  <c r="V53" i="19"/>
  <c r="AH43" i="19"/>
  <c r="V23" i="19"/>
  <c r="J33" i="19"/>
  <c r="P53" i="19"/>
  <c r="P13" i="19"/>
  <c r="V33" i="19"/>
  <c r="J43" i="19"/>
  <c r="AB43" i="19"/>
  <c r="AB23" i="19"/>
  <c r="J23" i="19"/>
  <c r="AB13" i="19"/>
  <c r="V43" i="19"/>
  <c r="AA43" i="1"/>
  <c r="AB44" i="1"/>
  <c r="AA44" i="1" s="1"/>
  <c r="AB20" i="1"/>
  <c r="AA20" i="1" s="1"/>
  <c r="AA19" i="1"/>
  <c r="AC42" i="1"/>
  <c r="AB21" i="19"/>
  <c r="J21" i="19"/>
  <c r="V51" i="19"/>
  <c r="J31" i="19"/>
  <c r="J11" i="19"/>
  <c r="AH41" i="19"/>
  <c r="J51" i="19"/>
  <c r="P31" i="19"/>
  <c r="P11" i="19"/>
  <c r="P51" i="19"/>
  <c r="V41" i="19"/>
  <c r="AH51" i="19"/>
  <c r="V11" i="19"/>
  <c r="AB41" i="19"/>
  <c r="V21" i="19"/>
  <c r="AH11" i="19"/>
  <c r="V31" i="19"/>
  <c r="J41" i="19"/>
  <c r="AH31" i="19"/>
  <c r="AB31" i="19"/>
  <c r="P41" i="19"/>
  <c r="AB51" i="19"/>
  <c r="P21" i="19"/>
  <c r="AB11" i="19"/>
  <c r="AH21" i="19"/>
  <c r="AC18" i="1"/>
  <c r="J47" i="19"/>
  <c r="V37" i="19"/>
  <c r="V7" i="19"/>
  <c r="J7" i="19"/>
  <c r="AB37" i="19"/>
  <c r="P37" i="19"/>
  <c r="AB17" i="19"/>
  <c r="J37" i="19"/>
  <c r="J27" i="19"/>
  <c r="AH37" i="19"/>
  <c r="AB27" i="19"/>
  <c r="P17" i="19"/>
  <c r="V47" i="19"/>
  <c r="AH7" i="19"/>
  <c r="P7" i="19"/>
  <c r="J17" i="19"/>
  <c r="AH27" i="19"/>
  <c r="AH17" i="19"/>
  <c r="AH47" i="19"/>
  <c r="AB47" i="19"/>
  <c r="V17" i="19"/>
  <c r="V27" i="19"/>
  <c r="P47" i="19"/>
  <c r="P27" i="19"/>
  <c r="AB7" i="19"/>
  <c r="W27" i="19" l="1"/>
  <c r="K7" i="19"/>
  <c r="W37" i="19"/>
  <c r="Q17" i="19"/>
  <c r="W17" i="19"/>
  <c r="Q7" i="19"/>
  <c r="AI27" i="19"/>
  <c r="K37" i="19"/>
  <c r="AI37" i="19"/>
  <c r="K27" i="19"/>
  <c r="AI17" i="19"/>
  <c r="AC17" i="19"/>
  <c r="AC37" i="19"/>
  <c r="AC19" i="1"/>
  <c r="AC27" i="19"/>
  <c r="W47" i="19"/>
  <c r="W7" i="19"/>
  <c r="Q27" i="19"/>
  <c r="AI47" i="19"/>
  <c r="Q47" i="19"/>
  <c r="AI7" i="19"/>
  <c r="AC7" i="19"/>
  <c r="Q37" i="19"/>
  <c r="K17" i="19"/>
  <c r="K47" i="19"/>
  <c r="AC47" i="19"/>
  <c r="AD17" i="19"/>
  <c r="R27" i="19"/>
  <c r="X37" i="19"/>
  <c r="X47" i="19"/>
  <c r="L37" i="19"/>
  <c r="X27" i="19"/>
  <c r="AC20" i="1"/>
  <c r="AD47" i="19"/>
  <c r="R17" i="19"/>
  <c r="R7" i="19"/>
  <c r="R47" i="19"/>
  <c r="L47" i="19"/>
  <c r="L17" i="19"/>
  <c r="AJ27" i="19"/>
  <c r="AJ17" i="19"/>
  <c r="X17" i="19"/>
  <c r="AD37" i="19"/>
  <c r="AJ7" i="19"/>
  <c r="AD7" i="19"/>
  <c r="AD27" i="19"/>
  <c r="X7" i="19"/>
  <c r="AJ47" i="19"/>
  <c r="L27" i="19"/>
  <c r="AJ37" i="19"/>
  <c r="L7" i="19"/>
  <c r="R37" i="19"/>
  <c r="AC44" i="1"/>
  <c r="AJ11" i="19"/>
  <c r="R11" i="19"/>
  <c r="AJ31" i="19"/>
  <c r="AJ51" i="19"/>
  <c r="R31" i="19"/>
  <c r="AD51" i="19"/>
  <c r="L41" i="19"/>
  <c r="AJ41" i="19"/>
  <c r="R41" i="19"/>
  <c r="AD11" i="19"/>
  <c r="L31" i="19"/>
  <c r="AD21" i="19"/>
  <c r="AJ21" i="19"/>
  <c r="L21" i="19"/>
  <c r="R51" i="19"/>
  <c r="L51" i="19"/>
  <c r="AD41" i="19"/>
  <c r="X41" i="19"/>
  <c r="AD31" i="19"/>
  <c r="L11" i="19"/>
  <c r="X31" i="19"/>
  <c r="R21" i="19"/>
  <c r="X51" i="19"/>
  <c r="X11" i="19"/>
  <c r="X21" i="19"/>
  <c r="AC43" i="1"/>
  <c r="AI41" i="19"/>
  <c r="AI11" i="19"/>
  <c r="K51" i="19"/>
  <c r="Q11" i="19"/>
  <c r="W11" i="19"/>
  <c r="AC41" i="19"/>
  <c r="K21" i="19"/>
  <c r="Q51" i="19"/>
  <c r="AC21" i="19"/>
  <c r="AI31" i="19"/>
  <c r="K41" i="19"/>
  <c r="AI21" i="19"/>
  <c r="W31" i="19"/>
  <c r="W21" i="19"/>
  <c r="K31" i="19"/>
  <c r="Q41" i="19"/>
  <c r="AC11" i="19"/>
  <c r="W51" i="19"/>
  <c r="K11" i="19"/>
  <c r="AI51" i="19"/>
  <c r="Q21" i="19"/>
  <c r="AC31" i="19"/>
  <c r="W41" i="19"/>
  <c r="Q31" i="19"/>
  <c r="AC51"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<sst xmlns="http://schemas.openxmlformats.org/spreadsheetml/2006/main" count="556" uniqueCount="332">
  <si>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</si>
  <si>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</si>
  <si>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</si>
  <si>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</si>
  <si>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</si>
  <si>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</si>
  <si>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</si>
  <si>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</si>
  <si>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</si>
  <si>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</si>
  <si>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</si>
  <si>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</si>
  <si>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</si>
  <si>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</si>
  <si>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</si>
  <si>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</si>
  <si>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</si>
  <si>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</si>
  <si>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</si>
  <si>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</si>
  <si>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</si>
  <si>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</si>
  <si>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</si>
  <si>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</si>
  <si>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</si>
  <si>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</si>
  <si>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</si>
  <si>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</si>
  <si>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</si>
  <si>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</si>
  <si>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</si>
  <si>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</si>
  <si>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</si>
  <si>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</si>
  <si>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</si>
  <si>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</si>
  <si>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</si>
  <si>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</si>
  <si>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</si>
  <si>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</si>
  <si>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</si>
  <si>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</si>
  <si>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</si>
  <si>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</si>
  <si>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</si>
  <si>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</si>
  <si>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</si>
  <si>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</si>
  <si>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</si>
  <si>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</si>
  <si>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</si>
  <si>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</si>
  <si>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</si>
  <si>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</si>
  <si>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</si>
  <si>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</si>
  <si>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</si>
  <si>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</si>
  <si>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</si>
  <si>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</si>
  <si>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</si>
  <si>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</si>
  <si>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</si>
  <si>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</si>
  <si>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</si>
  <si>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</si>
  <si>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</si>
  <si>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</si>
  <si>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</si>
  <si>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</si>
  <si>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</si>
  <si>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</si>
  <si>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</si>
  <si>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</si>
  <si>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</si>
  <si>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</si>
  <si>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</si>
  <si>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ALCANCE:</t>
  </si>
  <si>
    <t>Este proceso inicia desde la identificación y revisión de las fuentes de ingresos del Municipio, su rediseño si se requiere, con lo cual, estructura los recursos disponibles para financiar el gasto público; realiza la administración y gestión de estos y termina con una ejecución fiscal sana.</t>
  </si>
  <si>
    <t>OBJETIVOS ESTRATÉGICOS</t>
  </si>
  <si>
    <t>OBJETIVO DEL PROCESO</t>
  </si>
  <si>
    <t>PLANEACIÓN INSTITUCIONAL</t>
  </si>
  <si>
    <t>PUNTOS DE RIESGO EN LA CADENA DE VALOR</t>
  </si>
  <si>
    <t xml:space="preserve">Capacidades institucionales: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</si>
  <si>
    <t>Dirigir la política fiscal del Municipio de Bucaramanga, a través de la administración y control de los tributos, del presupuesto general de rentas y gastos, así mismo llevar el registro de la contabilidad pública y operaciones de tesorería, con el propósito de garantizar la viabilidad y sostenibilidad financiera del ente territorial</t>
  </si>
  <si>
    <t>MATRIZ DOFA</t>
  </si>
  <si>
    <t>DEBILIDADES</t>
  </si>
  <si>
    <t>AMENAZAS</t>
  </si>
  <si>
    <t>Incumplimiento de la normatividad archivística en los documentos emanados de la Secretaría de Hacienda</t>
  </si>
  <si>
    <t>FORTALEZAS</t>
  </si>
  <si>
    <t>OPORTUNIDADES</t>
  </si>
  <si>
    <t>Matriz Mapa Riesgos de Gestión</t>
  </si>
  <si>
    <t>Código: F-DPM-1210-238,37-013</t>
  </si>
  <si>
    <t>Versión: 3.0</t>
  </si>
  <si>
    <t>Fecha Aprobación: Octubre-19-2021</t>
  </si>
  <si>
    <t xml:space="preserve">Página: 1 de 1 </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</si>
  <si>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</si>
  <si>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</si>
  <si>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</si>
  <si>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</si>
  <si>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</si>
  <si>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</si>
  <si>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</si>
  <si>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</si>
  <si>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</si>
  <si>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</si>
  <si>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</si>
  <si>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</si>
  <si>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</si>
  <si>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</si>
  <si>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</si>
  <si>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</si>
  <si>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</si>
  <si>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</si>
  <si>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</si>
  <si>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</si>
  <si>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</si>
  <si>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</si>
  <si>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</si>
  <si>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</si>
  <si>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</si>
  <si>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</si>
  <si>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</si>
  <si>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</si>
  <si>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</si>
  <si>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</si>
  <si>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</si>
  <si>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</si>
  <si>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 y Reputacional</t>
  </si>
  <si>
    <t>Disminución de ingresos e investigaciones por los entes de control.</t>
  </si>
  <si>
    <t>Ejecucion y Administracion de procesos</t>
  </si>
  <si>
    <t xml:space="preserve">     Mayor a 500 SMLMV </t>
  </si>
  <si>
    <t>Preventivo</t>
  </si>
  <si>
    <t>Manual</t>
  </si>
  <si>
    <t>Documentado</t>
  </si>
  <si>
    <t>Continua</t>
  </si>
  <si>
    <t>Con Registro</t>
  </si>
  <si>
    <t>Reducir (mitigar)</t>
  </si>
  <si>
    <t>Reputacional</t>
  </si>
  <si>
    <t>Investigaciones por los entes de control</t>
  </si>
  <si>
    <t>Falta de control y  Seguimiento  a las partidas conciliatorias y a los conceptos de ingresos y egresos que afectan los movimientos bancarios  para que exista concordancia entre libros vs extractos bancarios.</t>
  </si>
  <si>
    <t>Posibilidad de afectación reputacional por posibles investigaciones de los entes de control debido a la falta de control y  Seguimiento  a las partidas conciliatorias y a los conceptos de ingresos y egresos que afectan los movimientos bancarios  para que exista concordancia entre libros Vs extractos bancarios.</t>
  </si>
  <si>
    <t xml:space="preserve">     El riesgo afecta la imagen de la entidad con algunos usuarios de relevancia frente al logro de los objetivos</t>
  </si>
  <si>
    <t>El Área de Contabilidad de la Secretaría de Hacienda del municipio revisa el proceso de verificación, elaboración de ficha, registro contable del SOC (sostenibilidad contable), con el fin de dejar saneada cada cuenta a depurar.</t>
  </si>
  <si>
    <t>Profesional Especializado - Area de Contabilidad</t>
  </si>
  <si>
    <t>El profesional Especializado del Área de Contabilidad del municipio verifica en Comité de Sostenibilidad Contable con las secretarias involucradas el envío de la información necesaria para la realización del proceso de depuración contable, dejando mediante acta los compromisos pactados.</t>
  </si>
  <si>
    <t>Debido a que la herramienta tecnológica existente genera un sistema de alarmas que limita el seguimiento de los Recursos de Reconsideración y Revocatoria Directa, desde el momento en que se produzca el acuse de recibo en el Municipio de Bucaramanga hasta el final de los términos de respuesta y notificación en el tiempo establecido por ley.</t>
  </si>
  <si>
    <t>Posibilidad de afectación económica y reputacional por disminución de ingresos e investigaciones por los entes de control, debido a que la herramienta tecnológica existente genera un sistema de alarmas que limita el seguimiento de los Recursos de Reconsideración y Revocatoria Directa, desde el momento en que se produzca el acuse de recibo en el Municipio de Bucaramanga hasta el final de los términos de respuesta y notificación en el tiempo establecido por ley.</t>
  </si>
  <si>
    <t xml:space="preserve">     Entre 10 y 50 SMLMV </t>
  </si>
  <si>
    <t xml:space="preserve">Oficina Jurídica de la Secretaría de Hacienda - Subsecretaria de Hacienda </t>
  </si>
  <si>
    <t xml:space="preserve">El profesional asignado para sustanciar los recursos de reconsideración y/o solicitud de revocatoria directa, verifica y aplica el procedimiento establecido para elaborar y presentar el proyecto de Resolución con tres meses de antelación al vencimiento de los términos. </t>
  </si>
  <si>
    <t xml:space="preserve">Oficina Jurídica de la Secretaría de Hacienda </t>
  </si>
  <si>
    <t>Posibles investigaciones por los entes de control</t>
  </si>
  <si>
    <t>Errores de registro en los sistemas de información  (CHIP y SIA CONTRALORÍA), por desconocimiento de las actualizaciones que alteran el catálogo de clasificación presupuestal y la falta del desarrollo de un módulo en el software del Sistema de Informacion Financiero - SIF, bajo los parametros exigidos por los entes de control.</t>
  </si>
  <si>
    <t>Profesional Especializado del Area de Presupuesto</t>
  </si>
  <si>
    <t>Investigaciones disciplinarias y sanciones por entes de control.</t>
  </si>
  <si>
    <t>Posibilidad de afectación reputacional por posibles investigaciones y sanciones disciplinarias por entes de control, debido al incumplimiento de la Ley 594 del 2000 en los documentos emanados por la Secretaría de Hacienda</t>
  </si>
  <si>
    <t>El profesional asignado al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</si>
  <si>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Profesionales encargados</t>
  </si>
  <si>
    <t xml:space="preserve">Profesional del area de Presupuesto </t>
  </si>
  <si>
    <t>Profesional del area de Contabilidad</t>
  </si>
  <si>
    <t xml:space="preserve">Elaborar y socializar un procedimiento para el manejo de cheques </t>
  </si>
  <si>
    <t xml:space="preserve">Profesional de Tesoreria </t>
  </si>
  <si>
    <t xml:space="preserve">     El riesgo afecta la imagen de de la entidad con efecto publicitario sostenido a nivel de sector administrativo, nivel departamental o municipal</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</si>
  <si>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</si>
  <si>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</si>
  <si>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</si>
  <si>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</si>
  <si>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</si>
  <si>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</si>
  <si>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</si>
  <si>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</si>
  <si>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</si>
  <si>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</si>
  <si>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</si>
  <si>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</si>
  <si>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</si>
  <si>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</si>
  <si>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</si>
  <si>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</si>
  <si>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</si>
  <si>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</si>
  <si>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</si>
  <si>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</si>
  <si>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</si>
  <si>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</si>
  <si>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</si>
  <si>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</si>
  <si>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</si>
  <si>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</si>
  <si>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</si>
  <si>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</si>
  <si>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</si>
  <si>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</si>
  <si>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</si>
  <si>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</si>
  <si>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</si>
  <si>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</si>
  <si>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</si>
  <si>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</si>
  <si>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</si>
  <si>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</si>
  <si>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</si>
  <si>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</si>
  <si>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</si>
  <si>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</si>
  <si>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</si>
  <si>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</si>
  <si>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</si>
  <si>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</si>
  <si>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</si>
  <si>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</si>
  <si>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</si>
  <si>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</si>
  <si>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</si>
  <si>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</si>
  <si>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</si>
  <si>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</si>
  <si>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</si>
  <si>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</si>
  <si>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</si>
  <si>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</si>
  <si>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</si>
  <si>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</si>
  <si>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</si>
  <si>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</si>
  <si>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</si>
  <si>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</si>
  <si>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</si>
  <si>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</si>
  <si>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</si>
  <si>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</si>
  <si>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</si>
  <si>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</si>
  <si>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</si>
  <si>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</si>
  <si>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</si>
  <si>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</si>
  <si>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</si>
  <si>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</si>
  <si>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</si>
  <si>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</si>
  <si>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</si>
  <si>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</si>
  <si>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</si>
  <si>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</si>
  <si>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</si>
  <si>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</si>
  <si>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</si>
  <si>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</si>
  <si>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</si>
  <si>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</si>
  <si>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</si>
  <si>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</si>
  <si>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</si>
  <si>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</si>
  <si>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</si>
  <si>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</si>
  <si>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</si>
  <si>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</si>
  <si>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</si>
  <si>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</si>
  <si>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</si>
  <si>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</si>
  <si>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</si>
  <si>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</si>
  <si>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</si>
  <si>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</si>
  <si>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</si>
  <si>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</si>
  <si>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</si>
  <si>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</si>
  <si>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Realizar un (1) informe bimestral del proceso de verificación, elaboración de ficha, registro contable del SOC (Sostenibilidad contable) de las cuentas saneadas.</t>
  </si>
  <si>
    <t>Realizar un (1) informe de seguimiento semestral al 100% de proyectos de Resolución de Recursos de Reconsideración y/o Revocatoria Directa dentro de los términos.</t>
  </si>
  <si>
    <t xml:space="preserve">Realizar las Transferencias documentales de la Secretaría de Hacienda en los tiempos establecidos en el cronograma del  Archivo Central. </t>
  </si>
  <si>
    <t>El Secretario de Hacienda valida la justificación de la solicitud de reserva presupuestal remitida por los ordenadores de gasto, para la expedición del acto administrativo de constitución de reservas presupuestales.</t>
  </si>
  <si>
    <t>Realizar una (1) socialización en el tercer trimestre, referente a la constitución de reservas presupuestales y la debida justificación de las mismas.</t>
  </si>
  <si>
    <t xml:space="preserve">Realizar un (1) cronograma de las actividades a seguir para establecer la cuentas por cobrar que sean objeto de depuración </t>
  </si>
  <si>
    <t>Realizar un (1) Comité bimestral de Sostenibilidad Contable, involucrando a las Secretarías con responsabilidad dentro del proceso de depuración contable, dejando como constancia actas.</t>
  </si>
  <si>
    <t>El Servidor Público a cargo verifica en el tablero de control, mediante una herramienta funcional que genere avisos para dar respuesta y notificar los Recursos de Reconsideración y/o Resoluciones de Revocatoria Directa, dentro de los términos de acuerdo con los procedimientos establecidos.</t>
  </si>
  <si>
    <t>Realizar una socialización semestral de los procedimientos para Clasificación de PQRSD - P-GFP-3100-170-039 (Donde se establecen tiempos para resolver actos administrativos) - procedimiento Resolución Recurso de Reconsideración P-GFP-3100-170-035 y Procedimiento Resolución Revocatoria Directa P-GFP-3100-170-034, a los abogados de la oficina jurídica de la Secretaría de Hacienda.</t>
  </si>
  <si>
    <t>Posibilidad de afectación reputacional por posibles investigaciones de los entes de control, debido a errores de registro en los sistemas de información  (CHIP y SIA CONTRALORÍA), por desconocimiento de las actualizaciones que alteran el catálogo de clasificación presupuestal y la falta del desarrollo de un módulo en el software del Sistema de Información Financiero - SIF, bajo los parámetros exigidos por los entes de control.</t>
  </si>
  <si>
    <t>Posibilidad de afectación reputacional por investigaciones y sanciones por parte de los Órganos de Control, debido a debilidades en la supervisión de los contratos en la constitución, verificación, control y seguimiento a la ejecución de Reservas Presupuestales, Ejecución de cuentas por pagar y pasivos exigibles.</t>
  </si>
  <si>
    <t>Debilidades en la supervisión de los contratos en la constitución, verificación, control y seguimiento a la ejecución de Reservas Presupuestales, Ejecución de cuentas por pagar y pasivos exigibles.</t>
  </si>
  <si>
    <t xml:space="preserve">Investigaciones y Sanciones por parte de los Órganos de Control </t>
  </si>
  <si>
    <t>El Servidor Público encargado del área de presupuesto verifica la ejecución de los contratos constituidos como reservas presupuestales y solicita a los ordenadores de gasto el cumplimiento de acuerdo con el Decreto 1068 de 2015 en su artículo 2.8.1.7.3.3.</t>
  </si>
  <si>
    <t>El Servidor Público encargado del área de presupuesto verifica la ejecución de los contratos constituidos como pasivos exigibles y solicita a los ordenadores de gasto con el apoyo de los supervisores, realizar la liquidación de contrato.</t>
  </si>
  <si>
    <t>Realizar un seguimiento mensual a la ejecución de Reservas presupuestales generadas por las Secretarias con copia a la OCIG.</t>
  </si>
  <si>
    <t>Realizar un seguimiento mensual a la ejecución de Pasivos Exigibles generadas por las Secretarias con copia a la OCIG.</t>
  </si>
  <si>
    <t>Posibilidad de afectación económica y reputacional por Investigaciones y Sanciones por parte de los Órganos de Control, debido a la falta de depuración, conciliación y saneamiento contable de las cuentas bienes muebles y enseres, construcciones en curso que afecta la Razonabilidad en la información financiera.</t>
  </si>
  <si>
    <t>Falta de depuración, conciliación y saneamiento contable de las cuentas bienes muebles y enseres, construcciones en curso que afecta la Razonabilidad en la información financiera.</t>
  </si>
  <si>
    <t>Investigaciones y Sanciones por parte de los Órganos de Control.</t>
  </si>
  <si>
    <t>El Servidor Público encargado del área de Contabilidad verifica que la información de bienes muebles reportada por la Subsecretaría de Bienes y Servicios y la información de construcciones en curso entregada por la Secretaria de Infraestructura, esté razonablemente con el fin de realizar la conciliación contable.</t>
  </si>
  <si>
    <t>Realizar una conciliación de forma trimestral de la información entregada por la oficina de Bienes y servicios e infraestructura.</t>
  </si>
  <si>
    <t>Posibilidad de afectación reputacional por investigaciones y sanciones por parte de los órganos de control, debido a la falta de razonabilidad en la Información Financiera dado que no cumple con las características cualitativas previstas en los Marcos Normativos del régimen de la contabilidad pública - Partidas Pendientes por Depurar.</t>
  </si>
  <si>
    <t>Falta de razonabilidad en la Información Financiera dado que no cumple con las características cualitativas previstas en los Marcos Normativos del régimen de la contabilidad pública - Partidas Pendientes por Depurar.</t>
  </si>
  <si>
    <t>Investigaciones y Sanciones por parte de los órganos de Control.</t>
  </si>
  <si>
    <t>El Servidor Público a cargo del área de Contabilidad depura las cuentas por cobrar que no corresponde a un derecho cierto de acuerdo con la información reportada por cada dependencia a través de PQRSD o COCI (Consecutivo de Contabilidad de comunicación interna).</t>
  </si>
  <si>
    <t>El Profesional a cargo del área de Tesorería verifica los requisitos para el manejo de cheques con el fin de evitar al máximo la anulación y acumulación de los mismos, de acuerdo con las actividades establecidas.</t>
  </si>
  <si>
    <t>Investigaciones disciplinarias y/o administrativas</t>
  </si>
  <si>
    <t>Deficiencia en la planeación presupuestal relacionadas con las modificaciones en los recursos asignados a los proyectos de inversión.</t>
  </si>
  <si>
    <t>Posibilidad de afectación económico por posibles investigaciones disciplinarias y/o administrativas, debido a deficiencia en la planeación presupuestal relacionadas con las modificaciones en los recursos asignados a los proyectos de inversión.</t>
  </si>
  <si>
    <t>Actualizar el procedimiento para adicionar el presupuesto general del municipio P-GFP-3400-170-005</t>
  </si>
  <si>
    <t>Profesional Especializado - Area de Presupuesto</t>
  </si>
  <si>
    <t>Sanciones e investigaciones disciplinarias  de entes de control y deficiente  inversion de  los recursos en la Administración Central.</t>
  </si>
  <si>
    <t>Profesional encargado</t>
  </si>
  <si>
    <t>El profesional especializado encargado del área de presupuesto de la Secretaria de Hacienda en mesa de trabajo con banco de proyectos de la Secretaria de Planeación hará la actualización del procedimiento para realizar adiciones al presupuesto general del municipio.</t>
  </si>
  <si>
    <t>falta de control en la ejecución de los recursos</t>
  </si>
  <si>
    <t>desconocimiento y correcta aplicación del procedimiento del fondo gestión del riesgo</t>
  </si>
  <si>
    <t>Posibilidad de afectación reputacional por falta de control en la ejecución de los recursos debido al desconocimiento y correcta aplicación del procedimiento del fondo gestión del riesgo</t>
  </si>
  <si>
    <t>El ordenador del gasto, la secretaría gestora y la secretaría ejecutora, verifican la correcta aplicación del procedimiento del fondo gestión del riesgo.</t>
  </si>
  <si>
    <t>Realizar 1 informe semestral de seguimiento a la correcta aplicación del procedimiento del fondo gestión del riesgo.</t>
  </si>
  <si>
    <t xml:space="preserve">GESTIÓN DE LA FINANZAS PUBLICAS </t>
  </si>
  <si>
    <t>Realizar una (1) socialización a las dependencias ordenadoras del gasto, del catálogo de clasificación presupuestal, cada vez que se haga una actualización por parte de la Contaduría General de la Nación CGN.</t>
  </si>
  <si>
    <t>El Profesional Especializado del Área de Presupuesto, verifica las actualizaciones emitidas por el Centro de Estudios Fiscales de la CGN sobre el catálogo de clasificación presupuestal en los sistemas de información (CHIP y SIA CONTRALORÍA) y socializa con las Dependencias ordenadoras del gasto.</t>
  </si>
  <si>
    <t>Realizar 1 procedimiento transverval con las áreas involucradas donde se definan las responsabilidades y alcances para la ejecución del fondo de gestión del riesgo</t>
  </si>
  <si>
    <t>Posibilidad de afectación económica y reputacional por sanciones e investigaciones disciplinarias de entes de control y deficiente inversión de los recursos en la Administración Central, debido a la mala planeación,  y  debilidades en los mecanismos  para  la realización de monitoreo, seguimiento y control de la  contratación, lo cual genera constitución de reservas presupuestales.</t>
  </si>
  <si>
    <t>Fecha: Abril 28-2021</t>
  </si>
  <si>
    <t xml:space="preserve">GESTIÓN DE LAS FINANZAS PÚBLICAS </t>
  </si>
  <si>
    <t>El proceso  inicia con la proyección de  gastos de funcionamiento e inversión, acorde al marco fiscal de mediano plazo, y al plan operativo anual de inversiones, a fin de elaborar el proyecto de presupuesto de la siguiente vigencia, para contar con recursos necesarios que financien la ejecución de programas y proyectos propuestos en el Plan de Desarrollo Municipal, así mismo, con la administración del presupuesto,  recaudo y control  de las rentas del municipio, ejecución de acciones administrativas encaminadas al fortalecimiento de la política fiscal, gestión del fondo pensional del ente territorial y el registro contable de dichos recursos.</t>
  </si>
  <si>
    <t>Dirigir y controlar la política fiscal, mediante el recaudo de los tributos, proyección y administración del presupuesto general de rentas y gastos, así mismo, la realización de acciones administrativas, para fortalecer las arcas del Ente Territorial, gestión de las mesadas pensionales, y el registro contable del Municipio de Bucaramanga</t>
  </si>
  <si>
    <t>Marco Fiscal de Mediano Plazo
Plan Operativo Anual de Inversiones
Proyecto de acuerdo de presupuesto y sus  anexos.
Plan anual Mensualizado de Caja inicial -PAC
Actos Administrativos (liquidación y aplicación en los sistemas de información de la liquidación  tributaria de cada vigencia fiscal, calendario tributario,estrategia de cobro persuasivo y coactivo)
CDP y RPS expedidos
Traslados presupuestales
Decreto municipal de adición y actos administrativos de las respectivas modificaciones al presupuesto
Empréstitos 
Pago de obligaciones pensionales 
Informes de Ley
Registro de actualizaciones de contribuyentes responsables y agentes retenedores
Programación de campañas de ofertas institucionales en las diferentes comunas y barrios</t>
  </si>
  <si>
    <t>Ineficiencias en la prestación del servicio
Fallas tecnológicas en los sistemas de  información 
Riesgos de corrupción 
Falta de insumos necesarios para la prestación del servicio (impresoras, papelería entre otros)
Alto nivel de rotación del personal 
Insuficiencia de personal de planta 
Alto volumen de PQRSD</t>
  </si>
  <si>
    <t>Falta de continuidad en las actuaciones de cobro persuasivo y coactivo por alta rotación de personal
Permanente depuración de partidas conciliatorias pendientes
Falta de oportunidad en la entrega de la información por parte de las dependencias proveedoras al área contable
Alto volumen de  PQRSD por atender y resolver 
Reiteración de solicitud de prórroga para la  presentación de informes a Entes de Control 
Alto nivel de rotación de personal
Falta de control efectivos en la supervisión contractual
Vulneración del principio archivístico y de la Ley 594 de 2000 y demás normativa relacionada con la materia
Desactualización de los sistemas de información
Falta de integración en los sistemas de información
Desactualización de los principales lineamientos que rigen las finanzas municipales (Estatuto Tributario, Manual de Cartera, Estatuto Orgánico y Manual de Políticas Contable)</t>
  </si>
  <si>
    <t>Insuficiencia de lineamientos nacionales para el tratamiento  de cartera por concepto de rentas o impuestos
Cambios en la normatividad nacional
Actualización e innovación continua de herramientas tecnológicas por parte de los Entes de Control Nacional y Local
Alto volumen de solicitudes de los ciudadanos externos   
Aumento de acciones constitucionales por inoportunidad de respuesta a solicitudes
Cambios climaticos y afectación ambiental</t>
  </si>
  <si>
    <t xml:space="preserve">Asesoría y atención personalizada a contribuyentes para un efectivo recaudo.
Equipo de trabajo interdisciplinario, para cumplir con los objetivos pactados
Estrategias y campañas de cobro persuasivo y resultados de la cartera objeto de cobro. 
Identificación e implementación de controles para el manejo del riesgo
Publicación mensualizada de la ejecución de ingresos y gastos   </t>
  </si>
  <si>
    <t>Buena cultura de pago de los contribuyentes
Estrategias de recaudo para el fortalecimiento de los ingresos.
Mejoramiento en la confianza de la ciudadanía en la Administración
Apoyo del Departamento Administrativo de la Función Pública, Departamento Nacional de Planeación
Lineamientos nacionales y políticas para el aseguramiento del riesgo organizacional 
Normativa nacional frente al control de recursos y transparencia en la gestión pública</t>
  </si>
  <si>
    <t>mala planeación  y deficientes mecanismos  para el monitoreo, seguimiento y control de la  contratación, constituyedo reservas presupuestales</t>
  </si>
  <si>
    <t>El ordenador del gasto, verifica la gestión contractual de este despacho frente a la planeación de la misma,  a traves del seguimiento y control a la ejecución del plan anual de adquisiciones de la Secretaría de Hacienda realizado por el profesional designado, a fin de evitar la constitución de reservas presupuestales y garantizar el principio de planeación.</t>
  </si>
  <si>
    <t>Secretario de Hacienda
Profesional encargado</t>
  </si>
  <si>
    <t>Realizar un seguimiento y control bimestral a la ejecución del plan anual de adquisiciones de la Secretaría de Hacienda, a fin de evitar la constitución de reservas presupuestales y garantizar el principio de planeación.</t>
  </si>
  <si>
    <r>
      <rPr>
        <b/>
        <sz val="11"/>
        <rFont val="Arial Narrow"/>
        <family val="2"/>
      </rPr>
      <t xml:space="preserve">*Nota: </t>
    </r>
    <r>
      <rPr>
        <sz val="1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</si>
</sst>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b/>
      <sz val="11"/>
      <color rgb="FFFF0000"/>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
      <left/>
      <right style="thin">
        <color indexed="64"/>
      </right>
      <top/>
      <bottom style="medium">
        <color indexed="64"/>
      </bottom>
      <diagonal/>
    </border>
    <border>
      <left/>
      <right style="medium">
        <color rgb="FF000000"/>
      </right>
      <top/>
      <bottom/>
      <diagonal/>
    </border>
    <border>
      <left style="medium">
        <color rgb="FF000000"/>
      </left>
      <right/>
      <top/>
      <bottom/>
      <diagonal/>
    </border>
    <border>
      <left/>
      <right style="medium">
        <color rgb="FF000000"/>
      </right>
      <top/>
      <bottom style="medium">
        <color indexed="64"/>
      </bottom>
      <diagonal/>
    </border>
    <border>
      <left style="medium">
        <color rgb="FF000000"/>
      </left>
      <right/>
      <top/>
      <bottom style="medium">
        <color indexed="64"/>
      </bottom>
      <diagonal/>
    </border>
  </borders>
  <cellStyleXfs count="5">
    <xf numFmtId="0" fontId="0" fillId="0" borderId="0"/>
    <xf numFmtId="9" fontId="13" fillId="0" borderId="0" applyFont="0" applyFill="0" applyBorder="0" applyAlignment="0" applyProtection="0"/>
    <xf numFmtId="0" fontId="45" fillId="0" borderId="0"/>
    <xf numFmtId="0" fontId="46" fillId="0" borderId="0"/>
    <xf numFmtId="0" fontId="5" fillId="0" borderId="0"/>
  </cellStyleXfs>
  <cellXfs count="514">
    <xf numFmtId="0" fontId="0" fillId="0" borderId="0" xfId="0"/>
    <xf numFmtId="0" fontId="1" fillId="0" borderId="0" xfId="0" applyFont="1"/>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7" fillId="0" borderId="0" xfId="0" applyFont="1" applyAlignment="1">
      <alignment horizontal="center" vertical="center" wrapText="1"/>
    </xf>
    <xf numFmtId="0" fontId="8" fillId="6" borderId="0" xfId="0" applyFont="1" applyFill="1" applyAlignment="1">
      <alignment horizontal="center" vertical="center" wrapText="1" readingOrder="1"/>
    </xf>
    <xf numFmtId="0" fontId="9" fillId="5" borderId="11" xfId="0" applyFont="1" applyFill="1" applyBorder="1" applyAlignment="1">
      <alignment horizontal="center" vertical="center" wrapText="1" readingOrder="1"/>
    </xf>
    <xf numFmtId="0" fontId="9" fillId="0" borderId="11" xfId="0" applyFont="1" applyBorder="1" applyAlignment="1">
      <alignment horizontal="justify" vertical="center" wrapText="1" readingOrder="1"/>
    </xf>
    <xf numFmtId="9" fontId="9" fillId="0" borderId="11" xfId="0" applyNumberFormat="1" applyFont="1" applyBorder="1" applyAlignment="1">
      <alignment horizontal="center" vertical="center" wrapText="1" readingOrder="1"/>
    </xf>
    <xf numFmtId="0" fontId="9" fillId="7" borderId="1" xfId="0" applyFont="1" applyFill="1" applyBorder="1" applyAlignment="1">
      <alignment horizontal="center" vertical="center" wrapText="1" readingOrder="1"/>
    </xf>
    <xf numFmtId="0" fontId="9" fillId="0" borderId="1" xfId="0" applyFont="1" applyBorder="1" applyAlignment="1">
      <alignment horizontal="justify" vertical="center" wrapText="1" readingOrder="1"/>
    </xf>
    <xf numFmtId="9" fontId="9" fillId="0" borderId="1" xfId="0" applyNumberFormat="1" applyFont="1" applyBorder="1" applyAlignment="1">
      <alignment horizontal="center" vertical="center" wrapText="1" readingOrder="1"/>
    </xf>
    <xf numFmtId="0" fontId="9" fillId="4" borderId="1" xfId="0" applyFont="1" applyFill="1" applyBorder="1" applyAlignment="1">
      <alignment horizontal="center" vertical="center" wrapText="1" readingOrder="1"/>
    </xf>
    <xf numFmtId="0" fontId="9" fillId="8" borderId="1" xfId="0" applyFont="1" applyFill="1" applyBorder="1" applyAlignment="1">
      <alignment horizontal="center" vertical="center" wrapText="1" readingOrder="1"/>
    </xf>
    <xf numFmtId="0" fontId="10" fillId="9" borderId="1" xfId="0" applyFont="1" applyFill="1" applyBorder="1" applyAlignment="1">
      <alignment horizontal="center" vertical="center" wrapText="1" readingOrder="1"/>
    </xf>
    <xf numFmtId="0" fontId="14" fillId="0" borderId="0" xfId="0" applyFont="1"/>
    <xf numFmtId="0" fontId="12"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6" fillId="0" borderId="0" xfId="0" applyFont="1" applyAlignment="1">
      <alignment vertical="center"/>
    </xf>
    <xf numFmtId="0" fontId="27" fillId="0" borderId="0" xfId="0" applyFont="1"/>
    <xf numFmtId="0" fontId="25" fillId="0" borderId="0" xfId="0" applyFont="1"/>
    <xf numFmtId="0" fontId="0" fillId="0" borderId="0" xfId="0" pivotButton="1"/>
    <xf numFmtId="0" fontId="11" fillId="0" borderId="0" xfId="0" applyFont="1" applyAlignment="1">
      <alignment horizontal="justify" vertical="center" wrapText="1" readingOrder="1"/>
    </xf>
    <xf numFmtId="0" fontId="28" fillId="0" borderId="0" xfId="0" applyFont="1"/>
    <xf numFmtId="0" fontId="30" fillId="6" borderId="0" xfId="0" applyFont="1" applyFill="1" applyAlignment="1">
      <alignment horizontal="center" vertical="center" wrapText="1" readingOrder="1"/>
    </xf>
    <xf numFmtId="0" fontId="31" fillId="0" borderId="11" xfId="0" applyFont="1" applyBorder="1" applyAlignment="1">
      <alignment horizontal="justify" vertical="center" wrapText="1" readingOrder="1"/>
    </xf>
    <xf numFmtId="0" fontId="31" fillId="0" borderId="1" xfId="0" applyFont="1" applyBorder="1" applyAlignment="1">
      <alignment horizontal="justify" vertical="center" wrapText="1" readingOrder="1"/>
    </xf>
    <xf numFmtId="0" fontId="31" fillId="5" borderId="11" xfId="0" applyFont="1" applyFill="1" applyBorder="1" applyAlignment="1">
      <alignment horizontal="center" vertical="center" wrapText="1" readingOrder="1"/>
    </xf>
    <xf numFmtId="0" fontId="31" fillId="7" borderId="1" xfId="0" applyFont="1" applyFill="1" applyBorder="1" applyAlignment="1">
      <alignment horizontal="center" vertical="center" wrapText="1" readingOrder="1"/>
    </xf>
    <xf numFmtId="0" fontId="31" fillId="4" borderId="1" xfId="0" applyFont="1" applyFill="1" applyBorder="1" applyAlignment="1">
      <alignment horizontal="center" vertical="center" wrapText="1" readingOrder="1"/>
    </xf>
    <xf numFmtId="0" fontId="31" fillId="8" borderId="1" xfId="0" applyFont="1" applyFill="1" applyBorder="1" applyAlignment="1">
      <alignment horizontal="center" vertical="center" wrapText="1" readingOrder="1"/>
    </xf>
    <xf numFmtId="0" fontId="32" fillId="9" borderId="1" xfId="0" applyFont="1" applyFill="1" applyBorder="1" applyAlignment="1">
      <alignment horizontal="center" vertical="center" wrapText="1" readingOrder="1"/>
    </xf>
    <xf numFmtId="0" fontId="31" fillId="0" borderId="11" xfId="0" applyFont="1" applyBorder="1" applyAlignment="1">
      <alignment horizontal="center" vertical="center" wrapText="1" readingOrder="1"/>
    </xf>
    <xf numFmtId="0" fontId="31" fillId="0" borderId="1" xfId="0" applyFont="1" applyBorder="1" applyAlignment="1">
      <alignment horizontal="center" vertical="center" wrapText="1" readingOrder="1"/>
    </xf>
    <xf numFmtId="0" fontId="18" fillId="11" borderId="12" xfId="0" applyFont="1" applyFill="1" applyBorder="1" applyAlignment="1" applyProtection="1">
      <alignment horizontal="center" vertical="center" wrapText="1" readingOrder="1"/>
      <protection hidden="1"/>
    </xf>
    <xf numFmtId="0" fontId="18" fillId="11" borderId="19" xfId="0" applyFont="1" applyFill="1" applyBorder="1" applyAlignment="1" applyProtection="1">
      <alignment horizontal="center" vertical="center" wrapText="1" readingOrder="1"/>
      <protection hidden="1"/>
    </xf>
    <xf numFmtId="0" fontId="18" fillId="11" borderId="13" xfId="0" applyFont="1" applyFill="1" applyBorder="1" applyAlignment="1" applyProtection="1">
      <alignment horizontal="center" vertic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19" xfId="0" applyFont="1" applyFill="1" applyBorder="1" applyAlignment="1" applyProtection="1">
      <alignment horizontal="center" wrapText="1" readingOrder="1"/>
      <protection hidden="1"/>
    </xf>
    <xf numFmtId="0" fontId="18" fillId="12" borderId="13" xfId="0" applyFont="1" applyFill="1" applyBorder="1" applyAlignment="1" applyProtection="1">
      <alignment horizontal="center" wrapText="1" readingOrder="1"/>
      <protection hidden="1"/>
    </xf>
    <xf numFmtId="0" fontId="18" fillId="11" borderId="14"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15" xfId="0" applyFont="1" applyFill="1" applyBorder="1" applyAlignment="1" applyProtection="1">
      <alignment horizontal="center" vertical="center" wrapText="1" readingOrder="1"/>
      <protection hidden="1"/>
    </xf>
    <xf numFmtId="0" fontId="18" fillId="12" borderId="14"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15" xfId="0" applyFont="1" applyFill="1" applyBorder="1" applyAlignment="1" applyProtection="1">
      <alignment horizontal="center" wrapText="1" readingOrder="1"/>
      <protection hidden="1"/>
    </xf>
    <xf numFmtId="0" fontId="18" fillId="11" borderId="16" xfId="0" applyFont="1" applyFill="1" applyBorder="1" applyAlignment="1" applyProtection="1">
      <alignment horizontal="center" vertical="center" wrapText="1" readingOrder="1"/>
      <protection hidden="1"/>
    </xf>
    <xf numFmtId="0" fontId="18" fillId="11" borderId="18" xfId="0" applyFont="1" applyFill="1" applyBorder="1" applyAlignment="1" applyProtection="1">
      <alignment horizontal="center" vertical="center" wrapText="1" readingOrder="1"/>
      <protection hidden="1"/>
    </xf>
    <xf numFmtId="0" fontId="18" fillId="11" borderId="17" xfId="0" applyFont="1" applyFill="1" applyBorder="1" applyAlignment="1" applyProtection="1">
      <alignment horizontal="center" vertical="center" wrapText="1" readingOrder="1"/>
      <protection hidden="1"/>
    </xf>
    <xf numFmtId="0" fontId="18" fillId="12" borderId="16" xfId="0" applyFont="1" applyFill="1" applyBorder="1" applyAlignment="1" applyProtection="1">
      <alignment horizontal="center" wrapText="1" readingOrder="1"/>
      <protection hidden="1"/>
    </xf>
    <xf numFmtId="0" fontId="18" fillId="12" borderId="18" xfId="0" applyFont="1" applyFill="1" applyBorder="1" applyAlignment="1" applyProtection="1">
      <alignment horizontal="center" wrapText="1" readingOrder="1"/>
      <protection hidden="1"/>
    </xf>
    <xf numFmtId="0" fontId="18" fillId="12" borderId="17"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19" xfId="0" applyFont="1" applyFill="1" applyBorder="1" applyAlignment="1" applyProtection="1">
      <alignment horizontal="center" wrapText="1" readingOrder="1"/>
      <protection hidden="1"/>
    </xf>
    <xf numFmtId="0" fontId="18" fillId="13" borderId="13" xfId="0" applyFont="1" applyFill="1" applyBorder="1" applyAlignment="1" applyProtection="1">
      <alignment horizontal="center" wrapText="1" readingOrder="1"/>
      <protection hidden="1"/>
    </xf>
    <xf numFmtId="0" fontId="18" fillId="13" borderId="14"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15" xfId="0" applyFont="1" applyFill="1" applyBorder="1" applyAlignment="1" applyProtection="1">
      <alignment horizontal="center" wrapText="1" readingOrder="1"/>
      <protection hidden="1"/>
    </xf>
    <xf numFmtId="0" fontId="18" fillId="13" borderId="16" xfId="0" applyFont="1" applyFill="1" applyBorder="1" applyAlignment="1" applyProtection="1">
      <alignment horizontal="center" wrapText="1" readingOrder="1"/>
      <protection hidden="1"/>
    </xf>
    <xf numFmtId="0" fontId="18" fillId="13" borderId="18" xfId="0" applyFont="1" applyFill="1" applyBorder="1" applyAlignment="1" applyProtection="1">
      <alignment horizontal="center" wrapText="1" readingOrder="1"/>
      <protection hidden="1"/>
    </xf>
    <xf numFmtId="0" fontId="18" fillId="13" borderId="17"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19" xfId="0" applyFont="1" applyFill="1" applyBorder="1" applyAlignment="1" applyProtection="1">
      <alignment horizontal="center" wrapText="1" readingOrder="1"/>
      <protection hidden="1"/>
    </xf>
    <xf numFmtId="0" fontId="18" fillId="5" borderId="13" xfId="0" applyFont="1" applyFill="1" applyBorder="1" applyAlignment="1" applyProtection="1">
      <alignment horizontal="center" wrapText="1" readingOrder="1"/>
      <protection hidden="1"/>
    </xf>
    <xf numFmtId="0" fontId="18" fillId="5" borderId="14"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15" xfId="0" applyFont="1" applyFill="1" applyBorder="1" applyAlignment="1" applyProtection="1">
      <alignment horizontal="center" wrapText="1" readingOrder="1"/>
      <protection hidden="1"/>
    </xf>
    <xf numFmtId="0" fontId="18" fillId="5" borderId="16" xfId="0" applyFont="1" applyFill="1" applyBorder="1" applyAlignment="1" applyProtection="1">
      <alignment horizontal="center" wrapText="1" readingOrder="1"/>
      <protection hidden="1"/>
    </xf>
    <xf numFmtId="0" fontId="18" fillId="5" borderId="18" xfId="0" applyFont="1" applyFill="1" applyBorder="1" applyAlignment="1" applyProtection="1">
      <alignment horizontal="center" wrapText="1" readingOrder="1"/>
      <protection hidden="1"/>
    </xf>
    <xf numFmtId="0" fontId="18" fillId="5" borderId="17" xfId="0" applyFont="1" applyFill="1" applyBorder="1" applyAlignment="1" applyProtection="1">
      <alignment horizontal="center" wrapText="1" readingOrder="1"/>
      <protection hidden="1"/>
    </xf>
    <xf numFmtId="0" fontId="22" fillId="13" borderId="19" xfId="0" applyFont="1" applyFill="1" applyBorder="1" applyAlignment="1" applyProtection="1">
      <alignment horizontal="center" wrapText="1" readingOrder="1"/>
      <protection hidden="1"/>
    </xf>
    <xf numFmtId="0" fontId="0" fillId="3" borderId="0" xfId="0" applyFill="1"/>
    <xf numFmtId="0" fontId="15" fillId="3" borderId="0" xfId="0" applyFont="1" applyFill="1" applyAlignment="1">
      <alignment vertical="center"/>
    </xf>
    <xf numFmtId="0" fontId="5" fillId="3" borderId="0" xfId="0" applyFont="1" applyFill="1"/>
    <xf numFmtId="0" fontId="34" fillId="3" borderId="0" xfId="0" applyFont="1" applyFill="1"/>
    <xf numFmtId="0" fontId="35" fillId="3" borderId="34" xfId="0" applyFont="1" applyFill="1" applyBorder="1" applyAlignment="1">
      <alignment horizontal="center" vertical="center" wrapText="1" readingOrder="1"/>
    </xf>
    <xf numFmtId="0" fontId="36" fillId="3" borderId="34" xfId="0" applyFont="1" applyFill="1" applyBorder="1" applyAlignment="1">
      <alignment horizontal="justify" vertical="center" wrapText="1" readingOrder="1"/>
    </xf>
    <xf numFmtId="9" fontId="35" fillId="3" borderId="43" xfId="0" applyNumberFormat="1" applyFont="1" applyFill="1" applyBorder="1" applyAlignment="1">
      <alignment horizontal="center" vertical="center" wrapText="1" readingOrder="1"/>
    </xf>
    <xf numFmtId="0" fontId="35" fillId="3" borderId="33" xfId="0" applyFont="1" applyFill="1" applyBorder="1" applyAlignment="1">
      <alignment horizontal="center" vertical="center" wrapText="1" readingOrder="1"/>
    </xf>
    <xf numFmtId="0" fontId="36" fillId="3" borderId="33" xfId="0" applyFont="1" applyFill="1" applyBorder="1" applyAlignment="1">
      <alignment horizontal="justify" vertical="center" wrapText="1" readingOrder="1"/>
    </xf>
    <xf numFmtId="9" fontId="35" fillId="3" borderId="38" xfId="0" applyNumberFormat="1" applyFont="1" applyFill="1" applyBorder="1" applyAlignment="1">
      <alignment horizontal="center" vertical="center" wrapText="1" readingOrder="1"/>
    </xf>
    <xf numFmtId="0" fontId="36" fillId="3" borderId="38" xfId="0" applyFont="1" applyFill="1" applyBorder="1" applyAlignment="1">
      <alignment horizontal="center" vertical="center" wrapText="1" readingOrder="1"/>
    </xf>
    <xf numFmtId="0" fontId="35" fillId="3" borderId="40" xfId="0" applyFont="1" applyFill="1" applyBorder="1" applyAlignment="1">
      <alignment horizontal="center" vertical="center" wrapText="1" readingOrder="1"/>
    </xf>
    <xf numFmtId="0" fontId="36" fillId="3" borderId="40" xfId="0" applyFont="1" applyFill="1" applyBorder="1" applyAlignment="1">
      <alignment horizontal="justify" vertical="center" wrapText="1" readingOrder="1"/>
    </xf>
    <xf numFmtId="0" fontId="36" fillId="3" borderId="41" xfId="0" applyFont="1" applyFill="1" applyBorder="1" applyAlignment="1">
      <alignment horizontal="center" vertical="center" wrapText="1" readingOrder="1"/>
    </xf>
    <xf numFmtId="0" fontId="44" fillId="3" borderId="0" xfId="0" applyFont="1" applyFill="1"/>
    <xf numFmtId="0" fontId="35" fillId="14" borderId="45" xfId="0" applyFont="1" applyFill="1" applyBorder="1" applyAlignment="1">
      <alignment horizontal="center" vertical="center" wrapText="1" readingOrder="1"/>
    </xf>
    <xf numFmtId="0" fontId="35" fillId="14" borderId="46" xfId="0" applyFont="1" applyFill="1" applyBorder="1" applyAlignment="1">
      <alignment horizontal="center" vertical="center" wrapText="1" readingOrder="1"/>
    </xf>
    <xf numFmtId="0" fontId="12" fillId="3" borderId="0" xfId="0" applyFont="1" applyFill="1"/>
    <xf numFmtId="0" fontId="29" fillId="3" borderId="0" xfId="0" applyFont="1" applyFill="1" applyAlignment="1">
      <alignment horizontal="center" vertical="center" wrapText="1"/>
    </xf>
    <xf numFmtId="0" fontId="11" fillId="3" borderId="0" xfId="0" applyFont="1" applyFill="1" applyAlignment="1">
      <alignment horizontal="justify" vertical="center" wrapText="1" readingOrder="1"/>
    </xf>
    <xf numFmtId="0" fontId="4" fillId="3" borderId="0" xfId="0" applyFont="1" applyFill="1" applyAlignment="1">
      <alignment vertical="center"/>
    </xf>
    <xf numFmtId="0" fontId="14" fillId="3" borderId="0" xfId="0" applyFont="1" applyFill="1"/>
    <xf numFmtId="0" fontId="4" fillId="3" borderId="0" xfId="0" applyFont="1" applyFill="1" applyAlignment="1">
      <alignment horizontal="left" vertical="center"/>
    </xf>
    <xf numFmtId="0" fontId="47" fillId="3" borderId="51" xfId="2" applyFont="1" applyFill="1" applyBorder="1"/>
    <xf numFmtId="0" fontId="47" fillId="3" borderId="52" xfId="2" applyFont="1" applyFill="1" applyBorder="1"/>
    <xf numFmtId="0" fontId="47" fillId="3" borderId="53" xfId="2" applyFont="1" applyFill="1" applyBorder="1"/>
    <xf numFmtId="0" fontId="0" fillId="3" borderId="15" xfId="0" applyFill="1" applyBorder="1"/>
    <xf numFmtId="0" fontId="49" fillId="3" borderId="0" xfId="2" quotePrefix="1" applyFont="1" applyFill="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47" fillId="3" borderId="0" xfId="2" quotePrefix="1" applyFont="1" applyFill="1" applyAlignment="1">
      <alignment horizontal="left" vertical="top" wrapText="1"/>
    </xf>
    <xf numFmtId="0" fontId="47" fillId="3" borderId="75" xfId="2" quotePrefix="1" applyFont="1" applyFill="1" applyBorder="1" applyAlignment="1">
      <alignment horizontal="left" vertical="top" wrapText="1"/>
    </xf>
    <xf numFmtId="0" fontId="47" fillId="0" borderId="75" xfId="2" quotePrefix="1" applyFont="1" applyBorder="1" applyAlignment="1">
      <alignment horizontal="left" vertical="top" wrapText="1"/>
    </xf>
    <xf numFmtId="0" fontId="51" fillId="3" borderId="0" xfId="2" quotePrefix="1" applyFont="1" applyFill="1" applyAlignment="1">
      <alignment horizontal="left" vertical="top" wrapText="1"/>
    </xf>
    <xf numFmtId="0" fontId="51" fillId="3" borderId="86" xfId="2" quotePrefix="1" applyFont="1" applyFill="1" applyBorder="1" applyAlignment="1">
      <alignment horizontal="left" vertical="top" wrapText="1"/>
    </xf>
    <xf numFmtId="0" fontId="51" fillId="3" borderId="75" xfId="2" quotePrefix="1" applyFont="1" applyFill="1" applyBorder="1" applyAlignment="1">
      <alignment horizontal="left" vertical="top" wrapText="1"/>
    </xf>
    <xf numFmtId="0" fontId="47" fillId="3" borderId="86" xfId="2" applyFont="1" applyFill="1" applyBorder="1"/>
    <xf numFmtId="0" fontId="47" fillId="3" borderId="0" xfId="2" applyFont="1" applyFill="1"/>
    <xf numFmtId="0" fontId="47" fillId="3" borderId="75" xfId="2" applyFont="1" applyFill="1" applyBorder="1"/>
    <xf numFmtId="0" fontId="47" fillId="3" borderId="15" xfId="2" applyFont="1" applyFill="1" applyBorder="1"/>
    <xf numFmtId="0" fontId="47" fillId="3" borderId="14" xfId="2" applyFont="1" applyFill="1" applyBorder="1"/>
    <xf numFmtId="0" fontId="52" fillId="3" borderId="0" xfId="0" applyFont="1" applyFill="1" applyAlignment="1">
      <alignment horizontal="left" vertical="center" wrapText="1"/>
    </xf>
    <xf numFmtId="0" fontId="53" fillId="3" borderId="0" xfId="0" applyFont="1" applyFill="1" applyAlignment="1">
      <alignment horizontal="left" vertical="top" wrapText="1"/>
    </xf>
    <xf numFmtId="0" fontId="47" fillId="3" borderId="0" xfId="2" applyFont="1" applyFill="1" applyAlignment="1">
      <alignment horizontal="left" vertical="top" wrapText="1"/>
    </xf>
    <xf numFmtId="0" fontId="47" fillId="3" borderId="14" xfId="2" applyFont="1" applyFill="1" applyBorder="1" applyAlignment="1">
      <alignment horizontal="left" vertical="top" wrapText="1"/>
    </xf>
    <xf numFmtId="0" fontId="47" fillId="3" borderId="15" xfId="2" applyFont="1" applyFill="1" applyBorder="1" applyAlignment="1">
      <alignment horizontal="left" vertical="top" wrapText="1"/>
    </xf>
    <xf numFmtId="0" fontId="47" fillId="3" borderId="16" xfId="2" applyFont="1" applyFill="1" applyBorder="1"/>
    <xf numFmtId="0" fontId="47" fillId="3" borderId="18" xfId="2" applyFont="1" applyFill="1" applyBorder="1"/>
    <xf numFmtId="0" fontId="47" fillId="3" borderId="17" xfId="2" applyFont="1" applyFill="1" applyBorder="1"/>
    <xf numFmtId="0" fontId="14" fillId="16" borderId="0" xfId="0" applyFont="1" applyFill="1" applyAlignment="1">
      <alignment horizontal="left" vertical="top" wrapText="1"/>
    </xf>
    <xf numFmtId="0" fontId="45" fillId="3" borderId="95" xfId="0" applyFont="1" applyFill="1" applyBorder="1" applyAlignment="1">
      <alignment vertical="center" wrapText="1"/>
    </xf>
    <xf numFmtId="0" fontId="45" fillId="3" borderId="97" xfId="0" applyFont="1" applyFill="1" applyBorder="1" applyAlignment="1">
      <alignment vertical="center" wrapText="1"/>
    </xf>
    <xf numFmtId="0" fontId="14" fillId="16" borderId="0" xfId="0" applyFont="1" applyFill="1" applyAlignment="1">
      <alignment wrapText="1"/>
    </xf>
    <xf numFmtId="0" fontId="5" fillId="0" borderId="0" xfId="0" applyFont="1" applyAlignment="1">
      <alignment vertical="top" wrapText="1"/>
    </xf>
    <xf numFmtId="0" fontId="60" fillId="0" borderId="0" xfId="0" applyFont="1" applyAlignment="1">
      <alignment horizontal="center" vertical="center" wrapText="1"/>
    </xf>
    <xf numFmtId="0" fontId="61" fillId="0" borderId="0" xfId="0" applyFont="1" applyAlignment="1">
      <alignment vertical="center" wrapText="1"/>
    </xf>
    <xf numFmtId="0" fontId="42" fillId="17" borderId="98" xfId="0" applyFont="1" applyFill="1" applyBorder="1" applyAlignment="1">
      <alignment horizontal="left" vertical="center" wrapText="1" indent="1"/>
    </xf>
    <xf numFmtId="0" fontId="42" fillId="17" borderId="100" xfId="0" applyFont="1" applyFill="1" applyBorder="1" applyAlignment="1">
      <alignment horizontal="left" vertical="center" wrapText="1" indent="1"/>
    </xf>
    <xf numFmtId="0" fontId="59" fillId="0" borderId="0" xfId="0" applyFont="1" applyAlignment="1">
      <alignment horizontal="center" vertical="center"/>
    </xf>
    <xf numFmtId="0" fontId="62" fillId="0" borderId="0" xfId="0" applyFont="1" applyAlignment="1">
      <alignment horizontal="center" vertical="center"/>
    </xf>
    <xf numFmtId="0" fontId="1" fillId="3" borderId="0" xfId="0" applyFont="1" applyFill="1" applyAlignment="1">
      <alignment horizontal="justify" vertical="center"/>
    </xf>
    <xf numFmtId="0" fontId="1" fillId="0" borderId="0" xfId="0" applyFont="1" applyAlignment="1">
      <alignment horizontal="justify" vertical="center"/>
    </xf>
    <xf numFmtId="0" fontId="55" fillId="17" borderId="74" xfId="0" applyFont="1" applyFill="1" applyBorder="1" applyAlignment="1">
      <alignment horizontal="center" vertical="center" wrapText="1"/>
    </xf>
    <xf numFmtId="0" fontId="55" fillId="17" borderId="68" xfId="0" applyFont="1" applyFill="1" applyBorder="1" applyAlignment="1">
      <alignment horizontal="center" vertical="center" wrapText="1"/>
    </xf>
    <xf numFmtId="0" fontId="56" fillId="0" borderId="107" xfId="0" applyFont="1" applyBorder="1" applyAlignment="1">
      <alignment horizontal="center" vertical="center" wrapText="1"/>
    </xf>
    <xf numFmtId="0" fontId="56" fillId="0" borderId="17" xfId="0" applyFont="1" applyBorder="1" applyAlignment="1">
      <alignment horizontal="center" vertical="center" wrapText="1"/>
    </xf>
    <xf numFmtId="0" fontId="0" fillId="0" borderId="0" xfId="0" applyAlignment="1">
      <alignment vertical="center"/>
    </xf>
    <xf numFmtId="0" fontId="52" fillId="3" borderId="69" xfId="0" applyFont="1" applyFill="1" applyBorder="1" applyAlignment="1">
      <alignment horizontal="left" vertical="center" wrapText="1"/>
    </xf>
    <xf numFmtId="0" fontId="52" fillId="3" borderId="70" xfId="0" applyFont="1" applyFill="1" applyBorder="1" applyAlignment="1">
      <alignment horizontal="left" vertical="center" wrapText="1"/>
    </xf>
    <xf numFmtId="0" fontId="53" fillId="3" borderId="62" xfId="2" applyFont="1" applyFill="1" applyBorder="1" applyAlignment="1">
      <alignment horizontal="justify" vertical="center" wrapText="1"/>
    </xf>
    <xf numFmtId="0" fontId="53" fillId="3" borderId="63" xfId="2" applyFont="1" applyFill="1" applyBorder="1" applyAlignment="1">
      <alignment horizontal="justify" vertical="center" wrapText="1"/>
    </xf>
    <xf numFmtId="0" fontId="52" fillId="3" borderId="71" xfId="0" applyFont="1" applyFill="1" applyBorder="1" applyAlignment="1">
      <alignment horizontal="left" vertical="center" wrapText="1"/>
    </xf>
    <xf numFmtId="0" fontId="52" fillId="3" borderId="72" xfId="0" applyFont="1" applyFill="1" applyBorder="1" applyAlignment="1">
      <alignment horizontal="left" vertical="center" wrapText="1"/>
    </xf>
    <xf numFmtId="0" fontId="53" fillId="3" borderId="64" xfId="0" applyFont="1" applyFill="1" applyBorder="1" applyAlignment="1">
      <alignment horizontal="justify" vertical="center" wrapText="1"/>
    </xf>
    <xf numFmtId="0" fontId="53" fillId="3" borderId="65" xfId="0" applyFont="1" applyFill="1" applyBorder="1" applyAlignment="1">
      <alignment horizontal="justify" vertical="center" wrapText="1"/>
    </xf>
    <xf numFmtId="0" fontId="52" fillId="3" borderId="60" xfId="0" applyFont="1" applyFill="1" applyBorder="1" applyAlignment="1">
      <alignment horizontal="left" vertical="center" wrapText="1"/>
    </xf>
    <xf numFmtId="0" fontId="52" fillId="3" borderId="61" xfId="0" applyFont="1" applyFill="1" applyBorder="1" applyAlignment="1">
      <alignment horizontal="left" vertical="center" wrapText="1"/>
    </xf>
    <xf numFmtId="0" fontId="52" fillId="3" borderId="92" xfId="3" applyFont="1" applyFill="1" applyBorder="1" applyAlignment="1">
      <alignment horizontal="left" vertical="top" wrapText="1" readingOrder="1"/>
    </xf>
    <xf numFmtId="0" fontId="52" fillId="3" borderId="57" xfId="3" applyFont="1" applyFill="1" applyBorder="1" applyAlignment="1">
      <alignment horizontal="left" vertical="top" wrapText="1" readingOrder="1"/>
    </xf>
    <xf numFmtId="0" fontId="53" fillId="3" borderId="93" xfId="2" applyFont="1" applyFill="1" applyBorder="1" applyAlignment="1">
      <alignment horizontal="justify" vertical="center" wrapText="1"/>
    </xf>
    <xf numFmtId="0" fontId="53" fillId="3" borderId="80" xfId="2" applyFont="1" applyFill="1" applyBorder="1" applyAlignment="1">
      <alignment horizontal="justify" vertical="center" wrapText="1"/>
    </xf>
    <xf numFmtId="0" fontId="53" fillId="3" borderId="58" xfId="2" applyFont="1" applyFill="1" applyBorder="1" applyAlignment="1">
      <alignment horizontal="justify" vertical="center" wrapText="1"/>
    </xf>
    <xf numFmtId="0" fontId="53" fillId="3" borderId="59" xfId="2" applyFont="1" applyFill="1" applyBorder="1" applyAlignment="1">
      <alignment horizontal="justify" vertical="center" wrapText="1"/>
    </xf>
    <xf numFmtId="0" fontId="52" fillId="3" borderId="56" xfId="3" applyFont="1" applyFill="1" applyBorder="1" applyAlignment="1">
      <alignment horizontal="left" vertical="top" wrapText="1" readingOrder="1"/>
    </xf>
    <xf numFmtId="0" fontId="52" fillId="3" borderId="78" xfId="3" applyFont="1" applyFill="1" applyBorder="1" applyAlignment="1">
      <alignment horizontal="left" vertical="top" wrapText="1" readingOrder="1"/>
    </xf>
    <xf numFmtId="0" fontId="53" fillId="3" borderId="79" xfId="2" applyFont="1" applyFill="1" applyBorder="1" applyAlignment="1">
      <alignment horizontal="justify" vertical="center" wrapText="1"/>
    </xf>
    <xf numFmtId="0" fontId="53" fillId="3" borderId="81" xfId="2" applyFont="1" applyFill="1" applyBorder="1" applyAlignment="1">
      <alignment horizontal="justify" vertical="center" wrapText="1"/>
    </xf>
    <xf numFmtId="0" fontId="52" fillId="3" borderId="82" xfId="3" applyFont="1" applyFill="1" applyBorder="1" applyAlignment="1">
      <alignment horizontal="left" vertical="top" wrapText="1" readingOrder="1"/>
    </xf>
    <xf numFmtId="0" fontId="52" fillId="3" borderId="83" xfId="3" applyFont="1" applyFill="1" applyBorder="1" applyAlignment="1">
      <alignment horizontal="left" vertical="top" wrapText="1" readingOrder="1"/>
    </xf>
    <xf numFmtId="0" fontId="53" fillId="3" borderId="84" xfId="2" applyFont="1" applyFill="1" applyBorder="1" applyAlignment="1">
      <alignment horizontal="justify" vertical="center" wrapText="1"/>
    </xf>
    <xf numFmtId="0" fontId="53" fillId="3" borderId="85" xfId="2" applyFont="1" applyFill="1" applyBorder="1" applyAlignment="1">
      <alignment horizontal="justify" vertical="center" wrapText="1"/>
    </xf>
    <xf numFmtId="0" fontId="51" fillId="3" borderId="14" xfId="2" quotePrefix="1" applyFont="1" applyFill="1" applyBorder="1" applyAlignment="1">
      <alignment horizontal="center" vertical="top" wrapText="1"/>
    </xf>
    <xf numFmtId="0" fontId="51" fillId="3" borderId="0" xfId="2" quotePrefix="1" applyFont="1" applyFill="1" applyAlignment="1">
      <alignment horizontal="center" vertical="top" wrapText="1"/>
    </xf>
    <xf numFmtId="0" fontId="51" fillId="3" borderId="75" xfId="2" quotePrefix="1" applyFont="1" applyFill="1" applyBorder="1" applyAlignment="1">
      <alignment horizontal="center" vertical="top" wrapText="1"/>
    </xf>
    <xf numFmtId="0" fontId="52" fillId="15" borderId="87" xfId="3" applyFont="1" applyFill="1" applyBorder="1" applyAlignment="1">
      <alignment horizontal="center" vertical="center" wrapText="1"/>
    </xf>
    <xf numFmtId="0" fontId="52" fillId="15" borderId="77" xfId="3" applyFont="1" applyFill="1" applyBorder="1" applyAlignment="1">
      <alignment horizontal="center" vertical="center" wrapText="1"/>
    </xf>
    <xf numFmtId="0" fontId="52" fillId="15" borderId="54" xfId="2" applyFont="1" applyFill="1" applyBorder="1" applyAlignment="1">
      <alignment horizontal="center" vertical="center"/>
    </xf>
    <xf numFmtId="0" fontId="52" fillId="15" borderId="55" xfId="2" applyFont="1" applyFill="1" applyBorder="1" applyAlignment="1">
      <alignment horizontal="center" vertical="center"/>
    </xf>
    <xf numFmtId="0" fontId="52" fillId="3" borderId="88" xfId="3" applyFont="1" applyFill="1" applyBorder="1" applyAlignment="1">
      <alignment horizontal="left" vertical="top" wrapText="1" readingOrder="1"/>
    </xf>
    <xf numFmtId="0" fontId="52" fillId="3" borderId="89" xfId="3" applyFont="1" applyFill="1" applyBorder="1" applyAlignment="1">
      <alignment horizontal="left" vertical="top" wrapText="1" readingOrder="1"/>
    </xf>
    <xf numFmtId="0" fontId="53" fillId="3" borderId="90" xfId="2" applyFont="1" applyFill="1" applyBorder="1" applyAlignment="1">
      <alignment horizontal="justify" vertical="center" wrapText="1"/>
    </xf>
    <xf numFmtId="0" fontId="53" fillId="3" borderId="91" xfId="2" applyFont="1" applyFill="1" applyBorder="1" applyAlignment="1">
      <alignment horizontal="justify" vertical="center" wrapText="1"/>
    </xf>
    <xf numFmtId="0" fontId="52" fillId="15" borderId="76" xfId="3" applyFont="1" applyFill="1" applyBorder="1" applyAlignment="1">
      <alignment horizontal="center" vertical="center" wrapText="1"/>
    </xf>
    <xf numFmtId="0" fontId="48" fillId="15" borderId="48" xfId="2" applyFont="1" applyFill="1" applyBorder="1" applyAlignment="1">
      <alignment horizontal="center" vertical="center" wrapText="1"/>
    </xf>
    <xf numFmtId="0" fontId="48" fillId="15" borderId="49" xfId="2" applyFont="1" applyFill="1" applyBorder="1" applyAlignment="1">
      <alignment horizontal="center" vertical="center" wrapText="1"/>
    </xf>
    <xf numFmtId="0" fontId="48" fillId="15" borderId="50" xfId="2" applyFont="1" applyFill="1" applyBorder="1" applyAlignment="1">
      <alignment horizontal="center" vertical="center" wrapText="1"/>
    </xf>
    <xf numFmtId="0" fontId="47" fillId="0" borderId="14" xfId="2" quotePrefix="1" applyFont="1" applyBorder="1" applyAlignment="1">
      <alignment horizontal="left" vertical="center" wrapText="1"/>
    </xf>
    <xf numFmtId="0" fontId="47" fillId="0" borderId="0" xfId="2" quotePrefix="1" applyFont="1" applyAlignment="1">
      <alignment horizontal="left" vertical="center" wrapText="1"/>
    </xf>
    <xf numFmtId="0" fontId="47" fillId="0" borderId="15" xfId="2" quotePrefix="1" applyFont="1" applyBorder="1" applyAlignment="1">
      <alignment horizontal="left" vertical="center" wrapText="1"/>
    </xf>
    <xf numFmtId="0" fontId="47" fillId="0" borderId="66" xfId="2" quotePrefix="1" applyFont="1" applyBorder="1" applyAlignment="1">
      <alignment horizontal="left" vertical="center" wrapText="1"/>
    </xf>
    <xf numFmtId="0" fontId="47" fillId="0" borderId="67" xfId="2" quotePrefix="1" applyFont="1" applyBorder="1" applyAlignment="1">
      <alignment horizontal="left" vertical="center" wrapText="1"/>
    </xf>
    <xf numFmtId="0" fontId="47" fillId="0" borderId="68" xfId="2" quotePrefix="1" applyFont="1" applyBorder="1" applyAlignment="1">
      <alignment horizontal="left" vertical="center" wrapText="1"/>
    </xf>
    <xf numFmtId="0" fontId="49" fillId="3" borderId="52" xfId="2" quotePrefix="1" applyFont="1" applyFill="1" applyBorder="1" applyAlignment="1">
      <alignment horizontal="left" vertical="top" wrapText="1"/>
    </xf>
    <xf numFmtId="0" fontId="50" fillId="3" borderId="52" xfId="2" quotePrefix="1" applyFont="1" applyFill="1" applyBorder="1" applyAlignment="1">
      <alignment horizontal="left" vertical="top" wrapText="1"/>
    </xf>
    <xf numFmtId="0" fontId="50"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47" fillId="3" borderId="0" xfId="2" quotePrefix="1" applyFont="1" applyFill="1" applyAlignment="1">
      <alignment horizontal="left" vertical="top" wrapText="1"/>
    </xf>
    <xf numFmtId="0" fontId="47" fillId="3" borderId="75" xfId="2" quotePrefix="1" applyFont="1" applyFill="1" applyBorder="1" applyAlignment="1">
      <alignment horizontal="left" vertical="top" wrapText="1"/>
    </xf>
    <xf numFmtId="0" fontId="42" fillId="20" borderId="35" xfId="0" applyFont="1" applyFill="1" applyBorder="1" applyAlignment="1">
      <alignment horizontal="center" vertical="center" wrapText="1"/>
    </xf>
    <xf numFmtId="0" fontId="42" fillId="20" borderId="36" xfId="0" applyFont="1" applyFill="1" applyBorder="1" applyAlignment="1">
      <alignment horizontal="center" vertical="center" wrapText="1"/>
    </xf>
    <xf numFmtId="0" fontId="42" fillId="20" borderId="47" xfId="0" applyFont="1" applyFill="1" applyBorder="1" applyAlignment="1">
      <alignment horizontal="center" vertical="center" wrapText="1"/>
    </xf>
    <xf numFmtId="0" fontId="33" fillId="0" borderId="14" xfId="0" applyFont="1" applyBorder="1" applyAlignment="1">
      <alignment horizontal="center" vertical="center" wrapText="1"/>
    </xf>
    <xf numFmtId="0" fontId="33" fillId="0" borderId="0" xfId="0" applyFont="1" applyAlignment="1">
      <alignment horizontal="center" vertical="center" wrapText="1"/>
    </xf>
    <xf numFmtId="0" fontId="33" fillId="0" borderId="108"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10" xfId="0" applyFont="1" applyBorder="1" applyAlignment="1">
      <alignment horizontal="center" vertical="center" wrapText="1"/>
    </xf>
    <xf numFmtId="0" fontId="33" fillId="0" borderId="109"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111" xfId="0" applyFont="1" applyBorder="1" applyAlignment="1">
      <alignment horizontal="center" vertical="center" wrapText="1"/>
    </xf>
    <xf numFmtId="0" fontId="33" fillId="0" borderId="17" xfId="0" applyFont="1" applyBorder="1" applyAlignment="1">
      <alignment horizontal="center" vertical="center" wrapText="1"/>
    </xf>
    <xf numFmtId="0" fontId="55" fillId="17" borderId="66" xfId="0" applyFont="1" applyFill="1" applyBorder="1" applyAlignment="1">
      <alignment horizontal="center" vertical="center" wrapText="1"/>
    </xf>
    <xf numFmtId="0" fontId="55" fillId="17" borderId="74" xfId="0" applyFont="1" applyFill="1" applyBorder="1" applyAlignment="1">
      <alignment horizontal="center" vertical="center" wrapText="1"/>
    </xf>
    <xf numFmtId="0" fontId="56" fillId="0" borderId="105" xfId="0" applyFont="1" applyBorder="1" applyAlignment="1">
      <alignment horizontal="left" vertical="center" wrapText="1"/>
    </xf>
    <xf numFmtId="0" fontId="56" fillId="0" borderId="104" xfId="0" applyFont="1" applyBorder="1" applyAlignment="1">
      <alignment horizontal="left" vertical="center" wrapText="1"/>
    </xf>
    <xf numFmtId="0" fontId="60" fillId="0" borderId="0" xfId="0" applyFont="1" applyAlignment="1">
      <alignment horizontal="center" vertical="center"/>
    </xf>
    <xf numFmtId="0" fontId="42" fillId="17" borderId="35" xfId="0" applyFont="1" applyFill="1" applyBorder="1" applyAlignment="1">
      <alignment horizontal="center" vertical="center" wrapText="1"/>
    </xf>
    <xf numFmtId="0" fontId="42" fillId="17" borderId="36" xfId="0" applyFont="1" applyFill="1" applyBorder="1" applyAlignment="1">
      <alignment horizontal="center" vertical="center" wrapText="1"/>
    </xf>
    <xf numFmtId="0" fontId="42" fillId="17" borderId="47" xfId="0" applyFont="1" applyFill="1" applyBorder="1" applyAlignment="1">
      <alignment horizontal="center" vertical="center" wrapText="1"/>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59" fillId="0" borderId="12"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14" xfId="0" applyFont="1" applyBorder="1" applyAlignment="1">
      <alignment horizontal="center" vertical="center" wrapText="1"/>
    </xf>
    <xf numFmtId="0" fontId="59" fillId="0" borderId="0" xfId="0" applyFont="1" applyAlignment="1">
      <alignment horizontal="center" vertical="center" wrapText="1"/>
    </xf>
    <xf numFmtId="0" fontId="59" fillId="0" borderId="16" xfId="0" applyFont="1" applyBorder="1" applyAlignment="1">
      <alignment horizontal="center" vertical="center" wrapText="1"/>
    </xf>
    <xf numFmtId="0" fontId="59" fillId="0" borderId="18" xfId="0" applyFont="1" applyBorder="1" applyAlignment="1">
      <alignment horizontal="center" vertical="center" wrapText="1"/>
    </xf>
    <xf numFmtId="0" fontId="42" fillId="18" borderId="99" xfId="0" applyFont="1" applyFill="1" applyBorder="1" applyAlignment="1">
      <alignment horizontal="left" vertical="center" wrapText="1" indent="1"/>
    </xf>
    <xf numFmtId="0" fontId="42" fillId="18" borderId="49" xfId="0" applyFont="1" applyFill="1" applyBorder="1" applyAlignment="1">
      <alignment horizontal="left" vertical="center" wrapText="1" indent="1"/>
    </xf>
    <xf numFmtId="0" fontId="42" fillId="18" borderId="50" xfId="0" applyFont="1" applyFill="1" applyBorder="1" applyAlignment="1">
      <alignment horizontal="left" vertical="center" wrapText="1" indent="1"/>
    </xf>
    <xf numFmtId="0" fontId="56" fillId="18" borderId="101" xfId="0" applyFont="1" applyFill="1" applyBorder="1" applyAlignment="1">
      <alignment horizontal="left" vertical="center" wrapText="1" indent="1"/>
    </xf>
    <xf numFmtId="0" fontId="56" fillId="18" borderId="102" xfId="0" applyFont="1" applyFill="1" applyBorder="1" applyAlignment="1">
      <alignment horizontal="left" vertical="center" wrapText="1" indent="1"/>
    </xf>
    <xf numFmtId="0" fontId="56" fillId="18" borderId="103" xfId="0" applyFont="1" applyFill="1" applyBorder="1" applyAlignment="1">
      <alignment horizontal="left" vertical="center" wrapText="1" indent="1"/>
    </xf>
    <xf numFmtId="0" fontId="35" fillId="19" borderId="0" xfId="0" applyFont="1" applyFill="1" applyAlignment="1">
      <alignment horizontal="center" vertical="center" wrapText="1"/>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50" fillId="2" borderId="6" xfId="0" applyFont="1" applyFill="1" applyBorder="1" applyAlignment="1">
      <alignment horizontal="left" vertical="center"/>
    </xf>
    <xf numFmtId="0" fontId="63" fillId="2" borderId="7" xfId="0" applyFont="1" applyFill="1" applyBorder="1" applyAlignment="1">
      <alignment horizontal="left" vertical="center"/>
    </xf>
    <xf numFmtId="0" fontId="50" fillId="2" borderId="7" xfId="0" applyFont="1" applyFill="1" applyBorder="1" applyAlignment="1">
      <alignment horizontal="left" vertical="center"/>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0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0" xfId="0" applyFont="1" applyFill="1" applyAlignment="1">
      <alignment horizontal="center" vertical="center"/>
    </xf>
    <xf numFmtId="0" fontId="4" fillId="3" borderId="10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32" xfId="0" applyFont="1" applyFill="1" applyBorder="1" applyAlignment="1">
      <alignment horizontal="center" vertical="center"/>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17" fillId="10" borderId="0" xfId="0" applyFont="1" applyFill="1" applyAlignment="1">
      <alignment horizontal="center" vertical="center" textRotation="90" wrapText="1" readingOrder="1"/>
    </xf>
    <xf numFmtId="0" fontId="17" fillId="10" borderId="15" xfId="0" applyFont="1" applyFill="1" applyBorder="1" applyAlignment="1">
      <alignment horizontal="center" vertical="center" textRotation="90" wrapText="1" readingOrder="1"/>
    </xf>
    <xf numFmtId="0" fontId="20" fillId="12" borderId="20" xfId="0" applyFont="1" applyFill="1" applyBorder="1" applyAlignment="1">
      <alignment horizontal="center" vertical="center" wrapText="1" readingOrder="1"/>
    </xf>
    <xf numFmtId="0" fontId="20" fillId="12" borderId="21" xfId="0" applyFont="1" applyFill="1" applyBorder="1" applyAlignment="1">
      <alignment horizontal="center" vertical="center" wrapText="1" readingOrder="1"/>
    </xf>
    <xf numFmtId="0" fontId="20" fillId="12" borderId="22" xfId="0" applyFont="1" applyFill="1" applyBorder="1" applyAlignment="1">
      <alignment horizontal="center" vertical="center" wrapText="1" readingOrder="1"/>
    </xf>
    <xf numFmtId="0" fontId="20" fillId="12" borderId="23" xfId="0" applyFont="1" applyFill="1" applyBorder="1" applyAlignment="1">
      <alignment horizontal="center" vertical="center" wrapText="1" readingOrder="1"/>
    </xf>
    <xf numFmtId="0" fontId="20" fillId="12" borderId="0" xfId="0" applyFont="1" applyFill="1" applyAlignment="1">
      <alignment horizontal="center" vertical="center" wrapText="1" readingOrder="1"/>
    </xf>
    <xf numFmtId="0" fontId="20" fillId="12" borderId="24" xfId="0" applyFont="1" applyFill="1" applyBorder="1" applyAlignment="1">
      <alignment horizontal="center" vertical="center" wrapText="1" readingOrder="1"/>
    </xf>
    <xf numFmtId="0" fontId="20" fillId="12" borderId="25" xfId="0" applyFont="1" applyFill="1" applyBorder="1" applyAlignment="1">
      <alignment horizontal="center" vertical="center" wrapText="1" readingOrder="1"/>
    </xf>
    <xf numFmtId="0" fontId="20" fillId="12" borderId="26" xfId="0" applyFont="1" applyFill="1" applyBorder="1" applyAlignment="1">
      <alignment horizontal="center" vertical="center" wrapText="1" readingOrder="1"/>
    </xf>
    <xf numFmtId="0" fontId="20" fillId="12" borderId="27" xfId="0" applyFont="1" applyFill="1" applyBorder="1" applyAlignment="1">
      <alignment horizontal="center" vertical="center" wrapText="1" readingOrder="1"/>
    </xf>
    <xf numFmtId="0" fontId="20" fillId="11" borderId="20" xfId="0" applyFont="1" applyFill="1" applyBorder="1" applyAlignment="1">
      <alignment horizontal="center" vertical="center" wrapText="1" readingOrder="1"/>
    </xf>
    <xf numFmtId="0" fontId="20" fillId="11" borderId="21" xfId="0" applyFont="1" applyFill="1" applyBorder="1" applyAlignment="1">
      <alignment horizontal="center" vertical="center" wrapText="1" readingOrder="1"/>
    </xf>
    <xf numFmtId="0" fontId="20" fillId="11" borderId="22" xfId="0" applyFont="1" applyFill="1" applyBorder="1" applyAlignment="1">
      <alignment horizontal="center" vertical="center" wrapText="1" readingOrder="1"/>
    </xf>
    <xf numFmtId="0" fontId="20" fillId="11" borderId="23" xfId="0" applyFont="1" applyFill="1" applyBorder="1" applyAlignment="1">
      <alignment horizontal="center" vertical="center" wrapText="1" readingOrder="1"/>
    </xf>
    <xf numFmtId="0" fontId="20" fillId="11" borderId="0" xfId="0" applyFont="1" applyFill="1" applyAlignment="1">
      <alignment horizontal="center" vertical="center" wrapText="1" readingOrder="1"/>
    </xf>
    <xf numFmtId="0" fontId="20" fillId="11" borderId="24" xfId="0" applyFont="1" applyFill="1" applyBorder="1" applyAlignment="1">
      <alignment horizontal="center" vertical="center" wrapText="1" readingOrder="1"/>
    </xf>
    <xf numFmtId="0" fontId="20" fillId="11" borderId="25" xfId="0" applyFont="1" applyFill="1" applyBorder="1" applyAlignment="1">
      <alignment horizontal="center" vertical="center" wrapText="1" readingOrder="1"/>
    </xf>
    <xf numFmtId="0" fontId="20" fillId="11" borderId="26" xfId="0" applyFont="1" applyFill="1" applyBorder="1" applyAlignment="1">
      <alignment horizontal="center" vertical="center" wrapText="1" readingOrder="1"/>
    </xf>
    <xf numFmtId="0" fontId="20" fillId="11" borderId="27" xfId="0" applyFont="1" applyFill="1" applyBorder="1" applyAlignment="1">
      <alignment horizontal="center" vertical="center" wrapText="1" readingOrder="1"/>
    </xf>
    <xf numFmtId="0" fontId="20" fillId="13" borderId="20" xfId="0" applyFont="1" applyFill="1" applyBorder="1" applyAlignment="1">
      <alignment horizontal="center" vertical="center" wrapText="1" readingOrder="1"/>
    </xf>
    <xf numFmtId="0" fontId="20" fillId="13" borderId="21" xfId="0" applyFont="1" applyFill="1" applyBorder="1" applyAlignment="1">
      <alignment horizontal="center" vertical="center" wrapText="1" readingOrder="1"/>
    </xf>
    <xf numFmtId="0" fontId="20" fillId="13" borderId="22" xfId="0" applyFont="1" applyFill="1" applyBorder="1" applyAlignment="1">
      <alignment horizontal="center" vertical="center" wrapText="1" readingOrder="1"/>
    </xf>
    <xf numFmtId="0" fontId="20" fillId="13" borderId="23" xfId="0" applyFont="1" applyFill="1" applyBorder="1" applyAlignment="1">
      <alignment horizontal="center" vertical="center" wrapText="1" readingOrder="1"/>
    </xf>
    <xf numFmtId="0" fontId="20" fillId="13" borderId="0" xfId="0" applyFont="1" applyFill="1" applyAlignment="1">
      <alignment horizontal="center" vertical="center" wrapText="1" readingOrder="1"/>
    </xf>
    <xf numFmtId="0" fontId="20" fillId="13" borderId="24" xfId="0" applyFont="1" applyFill="1" applyBorder="1" applyAlignment="1">
      <alignment horizontal="center" vertical="center" wrapText="1" readingOrder="1"/>
    </xf>
    <xf numFmtId="0" fontId="20" fillId="13" borderId="25" xfId="0" applyFont="1" applyFill="1" applyBorder="1" applyAlignment="1">
      <alignment horizontal="center" vertical="center" wrapText="1" readingOrder="1"/>
    </xf>
    <xf numFmtId="0" fontId="20" fillId="13" borderId="26" xfId="0" applyFont="1" applyFill="1" applyBorder="1" applyAlignment="1">
      <alignment horizontal="center" vertical="center" wrapText="1" readingOrder="1"/>
    </xf>
    <xf numFmtId="0" fontId="20" fillId="13" borderId="27" xfId="0" applyFont="1" applyFill="1" applyBorder="1" applyAlignment="1">
      <alignment horizontal="center" vertical="center" wrapText="1" readingOrder="1"/>
    </xf>
    <xf numFmtId="0" fontId="20" fillId="5" borderId="20" xfId="0" applyFont="1" applyFill="1" applyBorder="1" applyAlignment="1">
      <alignment horizontal="center" vertical="center" wrapText="1" readingOrder="1"/>
    </xf>
    <xf numFmtId="0" fontId="20" fillId="5" borderId="21" xfId="0" applyFont="1" applyFill="1" applyBorder="1" applyAlignment="1">
      <alignment horizontal="center" vertical="center" wrapText="1" readingOrder="1"/>
    </xf>
    <xf numFmtId="0" fontId="20" fillId="5" borderId="22" xfId="0" applyFont="1" applyFill="1" applyBorder="1" applyAlignment="1">
      <alignment horizontal="center" vertical="center" wrapText="1" readingOrder="1"/>
    </xf>
    <xf numFmtId="0" fontId="20" fillId="5" borderId="23" xfId="0" applyFont="1" applyFill="1" applyBorder="1" applyAlignment="1">
      <alignment horizontal="center" vertical="center" wrapText="1" readingOrder="1"/>
    </xf>
    <xf numFmtId="0" fontId="20" fillId="5" borderId="0" xfId="0" applyFont="1" applyFill="1" applyAlignment="1">
      <alignment horizontal="center" vertical="center" wrapText="1" readingOrder="1"/>
    </xf>
    <xf numFmtId="0" fontId="20" fillId="5" borderId="24" xfId="0" applyFont="1" applyFill="1" applyBorder="1" applyAlignment="1">
      <alignment horizontal="center" vertical="center" wrapText="1" readingOrder="1"/>
    </xf>
    <xf numFmtId="0" fontId="20" fillId="5" borderId="25" xfId="0" applyFont="1" applyFill="1" applyBorder="1" applyAlignment="1">
      <alignment horizontal="center" vertical="center" wrapText="1" readingOrder="1"/>
    </xf>
    <xf numFmtId="0" fontId="20" fillId="5" borderId="26" xfId="0" applyFont="1" applyFill="1" applyBorder="1" applyAlignment="1">
      <alignment horizontal="center" vertical="center" wrapText="1" readingOrder="1"/>
    </xf>
    <xf numFmtId="0" fontId="20" fillId="5" borderId="27" xfId="0" applyFont="1" applyFill="1" applyBorder="1" applyAlignment="1">
      <alignment horizontal="center" vertical="center" wrapText="1" readingOrder="1"/>
    </xf>
    <xf numFmtId="0" fontId="16" fillId="0" borderId="12" xfId="0" applyFont="1" applyBorder="1" applyAlignment="1">
      <alignment horizontal="center" vertical="center" wrapText="1"/>
    </xf>
    <xf numFmtId="0" fontId="16" fillId="0" borderId="19"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0" xfId="0" applyFont="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8" xfId="0" applyFont="1" applyBorder="1" applyAlignment="1">
      <alignment horizontal="center" vertical="center"/>
    </xf>
    <xf numFmtId="0" fontId="16" fillId="0" borderId="17" xfId="0" applyFont="1" applyBorder="1" applyAlignment="1">
      <alignment horizontal="center" vertical="center"/>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7" fillId="10" borderId="0" xfId="0" applyFont="1" applyFill="1" applyAlignment="1">
      <alignment horizontal="center" vertical="center" wrapText="1" readingOrder="1"/>
    </xf>
    <xf numFmtId="0" fontId="16" fillId="0" borderId="19" xfId="0" applyFont="1" applyBorder="1" applyAlignment="1">
      <alignment horizontal="center" vertical="center" wrapText="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24" fillId="0" borderId="0" xfId="0" applyFont="1" applyAlignment="1">
      <alignment horizontal="center" vertical="center" wrapText="1"/>
    </xf>
    <xf numFmtId="0" fontId="40" fillId="11" borderId="20" xfId="0" applyFont="1" applyFill="1" applyBorder="1" applyAlignment="1">
      <alignment horizontal="center" vertical="center" wrapText="1" readingOrder="1"/>
    </xf>
    <xf numFmtId="0" fontId="40" fillId="11" borderId="21" xfId="0" applyFont="1" applyFill="1" applyBorder="1" applyAlignment="1">
      <alignment horizontal="center" vertical="center" wrapText="1" readingOrder="1"/>
    </xf>
    <xf numFmtId="0" fontId="40" fillId="11" borderId="22" xfId="0" applyFont="1" applyFill="1" applyBorder="1" applyAlignment="1">
      <alignment horizontal="center" vertical="center" wrapText="1" readingOrder="1"/>
    </xf>
    <xf numFmtId="0" fontId="40" fillId="11" borderId="23" xfId="0" applyFont="1" applyFill="1" applyBorder="1" applyAlignment="1">
      <alignment horizontal="center" vertical="center" wrapText="1" readingOrder="1"/>
    </xf>
    <xf numFmtId="0" fontId="40" fillId="11" borderId="0" xfId="0" applyFont="1" applyFill="1" applyAlignment="1">
      <alignment horizontal="center" vertical="center" wrapText="1" readingOrder="1"/>
    </xf>
    <xf numFmtId="0" fontId="40" fillId="11" borderId="24" xfId="0" applyFont="1" applyFill="1" applyBorder="1" applyAlignment="1">
      <alignment horizontal="center" vertical="center" wrapText="1" readingOrder="1"/>
    </xf>
    <xf numFmtId="0" fontId="40" fillId="11" borderId="25" xfId="0" applyFont="1" applyFill="1" applyBorder="1" applyAlignment="1">
      <alignment horizontal="center" vertical="center" wrapText="1" readingOrder="1"/>
    </xf>
    <xf numFmtId="0" fontId="40" fillId="11" borderId="26" xfId="0" applyFont="1" applyFill="1" applyBorder="1" applyAlignment="1">
      <alignment horizontal="center" vertical="center" wrapText="1" readingOrder="1"/>
    </xf>
    <xf numFmtId="0" fontId="40" fillId="11" borderId="27" xfId="0" applyFont="1" applyFill="1" applyBorder="1" applyAlignment="1">
      <alignment horizontal="center" vertical="center" wrapText="1" readingOrder="1"/>
    </xf>
    <xf numFmtId="0" fontId="41" fillId="0" borderId="12" xfId="0" applyFont="1" applyBorder="1" applyAlignment="1">
      <alignment horizontal="center" vertical="center" wrapText="1"/>
    </xf>
    <xf numFmtId="0" fontId="41" fillId="0" borderId="19" xfId="0" applyFont="1" applyBorder="1" applyAlignment="1">
      <alignment horizontal="center" vertical="center"/>
    </xf>
    <xf numFmtId="0" fontId="41" fillId="0" borderId="14" xfId="0" applyFont="1" applyBorder="1" applyAlignment="1">
      <alignment horizontal="center" vertical="center" wrapText="1"/>
    </xf>
    <xf numFmtId="0" fontId="41" fillId="0" borderId="0" xfId="0" applyFont="1" applyAlignment="1">
      <alignment horizontal="center" vertical="center"/>
    </xf>
    <xf numFmtId="0" fontId="41" fillId="0" borderId="14" xfId="0" applyFont="1" applyBorder="1" applyAlignment="1">
      <alignment horizontal="center" vertical="center"/>
    </xf>
    <xf numFmtId="0" fontId="41" fillId="0" borderId="16" xfId="0" applyFont="1" applyBorder="1" applyAlignment="1">
      <alignment horizontal="center" vertical="center"/>
    </xf>
    <xf numFmtId="0" fontId="41" fillId="0" borderId="18" xfId="0" applyFont="1" applyBorder="1" applyAlignment="1">
      <alignment horizontal="center" vertical="center"/>
    </xf>
    <xf numFmtId="0" fontId="40" fillId="12" borderId="20" xfId="0" applyFont="1" applyFill="1" applyBorder="1" applyAlignment="1">
      <alignment horizontal="center" vertical="center" wrapText="1" readingOrder="1"/>
    </xf>
    <xf numFmtId="0" fontId="40" fillId="12" borderId="21" xfId="0" applyFont="1" applyFill="1" applyBorder="1" applyAlignment="1">
      <alignment horizontal="center" vertical="center" wrapText="1" readingOrder="1"/>
    </xf>
    <xf numFmtId="0" fontId="40" fillId="12" borderId="22" xfId="0" applyFont="1" applyFill="1" applyBorder="1" applyAlignment="1">
      <alignment horizontal="center" vertical="center" wrapText="1" readingOrder="1"/>
    </xf>
    <xf numFmtId="0" fontId="40" fillId="12" borderId="23" xfId="0" applyFont="1" applyFill="1" applyBorder="1" applyAlignment="1">
      <alignment horizontal="center" vertical="center" wrapText="1" readingOrder="1"/>
    </xf>
    <xf numFmtId="0" fontId="40" fillId="12" borderId="0" xfId="0" applyFont="1" applyFill="1" applyAlignment="1">
      <alignment horizontal="center" vertical="center" wrapText="1" readingOrder="1"/>
    </xf>
    <xf numFmtId="0" fontId="40" fillId="12" borderId="24" xfId="0" applyFont="1" applyFill="1" applyBorder="1" applyAlignment="1">
      <alignment horizontal="center" vertical="center" wrapText="1" readingOrder="1"/>
    </xf>
    <xf numFmtId="0" fontId="40" fillId="12" borderId="25" xfId="0" applyFont="1" applyFill="1" applyBorder="1" applyAlignment="1">
      <alignment horizontal="center" vertical="center" wrapText="1" readingOrder="1"/>
    </xf>
    <xf numFmtId="0" fontId="40" fillId="12" borderId="26" xfId="0" applyFont="1" applyFill="1" applyBorder="1" applyAlignment="1">
      <alignment horizontal="center" vertical="center" wrapText="1" readingOrder="1"/>
    </xf>
    <xf numFmtId="0" fontId="40" fillId="12" borderId="27" xfId="0" applyFont="1" applyFill="1" applyBorder="1" applyAlignment="1">
      <alignment horizontal="center" vertical="center" wrapText="1" readingOrder="1"/>
    </xf>
    <xf numFmtId="0" fontId="39" fillId="0" borderId="0" xfId="0" applyFont="1" applyAlignment="1">
      <alignment horizontal="center" vertical="center" wrapText="1"/>
    </xf>
    <xf numFmtId="0" fontId="21" fillId="0" borderId="0" xfId="0" applyFont="1" applyAlignment="1">
      <alignment horizontal="center" vertical="center" wrapText="1"/>
    </xf>
    <xf numFmtId="0" fontId="41" fillId="0" borderId="13" xfId="0" applyFont="1" applyBorder="1" applyAlignment="1">
      <alignment horizontal="center" vertical="center"/>
    </xf>
    <xf numFmtId="0" fontId="41" fillId="0" borderId="15" xfId="0" applyFont="1" applyBorder="1" applyAlignment="1">
      <alignment horizontal="center" vertical="center"/>
    </xf>
    <xf numFmtId="0" fontId="41" fillId="0" borderId="17" xfId="0" applyFont="1" applyBorder="1" applyAlignment="1">
      <alignment horizontal="center" vertical="center"/>
    </xf>
    <xf numFmtId="0" fontId="40" fillId="5" borderId="20" xfId="0" applyFont="1" applyFill="1" applyBorder="1" applyAlignment="1">
      <alignment horizontal="center" vertical="center" wrapText="1" readingOrder="1"/>
    </xf>
    <xf numFmtId="0" fontId="40" fillId="5" borderId="21" xfId="0" applyFont="1" applyFill="1" applyBorder="1" applyAlignment="1">
      <alignment horizontal="center" vertical="center" wrapText="1" readingOrder="1"/>
    </xf>
    <xf numFmtId="0" fontId="40" fillId="5" borderId="22" xfId="0" applyFont="1" applyFill="1" applyBorder="1" applyAlignment="1">
      <alignment horizontal="center" vertical="center" wrapText="1" readingOrder="1"/>
    </xf>
    <xf numFmtId="0" fontId="40" fillId="5" borderId="23" xfId="0" applyFont="1" applyFill="1" applyBorder="1" applyAlignment="1">
      <alignment horizontal="center" vertical="center" wrapText="1" readingOrder="1"/>
    </xf>
    <xf numFmtId="0" fontId="40" fillId="5" borderId="0" xfId="0" applyFont="1" applyFill="1" applyAlignment="1">
      <alignment horizontal="center" vertical="center" wrapText="1" readingOrder="1"/>
    </xf>
    <xf numFmtId="0" fontId="40" fillId="5" borderId="24" xfId="0" applyFont="1" applyFill="1" applyBorder="1" applyAlignment="1">
      <alignment horizontal="center" vertical="center" wrapText="1" readingOrder="1"/>
    </xf>
    <xf numFmtId="0" fontId="40" fillId="5" borderId="25" xfId="0" applyFont="1" applyFill="1" applyBorder="1" applyAlignment="1">
      <alignment horizontal="center" vertical="center" wrapText="1" readingOrder="1"/>
    </xf>
    <xf numFmtId="0" fontId="40" fillId="5" borderId="26" xfId="0" applyFont="1" applyFill="1" applyBorder="1" applyAlignment="1">
      <alignment horizontal="center" vertical="center" wrapText="1" readingOrder="1"/>
    </xf>
    <xf numFmtId="0" fontId="40" fillId="5" borderId="27" xfId="0" applyFont="1" applyFill="1" applyBorder="1" applyAlignment="1">
      <alignment horizontal="center" vertical="center" wrapText="1" readingOrder="1"/>
    </xf>
    <xf numFmtId="0" fontId="40" fillId="13" borderId="20" xfId="0" applyFont="1" applyFill="1" applyBorder="1" applyAlignment="1">
      <alignment horizontal="center" vertical="center" wrapText="1" readingOrder="1"/>
    </xf>
    <xf numFmtId="0" fontId="40" fillId="13" borderId="21" xfId="0" applyFont="1" applyFill="1" applyBorder="1" applyAlignment="1">
      <alignment horizontal="center" vertical="center" wrapText="1" readingOrder="1"/>
    </xf>
    <xf numFmtId="0" fontId="40" fillId="13" borderId="22" xfId="0" applyFont="1" applyFill="1" applyBorder="1" applyAlignment="1">
      <alignment horizontal="center" vertical="center" wrapText="1" readingOrder="1"/>
    </xf>
    <xf numFmtId="0" fontId="40" fillId="13" borderId="23" xfId="0" applyFont="1" applyFill="1" applyBorder="1" applyAlignment="1">
      <alignment horizontal="center" vertical="center" wrapText="1" readingOrder="1"/>
    </xf>
    <xf numFmtId="0" fontId="40" fillId="13" borderId="0" xfId="0" applyFont="1" applyFill="1" applyAlignment="1">
      <alignment horizontal="center" vertical="center" wrapText="1" readingOrder="1"/>
    </xf>
    <xf numFmtId="0" fontId="40" fillId="13" borderId="24" xfId="0" applyFont="1" applyFill="1" applyBorder="1" applyAlignment="1">
      <alignment horizontal="center" vertical="center" wrapText="1" readingOrder="1"/>
    </xf>
    <xf numFmtId="0" fontId="40" fillId="13" borderId="25" xfId="0" applyFont="1" applyFill="1" applyBorder="1" applyAlignment="1">
      <alignment horizontal="center" vertical="center" wrapText="1" readingOrder="1"/>
    </xf>
    <xf numFmtId="0" fontId="40" fillId="13" borderId="26" xfId="0" applyFont="1" applyFill="1" applyBorder="1" applyAlignment="1">
      <alignment horizontal="center" vertical="center" wrapText="1" readingOrder="1"/>
    </xf>
    <xf numFmtId="0" fontId="40" fillId="13" borderId="27" xfId="0" applyFont="1" applyFill="1" applyBorder="1" applyAlignment="1">
      <alignment horizontal="center" vertical="center" wrapText="1" readingOrder="1"/>
    </xf>
    <xf numFmtId="0" fontId="41" fillId="0" borderId="19" xfId="0" applyFont="1" applyBorder="1" applyAlignment="1">
      <alignment horizontal="center" vertical="center" wrapText="1"/>
    </xf>
    <xf numFmtId="0" fontId="23" fillId="0" borderId="0" xfId="0" applyFont="1" applyAlignment="1">
      <alignment horizontal="center" vertical="center"/>
    </xf>
    <xf numFmtId="0" fontId="43" fillId="0" borderId="0" xfId="0" applyFont="1" applyAlignment="1">
      <alignment horizontal="center" vertical="center"/>
    </xf>
    <xf numFmtId="0" fontId="38" fillId="14" borderId="35" xfId="0" applyFont="1" applyFill="1" applyBorder="1" applyAlignment="1">
      <alignment horizontal="center" vertical="center" wrapText="1" readingOrder="1"/>
    </xf>
    <xf numFmtId="0" fontId="38" fillId="14" borderId="36" xfId="0" applyFont="1" applyFill="1" applyBorder="1" applyAlignment="1">
      <alignment horizontal="center" vertical="center" wrapText="1" readingOrder="1"/>
    </xf>
    <xf numFmtId="0" fontId="38" fillId="14" borderId="47" xfId="0" applyFont="1" applyFill="1" applyBorder="1" applyAlignment="1">
      <alignment horizontal="center" vertical="center" wrapText="1" readingOrder="1"/>
    </xf>
    <xf numFmtId="0" fontId="33" fillId="3" borderId="0" xfId="0" applyFont="1" applyFill="1" applyAlignment="1">
      <alignment horizontal="justify" vertical="center" wrapText="1"/>
    </xf>
    <xf numFmtId="0" fontId="35" fillId="14" borderId="44" xfId="0" applyFont="1" applyFill="1" applyBorder="1" applyAlignment="1">
      <alignment horizontal="center" vertical="center" wrapText="1" readingOrder="1"/>
    </xf>
    <xf numFmtId="0" fontId="35" fillId="14" borderId="45" xfId="0" applyFont="1" applyFill="1" applyBorder="1" applyAlignment="1">
      <alignment horizontal="center" vertical="center" wrapText="1" readingOrder="1"/>
    </xf>
    <xf numFmtId="0" fontId="35" fillId="3" borderId="42" xfId="0" applyFont="1" applyFill="1" applyBorder="1" applyAlignment="1">
      <alignment horizontal="center" vertical="center" wrapText="1" readingOrder="1"/>
    </xf>
    <xf numFmtId="0" fontId="35" fillId="3" borderId="37" xfId="0" applyFont="1" applyFill="1" applyBorder="1" applyAlignment="1">
      <alignment horizontal="center" vertical="center" wrapText="1" readingOrder="1"/>
    </xf>
    <xf numFmtId="0" fontId="35" fillId="3" borderId="34" xfId="0" applyFont="1" applyFill="1" applyBorder="1" applyAlignment="1">
      <alignment horizontal="center" vertical="center" wrapText="1" readingOrder="1"/>
    </xf>
    <xf numFmtId="0" fontId="35" fillId="3" borderId="33" xfId="0" applyFont="1" applyFill="1" applyBorder="1" applyAlignment="1">
      <alignment horizontal="center" vertical="center" wrapText="1" readingOrder="1"/>
    </xf>
    <xf numFmtId="0" fontId="35" fillId="3" borderId="39" xfId="0" applyFont="1" applyFill="1" applyBorder="1" applyAlignment="1">
      <alignment horizontal="center" vertical="center" wrapText="1" readingOrder="1"/>
    </xf>
    <xf numFmtId="0" fontId="35" fillId="3" borderId="40" xfId="0" applyFont="1" applyFill="1" applyBorder="1" applyAlignment="1">
      <alignment horizontal="center" vertical="center" wrapText="1" readingOrder="1"/>
    </xf>
    <xf numFmtId="0" fontId="2" fillId="3" borderId="4"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5" xfId="0" applyFont="1" applyFill="1" applyBorder="1" applyAlignment="1">
      <alignment horizontal="center" vertical="center"/>
    </xf>
    <xf numFmtId="0" fontId="50" fillId="3" borderId="6" xfId="0" applyFont="1" applyFill="1" applyBorder="1" applyAlignment="1" applyProtection="1">
      <alignment horizontal="left" vertical="center"/>
      <protection locked="0"/>
    </xf>
    <xf numFmtId="0" fontId="50" fillId="3" borderId="10" xfId="0" applyFont="1" applyFill="1" applyBorder="1" applyAlignment="1" applyProtection="1">
      <alignment horizontal="left" vertical="center"/>
      <protection locked="0"/>
    </xf>
    <xf numFmtId="0" fontId="50" fillId="3" borderId="7" xfId="0" applyFont="1" applyFill="1" applyBorder="1" applyAlignment="1" applyProtection="1">
      <alignment horizontal="left" vertical="center"/>
      <protection locked="0"/>
    </xf>
    <xf numFmtId="0" fontId="2" fillId="3" borderId="0" xfId="0" applyFont="1" applyFill="1" applyAlignment="1">
      <alignment horizontal="left" vertical="center"/>
    </xf>
    <xf numFmtId="0" fontId="2" fillId="3" borderId="0" xfId="0" applyFont="1" applyFill="1"/>
    <xf numFmtId="0" fontId="2" fillId="3" borderId="6" xfId="0" applyFont="1" applyFill="1" applyBorder="1" applyAlignment="1" applyProtection="1">
      <alignment horizontal="left" vertical="center" wrapText="1"/>
      <protection locked="0"/>
    </xf>
    <xf numFmtId="0" fontId="2" fillId="3" borderId="10"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0" xfId="0" applyFont="1" applyFill="1" applyAlignment="1">
      <alignment horizontal="justify" vertical="center"/>
    </xf>
    <xf numFmtId="0" fontId="50" fillId="2" borderId="6" xfId="0" applyFont="1" applyFill="1" applyBorder="1" applyAlignment="1">
      <alignment horizontal="center" vertical="center"/>
    </xf>
    <xf numFmtId="0" fontId="50" fillId="2" borderId="10" xfId="0" applyFont="1" applyFill="1" applyBorder="1" applyAlignment="1">
      <alignment horizontal="center" vertical="center"/>
    </xf>
    <xf numFmtId="0" fontId="50" fillId="2" borderId="7" xfId="0" applyFont="1" applyFill="1" applyBorder="1" applyAlignment="1">
      <alignment horizontal="center" vertical="center"/>
    </xf>
    <xf numFmtId="0" fontId="50" fillId="2" borderId="4" xfId="0" applyFont="1" applyFill="1" applyBorder="1" applyAlignment="1">
      <alignment horizontal="center" vertical="center" textRotation="90"/>
    </xf>
    <xf numFmtId="0" fontId="50" fillId="2" borderId="2" xfId="0" applyFont="1" applyFill="1" applyBorder="1" applyAlignment="1">
      <alignment horizontal="center" vertical="center"/>
    </xf>
    <xf numFmtId="0" fontId="50" fillId="2" borderId="5" xfId="0" applyFont="1" applyFill="1" applyBorder="1" applyAlignment="1">
      <alignment horizontal="center" vertical="center" wrapText="1"/>
    </xf>
    <xf numFmtId="0" fontId="50" fillId="2" borderId="5" xfId="0" applyFont="1" applyFill="1" applyBorder="1" applyAlignment="1">
      <alignment horizontal="center" vertical="center"/>
    </xf>
    <xf numFmtId="0" fontId="50" fillId="2" borderId="4" xfId="0" applyFont="1" applyFill="1" applyBorder="1" applyAlignment="1">
      <alignment horizontal="center" vertical="center" wrapText="1"/>
    </xf>
    <xf numFmtId="0" fontId="50" fillId="2" borderId="8" xfId="0" applyFont="1" applyFill="1" applyBorder="1" applyAlignment="1">
      <alignment horizontal="center" vertical="center" wrapText="1"/>
    </xf>
    <xf numFmtId="0" fontId="50" fillId="2" borderId="9" xfId="0" applyFont="1" applyFill="1" applyBorder="1" applyAlignment="1">
      <alignment horizontal="center" vertical="center"/>
    </xf>
    <xf numFmtId="0" fontId="50" fillId="2" borderId="9" xfId="0" applyFont="1" applyFill="1" applyBorder="1" applyAlignment="1">
      <alignment horizontal="center" vertical="center" wrapText="1"/>
    </xf>
    <xf numFmtId="0" fontId="50" fillId="2" borderId="4" xfId="0" applyFont="1" applyFill="1" applyBorder="1" applyAlignment="1">
      <alignment horizontal="center" vertical="center" textRotation="90" wrapText="1"/>
    </xf>
    <xf numFmtId="0" fontId="50" fillId="2" borderId="2" xfId="0" applyFont="1" applyFill="1" applyBorder="1" applyAlignment="1">
      <alignment horizontal="center" vertical="center" wrapText="1"/>
    </xf>
    <xf numFmtId="0" fontId="50" fillId="2" borderId="2" xfId="0" applyFont="1" applyFill="1" applyBorder="1" applyAlignment="1">
      <alignment horizontal="center" vertical="center" textRotation="90" wrapText="1"/>
    </xf>
    <xf numFmtId="0" fontId="50" fillId="2" borderId="5" xfId="0" applyFont="1" applyFill="1" applyBorder="1" applyAlignment="1">
      <alignment horizontal="center" vertical="center" textRotation="90"/>
    </xf>
    <xf numFmtId="0" fontId="50" fillId="2" borderId="3" xfId="0" applyFont="1" applyFill="1" applyBorder="1" applyAlignment="1">
      <alignment horizontal="center" vertical="center"/>
    </xf>
    <xf numFmtId="0" fontId="50" fillId="2" borderId="5" xfId="0" applyFont="1" applyFill="1" applyBorder="1" applyAlignment="1">
      <alignment horizontal="center" vertical="center" textRotation="90" wrapText="1"/>
    </xf>
    <xf numFmtId="0" fontId="50" fillId="2" borderId="2" xfId="0" applyFont="1" applyFill="1" applyBorder="1" applyAlignment="1">
      <alignment horizontal="center" vertical="center" textRotation="90"/>
    </xf>
    <xf numFmtId="0" fontId="2" fillId="0" borderId="4" xfId="0" applyFont="1" applyBorder="1" applyAlignment="1">
      <alignment horizontal="center" vertical="center"/>
    </xf>
    <xf numFmtId="0" fontId="50" fillId="0" borderId="4" xfId="0" applyFont="1" applyBorder="1" applyAlignment="1" applyProtection="1">
      <alignment horizontal="center" vertical="center" wrapText="1"/>
      <protection hidden="1"/>
    </xf>
    <xf numFmtId="9" fontId="2" fillId="0" borderId="4" xfId="0" applyNumberFormat="1" applyFont="1" applyBorder="1" applyAlignment="1" applyProtection="1">
      <alignment horizontal="center" vertical="center" wrapText="1"/>
      <protection hidden="1"/>
    </xf>
    <xf numFmtId="9" fontId="2" fillId="0" borderId="4"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protection hidden="1"/>
    </xf>
    <xf numFmtId="0" fontId="2" fillId="0" borderId="4" xfId="0" applyFont="1" applyBorder="1" applyAlignment="1">
      <alignment horizontal="center" vertical="center"/>
    </xf>
    <xf numFmtId="0" fontId="2" fillId="0" borderId="2" xfId="0" applyFont="1" applyBorder="1" applyAlignment="1" applyProtection="1">
      <alignment horizontal="justify" vertical="center" wrapText="1"/>
      <protection locked="0"/>
    </xf>
    <xf numFmtId="0" fontId="2" fillId="0" borderId="4" xfId="0" applyFont="1" applyBorder="1" applyAlignment="1" applyProtection="1">
      <alignment horizontal="center" vertical="center"/>
      <protection hidden="1"/>
    </xf>
    <xf numFmtId="0" fontId="2" fillId="0" borderId="4" xfId="0" applyFont="1" applyBorder="1" applyAlignment="1" applyProtection="1">
      <alignment horizontal="center" vertical="center" textRotation="90"/>
      <protection locked="0"/>
    </xf>
    <xf numFmtId="9" fontId="2" fillId="0" borderId="2" xfId="0" applyNumberFormat="1" applyFont="1" applyBorder="1" applyAlignment="1" applyProtection="1">
      <alignment horizontal="center" vertical="center"/>
      <protection hidden="1"/>
    </xf>
    <xf numFmtId="9" fontId="2" fillId="0" borderId="4" xfId="0" applyNumberFormat="1" applyFont="1" applyBorder="1" applyAlignment="1" applyProtection="1">
      <alignment horizontal="center" vertical="center"/>
      <protection hidden="1"/>
    </xf>
    <xf numFmtId="0" fontId="50" fillId="0" borderId="4" xfId="0" applyFont="1" applyBorder="1" applyAlignment="1" applyProtection="1">
      <alignment horizontal="center" vertical="center" textRotation="90" wrapText="1"/>
      <protection hidden="1"/>
    </xf>
    <xf numFmtId="0" fontId="50" fillId="0" borderId="4" xfId="0" applyFont="1" applyBorder="1" applyAlignment="1" applyProtection="1">
      <alignment horizontal="center" vertical="center" textRotation="90"/>
      <protection hidden="1"/>
    </xf>
    <xf numFmtId="0" fontId="2" fillId="0" borderId="2" xfId="0" applyFont="1" applyBorder="1" applyAlignment="1" applyProtection="1">
      <alignment horizontal="center" vertical="center" wrapText="1"/>
      <protection locked="0"/>
    </xf>
    <xf numFmtId="14" fontId="2" fillId="0" borderId="2"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top" wrapText="1"/>
      <protection locked="0"/>
    </xf>
    <xf numFmtId="0" fontId="2" fillId="0" borderId="8" xfId="0" applyFont="1" applyBorder="1" applyAlignment="1">
      <alignment horizontal="center" vertical="center"/>
    </xf>
    <xf numFmtId="0" fontId="50" fillId="0" borderId="8" xfId="0" applyFont="1" applyBorder="1" applyAlignment="1" applyProtection="1">
      <alignment horizontal="center" vertical="center" wrapText="1"/>
      <protection hidden="1"/>
    </xf>
    <xf numFmtId="9" fontId="2" fillId="0" borderId="8" xfId="0" applyNumberFormat="1" applyFont="1" applyBorder="1" applyAlignment="1" applyProtection="1">
      <alignment horizontal="center" vertical="center" wrapText="1"/>
      <protection hidden="1"/>
    </xf>
    <xf numFmtId="9" fontId="2" fillId="0" borderId="8" xfId="0" applyNumberFormat="1" applyFont="1" applyBorder="1" applyAlignment="1" applyProtection="1">
      <alignment horizontal="center" vertical="center" wrapText="1"/>
      <protection locked="0"/>
    </xf>
    <xf numFmtId="0" fontId="50" fillId="0" borderId="8" xfId="0" applyFont="1" applyBorder="1" applyAlignment="1" applyProtection="1">
      <alignment horizontal="center" vertical="center"/>
      <protection hidden="1"/>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hidden="1"/>
    </xf>
    <xf numFmtId="0" fontId="2" fillId="0" borderId="2" xfId="0" applyFont="1" applyBorder="1" applyAlignment="1" applyProtection="1">
      <alignment horizontal="center" vertical="center" textRotation="90"/>
      <protection locked="0"/>
    </xf>
    <xf numFmtId="164" fontId="2" fillId="0" borderId="2" xfId="1" applyNumberFormat="1" applyFont="1" applyBorder="1" applyAlignment="1">
      <alignment horizontal="center" vertical="center"/>
    </xf>
    <xf numFmtId="0" fontId="50" fillId="0" borderId="2" xfId="0" applyFont="1" applyBorder="1" applyAlignment="1" applyProtection="1">
      <alignment horizontal="center" vertical="center" textRotation="90" wrapText="1"/>
      <protection hidden="1"/>
    </xf>
    <xf numFmtId="0" fontId="50" fillId="0" borderId="2" xfId="0" applyFont="1" applyBorder="1" applyAlignment="1" applyProtection="1">
      <alignment horizontal="center" vertical="center" textRotation="90"/>
      <protection hidden="1"/>
    </xf>
    <xf numFmtId="0" fontId="2" fillId="0" borderId="2" xfId="0" applyFont="1" applyBorder="1" applyAlignment="1" applyProtection="1">
      <alignment horizontal="center" vertical="center"/>
      <protection locked="0"/>
    </xf>
    <xf numFmtId="0" fontId="2" fillId="0" borderId="2" xfId="0" applyFont="1" applyBorder="1" applyAlignment="1">
      <alignment horizontal="center" vertical="top"/>
    </xf>
    <xf numFmtId="0" fontId="2" fillId="0" borderId="2" xfId="0" applyFont="1" applyBorder="1" applyAlignment="1" applyProtection="1">
      <alignment horizontal="justify" vertical="center"/>
      <protection locked="0"/>
    </xf>
    <xf numFmtId="0" fontId="2" fillId="0" borderId="2" xfId="0" applyFont="1" applyBorder="1" applyAlignment="1" applyProtection="1">
      <alignment horizontal="center" vertical="top"/>
      <protection hidden="1"/>
    </xf>
    <xf numFmtId="0" fontId="2" fillId="0" borderId="2" xfId="0" applyFont="1" applyBorder="1" applyAlignment="1" applyProtection="1">
      <alignment horizontal="center" vertical="top" textRotation="90"/>
      <protection locked="0"/>
    </xf>
    <xf numFmtId="9" fontId="2" fillId="0" borderId="2" xfId="0" applyNumberFormat="1" applyFont="1" applyBorder="1" applyAlignment="1" applyProtection="1">
      <alignment horizontal="center" vertical="top"/>
      <protection hidden="1"/>
    </xf>
    <xf numFmtId="164" fontId="2" fillId="0" borderId="2" xfId="1" applyNumberFormat="1" applyFont="1" applyBorder="1" applyAlignment="1">
      <alignment horizontal="center" vertical="top"/>
    </xf>
    <xf numFmtId="0" fontId="50" fillId="0" borderId="2" xfId="0" applyFont="1" applyBorder="1" applyAlignment="1" applyProtection="1">
      <alignment horizontal="center" vertical="top" textRotation="90" wrapText="1"/>
      <protection hidden="1"/>
    </xf>
    <xf numFmtId="9" fontId="2" fillId="0" borderId="4" xfId="0" applyNumberFormat="1" applyFont="1" applyBorder="1" applyAlignment="1" applyProtection="1">
      <alignment horizontal="center" vertical="top"/>
      <protection hidden="1"/>
    </xf>
    <xf numFmtId="0" fontId="50" fillId="0" borderId="2" xfId="0" applyFont="1" applyBorder="1" applyAlignment="1" applyProtection="1">
      <alignment horizontal="center" vertical="top" textRotation="90"/>
      <protection hidden="1"/>
    </xf>
    <xf numFmtId="0" fontId="2" fillId="0" borderId="4" xfId="0" applyFont="1" applyBorder="1" applyAlignment="1" applyProtection="1">
      <alignment horizontal="center" vertical="top" textRotation="90"/>
      <protection locked="0"/>
    </xf>
    <xf numFmtId="0" fontId="2" fillId="0" borderId="2" xfId="0" applyFont="1" applyBorder="1" applyAlignment="1" applyProtection="1">
      <alignment horizontal="center" vertical="top"/>
      <protection locked="0"/>
    </xf>
    <xf numFmtId="14" fontId="2" fillId="0" borderId="2" xfId="0" applyNumberFormat="1" applyFont="1" applyBorder="1" applyAlignment="1" applyProtection="1">
      <alignment horizontal="center" vertical="top"/>
      <protection locked="0"/>
    </xf>
    <xf numFmtId="0" fontId="2" fillId="0" borderId="5" xfId="0" applyFont="1" applyBorder="1" applyAlignment="1">
      <alignment horizontal="center" vertical="center"/>
    </xf>
    <xf numFmtId="0" fontId="50" fillId="0" borderId="5" xfId="0" applyFont="1" applyBorder="1" applyAlignment="1" applyProtection="1">
      <alignment horizontal="center" vertical="center" wrapText="1"/>
      <protection hidden="1"/>
    </xf>
    <xf numFmtId="9" fontId="2" fillId="0" borderId="5" xfId="0" applyNumberFormat="1" applyFont="1" applyBorder="1" applyAlignment="1" applyProtection="1">
      <alignment horizontal="center" vertical="center" wrapText="1"/>
      <protection hidden="1"/>
    </xf>
    <xf numFmtId="9" fontId="2" fillId="0" borderId="5" xfId="0" applyNumberFormat="1" applyFont="1" applyBorder="1" applyAlignment="1" applyProtection="1">
      <alignment horizontal="center" vertical="center" wrapText="1"/>
      <protection locked="0"/>
    </xf>
    <xf numFmtId="0" fontId="50" fillId="0" borderId="5" xfId="0" applyFont="1" applyBorder="1" applyAlignment="1" applyProtection="1">
      <alignment horizontal="center" vertical="center"/>
      <protection hidden="1"/>
    </xf>
    <xf numFmtId="14" fontId="2" fillId="0" borderId="0" xfId="0" applyNumberFormat="1" applyFont="1" applyAlignment="1">
      <alignment horizontal="center" vertical="center"/>
    </xf>
    <xf numFmtId="9" fontId="2" fillId="0" borderId="4" xfId="0" applyNumberFormat="1" applyFont="1" applyBorder="1" applyAlignment="1" applyProtection="1">
      <alignment horizontal="center" vertical="top" wrapText="1"/>
      <protection hidden="1"/>
    </xf>
    <xf numFmtId="9" fontId="2" fillId="0" borderId="8" xfId="0" applyNumberFormat="1" applyFont="1" applyBorder="1" applyAlignment="1" applyProtection="1">
      <alignment horizontal="center" vertical="top" wrapText="1"/>
      <protection hidden="1"/>
    </xf>
    <xf numFmtId="9" fontId="2" fillId="0" borderId="5" xfId="0" applyNumberFormat="1" applyFont="1" applyBorder="1" applyAlignment="1" applyProtection="1">
      <alignment horizontal="center" vertical="top" wrapText="1"/>
      <protection hidden="1"/>
    </xf>
    <xf numFmtId="0" fontId="2" fillId="3" borderId="2"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justify" vertical="center" wrapText="1"/>
      <protection locked="0"/>
    </xf>
    <xf numFmtId="0" fontId="2" fillId="0" borderId="4" xfId="0" applyFont="1" applyBorder="1" applyAlignment="1" applyProtection="1">
      <alignment horizontal="justify" vertical="center" wrapText="1"/>
      <protection locked="0"/>
    </xf>
    <xf numFmtId="0" fontId="2" fillId="0" borderId="4" xfId="0" applyFont="1" applyBorder="1" applyAlignment="1" applyProtection="1">
      <alignment horizontal="center" vertical="center"/>
      <protection hidden="1"/>
    </xf>
    <xf numFmtId="0" fontId="2" fillId="0" borderId="4" xfId="0" applyFont="1" applyBorder="1" applyAlignment="1" applyProtection="1">
      <alignment horizontal="center" vertical="center" textRotation="90"/>
      <protection locked="0"/>
    </xf>
    <xf numFmtId="9" fontId="2" fillId="0" borderId="4" xfId="0" applyNumberFormat="1" applyFont="1" applyBorder="1" applyAlignment="1" applyProtection="1">
      <alignment horizontal="center" vertical="center"/>
      <protection hidden="1"/>
    </xf>
    <xf numFmtId="164" fontId="2" fillId="0" borderId="4" xfId="1" applyNumberFormat="1" applyFont="1" applyBorder="1" applyAlignment="1">
      <alignment horizontal="center" vertical="center"/>
    </xf>
    <xf numFmtId="0" fontId="50" fillId="0" borderId="4" xfId="0" applyFont="1" applyBorder="1" applyAlignment="1" applyProtection="1">
      <alignment horizontal="center" vertical="center" textRotation="90" wrapText="1"/>
      <protection hidden="1"/>
    </xf>
    <xf numFmtId="0" fontId="50" fillId="0" borderId="4" xfId="0" applyFont="1" applyBorder="1" applyAlignment="1" applyProtection="1">
      <alignment horizontal="center" vertical="center" textRotation="90"/>
      <protection hidden="1"/>
    </xf>
    <xf numFmtId="0" fontId="2" fillId="0" borderId="5" xfId="0" applyFont="1" applyBorder="1" applyAlignment="1" applyProtection="1">
      <alignment horizontal="justify" vertical="center" wrapText="1"/>
      <protection locked="0"/>
    </xf>
    <xf numFmtId="0" fontId="2" fillId="0" borderId="5" xfId="0" applyFont="1" applyBorder="1" applyAlignment="1" applyProtection="1">
      <alignment horizontal="center" vertical="center"/>
      <protection hidden="1"/>
    </xf>
    <xf numFmtId="0" fontId="2" fillId="0" borderId="5" xfId="0" applyFont="1" applyBorder="1" applyAlignment="1" applyProtection="1">
      <alignment horizontal="center" vertical="center" textRotation="90"/>
      <protection locked="0"/>
    </xf>
    <xf numFmtId="9" fontId="2" fillId="0" borderId="5" xfId="0" applyNumberFormat="1" applyFont="1" applyBorder="1" applyAlignment="1" applyProtection="1">
      <alignment horizontal="center" vertical="center"/>
      <protection hidden="1"/>
    </xf>
    <xf numFmtId="164" fontId="2" fillId="0" borderId="5" xfId="1" applyNumberFormat="1" applyFont="1" applyBorder="1" applyAlignment="1">
      <alignment horizontal="center" vertical="center"/>
    </xf>
    <xf numFmtId="0" fontId="50" fillId="0" borderId="5" xfId="0" applyFont="1" applyBorder="1" applyAlignment="1" applyProtection="1">
      <alignment horizontal="center" vertical="center" textRotation="90" wrapText="1"/>
      <protection hidden="1"/>
    </xf>
    <xf numFmtId="0" fontId="50" fillId="0" borderId="5" xfId="0" applyFont="1" applyBorder="1" applyAlignment="1" applyProtection="1">
      <alignment horizontal="center" vertical="center" textRotation="90"/>
      <protection hidden="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C00000"/>
        </patternFill>
      </fill>
    </dxf>
    <dxf>
      <fill>
        <patternFill>
          <bgColor theme="9" tint="-0.24994659260841701"/>
        </patternFill>
      </fill>
    </dxf>
    <dxf>
      <fill>
        <patternFill>
          <bgColor rgb="FFFFFF00"/>
        </patternFill>
      </fill>
    </dxf>
    <dxf>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FF66"/>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129093</xdr:colOff>
      <xdr:row>1</xdr:row>
      <xdr:rowOff>115138</xdr:rowOff>
    </xdr:from>
    <xdr:to>
      <xdr:col>1</xdr:col>
      <xdr:colOff>953792</xdr:colOff>
      <xdr:row>4</xdr:row>
      <xdr:rowOff>80248</xdr:rowOff>
    </xdr:to>
    <xdr:pic>
      <xdr:nvPicPr>
        <xdr:cNvPr id="2" name="Imagen 2" descr="escudo">
          <a:extLst>
            <a:ext uri="{FF2B5EF4-FFF2-40B4-BE49-F238E27FC236}">
              <a16:creationId xmlns:a16="http://schemas.microsoft.com/office/drawing/2014/main" id="{2BAA81DF-F4BD-48B9-8BCA-41001C614F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918" y="324688"/>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MAPAS/MRG/DADEP/MRG%202024%20DAD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topLeftCell="B1" zoomScale="120" zoomScaleNormal="120" workbookViewId="0">
      <selection activeCell="E39" sqref="E39:F39"/>
    </sheetView>
  </sheetViews>
  <sheetFormatPr baseColWidth="10" defaultColWidth="11.42578125" defaultRowHeight="15" x14ac:dyDescent="0.25"/>
  <cols>
    <col min="1" max="1" width="2.7109375" style="79" customWidth="1" collapsed="1"/>
    <col min="2" max="3" width="24.7109375" style="79" customWidth="1" collapsed="1"/>
    <col min="4" max="4" width="16" style="79" customWidth="1" collapsed="1"/>
    <col min="5" max="5" width="24.7109375" style="79" customWidth="1" collapsed="1"/>
    <col min="6" max="6" width="27.7109375" style="79" customWidth="1" collapsed="1"/>
    <col min="7" max="8" width="24.7109375" style="79" customWidth="1" collapsed="1"/>
    <col min="9" max="16384" width="11.42578125" style="79" collapsed="1"/>
  </cols>
  <sheetData>
    <row r="1" spans="1:8" ht="15.75" thickBot="1" x14ac:dyDescent="0.3"/>
    <row r="2" spans="1:8" ht="18" x14ac:dyDescent="0.25">
      <c r="B2" s="182" t="s">
        <v>0</v>
      </c>
      <c r="C2" s="183"/>
      <c r="D2" s="183"/>
      <c r="E2" s="183"/>
      <c r="F2" s="183"/>
      <c r="G2" s="183"/>
      <c r="H2" s="184"/>
    </row>
    <row r="3" spans="1:8" x14ac:dyDescent="0.25">
      <c r="B3" s="102"/>
      <c r="C3" s="103"/>
      <c r="D3" s="103"/>
      <c r="E3" s="103"/>
      <c r="F3" s="103"/>
      <c r="G3" s="103"/>
      <c r="H3" s="104"/>
    </row>
    <row r="4" spans="1:8" ht="63" customHeight="1" x14ac:dyDescent="0.25">
      <c r="B4" s="185" t="s">
        <v>1</v>
      </c>
      <c r="C4" s="186"/>
      <c r="D4" s="186"/>
      <c r="E4" s="186"/>
      <c r="F4" s="186"/>
      <c r="G4" s="186"/>
      <c r="H4" s="187"/>
    </row>
    <row r="5" spans="1:8" ht="63" customHeight="1" x14ac:dyDescent="0.25">
      <c r="B5" s="188"/>
      <c r="C5" s="189"/>
      <c r="D5" s="189"/>
      <c r="E5" s="189"/>
      <c r="F5" s="189"/>
      <c r="G5" s="189"/>
      <c r="H5" s="190"/>
    </row>
    <row r="6" spans="1:8" ht="16.5" x14ac:dyDescent="0.25">
      <c r="A6" s="105"/>
      <c r="B6" s="191" t="s">
        <v>2</v>
      </c>
      <c r="C6" s="192"/>
      <c r="D6" s="192"/>
      <c r="E6" s="192"/>
      <c r="F6" s="192"/>
      <c r="G6" s="192"/>
      <c r="H6" s="193"/>
    </row>
    <row r="7" spans="1:8" ht="95.25" customHeight="1" x14ac:dyDescent="0.25">
      <c r="A7" s="105"/>
      <c r="B7" s="194" t="s">
        <v>3</v>
      </c>
      <c r="C7" s="194"/>
      <c r="D7" s="194"/>
      <c r="E7" s="194"/>
      <c r="F7" s="194"/>
      <c r="G7" s="194"/>
      <c r="H7" s="195"/>
    </row>
    <row r="8" spans="1:8" ht="16.5" x14ac:dyDescent="0.25">
      <c r="A8" s="105"/>
      <c r="B8" s="106"/>
      <c r="C8" s="107"/>
      <c r="D8" s="107"/>
      <c r="E8" s="107"/>
      <c r="F8" s="107"/>
      <c r="G8" s="107"/>
      <c r="H8" s="108"/>
    </row>
    <row r="9" spans="1:8" ht="16.5" customHeight="1" x14ac:dyDescent="0.25">
      <c r="A9" s="105"/>
      <c r="B9" s="196" t="s">
        <v>4</v>
      </c>
      <c r="C9" s="196"/>
      <c r="D9" s="196"/>
      <c r="E9" s="196"/>
      <c r="F9" s="196"/>
      <c r="G9" s="196"/>
      <c r="H9" s="197"/>
    </row>
    <row r="10" spans="1:8" ht="16.5" customHeight="1" x14ac:dyDescent="0.25">
      <c r="A10" s="105"/>
      <c r="B10" s="196"/>
      <c r="C10" s="196"/>
      <c r="D10" s="196"/>
      <c r="E10" s="196"/>
      <c r="F10" s="196"/>
      <c r="G10" s="196"/>
      <c r="H10" s="197"/>
    </row>
    <row r="11" spans="1:8" ht="11.65" customHeight="1" x14ac:dyDescent="0.25">
      <c r="A11" s="105"/>
      <c r="B11" s="196"/>
      <c r="C11" s="196"/>
      <c r="D11" s="196"/>
      <c r="E11" s="196"/>
      <c r="F11" s="196"/>
      <c r="G11" s="196"/>
      <c r="H11" s="197"/>
    </row>
    <row r="12" spans="1:8" ht="11.65" customHeight="1" thickBot="1" x14ac:dyDescent="0.3">
      <c r="A12" s="105"/>
      <c r="B12" s="109"/>
      <c r="C12" s="109"/>
      <c r="D12" s="109"/>
      <c r="E12" s="109"/>
      <c r="F12" s="109"/>
      <c r="G12" s="109"/>
      <c r="H12" s="110"/>
    </row>
    <row r="13" spans="1:8" ht="15.4" customHeight="1" thickTop="1" x14ac:dyDescent="0.25">
      <c r="A13" s="105"/>
      <c r="B13" s="109"/>
      <c r="C13" s="181" t="s">
        <v>5</v>
      </c>
      <c r="D13" s="174"/>
      <c r="E13" s="175" t="s">
        <v>6</v>
      </c>
      <c r="F13" s="176"/>
      <c r="G13" s="109"/>
      <c r="H13" s="110"/>
    </row>
    <row r="14" spans="1:8" ht="11.65" customHeight="1" x14ac:dyDescent="0.25">
      <c r="A14" s="105"/>
      <c r="B14" s="109"/>
      <c r="C14" s="162" t="s">
        <v>7</v>
      </c>
      <c r="D14" s="163"/>
      <c r="E14" s="164" t="s">
        <v>8</v>
      </c>
      <c r="F14" s="159"/>
      <c r="G14" s="109"/>
      <c r="H14" s="110"/>
    </row>
    <row r="15" spans="1:8" ht="11.65" customHeight="1" x14ac:dyDescent="0.25">
      <c r="A15" s="105"/>
      <c r="B15" s="109"/>
      <c r="C15" s="162" t="s">
        <v>9</v>
      </c>
      <c r="D15" s="163"/>
      <c r="E15" s="164" t="s">
        <v>10</v>
      </c>
      <c r="F15" s="159"/>
      <c r="G15" s="109"/>
      <c r="H15" s="110"/>
    </row>
    <row r="16" spans="1:8" ht="11.65" customHeight="1" x14ac:dyDescent="0.25">
      <c r="A16" s="105"/>
      <c r="B16" s="109"/>
      <c r="C16" s="162" t="s">
        <v>11</v>
      </c>
      <c r="D16" s="163"/>
      <c r="E16" s="164" t="s">
        <v>12</v>
      </c>
      <c r="F16" s="159"/>
      <c r="G16" s="109"/>
      <c r="H16" s="110"/>
    </row>
    <row r="17" spans="1:8" ht="13.5" customHeight="1" x14ac:dyDescent="0.25">
      <c r="A17" s="105"/>
      <c r="B17" s="109"/>
      <c r="C17" s="162" t="s">
        <v>13</v>
      </c>
      <c r="D17" s="163"/>
      <c r="E17" s="164" t="s">
        <v>14</v>
      </c>
      <c r="F17" s="159"/>
      <c r="G17" s="109"/>
      <c r="H17" s="111"/>
    </row>
    <row r="18" spans="1:8" ht="12.4" customHeight="1" x14ac:dyDescent="0.25">
      <c r="A18" s="105"/>
      <c r="B18" s="109"/>
      <c r="C18" s="162" t="s">
        <v>15</v>
      </c>
      <c r="D18" s="163"/>
      <c r="E18" s="165" t="s">
        <v>16</v>
      </c>
      <c r="F18" s="159"/>
      <c r="G18" s="109"/>
      <c r="H18" s="110"/>
    </row>
    <row r="19" spans="1:8" ht="24" customHeight="1" thickBot="1" x14ac:dyDescent="0.3">
      <c r="A19" s="105"/>
      <c r="B19" s="109"/>
      <c r="C19" s="166" t="s">
        <v>17</v>
      </c>
      <c r="D19" s="167"/>
      <c r="E19" s="168" t="s">
        <v>18</v>
      </c>
      <c r="F19" s="169"/>
      <c r="G19" s="109"/>
      <c r="H19" s="110"/>
    </row>
    <row r="20" spans="1:8" ht="11.65" customHeight="1" thickTop="1" x14ac:dyDescent="0.25">
      <c r="A20" s="105"/>
      <c r="B20" s="109"/>
      <c r="C20" s="112"/>
      <c r="D20" s="112"/>
      <c r="E20" s="112"/>
      <c r="F20" s="112"/>
      <c r="G20" s="109"/>
      <c r="H20" s="110"/>
    </row>
    <row r="21" spans="1:8" ht="27.4" customHeight="1" thickBot="1" x14ac:dyDescent="0.3">
      <c r="A21" s="105"/>
      <c r="B21" s="170" t="s">
        <v>19</v>
      </c>
      <c r="C21" s="171"/>
      <c r="D21" s="171"/>
      <c r="E21" s="171"/>
      <c r="F21" s="171"/>
      <c r="G21" s="171"/>
      <c r="H21" s="172"/>
    </row>
    <row r="22" spans="1:8" ht="15.75" thickTop="1" x14ac:dyDescent="0.25">
      <c r="A22" s="105"/>
      <c r="B22" s="113"/>
      <c r="C22" s="173" t="s">
        <v>5</v>
      </c>
      <c r="D22" s="174"/>
      <c r="E22" s="175" t="s">
        <v>6</v>
      </c>
      <c r="F22" s="176"/>
      <c r="G22" s="112"/>
      <c r="H22" s="114"/>
    </row>
    <row r="23" spans="1:8" ht="13.5" customHeight="1" x14ac:dyDescent="0.25">
      <c r="A23" s="105"/>
      <c r="B23" s="115"/>
      <c r="C23" s="177" t="s">
        <v>7</v>
      </c>
      <c r="D23" s="178"/>
      <c r="E23" s="179" t="s">
        <v>8</v>
      </c>
      <c r="F23" s="180"/>
      <c r="G23" s="116"/>
      <c r="H23" s="117"/>
    </row>
    <row r="24" spans="1:8" ht="13.5" customHeight="1" x14ac:dyDescent="0.25">
      <c r="A24" s="105"/>
      <c r="B24" s="115"/>
      <c r="C24" s="156" t="s">
        <v>20</v>
      </c>
      <c r="D24" s="157"/>
      <c r="E24" s="158" t="s">
        <v>14</v>
      </c>
      <c r="F24" s="159"/>
      <c r="G24" s="116"/>
      <c r="H24" s="117"/>
    </row>
    <row r="25" spans="1:8" ht="13.5" customHeight="1" x14ac:dyDescent="0.25">
      <c r="A25" s="105"/>
      <c r="B25" s="115"/>
      <c r="C25" s="156" t="s">
        <v>9</v>
      </c>
      <c r="D25" s="157"/>
      <c r="E25" s="158" t="s">
        <v>10</v>
      </c>
      <c r="F25" s="159"/>
      <c r="G25" s="116"/>
      <c r="H25" s="117"/>
    </row>
    <row r="26" spans="1:8" ht="22.9" customHeight="1" x14ac:dyDescent="0.25">
      <c r="A26" s="105"/>
      <c r="B26" s="115"/>
      <c r="C26" s="156" t="s">
        <v>21</v>
      </c>
      <c r="D26" s="157"/>
      <c r="E26" s="160" t="s">
        <v>22</v>
      </c>
      <c r="F26" s="161"/>
      <c r="G26" s="116"/>
      <c r="H26" s="117"/>
    </row>
    <row r="27" spans="1:8" ht="69.75" customHeight="1" x14ac:dyDescent="0.25">
      <c r="A27" s="105"/>
      <c r="B27" s="115"/>
      <c r="C27" s="147" t="s">
        <v>23</v>
      </c>
      <c r="D27" s="155"/>
      <c r="E27" s="148" t="s">
        <v>24</v>
      </c>
      <c r="F27" s="149"/>
      <c r="G27" s="116"/>
      <c r="H27" s="118"/>
    </row>
    <row r="28" spans="1:8" ht="34.5" customHeight="1" x14ac:dyDescent="0.25">
      <c r="B28" s="119"/>
      <c r="C28" s="154" t="s">
        <v>25</v>
      </c>
      <c r="D28" s="155"/>
      <c r="E28" s="148" t="s">
        <v>26</v>
      </c>
      <c r="F28" s="149"/>
      <c r="G28" s="116"/>
      <c r="H28" s="118"/>
    </row>
    <row r="29" spans="1:8" ht="27.75" customHeight="1" x14ac:dyDescent="0.25">
      <c r="B29" s="119"/>
      <c r="C29" s="154" t="s">
        <v>27</v>
      </c>
      <c r="D29" s="155"/>
      <c r="E29" s="148" t="s">
        <v>28</v>
      </c>
      <c r="F29" s="149"/>
      <c r="G29" s="116"/>
      <c r="H29" s="118"/>
    </row>
    <row r="30" spans="1:8" ht="28.5" customHeight="1" x14ac:dyDescent="0.25">
      <c r="B30" s="119"/>
      <c r="C30" s="154" t="s">
        <v>29</v>
      </c>
      <c r="D30" s="155"/>
      <c r="E30" s="148" t="s">
        <v>30</v>
      </c>
      <c r="F30" s="149"/>
      <c r="G30" s="116"/>
      <c r="H30" s="118"/>
    </row>
    <row r="31" spans="1:8" ht="72.75" customHeight="1" x14ac:dyDescent="0.25">
      <c r="B31" s="119"/>
      <c r="C31" s="154" t="s">
        <v>31</v>
      </c>
      <c r="D31" s="155"/>
      <c r="E31" s="148" t="s">
        <v>32</v>
      </c>
      <c r="F31" s="149"/>
      <c r="G31" s="116"/>
      <c r="H31" s="118"/>
    </row>
    <row r="32" spans="1:8" ht="64.5" customHeight="1" x14ac:dyDescent="0.25">
      <c r="B32" s="119"/>
      <c r="C32" s="154" t="s">
        <v>33</v>
      </c>
      <c r="D32" s="155"/>
      <c r="E32" s="148" t="s">
        <v>34</v>
      </c>
      <c r="F32" s="149"/>
      <c r="G32" s="116"/>
      <c r="H32" s="118"/>
    </row>
    <row r="33" spans="2:8" ht="71.25" customHeight="1" x14ac:dyDescent="0.25">
      <c r="B33" s="119"/>
      <c r="C33" s="146" t="s">
        <v>35</v>
      </c>
      <c r="D33" s="147"/>
      <c r="E33" s="148" t="s">
        <v>36</v>
      </c>
      <c r="F33" s="149"/>
      <c r="G33" s="116"/>
      <c r="H33" s="118"/>
    </row>
    <row r="34" spans="2:8" ht="55.5" customHeight="1" x14ac:dyDescent="0.25">
      <c r="B34" s="119"/>
      <c r="C34" s="146" t="s">
        <v>37</v>
      </c>
      <c r="D34" s="147"/>
      <c r="E34" s="148" t="s">
        <v>38</v>
      </c>
      <c r="F34" s="149"/>
      <c r="G34" s="116"/>
      <c r="H34" s="118"/>
    </row>
    <row r="35" spans="2:8" ht="42" customHeight="1" x14ac:dyDescent="0.25">
      <c r="B35" s="119"/>
      <c r="C35" s="146" t="s">
        <v>39</v>
      </c>
      <c r="D35" s="147"/>
      <c r="E35" s="148" t="s">
        <v>40</v>
      </c>
      <c r="F35" s="149"/>
      <c r="G35" s="116"/>
      <c r="H35" s="118"/>
    </row>
    <row r="36" spans="2:8" ht="59.25" customHeight="1" x14ac:dyDescent="0.25">
      <c r="B36" s="119"/>
      <c r="C36" s="146" t="s">
        <v>41</v>
      </c>
      <c r="D36" s="147"/>
      <c r="E36" s="148" t="s">
        <v>42</v>
      </c>
      <c r="F36" s="149"/>
      <c r="G36" s="116"/>
      <c r="H36" s="118"/>
    </row>
    <row r="37" spans="2:8" ht="23.25" customHeight="1" x14ac:dyDescent="0.25">
      <c r="B37" s="119"/>
      <c r="C37" s="146" t="s">
        <v>43</v>
      </c>
      <c r="D37" s="147"/>
      <c r="E37" s="148" t="s">
        <v>44</v>
      </c>
      <c r="F37" s="149"/>
      <c r="G37" s="116"/>
      <c r="H37" s="118"/>
    </row>
    <row r="38" spans="2:8" ht="30.75" customHeight="1" x14ac:dyDescent="0.25">
      <c r="B38" s="119"/>
      <c r="C38" s="146" t="s">
        <v>45</v>
      </c>
      <c r="D38" s="147"/>
      <c r="E38" s="148" t="s">
        <v>46</v>
      </c>
      <c r="F38" s="149"/>
      <c r="G38" s="116"/>
      <c r="H38" s="118"/>
    </row>
    <row r="39" spans="2:8" ht="35.25" customHeight="1" x14ac:dyDescent="0.25">
      <c r="B39" s="119"/>
      <c r="C39" s="146" t="s">
        <v>45</v>
      </c>
      <c r="D39" s="147"/>
      <c r="E39" s="148" t="s">
        <v>46</v>
      </c>
      <c r="F39" s="149"/>
      <c r="G39" s="116"/>
      <c r="H39" s="118"/>
    </row>
    <row r="40" spans="2:8" ht="33" customHeight="1" x14ac:dyDescent="0.25">
      <c r="B40" s="119"/>
      <c r="C40" s="146" t="s">
        <v>47</v>
      </c>
      <c r="D40" s="147"/>
      <c r="E40" s="148" t="s">
        <v>48</v>
      </c>
      <c r="F40" s="149"/>
      <c r="G40" s="116"/>
      <c r="H40" s="118"/>
    </row>
    <row r="41" spans="2:8" ht="30" customHeight="1" x14ac:dyDescent="0.25">
      <c r="B41" s="119"/>
      <c r="C41" s="146" t="s">
        <v>49</v>
      </c>
      <c r="D41" s="147"/>
      <c r="E41" s="148" t="s">
        <v>50</v>
      </c>
      <c r="F41" s="149"/>
      <c r="G41" s="116"/>
      <c r="H41" s="118"/>
    </row>
    <row r="42" spans="2:8" ht="35.25" customHeight="1" x14ac:dyDescent="0.25">
      <c r="B42" s="119"/>
      <c r="C42" s="146" t="s">
        <v>51</v>
      </c>
      <c r="D42" s="147"/>
      <c r="E42" s="148" t="s">
        <v>52</v>
      </c>
      <c r="F42" s="149"/>
      <c r="G42" s="116"/>
      <c r="H42" s="118"/>
    </row>
    <row r="43" spans="2:8" ht="31.5" customHeight="1" x14ac:dyDescent="0.25">
      <c r="B43" s="119"/>
      <c r="C43" s="146" t="s">
        <v>53</v>
      </c>
      <c r="D43" s="147"/>
      <c r="E43" s="148" t="s">
        <v>54</v>
      </c>
      <c r="F43" s="149"/>
      <c r="G43" s="116"/>
      <c r="H43" s="118"/>
    </row>
    <row r="44" spans="2:8" ht="54" customHeight="1" x14ac:dyDescent="0.25">
      <c r="B44" s="119"/>
      <c r="C44" s="146" t="s">
        <v>55</v>
      </c>
      <c r="D44" s="147"/>
      <c r="E44" s="148" t="s">
        <v>56</v>
      </c>
      <c r="F44" s="149"/>
      <c r="G44" s="116"/>
      <c r="H44" s="118"/>
    </row>
    <row r="45" spans="2:8" ht="59.25" customHeight="1" x14ac:dyDescent="0.25">
      <c r="B45" s="119"/>
      <c r="C45" s="146" t="s">
        <v>57</v>
      </c>
      <c r="D45" s="147"/>
      <c r="E45" s="148" t="s">
        <v>58</v>
      </c>
      <c r="F45" s="149"/>
      <c r="G45" s="116"/>
      <c r="H45" s="118"/>
    </row>
    <row r="46" spans="2:8" ht="84" customHeight="1" x14ac:dyDescent="0.25">
      <c r="B46" s="119"/>
      <c r="C46" s="146" t="s">
        <v>59</v>
      </c>
      <c r="D46" s="147"/>
      <c r="E46" s="148" t="s">
        <v>60</v>
      </c>
      <c r="F46" s="149"/>
      <c r="G46" s="116"/>
      <c r="H46" s="118"/>
    </row>
    <row r="47" spans="2:8" ht="82.5" customHeight="1" x14ac:dyDescent="0.25">
      <c r="B47" s="119"/>
      <c r="C47" s="146" t="s">
        <v>61</v>
      </c>
      <c r="D47" s="147"/>
      <c r="E47" s="148" t="s">
        <v>62</v>
      </c>
      <c r="F47" s="149"/>
      <c r="G47" s="116"/>
      <c r="H47" s="118"/>
    </row>
    <row r="48" spans="2:8" ht="46.5" customHeight="1" thickBot="1" x14ac:dyDescent="0.3">
      <c r="B48" s="119"/>
      <c r="C48" s="150"/>
      <c r="D48" s="151"/>
      <c r="E48" s="152"/>
      <c r="F48" s="153"/>
      <c r="G48" s="116"/>
      <c r="H48" s="118"/>
    </row>
    <row r="49" spans="2:8" ht="6.75" customHeight="1" thickTop="1" x14ac:dyDescent="0.25">
      <c r="B49" s="119"/>
      <c r="C49" s="120"/>
      <c r="D49" s="120"/>
      <c r="E49" s="121"/>
      <c r="F49" s="121"/>
      <c r="G49" s="116"/>
      <c r="H49" s="118"/>
    </row>
    <row r="50" spans="2:8" x14ac:dyDescent="0.25">
      <c r="B50" s="119"/>
      <c r="C50" s="122"/>
      <c r="D50" s="122"/>
      <c r="E50" s="122"/>
      <c r="F50" s="122"/>
      <c r="G50" s="116"/>
      <c r="H50" s="118"/>
    </row>
    <row r="51" spans="2:8" ht="21" customHeight="1" x14ac:dyDescent="0.25">
      <c r="B51" s="123" t="s">
        <v>63</v>
      </c>
      <c r="C51" s="122"/>
      <c r="D51" s="122"/>
      <c r="E51" s="122"/>
      <c r="F51" s="122"/>
      <c r="G51" s="122"/>
      <c r="H51" s="124"/>
    </row>
    <row r="52" spans="2:8" ht="20.25" customHeight="1" x14ac:dyDescent="0.25">
      <c r="B52" s="123" t="s">
        <v>64</v>
      </c>
      <c r="C52" s="122"/>
      <c r="D52" s="122"/>
      <c r="E52" s="122"/>
      <c r="F52" s="122"/>
      <c r="G52" s="122"/>
      <c r="H52" s="124"/>
    </row>
    <row r="53" spans="2:8" ht="20.25" customHeight="1" x14ac:dyDescent="0.25">
      <c r="B53" s="123" t="s">
        <v>65</v>
      </c>
      <c r="C53" s="122"/>
      <c r="D53" s="122"/>
      <c r="E53" s="122"/>
      <c r="F53" s="122"/>
      <c r="G53" s="122"/>
      <c r="H53" s="124"/>
    </row>
    <row r="54" spans="2:8" ht="20.25" customHeight="1" x14ac:dyDescent="0.25">
      <c r="B54" s="123" t="s">
        <v>66</v>
      </c>
      <c r="C54" s="122"/>
      <c r="D54" s="122"/>
      <c r="E54" s="122"/>
      <c r="F54" s="122"/>
      <c r="G54" s="122"/>
      <c r="H54" s="124"/>
    </row>
    <row r="55" spans="2:8" ht="14.65" customHeight="1" x14ac:dyDescent="0.25">
      <c r="B55" s="123" t="s">
        <v>67</v>
      </c>
      <c r="C55" s="122"/>
      <c r="D55" s="122"/>
      <c r="E55" s="122"/>
      <c r="F55" s="122"/>
      <c r="G55" s="122"/>
      <c r="H55" s="124"/>
    </row>
    <row r="56" spans="2:8" ht="15.75" thickBot="1" x14ac:dyDescent="0.3">
      <c r="B56" s="125"/>
      <c r="C56" s="126"/>
      <c r="D56" s="126"/>
      <c r="E56" s="126"/>
      <c r="F56" s="126"/>
      <c r="G56" s="126"/>
      <c r="H56" s="127"/>
    </row>
  </sheetData>
  <mergeCells count="74">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6" customWidth="1"/>
    <col min="2" max="16384" width="11.42578125" style="6"/>
  </cols>
  <sheetData>
    <row r="3" spans="1:1" x14ac:dyDescent="0.2">
      <c r="A3" s="7" t="s">
        <v>132</v>
      </c>
    </row>
    <row r="4" spans="1:1" x14ac:dyDescent="0.2">
      <c r="A4" s="7" t="s">
        <v>236</v>
      </c>
    </row>
    <row r="5" spans="1:1" x14ac:dyDescent="0.2">
      <c r="A5" s="7" t="s">
        <v>238</v>
      </c>
    </row>
    <row r="6" spans="1:1" x14ac:dyDescent="0.2">
      <c r="A6" s="7" t="s">
        <v>240</v>
      </c>
    </row>
    <row r="7" spans="1:1" x14ac:dyDescent="0.2">
      <c r="A7" s="7" t="s">
        <v>133</v>
      </c>
    </row>
    <row r="8" spans="1:1" x14ac:dyDescent="0.2">
      <c r="A8" s="7" t="s">
        <v>134</v>
      </c>
    </row>
    <row r="9" spans="1:1" x14ac:dyDescent="0.2">
      <c r="A9" s="7" t="s">
        <v>246</v>
      </c>
    </row>
    <row r="10" spans="1:1" x14ac:dyDescent="0.2">
      <c r="A10" s="7" t="s">
        <v>135</v>
      </c>
    </row>
    <row r="11" spans="1:1" x14ac:dyDescent="0.2">
      <c r="A11" s="7" t="s">
        <v>249</v>
      </c>
    </row>
    <row r="12" spans="1:1" x14ac:dyDescent="0.2">
      <c r="A12" s="7" t="s">
        <v>268</v>
      </c>
    </row>
    <row r="13" spans="1:1" x14ac:dyDescent="0.2">
      <c r="A13" s="7" t="s">
        <v>269</v>
      </c>
    </row>
    <row r="14" spans="1:1" x14ac:dyDescent="0.2">
      <c r="A14" s="7" t="s">
        <v>270</v>
      </c>
    </row>
    <row r="16" spans="1:1" x14ac:dyDescent="0.2">
      <c r="A16" s="7" t="s">
        <v>271</v>
      </c>
    </row>
    <row r="17" spans="1:1" x14ac:dyDescent="0.2">
      <c r="A17" s="7" t="s">
        <v>255</v>
      </c>
    </row>
    <row r="18" spans="1:1" x14ac:dyDescent="0.2">
      <c r="A18" s="7" t="s">
        <v>257</v>
      </c>
    </row>
    <row r="20" spans="1:1" x14ac:dyDescent="0.2">
      <c r="A20" s="7" t="s">
        <v>260</v>
      </c>
    </row>
    <row r="21" spans="1:1" x14ac:dyDescent="0.2">
      <c r="A21" s="7" t="s">
        <v>261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EE16-C158-43FA-8EE4-CA5D6D8C7622}">
  <sheetPr>
    <tabColor theme="0" tint="-4.9989318521683403E-2"/>
  </sheetPr>
  <dimension ref="B1:AZ35"/>
  <sheetViews>
    <sheetView showGridLines="0" topLeftCell="B4" zoomScaleNormal="100" workbookViewId="0">
      <selection activeCell="D12" sqref="D12"/>
    </sheetView>
  </sheetViews>
  <sheetFormatPr baseColWidth="10" defaultRowHeight="15" x14ac:dyDescent="0.25"/>
  <cols>
    <col min="1" max="1" width="7.5703125" customWidth="1"/>
    <col min="2" max="2" width="16.85546875" customWidth="1" collapsed="1"/>
    <col min="3" max="3" width="29.85546875" customWidth="1" collapsed="1"/>
    <col min="4" max="4" width="43.7109375" customWidth="1" collapsed="1"/>
    <col min="5" max="5" width="39.28515625" customWidth="1" collapsed="1"/>
    <col min="6" max="6" width="39.28515625" customWidth="1"/>
    <col min="7" max="7" width="3.42578125" customWidth="1"/>
    <col min="15" max="15" width="37" customWidth="1"/>
    <col min="51" max="51" width="6.140625" customWidth="1"/>
    <col min="52" max="52" width="130.5703125" customWidth="1"/>
  </cols>
  <sheetData>
    <row r="1" spans="2:52" ht="16.5" customHeight="1" thickBot="1" x14ac:dyDescent="0.3">
      <c r="AZ1" s="128" t="s">
        <v>68</v>
      </c>
    </row>
    <row r="2" spans="2:52" ht="18" customHeight="1" thickBot="1" x14ac:dyDescent="0.3">
      <c r="B2" s="219"/>
      <c r="C2" s="222" t="s">
        <v>69</v>
      </c>
      <c r="D2" s="223"/>
      <c r="E2" s="223"/>
      <c r="F2" s="129" t="s">
        <v>70</v>
      </c>
      <c r="AZ2" s="128" t="s">
        <v>71</v>
      </c>
    </row>
    <row r="3" spans="2:52" ht="18" customHeight="1" thickBot="1" x14ac:dyDescent="0.3">
      <c r="B3" s="220"/>
      <c r="C3" s="224"/>
      <c r="D3" s="225"/>
      <c r="E3" s="225"/>
      <c r="F3" s="130" t="s">
        <v>72</v>
      </c>
      <c r="AZ3" s="128" t="s">
        <v>73</v>
      </c>
    </row>
    <row r="4" spans="2:52" ht="18" customHeight="1" thickBot="1" x14ac:dyDescent="0.3">
      <c r="B4" s="220"/>
      <c r="C4" s="224"/>
      <c r="D4" s="225"/>
      <c r="E4" s="225"/>
      <c r="F4" s="130" t="s">
        <v>317</v>
      </c>
      <c r="AZ4" s="128" t="s">
        <v>74</v>
      </c>
    </row>
    <row r="5" spans="2:52" ht="18" customHeight="1" thickBot="1" x14ac:dyDescent="0.3">
      <c r="B5" s="221"/>
      <c r="C5" s="226"/>
      <c r="D5" s="227"/>
      <c r="E5" s="227"/>
      <c r="F5" s="130" t="s">
        <v>75</v>
      </c>
      <c r="AZ5" s="131"/>
    </row>
    <row r="6" spans="2:52" ht="7.5" customHeight="1" thickBot="1" x14ac:dyDescent="0.3">
      <c r="B6" s="132"/>
      <c r="C6" s="133"/>
      <c r="D6" s="133"/>
      <c r="E6" s="133"/>
      <c r="F6" s="134"/>
      <c r="AZ6" s="131"/>
    </row>
    <row r="7" spans="2:52" ht="33.6" customHeight="1" x14ac:dyDescent="0.25">
      <c r="B7" s="135" t="s">
        <v>76</v>
      </c>
      <c r="C7" s="228" t="s">
        <v>318</v>
      </c>
      <c r="D7" s="229"/>
      <c r="E7" s="229"/>
      <c r="F7" s="230"/>
      <c r="AZ7" s="131"/>
    </row>
    <row r="8" spans="2:52" ht="48" customHeight="1" thickBot="1" x14ac:dyDescent="0.3">
      <c r="B8" s="136" t="s">
        <v>77</v>
      </c>
      <c r="C8" s="231" t="s">
        <v>319</v>
      </c>
      <c r="D8" s="232"/>
      <c r="E8" s="232"/>
      <c r="F8" s="233"/>
      <c r="AZ8" s="131"/>
    </row>
    <row r="9" spans="2:52" ht="7.5" customHeight="1" thickBot="1" x14ac:dyDescent="0.3">
      <c r="B9" s="234"/>
      <c r="C9" s="234"/>
      <c r="D9" s="234"/>
      <c r="E9" s="234"/>
      <c r="F9" s="234"/>
    </row>
    <row r="10" spans="2:52" ht="15.6" customHeight="1" thickBot="1" x14ac:dyDescent="0.3">
      <c r="B10" s="216" t="s">
        <v>69</v>
      </c>
      <c r="C10" s="217"/>
      <c r="D10" s="217"/>
      <c r="E10" s="217"/>
      <c r="F10" s="218"/>
    </row>
    <row r="11" spans="2:52" ht="31.5" x14ac:dyDescent="0.25">
      <c r="B11" s="211" t="s">
        <v>79</v>
      </c>
      <c r="C11" s="212"/>
      <c r="D11" s="141" t="s">
        <v>80</v>
      </c>
      <c r="E11" s="141" t="s">
        <v>81</v>
      </c>
      <c r="F11" s="142" t="s">
        <v>82</v>
      </c>
    </row>
    <row r="12" spans="2:52" ht="409.6" thickBot="1" x14ac:dyDescent="0.3">
      <c r="B12" s="213" t="s">
        <v>83</v>
      </c>
      <c r="C12" s="214"/>
      <c r="D12" s="143" t="s">
        <v>320</v>
      </c>
      <c r="E12" s="143" t="s">
        <v>321</v>
      </c>
      <c r="F12" s="144" t="s">
        <v>322</v>
      </c>
    </row>
    <row r="15" spans="2:52" ht="18" x14ac:dyDescent="0.25">
      <c r="B15" s="215" t="s">
        <v>85</v>
      </c>
      <c r="C15" s="215"/>
      <c r="D15" s="215"/>
      <c r="E15" s="215"/>
      <c r="F15" s="215"/>
    </row>
    <row r="16" spans="2:52" ht="10.5" customHeight="1" x14ac:dyDescent="0.25">
      <c r="B16" s="137"/>
    </row>
    <row r="17" spans="2:6" ht="6" customHeight="1" thickBot="1" x14ac:dyDescent="0.3">
      <c r="B17" s="138"/>
    </row>
    <row r="18" spans="2:6" ht="16.5" thickBot="1" x14ac:dyDescent="0.3">
      <c r="B18" s="198" t="s">
        <v>86</v>
      </c>
      <c r="C18" s="199"/>
      <c r="D18" s="200"/>
      <c r="E18" s="198" t="s">
        <v>87</v>
      </c>
      <c r="F18" s="200"/>
    </row>
    <row r="19" spans="2:6" x14ac:dyDescent="0.25">
      <c r="B19" s="201" t="s">
        <v>323</v>
      </c>
      <c r="C19" s="202"/>
      <c r="D19" s="203"/>
      <c r="E19" s="207" t="s">
        <v>324</v>
      </c>
      <c r="F19" s="208"/>
    </row>
    <row r="20" spans="2:6" x14ac:dyDescent="0.25">
      <c r="B20" s="201"/>
      <c r="C20" s="202"/>
      <c r="D20" s="203"/>
      <c r="E20" s="207"/>
      <c r="F20" s="208"/>
    </row>
    <row r="21" spans="2:6" x14ac:dyDescent="0.25">
      <c r="B21" s="201"/>
      <c r="C21" s="202"/>
      <c r="D21" s="203"/>
      <c r="E21" s="207"/>
      <c r="F21" s="208"/>
    </row>
    <row r="22" spans="2:6" x14ac:dyDescent="0.25">
      <c r="B22" s="201"/>
      <c r="C22" s="202"/>
      <c r="D22" s="203"/>
      <c r="E22" s="207"/>
      <c r="F22" s="208"/>
    </row>
    <row r="23" spans="2:6" x14ac:dyDescent="0.25">
      <c r="B23" s="201"/>
      <c r="C23" s="202"/>
      <c r="D23" s="203"/>
      <c r="E23" s="207"/>
      <c r="F23" s="208"/>
    </row>
    <row r="24" spans="2:6" x14ac:dyDescent="0.25">
      <c r="B24" s="201"/>
      <c r="C24" s="202"/>
      <c r="D24" s="203"/>
      <c r="E24" s="207"/>
      <c r="F24" s="208"/>
    </row>
    <row r="25" spans="2:6" x14ac:dyDescent="0.25">
      <c r="B25" s="201"/>
      <c r="C25" s="202"/>
      <c r="D25" s="203"/>
      <c r="E25" s="207"/>
      <c r="F25" s="208"/>
    </row>
    <row r="26" spans="2:6" ht="115.5" customHeight="1" thickBot="1" x14ac:dyDescent="0.3">
      <c r="B26" s="201"/>
      <c r="C26" s="202"/>
      <c r="D26" s="203"/>
      <c r="E26" s="207"/>
      <c r="F26" s="208"/>
    </row>
    <row r="27" spans="2:6" ht="16.5" thickBot="1" x14ac:dyDescent="0.3">
      <c r="B27" s="198" t="s">
        <v>89</v>
      </c>
      <c r="C27" s="199"/>
      <c r="D27" s="200"/>
      <c r="E27" s="198" t="s">
        <v>90</v>
      </c>
      <c r="F27" s="200"/>
    </row>
    <row r="28" spans="2:6" x14ac:dyDescent="0.25">
      <c r="B28" s="201" t="s">
        <v>325</v>
      </c>
      <c r="C28" s="202"/>
      <c r="D28" s="203"/>
      <c r="E28" s="207" t="s">
        <v>326</v>
      </c>
      <c r="F28" s="208"/>
    </row>
    <row r="29" spans="2:6" x14ac:dyDescent="0.25">
      <c r="B29" s="201"/>
      <c r="C29" s="202"/>
      <c r="D29" s="203"/>
      <c r="E29" s="207"/>
      <c r="F29" s="208"/>
    </row>
    <row r="30" spans="2:6" x14ac:dyDescent="0.25">
      <c r="B30" s="201"/>
      <c r="C30" s="202"/>
      <c r="D30" s="203"/>
      <c r="E30" s="207"/>
      <c r="F30" s="208"/>
    </row>
    <row r="31" spans="2:6" x14ac:dyDescent="0.25">
      <c r="B31" s="201"/>
      <c r="C31" s="202"/>
      <c r="D31" s="203"/>
      <c r="E31" s="207"/>
      <c r="F31" s="208"/>
    </row>
    <row r="32" spans="2:6" x14ac:dyDescent="0.25">
      <c r="B32" s="201"/>
      <c r="C32" s="202"/>
      <c r="D32" s="203"/>
      <c r="E32" s="207"/>
      <c r="F32" s="208"/>
    </row>
    <row r="33" spans="2:6" x14ac:dyDescent="0.25">
      <c r="B33" s="201"/>
      <c r="C33" s="202"/>
      <c r="D33" s="203"/>
      <c r="E33" s="207"/>
      <c r="F33" s="208"/>
    </row>
    <row r="34" spans="2:6" ht="90.75" customHeight="1" thickBot="1" x14ac:dyDescent="0.3">
      <c r="B34" s="204"/>
      <c r="C34" s="205"/>
      <c r="D34" s="206"/>
      <c r="E34" s="209"/>
      <c r="F34" s="210"/>
    </row>
    <row r="35" spans="2:6" x14ac:dyDescent="0.25">
      <c r="B35" s="145"/>
    </row>
  </sheetData>
  <mergeCells count="17">
    <mergeCell ref="B10:F10"/>
    <mergeCell ref="B2:B5"/>
    <mergeCell ref="C2:E5"/>
    <mergeCell ref="C7:F7"/>
    <mergeCell ref="C8:F8"/>
    <mergeCell ref="B9:F9"/>
    <mergeCell ref="B27:D27"/>
    <mergeCell ref="E27:F27"/>
    <mergeCell ref="B28:D34"/>
    <mergeCell ref="E28:F34"/>
    <mergeCell ref="B11:C11"/>
    <mergeCell ref="B12:C12"/>
    <mergeCell ref="B15:F15"/>
    <mergeCell ref="B18:D18"/>
    <mergeCell ref="E18:F18"/>
    <mergeCell ref="B19:D26"/>
    <mergeCell ref="E19:F26"/>
  </mergeCells>
  <dataValidations count="1">
    <dataValidation type="list" allowBlank="1" showInputMessage="1" showErrorMessage="1" sqref="B12:C12" xr:uid="{47B2B866-3CB5-4B86-8419-286D838FC70C}">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Q75"/>
  <sheetViews>
    <sheetView tabSelected="1" topLeftCell="A58" zoomScaleNormal="100" workbookViewId="0">
      <selection activeCell="E60" sqref="E60:E65"/>
    </sheetView>
  </sheetViews>
  <sheetFormatPr baseColWidth="10" defaultColWidth="11.42578125" defaultRowHeight="16.5" x14ac:dyDescent="0.3"/>
  <cols>
    <col min="1" max="1" width="4" style="2" bestFit="1" customWidth="1"/>
    <col min="2" max="2" width="14.140625" style="2" customWidth="1"/>
    <col min="3" max="3" width="19.28515625" style="2" customWidth="1"/>
    <col min="4" max="4" width="31.42578125" style="2" customWidth="1"/>
    <col min="5" max="5" width="37.85546875" style="1" customWidth="1"/>
    <col min="6" max="6" width="19" style="4"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40"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9.85546875" style="1" customWidth="1"/>
    <col min="32" max="32" width="18.85546875" style="1" customWidth="1"/>
    <col min="33" max="34" width="14.5703125" style="1" customWidth="1"/>
    <col min="35" max="35" width="14.85546875" style="1" customWidth="1"/>
    <col min="36" max="36" width="18.5703125" style="1" customWidth="1"/>
    <col min="37" max="37" width="17.42578125" style="1" customWidth="1"/>
    <col min="38" max="16384" width="11.42578125" style="1"/>
  </cols>
  <sheetData>
    <row r="1" spans="1:69" ht="15" customHeight="1" x14ac:dyDescent="0.3">
      <c r="A1" s="255"/>
      <c r="B1" s="256"/>
      <c r="C1" s="256"/>
      <c r="D1" s="257"/>
      <c r="E1" s="246" t="s">
        <v>91</v>
      </c>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8"/>
      <c r="AJ1" s="241" t="s">
        <v>92</v>
      </c>
      <c r="AK1" s="242"/>
    </row>
    <row r="2" spans="1:69" ht="15" customHeight="1" x14ac:dyDescent="0.3">
      <c r="A2" s="258"/>
      <c r="B2" s="259"/>
      <c r="C2" s="259"/>
      <c r="D2" s="260"/>
      <c r="E2" s="249"/>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1"/>
      <c r="AJ2" s="243" t="s">
        <v>93</v>
      </c>
      <c r="AK2" s="244"/>
    </row>
    <row r="3" spans="1:69" ht="15" customHeight="1" x14ac:dyDescent="0.3">
      <c r="A3" s="258"/>
      <c r="B3" s="259"/>
      <c r="C3" s="259"/>
      <c r="D3" s="260"/>
      <c r="E3" s="249"/>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1"/>
      <c r="AJ3" s="243" t="s">
        <v>94</v>
      </c>
      <c r="AK3" s="24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row>
    <row r="4" spans="1:69" ht="15" customHeight="1" x14ac:dyDescent="0.3">
      <c r="A4" s="261"/>
      <c r="B4" s="262"/>
      <c r="C4" s="262"/>
      <c r="D4" s="263"/>
      <c r="E4" s="252"/>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4"/>
      <c r="AJ4" s="241" t="s">
        <v>95</v>
      </c>
      <c r="AK4" s="242"/>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row>
    <row r="5" spans="1:69" ht="16.5" customHeight="1" x14ac:dyDescent="0.3">
      <c r="A5" s="24"/>
      <c r="B5" s="25"/>
      <c r="C5" s="24"/>
      <c r="D5" s="24"/>
      <c r="E5" s="5"/>
      <c r="F5" s="23"/>
      <c r="G5" s="5"/>
      <c r="H5" s="5"/>
      <c r="I5" s="5"/>
      <c r="J5" s="5"/>
      <c r="K5" s="5"/>
      <c r="L5" s="5"/>
      <c r="M5" s="5"/>
      <c r="N5" s="5"/>
      <c r="O5" s="5"/>
      <c r="P5" s="139"/>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row>
    <row r="6" spans="1:69" ht="26.25" customHeight="1" x14ac:dyDescent="0.3">
      <c r="A6" s="243" t="s">
        <v>96</v>
      </c>
      <c r="B6" s="245"/>
      <c r="C6" s="419" t="s">
        <v>312</v>
      </c>
      <c r="D6" s="420"/>
      <c r="E6" s="420"/>
      <c r="F6" s="420"/>
      <c r="G6" s="420"/>
      <c r="H6" s="420"/>
      <c r="I6" s="420"/>
      <c r="J6" s="420"/>
      <c r="K6" s="420"/>
      <c r="L6" s="420"/>
      <c r="M6" s="420"/>
      <c r="N6" s="421"/>
      <c r="O6" s="422"/>
      <c r="P6" s="422"/>
      <c r="Q6" s="422"/>
      <c r="R6" s="423"/>
      <c r="S6" s="423"/>
      <c r="T6" s="423"/>
      <c r="U6" s="423"/>
      <c r="V6" s="423"/>
      <c r="W6" s="423"/>
      <c r="X6" s="423"/>
      <c r="Y6" s="423"/>
      <c r="Z6" s="423"/>
      <c r="AA6" s="423"/>
      <c r="AB6" s="423"/>
      <c r="AC6" s="423"/>
      <c r="AD6" s="423"/>
      <c r="AE6" s="423"/>
      <c r="AF6" s="423"/>
      <c r="AG6" s="423"/>
      <c r="AH6" s="423"/>
      <c r="AI6" s="423"/>
      <c r="AJ6" s="423"/>
      <c r="AK6" s="423"/>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row>
    <row r="7" spans="1:69" ht="45" customHeight="1" x14ac:dyDescent="0.3">
      <c r="A7" s="243" t="s">
        <v>97</v>
      </c>
      <c r="B7" s="245"/>
      <c r="C7" s="424" t="s">
        <v>84</v>
      </c>
      <c r="D7" s="425"/>
      <c r="E7" s="425"/>
      <c r="F7" s="425"/>
      <c r="G7" s="425"/>
      <c r="H7" s="425"/>
      <c r="I7" s="425"/>
      <c r="J7" s="425"/>
      <c r="K7" s="425"/>
      <c r="L7" s="425"/>
      <c r="M7" s="425"/>
      <c r="N7" s="426"/>
      <c r="O7" s="423"/>
      <c r="P7" s="427"/>
      <c r="Q7" s="423"/>
      <c r="R7" s="423"/>
      <c r="S7" s="423"/>
      <c r="T7" s="423"/>
      <c r="U7" s="423"/>
      <c r="V7" s="423"/>
      <c r="W7" s="423"/>
      <c r="X7" s="423"/>
      <c r="Y7" s="423"/>
      <c r="Z7" s="423"/>
      <c r="AA7" s="423"/>
      <c r="AB7" s="423"/>
      <c r="AC7" s="423"/>
      <c r="AD7" s="423"/>
      <c r="AE7" s="423"/>
      <c r="AF7" s="423"/>
      <c r="AG7" s="423"/>
      <c r="AH7" s="423"/>
      <c r="AI7" s="423"/>
      <c r="AJ7" s="423"/>
      <c r="AK7" s="423"/>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row>
    <row r="8" spans="1:69" ht="45" customHeight="1" x14ac:dyDescent="0.3">
      <c r="A8" s="243" t="s">
        <v>98</v>
      </c>
      <c r="B8" s="245"/>
      <c r="C8" s="424" t="s">
        <v>78</v>
      </c>
      <c r="D8" s="425"/>
      <c r="E8" s="425"/>
      <c r="F8" s="425"/>
      <c r="G8" s="425"/>
      <c r="H8" s="425"/>
      <c r="I8" s="425"/>
      <c r="J8" s="425"/>
      <c r="K8" s="425"/>
      <c r="L8" s="425"/>
      <c r="M8" s="425"/>
      <c r="N8" s="426"/>
      <c r="O8" s="423"/>
      <c r="P8" s="427"/>
      <c r="Q8" s="423"/>
      <c r="R8" s="423"/>
      <c r="S8" s="423"/>
      <c r="T8" s="423"/>
      <c r="U8" s="423"/>
      <c r="V8" s="423"/>
      <c r="W8" s="423"/>
      <c r="X8" s="423"/>
      <c r="Y8" s="423"/>
      <c r="Z8" s="423"/>
      <c r="AA8" s="423"/>
      <c r="AB8" s="423"/>
      <c r="AC8" s="423"/>
      <c r="AD8" s="423"/>
      <c r="AE8" s="423"/>
      <c r="AF8" s="423"/>
      <c r="AG8" s="423"/>
      <c r="AH8" s="423"/>
      <c r="AI8" s="423"/>
      <c r="AJ8" s="423"/>
      <c r="AK8" s="423"/>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row>
    <row r="9" spans="1:69" x14ac:dyDescent="0.3">
      <c r="A9" s="428" t="s">
        <v>99</v>
      </c>
      <c r="B9" s="429"/>
      <c r="C9" s="429"/>
      <c r="D9" s="429"/>
      <c r="E9" s="429"/>
      <c r="F9" s="429"/>
      <c r="G9" s="430"/>
      <c r="H9" s="428" t="s">
        <v>100</v>
      </c>
      <c r="I9" s="429"/>
      <c r="J9" s="429"/>
      <c r="K9" s="429"/>
      <c r="L9" s="429"/>
      <c r="M9" s="429"/>
      <c r="N9" s="430"/>
      <c r="O9" s="428" t="s">
        <v>101</v>
      </c>
      <c r="P9" s="429"/>
      <c r="Q9" s="429"/>
      <c r="R9" s="429"/>
      <c r="S9" s="429"/>
      <c r="T9" s="429"/>
      <c r="U9" s="429"/>
      <c r="V9" s="429"/>
      <c r="W9" s="430"/>
      <c r="X9" s="428" t="s">
        <v>102</v>
      </c>
      <c r="Y9" s="429"/>
      <c r="Z9" s="429"/>
      <c r="AA9" s="429"/>
      <c r="AB9" s="429"/>
      <c r="AC9" s="429"/>
      <c r="AD9" s="430"/>
      <c r="AE9" s="428" t="s">
        <v>103</v>
      </c>
      <c r="AF9" s="429"/>
      <c r="AG9" s="429"/>
      <c r="AH9" s="429"/>
      <c r="AI9" s="429"/>
      <c r="AJ9" s="429"/>
      <c r="AK9" s="430"/>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row>
    <row r="10" spans="1:69" ht="16.5" customHeight="1" x14ac:dyDescent="0.3">
      <c r="A10" s="431" t="s">
        <v>104</v>
      </c>
      <c r="B10" s="432" t="s">
        <v>23</v>
      </c>
      <c r="C10" s="433" t="s">
        <v>25</v>
      </c>
      <c r="D10" s="433" t="s">
        <v>27</v>
      </c>
      <c r="E10" s="434" t="s">
        <v>29</v>
      </c>
      <c r="F10" s="435" t="s">
        <v>31</v>
      </c>
      <c r="G10" s="433" t="s">
        <v>105</v>
      </c>
      <c r="H10" s="436" t="s">
        <v>106</v>
      </c>
      <c r="I10" s="437" t="s">
        <v>107</v>
      </c>
      <c r="J10" s="435" t="s">
        <v>108</v>
      </c>
      <c r="K10" s="435" t="s">
        <v>109</v>
      </c>
      <c r="L10" s="438" t="s">
        <v>110</v>
      </c>
      <c r="M10" s="437" t="s">
        <v>107</v>
      </c>
      <c r="N10" s="433" t="s">
        <v>37</v>
      </c>
      <c r="O10" s="439" t="s">
        <v>111</v>
      </c>
      <c r="P10" s="440" t="s">
        <v>39</v>
      </c>
      <c r="Q10" s="435" t="s">
        <v>41</v>
      </c>
      <c r="R10" s="440" t="s">
        <v>112</v>
      </c>
      <c r="S10" s="440"/>
      <c r="T10" s="440"/>
      <c r="U10" s="440"/>
      <c r="V10" s="440"/>
      <c r="W10" s="440"/>
      <c r="X10" s="441" t="s">
        <v>113</v>
      </c>
      <c r="Y10" s="441" t="s">
        <v>114</v>
      </c>
      <c r="Z10" s="441" t="s">
        <v>107</v>
      </c>
      <c r="AA10" s="441" t="s">
        <v>115</v>
      </c>
      <c r="AB10" s="441" t="s">
        <v>107</v>
      </c>
      <c r="AC10" s="441" t="s">
        <v>116</v>
      </c>
      <c r="AD10" s="439" t="s">
        <v>57</v>
      </c>
      <c r="AE10" s="440" t="s">
        <v>103</v>
      </c>
      <c r="AF10" s="440" t="s">
        <v>117</v>
      </c>
      <c r="AG10" s="440" t="s">
        <v>118</v>
      </c>
      <c r="AH10" s="435" t="s">
        <v>119</v>
      </c>
      <c r="AI10" s="440" t="s">
        <v>120</v>
      </c>
      <c r="AJ10" s="440" t="s">
        <v>121</v>
      </c>
      <c r="AK10" s="440" t="s">
        <v>61</v>
      </c>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row>
    <row r="11" spans="1:69" s="3" customFormat="1" ht="94.5" customHeight="1" x14ac:dyDescent="0.25">
      <c r="A11" s="442"/>
      <c r="B11" s="432"/>
      <c r="C11" s="440"/>
      <c r="D11" s="440"/>
      <c r="E11" s="432"/>
      <c r="F11" s="433"/>
      <c r="G11" s="440"/>
      <c r="H11" s="433"/>
      <c r="I11" s="443"/>
      <c r="J11" s="433"/>
      <c r="K11" s="433"/>
      <c r="L11" s="443"/>
      <c r="M11" s="443"/>
      <c r="N11" s="440"/>
      <c r="O11" s="444"/>
      <c r="P11" s="440"/>
      <c r="Q11" s="433"/>
      <c r="R11" s="445" t="s">
        <v>122</v>
      </c>
      <c r="S11" s="445" t="s">
        <v>123</v>
      </c>
      <c r="T11" s="445" t="s">
        <v>124</v>
      </c>
      <c r="U11" s="445" t="s">
        <v>125</v>
      </c>
      <c r="V11" s="445" t="s">
        <v>126</v>
      </c>
      <c r="W11" s="445" t="s">
        <v>127</v>
      </c>
      <c r="X11" s="441"/>
      <c r="Y11" s="441"/>
      <c r="Z11" s="441"/>
      <c r="AA11" s="441"/>
      <c r="AB11" s="441"/>
      <c r="AC11" s="441"/>
      <c r="AD11" s="444"/>
      <c r="AE11" s="440"/>
      <c r="AF11" s="440"/>
      <c r="AG11" s="440"/>
      <c r="AH11" s="433"/>
      <c r="AI11" s="440"/>
      <c r="AJ11" s="440"/>
      <c r="AK11" s="440"/>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row>
    <row r="12" spans="1:69" s="3" customFormat="1" ht="99.75" customHeight="1" x14ac:dyDescent="0.25">
      <c r="A12" s="446">
        <v>1</v>
      </c>
      <c r="B12" s="235" t="s">
        <v>256</v>
      </c>
      <c r="C12" s="235" t="s">
        <v>299</v>
      </c>
      <c r="D12" s="235" t="s">
        <v>300</v>
      </c>
      <c r="E12" s="264" t="s">
        <v>301</v>
      </c>
      <c r="F12" s="235" t="s">
        <v>130</v>
      </c>
      <c r="G12" s="238">
        <v>41</v>
      </c>
      <c r="H12" s="447" t="str">
        <f>IF(G12&lt;=0,"",IF(G12&lt;=2,"Muy Baja",IF(G12&lt;=24,"Baja",IF(G12&lt;=500,"Media",IF(G12&lt;=5000,"Alta","Muy Alta")))))</f>
        <v>Media</v>
      </c>
      <c r="I12" s="448">
        <f>IF(H12="","",IF(H12="Muy Baja",0.2,IF(H12="Baja",0.4,IF(H12="Media",0.6,IF(H12="Alta",0.8,IF(H12="Muy Alta",1,))))))</f>
        <v>0.6</v>
      </c>
      <c r="J12" s="449" t="s">
        <v>131</v>
      </c>
      <c r="K12" s="448" t="str">
        <f>IF(NOT(ISERROR(MATCH(J12,'Tabla Impacto'!$B$221:$B$223,0))),'Tabla Impacto'!$F$223&amp;"Por favor no seleccionar los criterios de impacto(Afectación Económica o presupuestal y Pérdida Reputacional)",J12)</f>
        <v xml:space="preserve">     Mayor a 500 SMLMV </v>
      </c>
      <c r="L12" s="447" t="str">
        <f>IF(OR(K12='Tabla Impacto'!$C$11,K12='Tabla Impacto'!$D$11),"Leve",IF(OR(K12='Tabla Impacto'!$C$12,K12='Tabla Impacto'!$D$12),"Menor",IF(OR(K12='Tabla Impacto'!$C$13,K12='Tabla Impacto'!$D$13),"Moderado",IF(OR(K12='Tabla Impacto'!$C$14,K12='Tabla Impacto'!$D$14),"Mayor",IF(OR(K12='Tabla Impacto'!$C$15,K12='Tabla Impacto'!$D$15),"Catastrófico","")))))</f>
        <v>Catastrófico</v>
      </c>
      <c r="M12" s="448">
        <f>IF(L12="","",IF(L12="Leve",0.2,IF(L12="Menor",0.4,IF(L12="Moderado",0.6,IF(L12="Mayor",0.8,IF(L12="Catastrófico",1,))))))</f>
        <v>1</v>
      </c>
      <c r="N12" s="450"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Extremo</v>
      </c>
      <c r="O12" s="451">
        <v>1</v>
      </c>
      <c r="P12" s="452" t="s">
        <v>306</v>
      </c>
      <c r="Q12" s="453" t="str">
        <f>IF(OR(R12="Preventivo",R12="Detectivo"),"Probabilidad",IF(R12="Correctivo","Impacto",""))</f>
        <v>Probabilidad</v>
      </c>
      <c r="R12" s="454" t="s">
        <v>132</v>
      </c>
      <c r="S12" s="454" t="s">
        <v>133</v>
      </c>
      <c r="T12" s="455" t="str">
        <f>IF(AND(R12="Preventivo",S12="Automático"),"50%",IF(AND(R12="Preventivo",S12="Manual"),"40%",IF(AND(R12="Detectivo",S12="Automático"),"40%",IF(AND(R12="Detectivo",S12="Manual"),"30%",IF(AND(R12="Correctivo",S12="Automático"),"35%",IF(AND(R12="Correctivo",S12="Manual"),"25%",""))))))</f>
        <v>40%</v>
      </c>
      <c r="U12" s="454" t="s">
        <v>134</v>
      </c>
      <c r="V12" s="454" t="s">
        <v>135</v>
      </c>
      <c r="W12" s="454" t="s">
        <v>136</v>
      </c>
      <c r="X12" s="456">
        <f>IFERROR(IF(Q12="Probabilidad",(I12-(+I12*T12)),IF(Q12="Impacto",I12,"")),"")</f>
        <v>0.36</v>
      </c>
      <c r="Y12" s="457" t="str">
        <f>IFERROR(IF(X12="","",IF(X12&lt;=0.2,"Muy Baja",IF(X12&lt;=0.4,"Baja",IF(X12&lt;=0.6,"Media",IF(X12&lt;=0.8,"Alta","Muy Alta"))))),"")</f>
        <v>Baja</v>
      </c>
      <c r="Z12" s="456">
        <f>+X12</f>
        <v>0.36</v>
      </c>
      <c r="AA12" s="457" t="str">
        <f>IFERROR(IF(AB12="","",IF(AB12&lt;=0.2,"Leve",IF(AB12&lt;=0.4,"Menor",IF(AB12&lt;=0.6,"Moderado",IF(AB12&lt;=0.8,"Mayor","Catastrófico"))))),"")</f>
        <v>Catastrófico</v>
      </c>
      <c r="AB12" s="456">
        <f>IFERROR(IF(Q12="Impacto",(M12-(+M12*T12)),IF(Q12="Probabilidad",M12,"")),"")</f>
        <v>1</v>
      </c>
      <c r="AC12" s="458"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Extremo</v>
      </c>
      <c r="AD12" s="454" t="s">
        <v>137</v>
      </c>
      <c r="AE12" s="459" t="s">
        <v>302</v>
      </c>
      <c r="AF12" s="459" t="s">
        <v>303</v>
      </c>
      <c r="AG12" s="460">
        <v>45373</v>
      </c>
      <c r="AH12" s="460">
        <v>45642</v>
      </c>
      <c r="AI12" s="461"/>
      <c r="AJ12" s="461"/>
      <c r="AK12" s="461"/>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row>
    <row r="13" spans="1:69" ht="18" customHeight="1" x14ac:dyDescent="0.3">
      <c r="A13" s="462"/>
      <c r="B13" s="236"/>
      <c r="C13" s="236"/>
      <c r="D13" s="236"/>
      <c r="E13" s="265"/>
      <c r="F13" s="236"/>
      <c r="G13" s="239"/>
      <c r="H13" s="463"/>
      <c r="I13" s="464"/>
      <c r="J13" s="465"/>
      <c r="K13" s="464"/>
      <c r="L13" s="463"/>
      <c r="M13" s="464"/>
      <c r="N13" s="466"/>
      <c r="O13" s="467">
        <v>2</v>
      </c>
      <c r="P13" s="452"/>
      <c r="Q13" s="468"/>
      <c r="R13" s="469"/>
      <c r="S13" s="469"/>
      <c r="T13" s="455"/>
      <c r="U13" s="469"/>
      <c r="V13" s="469"/>
      <c r="W13" s="469"/>
      <c r="X13" s="470"/>
      <c r="Y13" s="471"/>
      <c r="Z13" s="456"/>
      <c r="AA13" s="471"/>
      <c r="AB13" s="456"/>
      <c r="AC13" s="472"/>
      <c r="AD13" s="454"/>
      <c r="AE13" s="459"/>
      <c r="AF13" s="459"/>
      <c r="AG13" s="460"/>
      <c r="AH13" s="460"/>
      <c r="AI13" s="460"/>
      <c r="AJ13" s="461"/>
      <c r="AK13" s="473"/>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row>
    <row r="14" spans="1:69" ht="18" customHeight="1" x14ac:dyDescent="0.3">
      <c r="A14" s="462"/>
      <c r="B14" s="236"/>
      <c r="C14" s="236"/>
      <c r="D14" s="236"/>
      <c r="E14" s="265"/>
      <c r="F14" s="236"/>
      <c r="G14" s="239"/>
      <c r="H14" s="463"/>
      <c r="I14" s="464"/>
      <c r="J14" s="465"/>
      <c r="K14" s="464"/>
      <c r="L14" s="463"/>
      <c r="M14" s="464"/>
      <c r="N14" s="466"/>
      <c r="O14" s="474">
        <v>3</v>
      </c>
      <c r="P14" s="475"/>
      <c r="Q14" s="476"/>
      <c r="R14" s="477"/>
      <c r="S14" s="477"/>
      <c r="T14" s="478"/>
      <c r="U14" s="477"/>
      <c r="V14" s="477"/>
      <c r="W14" s="477"/>
      <c r="X14" s="479"/>
      <c r="Y14" s="480"/>
      <c r="Z14" s="481"/>
      <c r="AA14" s="480"/>
      <c r="AB14" s="481"/>
      <c r="AC14" s="482"/>
      <c r="AD14" s="483"/>
      <c r="AE14" s="461"/>
      <c r="AF14" s="484"/>
      <c r="AG14" s="485"/>
      <c r="AH14" s="485"/>
      <c r="AI14" s="485"/>
      <c r="AJ14" s="461"/>
      <c r="AK14" s="484"/>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row>
    <row r="15" spans="1:69" ht="18" customHeight="1" x14ac:dyDescent="0.3">
      <c r="A15" s="462"/>
      <c r="B15" s="236"/>
      <c r="C15" s="236"/>
      <c r="D15" s="236"/>
      <c r="E15" s="265"/>
      <c r="F15" s="236"/>
      <c r="G15" s="239"/>
      <c r="H15" s="463"/>
      <c r="I15" s="464"/>
      <c r="J15" s="465"/>
      <c r="K15" s="464"/>
      <c r="L15" s="463"/>
      <c r="M15" s="464"/>
      <c r="N15" s="466"/>
      <c r="O15" s="474">
        <v>4</v>
      </c>
      <c r="P15" s="452"/>
      <c r="Q15" s="476"/>
      <c r="R15" s="477"/>
      <c r="S15" s="477"/>
      <c r="T15" s="478"/>
      <c r="U15" s="477"/>
      <c r="V15" s="477"/>
      <c r="W15" s="477"/>
      <c r="X15" s="479"/>
      <c r="Y15" s="480"/>
      <c r="Z15" s="481"/>
      <c r="AA15" s="480"/>
      <c r="AB15" s="481"/>
      <c r="AC15" s="482"/>
      <c r="AD15" s="483"/>
      <c r="AE15" s="461"/>
      <c r="AF15" s="484"/>
      <c r="AG15" s="485"/>
      <c r="AH15" s="485"/>
      <c r="AI15" s="485"/>
      <c r="AJ15" s="461"/>
      <c r="AK15" s="484"/>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row>
    <row r="16" spans="1:69" ht="18" customHeight="1" x14ac:dyDescent="0.3">
      <c r="A16" s="462"/>
      <c r="B16" s="236"/>
      <c r="C16" s="236"/>
      <c r="D16" s="236"/>
      <c r="E16" s="265"/>
      <c r="F16" s="236"/>
      <c r="G16" s="239"/>
      <c r="H16" s="463"/>
      <c r="I16" s="464"/>
      <c r="J16" s="465"/>
      <c r="K16" s="464"/>
      <c r="L16" s="463"/>
      <c r="M16" s="464"/>
      <c r="N16" s="466"/>
      <c r="O16" s="474">
        <v>5</v>
      </c>
      <c r="P16" s="452"/>
      <c r="Q16" s="476"/>
      <c r="R16" s="477"/>
      <c r="S16" s="477"/>
      <c r="T16" s="478"/>
      <c r="U16" s="477"/>
      <c r="V16" s="477"/>
      <c r="W16" s="477"/>
      <c r="X16" s="479"/>
      <c r="Y16" s="480"/>
      <c r="Z16" s="481"/>
      <c r="AA16" s="480"/>
      <c r="AB16" s="481"/>
      <c r="AC16" s="482"/>
      <c r="AD16" s="483"/>
      <c r="AE16" s="461"/>
      <c r="AF16" s="484"/>
      <c r="AG16" s="485"/>
      <c r="AH16" s="485"/>
      <c r="AI16" s="485"/>
      <c r="AJ16" s="461"/>
      <c r="AK16" s="484"/>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row>
    <row r="17" spans="1:69" ht="18" customHeight="1" x14ac:dyDescent="0.3">
      <c r="A17" s="486"/>
      <c r="B17" s="237"/>
      <c r="C17" s="237"/>
      <c r="D17" s="237"/>
      <c r="E17" s="266"/>
      <c r="F17" s="237"/>
      <c r="G17" s="240"/>
      <c r="H17" s="487"/>
      <c r="I17" s="488"/>
      <c r="J17" s="489"/>
      <c r="K17" s="488"/>
      <c r="L17" s="487"/>
      <c r="M17" s="488"/>
      <c r="N17" s="490"/>
      <c r="O17" s="474">
        <v>6</v>
      </c>
      <c r="P17" s="452"/>
      <c r="Q17" s="476"/>
      <c r="R17" s="477"/>
      <c r="S17" s="477"/>
      <c r="T17" s="478"/>
      <c r="U17" s="477"/>
      <c r="V17" s="477"/>
      <c r="W17" s="477"/>
      <c r="X17" s="479"/>
      <c r="Y17" s="480"/>
      <c r="Z17" s="481"/>
      <c r="AA17" s="480"/>
      <c r="AB17" s="481"/>
      <c r="AC17" s="482"/>
      <c r="AD17" s="483"/>
      <c r="AE17" s="461"/>
      <c r="AF17" s="484"/>
      <c r="AG17" s="485"/>
      <c r="AH17" s="485"/>
      <c r="AI17" s="485"/>
      <c r="AJ17" s="461"/>
      <c r="AK17" s="484"/>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row>
    <row r="18" spans="1:69" ht="83.25" customHeight="1" x14ac:dyDescent="0.3">
      <c r="A18" s="446">
        <v>2</v>
      </c>
      <c r="B18" s="235" t="s">
        <v>138</v>
      </c>
      <c r="C18" s="235" t="s">
        <v>139</v>
      </c>
      <c r="D18" s="235" t="s">
        <v>140</v>
      </c>
      <c r="E18" s="235" t="s">
        <v>141</v>
      </c>
      <c r="F18" s="235" t="s">
        <v>130</v>
      </c>
      <c r="G18" s="238">
        <v>262</v>
      </c>
      <c r="H18" s="447" t="str">
        <f>IF(G18&lt;=0,"",IF(G18&lt;=2,"Muy Baja",IF(G18&lt;=24,"Baja",IF(G18&lt;=500,"Media",IF(G18&lt;=5000,"Alta","Muy Alta")))))</f>
        <v>Media</v>
      </c>
      <c r="I18" s="448">
        <f>IF(H18="","",IF(H18="Muy Baja",0.2,IF(H18="Baja",0.4,IF(H18="Media",0.6,IF(H18="Alta",0.8,IF(H18="Muy Alta",1,))))))</f>
        <v>0.6</v>
      </c>
      <c r="J18" s="449" t="s">
        <v>142</v>
      </c>
      <c r="K18" s="448"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447" t="str">
        <f>IF(OR(K18='Tabla Impacto'!$C$11,K18='Tabla Impacto'!$D$11),"Leve",IF(OR(K18='Tabla Impacto'!$C$12,K18='Tabla Impacto'!$D$12),"Menor",IF(OR(K18='Tabla Impacto'!$C$13,K18='Tabla Impacto'!$D$13),"Moderado",IF(OR(K18='Tabla Impacto'!$C$14,K18='Tabla Impacto'!$D$14),"Mayor",IF(OR(K18='Tabla Impacto'!$C$15,K18='Tabla Impacto'!$D$15),"Catastrófico","")))))</f>
        <v>Moderado</v>
      </c>
      <c r="M18" s="448">
        <f>IF(L18="","",IF(L18="Leve",0.2,IF(L18="Menor",0.4,IF(L18="Moderado",0.6,IF(L18="Mayor",0.8,IF(L18="Catastrófico",1,))))))</f>
        <v>0.6</v>
      </c>
      <c r="N18" s="450"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474">
        <v>1</v>
      </c>
      <c r="P18" s="452" t="s">
        <v>143</v>
      </c>
      <c r="Q18" s="468" t="str">
        <f>IF(OR(R18="Preventivo",R18="Detectivo"),"Probabilidad",IF(R18="Correctivo","Impacto",""))</f>
        <v>Probabilidad</v>
      </c>
      <c r="R18" s="469" t="s">
        <v>132</v>
      </c>
      <c r="S18" s="469" t="s">
        <v>133</v>
      </c>
      <c r="T18" s="455" t="str">
        <f>IF(AND(R18="Preventivo",S18="Automático"),"50%",IF(AND(R18="Preventivo",S18="Manual"),"40%",IF(AND(R18="Detectivo",S18="Automático"),"40%",IF(AND(R18="Detectivo",S18="Manual"),"30%",IF(AND(R18="Correctivo",S18="Automático"),"35%",IF(AND(R18="Correctivo",S18="Manual"),"25%",""))))))</f>
        <v>40%</v>
      </c>
      <c r="U18" s="469" t="s">
        <v>134</v>
      </c>
      <c r="V18" s="469" t="s">
        <v>135</v>
      </c>
      <c r="W18" s="469" t="s">
        <v>136</v>
      </c>
      <c r="X18" s="470">
        <f>IFERROR(IF(Q18="Probabilidad",(I18-(+I18*T18)),IF(Q18="Impacto",I18,"")),"")</f>
        <v>0.36</v>
      </c>
      <c r="Y18" s="471" t="str">
        <f>IFERROR(IF(X18="","",IF(X18&lt;=0.2,"Muy Baja",IF(X18&lt;=0.4,"Baja",IF(X18&lt;=0.6,"Media",IF(X18&lt;=0.8,"Alta","Muy Alta"))))),"")</f>
        <v>Baja</v>
      </c>
      <c r="Z18" s="456">
        <f>+X18</f>
        <v>0.36</v>
      </c>
      <c r="AA18" s="471" t="str">
        <f>IFERROR(IF(AB18="","",IF(AB18&lt;=0.2,"Leve",IF(AB18&lt;=0.4,"Menor",IF(AB18&lt;=0.6,"Moderado",IF(AB18&lt;=0.8,"Mayor","Catastrófico"))))),"")</f>
        <v>Moderado</v>
      </c>
      <c r="AB18" s="456">
        <f>IFERROR(IF(Q18="Impacto",(M18-(+M18*T18)),IF(Q18="Probabilidad",M18,"")),"")</f>
        <v>0.6</v>
      </c>
      <c r="AC18" s="472"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454" t="s">
        <v>137</v>
      </c>
      <c r="AE18" s="459" t="s">
        <v>272</v>
      </c>
      <c r="AF18" s="459" t="s">
        <v>144</v>
      </c>
      <c r="AG18" s="460">
        <v>45352</v>
      </c>
      <c r="AH18" s="460">
        <v>45642</v>
      </c>
      <c r="AI18" s="485"/>
      <c r="AJ18" s="461"/>
      <c r="AK18" s="484"/>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row>
    <row r="19" spans="1:69" ht="99.75" customHeight="1" x14ac:dyDescent="0.3">
      <c r="A19" s="462"/>
      <c r="B19" s="236"/>
      <c r="C19" s="236"/>
      <c r="D19" s="236"/>
      <c r="E19" s="236"/>
      <c r="F19" s="236"/>
      <c r="G19" s="239"/>
      <c r="H19" s="463"/>
      <c r="I19" s="464"/>
      <c r="J19" s="465"/>
      <c r="K19" s="464">
        <f>IF(NOT(ISERROR(MATCH(J19,_xlfn.ANCHORARRAY(E30),0))),I32&amp;"Por favor no seleccionar los criterios de impacto",J19)</f>
        <v>0</v>
      </c>
      <c r="L19" s="463"/>
      <c r="M19" s="464"/>
      <c r="N19" s="466"/>
      <c r="O19" s="474">
        <v>2</v>
      </c>
      <c r="P19" s="452" t="s">
        <v>145</v>
      </c>
      <c r="Q19" s="468" t="str">
        <f>IF(OR(R19="Preventivo",R19="Detectivo"),"Probabilidad",IF(R19="Correctivo","Impacto",""))</f>
        <v>Probabilidad</v>
      </c>
      <c r="R19" s="469" t="s">
        <v>132</v>
      </c>
      <c r="S19" s="469" t="s">
        <v>133</v>
      </c>
      <c r="T19" s="455" t="str">
        <f t="shared" ref="T19:T23" si="0">IF(AND(R19="Preventivo",S19="Automático"),"50%",IF(AND(R19="Preventivo",S19="Manual"),"40%",IF(AND(R19="Detectivo",S19="Automático"),"40%",IF(AND(R19="Detectivo",S19="Manual"),"30%",IF(AND(R19="Correctivo",S19="Automático"),"35%",IF(AND(R19="Correctivo",S19="Manual"),"25%",""))))))</f>
        <v>40%</v>
      </c>
      <c r="U19" s="469" t="s">
        <v>134</v>
      </c>
      <c r="V19" s="469" t="s">
        <v>135</v>
      </c>
      <c r="W19" s="469" t="s">
        <v>136</v>
      </c>
      <c r="X19" s="470">
        <f>IFERROR(IF(AND(Q18="Probabilidad",Q19="Probabilidad"),(Z18-(+Z18*T19)),IF(Q19="Probabilidad",(I18-(+I18*T19)),IF(Q19="Impacto",Z18,""))),"")</f>
        <v>0.216</v>
      </c>
      <c r="Y19" s="471" t="str">
        <f t="shared" ref="Y19:Y55" si="1">IFERROR(IF(X19="","",IF(X19&lt;=0.2,"Muy Baja",IF(X19&lt;=0.4,"Baja",IF(X19&lt;=0.6,"Media",IF(X19&lt;=0.8,"Alta","Muy Alta"))))),"")</f>
        <v>Baja</v>
      </c>
      <c r="Z19" s="456">
        <f t="shared" ref="Z19:Z23" si="2">+X19</f>
        <v>0.216</v>
      </c>
      <c r="AA19" s="471" t="str">
        <f t="shared" ref="AA19:AA55" si="3">IFERROR(IF(AB19="","",IF(AB19&lt;=0.2,"Leve",IF(AB19&lt;=0.4,"Menor",IF(AB19&lt;=0.6,"Moderado",IF(AB19&lt;=0.8,"Mayor","Catastrófico"))))),"")</f>
        <v>Moderado</v>
      </c>
      <c r="AB19" s="456">
        <f>IFERROR(IF(AND(Q18="Impacto",Q19="Impacto"),(AB18-(+AB18*T19)),IF(Q19="Impacto",(M18-(+M18*T19)),IF(Q19="Probabilidad",AB18,""))),"")</f>
        <v>0.6</v>
      </c>
      <c r="AC19" s="472" t="str">
        <f t="shared" ref="AC19:AC20" si="4">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Moderado</v>
      </c>
      <c r="AD19" s="454" t="s">
        <v>137</v>
      </c>
      <c r="AE19" s="459" t="s">
        <v>278</v>
      </c>
      <c r="AF19" s="459" t="s">
        <v>144</v>
      </c>
      <c r="AG19" s="491">
        <v>45352</v>
      </c>
      <c r="AH19" s="460">
        <v>45642</v>
      </c>
      <c r="AI19" s="485"/>
      <c r="AJ19" s="461"/>
      <c r="AK19" s="484"/>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row>
    <row r="20" spans="1:69" ht="18" customHeight="1" x14ac:dyDescent="0.3">
      <c r="A20" s="462"/>
      <c r="B20" s="236"/>
      <c r="C20" s="236"/>
      <c r="D20" s="236"/>
      <c r="E20" s="236"/>
      <c r="F20" s="236"/>
      <c r="G20" s="239"/>
      <c r="H20" s="463"/>
      <c r="I20" s="464"/>
      <c r="J20" s="465"/>
      <c r="K20" s="464">
        <f>IF(NOT(ISERROR(MATCH(J20,_xlfn.ANCHORARRAY(E31),0))),I33&amp;"Por favor no seleccionar los criterios de impacto",J20)</f>
        <v>0</v>
      </c>
      <c r="L20" s="463"/>
      <c r="M20" s="464"/>
      <c r="N20" s="466"/>
      <c r="O20" s="474">
        <v>3</v>
      </c>
      <c r="P20" s="475"/>
      <c r="Q20" s="468" t="str">
        <f>IF(OR(R20="Preventivo",R20="Detectivo"),"Probabilidad",IF(R20="Correctivo","Impacto",""))</f>
        <v/>
      </c>
      <c r="R20" s="469"/>
      <c r="S20" s="469"/>
      <c r="T20" s="455" t="str">
        <f t="shared" si="0"/>
        <v/>
      </c>
      <c r="U20" s="469"/>
      <c r="V20" s="469"/>
      <c r="W20" s="469"/>
      <c r="X20" s="470" t="str">
        <f>IFERROR(IF(AND(Q19="Probabilidad",Q20="Probabilidad"),(Z19-(+Z19*T20)),IF(AND(Q19="Impacto",Q20="Probabilidad"),(Z18-(+Z18*T20)),IF(Q20="Impacto",Z19,""))),"")</f>
        <v/>
      </c>
      <c r="Y20" s="471" t="str">
        <f t="shared" si="1"/>
        <v/>
      </c>
      <c r="Z20" s="456" t="str">
        <f t="shared" si="2"/>
        <v/>
      </c>
      <c r="AA20" s="471" t="str">
        <f t="shared" si="3"/>
        <v/>
      </c>
      <c r="AB20" s="456" t="str">
        <f>IFERROR(IF(AND(Q19="Impacto",Q20="Impacto"),(AB19-(+AB19*T20)),IF(AND(Q19="Probabilidad",Q20="Impacto"),(AB18-(+AB18*T20)),IF(Q20="Probabilidad",AB19,""))),"")</f>
        <v/>
      </c>
      <c r="AC20" s="472" t="str">
        <f t="shared" si="4"/>
        <v/>
      </c>
      <c r="AD20" s="454"/>
      <c r="AE20" s="459"/>
      <c r="AF20" s="473"/>
      <c r="AG20" s="460"/>
      <c r="AH20" s="460"/>
      <c r="AI20" s="485"/>
      <c r="AJ20" s="461"/>
      <c r="AK20" s="484"/>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row>
    <row r="21" spans="1:69" ht="18" customHeight="1" x14ac:dyDescent="0.3">
      <c r="A21" s="462"/>
      <c r="B21" s="236"/>
      <c r="C21" s="236"/>
      <c r="D21" s="236"/>
      <c r="E21" s="236"/>
      <c r="F21" s="236"/>
      <c r="G21" s="239"/>
      <c r="H21" s="463"/>
      <c r="I21" s="464"/>
      <c r="J21" s="465"/>
      <c r="K21" s="464">
        <f>IF(NOT(ISERROR(MATCH(J21,_xlfn.ANCHORARRAY(E32),0))),I34&amp;"Por favor no seleccionar los criterios de impacto",J21)</f>
        <v>0</v>
      </c>
      <c r="L21" s="463"/>
      <c r="M21" s="464"/>
      <c r="N21" s="466"/>
      <c r="O21" s="474">
        <v>4</v>
      </c>
      <c r="P21" s="452"/>
      <c r="Q21" s="476" t="str">
        <f t="shared" ref="Q21:Q23" si="5">IF(OR(R21="Preventivo",R21="Detectivo"),"Probabilidad",IF(R21="Correctivo","Impacto",""))</f>
        <v/>
      </c>
      <c r="R21" s="477"/>
      <c r="S21" s="477"/>
      <c r="T21" s="478" t="str">
        <f t="shared" si="0"/>
        <v/>
      </c>
      <c r="U21" s="477"/>
      <c r="V21" s="477"/>
      <c r="W21" s="477"/>
      <c r="X21" s="479" t="str">
        <f t="shared" ref="X21:X23" si="6">IFERROR(IF(AND(Q20="Probabilidad",Q21="Probabilidad"),(Z20-(+Z20*T21)),IF(AND(Q20="Impacto",Q21="Probabilidad"),(Z19-(+Z19*T21)),IF(Q21="Impacto",Z20,""))),"")</f>
        <v/>
      </c>
      <c r="Y21" s="480" t="str">
        <f t="shared" si="1"/>
        <v/>
      </c>
      <c r="Z21" s="481" t="str">
        <f t="shared" si="2"/>
        <v/>
      </c>
      <c r="AA21" s="480" t="str">
        <f t="shared" si="3"/>
        <v/>
      </c>
      <c r="AB21" s="481" t="str">
        <f t="shared" ref="AB21:AB23" si="7">IFERROR(IF(AND(Q20="Impacto",Q21="Impacto"),(AB20-(+AB20*T21)),IF(AND(Q20="Probabilidad",Q21="Impacto"),(AB19-(+AB19*T21)),IF(Q21="Probabilidad",AB20,""))),"")</f>
        <v/>
      </c>
      <c r="AC21" s="482"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483"/>
      <c r="AE21" s="461"/>
      <c r="AF21" s="484"/>
      <c r="AG21" s="485"/>
      <c r="AH21" s="485"/>
      <c r="AI21" s="485"/>
      <c r="AJ21" s="461"/>
      <c r="AK21" s="484"/>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row>
    <row r="22" spans="1:69" ht="18" customHeight="1" x14ac:dyDescent="0.3">
      <c r="A22" s="462"/>
      <c r="B22" s="236"/>
      <c r="C22" s="236"/>
      <c r="D22" s="236"/>
      <c r="E22" s="236"/>
      <c r="F22" s="236"/>
      <c r="G22" s="239"/>
      <c r="H22" s="463"/>
      <c r="I22" s="464"/>
      <c r="J22" s="465"/>
      <c r="K22" s="464">
        <f>IF(NOT(ISERROR(MATCH(J22,_xlfn.ANCHORARRAY(E33),0))),I35&amp;"Por favor no seleccionar los criterios de impacto",J22)</f>
        <v>0</v>
      </c>
      <c r="L22" s="463"/>
      <c r="M22" s="464"/>
      <c r="N22" s="466"/>
      <c r="O22" s="474">
        <v>5</v>
      </c>
      <c r="P22" s="452"/>
      <c r="Q22" s="476" t="str">
        <f t="shared" si="5"/>
        <v/>
      </c>
      <c r="R22" s="477"/>
      <c r="S22" s="477"/>
      <c r="T22" s="478" t="str">
        <f t="shared" si="0"/>
        <v/>
      </c>
      <c r="U22" s="477"/>
      <c r="V22" s="477"/>
      <c r="W22" s="477"/>
      <c r="X22" s="479" t="str">
        <f t="shared" si="6"/>
        <v/>
      </c>
      <c r="Y22" s="480" t="str">
        <f t="shared" si="1"/>
        <v/>
      </c>
      <c r="Z22" s="481" t="str">
        <f t="shared" si="2"/>
        <v/>
      </c>
      <c r="AA22" s="480" t="str">
        <f t="shared" si="3"/>
        <v/>
      </c>
      <c r="AB22" s="481" t="str">
        <f t="shared" si="7"/>
        <v/>
      </c>
      <c r="AC22" s="482" t="str">
        <f t="shared" ref="AC22:AC23" si="8">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483"/>
      <c r="AE22" s="461"/>
      <c r="AF22" s="484"/>
      <c r="AG22" s="485"/>
      <c r="AH22" s="485"/>
      <c r="AI22" s="485"/>
      <c r="AJ22" s="461"/>
      <c r="AK22" s="484"/>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row>
    <row r="23" spans="1:69" ht="18" customHeight="1" x14ac:dyDescent="0.3">
      <c r="A23" s="486"/>
      <c r="B23" s="237"/>
      <c r="C23" s="237"/>
      <c r="D23" s="237"/>
      <c r="E23" s="237"/>
      <c r="F23" s="237"/>
      <c r="G23" s="240"/>
      <c r="H23" s="487"/>
      <c r="I23" s="488"/>
      <c r="J23" s="489"/>
      <c r="K23" s="488">
        <f>IF(NOT(ISERROR(MATCH(J23,_xlfn.ANCHORARRAY(E34),0))),I36&amp;"Por favor no seleccionar los criterios de impacto",J23)</f>
        <v>0</v>
      </c>
      <c r="L23" s="487"/>
      <c r="M23" s="488"/>
      <c r="N23" s="490"/>
      <c r="O23" s="474">
        <v>6</v>
      </c>
      <c r="P23" s="452"/>
      <c r="Q23" s="476" t="str">
        <f t="shared" si="5"/>
        <v/>
      </c>
      <c r="R23" s="477"/>
      <c r="S23" s="477"/>
      <c r="T23" s="478" t="str">
        <f t="shared" si="0"/>
        <v/>
      </c>
      <c r="U23" s="477"/>
      <c r="V23" s="477"/>
      <c r="W23" s="477"/>
      <c r="X23" s="479" t="str">
        <f t="shared" si="6"/>
        <v/>
      </c>
      <c r="Y23" s="480" t="str">
        <f t="shared" si="1"/>
        <v/>
      </c>
      <c r="Z23" s="481" t="str">
        <f t="shared" si="2"/>
        <v/>
      </c>
      <c r="AA23" s="480" t="str">
        <f t="shared" si="3"/>
        <v/>
      </c>
      <c r="AB23" s="481" t="str">
        <f t="shared" si="7"/>
        <v/>
      </c>
      <c r="AC23" s="482" t="str">
        <f t="shared" si="8"/>
        <v/>
      </c>
      <c r="AD23" s="483"/>
      <c r="AE23" s="461"/>
      <c r="AF23" s="484"/>
      <c r="AG23" s="485"/>
      <c r="AH23" s="485"/>
      <c r="AI23" s="485"/>
      <c r="AJ23" s="461"/>
      <c r="AK23" s="484"/>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row>
    <row r="24" spans="1:69" ht="150" customHeight="1" x14ac:dyDescent="0.3">
      <c r="A24" s="446">
        <v>3</v>
      </c>
      <c r="B24" s="235" t="s">
        <v>128</v>
      </c>
      <c r="C24" s="235" t="s">
        <v>129</v>
      </c>
      <c r="D24" s="235" t="s">
        <v>146</v>
      </c>
      <c r="E24" s="235" t="s">
        <v>147</v>
      </c>
      <c r="F24" s="235" t="s">
        <v>130</v>
      </c>
      <c r="G24" s="238">
        <v>25</v>
      </c>
      <c r="H24" s="447" t="str">
        <f>IF(G24&lt;=0,"",IF(G24&lt;=2,"Muy Baja",IF(G24&lt;=24,"Baja",IF(G24&lt;=500,"Media",IF(G24&lt;=5000,"Alta","Muy Alta")))))</f>
        <v>Media</v>
      </c>
      <c r="I24" s="448">
        <f>IF(H24="","",IF(H24="Muy Baja",0.2,IF(H24="Baja",0.4,IF(H24="Media",0.6,IF(H24="Alta",0.8,IF(H24="Muy Alta",1,))))))</f>
        <v>0.6</v>
      </c>
      <c r="J24" s="449" t="s">
        <v>148</v>
      </c>
      <c r="K24" s="448" t="str">
        <f>IF(NOT(ISERROR(MATCH(J24,'Tabla Impacto'!$B$221:$B$223,0))),'Tabla Impacto'!$F$223&amp;"Por favor no seleccionar los criterios de impacto(Afectación Económica o presupuestal y Pérdida Reputacional)",J24)</f>
        <v xml:space="preserve">     Entre 10 y 50 SMLMV </v>
      </c>
      <c r="L24" s="447" t="str">
        <f>IF(OR(K24='Tabla Impacto'!$C$11,K24='Tabla Impacto'!$D$11),"Leve",IF(OR(K24='Tabla Impacto'!$C$12,K24='Tabla Impacto'!$D$12),"Menor",IF(OR(K24='Tabla Impacto'!$C$13,K24='Tabla Impacto'!$D$13),"Moderado",IF(OR(K24='Tabla Impacto'!$C$14,K24='Tabla Impacto'!$D$14),"Mayor",IF(OR(K24='Tabla Impacto'!$C$15,K24='Tabla Impacto'!$D$15),"Catastrófico","")))))</f>
        <v>Menor</v>
      </c>
      <c r="M24" s="448">
        <f>IF(L24="","",IF(L24="Leve",0.2,IF(L24="Menor",0.4,IF(L24="Moderado",0.6,IF(L24="Mayor",0.8,IF(L24="Catastrófico",1,))))))</f>
        <v>0.4</v>
      </c>
      <c r="N24" s="450"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474">
        <v>1</v>
      </c>
      <c r="P24" s="452" t="s">
        <v>279</v>
      </c>
      <c r="Q24" s="468" t="str">
        <f>IF(OR(R24="Preventivo",R24="Detectivo"),"Probabilidad",IF(R24="Correctivo","Impacto",""))</f>
        <v>Probabilidad</v>
      </c>
      <c r="R24" s="469" t="s">
        <v>132</v>
      </c>
      <c r="S24" s="469" t="s">
        <v>133</v>
      </c>
      <c r="T24" s="455" t="str">
        <f>IF(AND(R24="Preventivo",S24="Automático"),"50%",IF(AND(R24="Preventivo",S24="Manual"),"40%",IF(AND(R24="Detectivo",S24="Automático"),"40%",IF(AND(R24="Detectivo",S24="Manual"),"30%",IF(AND(R24="Correctivo",S24="Automático"),"35%",IF(AND(R24="Correctivo",S24="Manual"),"25%",""))))))</f>
        <v>40%</v>
      </c>
      <c r="U24" s="469" t="s">
        <v>134</v>
      </c>
      <c r="V24" s="469" t="s">
        <v>135</v>
      </c>
      <c r="W24" s="469" t="s">
        <v>136</v>
      </c>
      <c r="X24" s="470">
        <f>IFERROR(IF(Q24="Probabilidad",(I24-(+I24*T24)),IF(Q24="Impacto",I24,"")),"")</f>
        <v>0.36</v>
      </c>
      <c r="Y24" s="471" t="str">
        <f>IFERROR(IF(X24="","",IF(X24&lt;=0.2,"Muy Baja",IF(X24&lt;=0.4,"Baja",IF(X24&lt;=0.6,"Media",IF(X24&lt;=0.8,"Alta","Muy Alta"))))),"")</f>
        <v>Baja</v>
      </c>
      <c r="Z24" s="456">
        <f>+X24</f>
        <v>0.36</v>
      </c>
      <c r="AA24" s="471" t="str">
        <f>IFERROR(IF(AB24="","",IF(AB24&lt;=0.2,"Leve",IF(AB24&lt;=0.4,"Menor",IF(AB24&lt;=0.6,"Moderado",IF(AB24&lt;=0.8,"Mayor","Catastrófico"))))),"")</f>
        <v>Menor</v>
      </c>
      <c r="AB24" s="456">
        <f>IFERROR(IF(Q24="Impacto",(M24-(+M24*T24)),IF(Q24="Probabilidad",M24,"")),"")</f>
        <v>0.4</v>
      </c>
      <c r="AC24" s="472"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454" t="s">
        <v>137</v>
      </c>
      <c r="AE24" s="459" t="s">
        <v>280</v>
      </c>
      <c r="AF24" s="459" t="s">
        <v>149</v>
      </c>
      <c r="AG24" s="460">
        <v>45373</v>
      </c>
      <c r="AH24" s="460">
        <v>45642</v>
      </c>
      <c r="AI24" s="485"/>
      <c r="AJ24" s="461"/>
      <c r="AK24" s="484"/>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row>
    <row r="25" spans="1:69" ht="99.75" customHeight="1" x14ac:dyDescent="0.3">
      <c r="A25" s="462"/>
      <c r="B25" s="236"/>
      <c r="C25" s="236"/>
      <c r="D25" s="236"/>
      <c r="E25" s="236"/>
      <c r="F25" s="236"/>
      <c r="G25" s="239"/>
      <c r="H25" s="463"/>
      <c r="I25" s="464"/>
      <c r="J25" s="465"/>
      <c r="K25" s="464">
        <f>IF(NOT(ISERROR(MATCH(J25,_xlfn.ANCHORARRAY(E36),0))),I38&amp;"Por favor no seleccionar los criterios de impacto",J25)</f>
        <v>0</v>
      </c>
      <c r="L25" s="463"/>
      <c r="M25" s="464"/>
      <c r="N25" s="466"/>
      <c r="O25" s="474">
        <v>2</v>
      </c>
      <c r="P25" s="452" t="s">
        <v>150</v>
      </c>
      <c r="Q25" s="476" t="str">
        <f>IF(OR(R25="Preventivo",R25="Detectivo"),"Probabilidad",IF(R25="Correctivo","Impacto",""))</f>
        <v>Probabilidad</v>
      </c>
      <c r="R25" s="469" t="s">
        <v>132</v>
      </c>
      <c r="S25" s="469" t="s">
        <v>133</v>
      </c>
      <c r="T25" s="455" t="str">
        <f t="shared" ref="T25:T30" si="9">IF(AND(R25="Preventivo",S25="Automático"),"50%",IF(AND(R25="Preventivo",S25="Manual"),"40%",IF(AND(R25="Detectivo",S25="Automático"),"40%",IF(AND(R25="Detectivo",S25="Manual"),"30%",IF(AND(R25="Correctivo",S25="Automático"),"35%",IF(AND(R25="Correctivo",S25="Manual"),"25%",""))))))</f>
        <v>40%</v>
      </c>
      <c r="U25" s="469" t="s">
        <v>134</v>
      </c>
      <c r="V25" s="469" t="s">
        <v>135</v>
      </c>
      <c r="W25" s="469" t="s">
        <v>136</v>
      </c>
      <c r="X25" s="470">
        <f>IFERROR(IF(AND(Q24="Probabilidad",Q25="Probabilidad"),(Z24-(+Z24*T25)),IF(Q25="Probabilidad",(I24-(+I24*T25)),IF(Q25="Impacto",Z24,""))),"")</f>
        <v>0.216</v>
      </c>
      <c r="Y25" s="471" t="str">
        <f t="shared" si="1"/>
        <v>Baja</v>
      </c>
      <c r="Z25" s="456">
        <f t="shared" ref="Z25:Z29" si="10">+X25</f>
        <v>0.216</v>
      </c>
      <c r="AA25" s="471" t="str">
        <f t="shared" si="3"/>
        <v>Menor</v>
      </c>
      <c r="AB25" s="456">
        <f>IFERROR(IF(AND(Q24="Impacto",Q25="Impacto"),(AB24-(+AB24*T25)),IF(Q25="Impacto",(M24-(+M24*T25)),IF(Q25="Probabilidad",AB24,""))),"")</f>
        <v>0.4</v>
      </c>
      <c r="AC25" s="472" t="str">
        <f t="shared" ref="AC25:AC26" si="11">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Moderado</v>
      </c>
      <c r="AD25" s="454" t="s">
        <v>137</v>
      </c>
      <c r="AE25" s="459" t="s">
        <v>273</v>
      </c>
      <c r="AF25" s="459" t="s">
        <v>151</v>
      </c>
      <c r="AG25" s="460">
        <v>45373</v>
      </c>
      <c r="AH25" s="460">
        <v>45642</v>
      </c>
      <c r="AI25" s="485"/>
      <c r="AJ25" s="461"/>
      <c r="AK25" s="484"/>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row>
    <row r="26" spans="1:69" ht="18" customHeight="1" x14ac:dyDescent="0.3">
      <c r="A26" s="462"/>
      <c r="B26" s="236"/>
      <c r="C26" s="236"/>
      <c r="D26" s="236"/>
      <c r="E26" s="236"/>
      <c r="F26" s="236"/>
      <c r="G26" s="239"/>
      <c r="H26" s="463"/>
      <c r="I26" s="464"/>
      <c r="J26" s="465"/>
      <c r="K26" s="464">
        <f>IF(NOT(ISERROR(MATCH(J26,_xlfn.ANCHORARRAY(E37),0))),I39&amp;"Por favor no seleccionar los criterios de impacto",J26)</f>
        <v>0</v>
      </c>
      <c r="L26" s="463"/>
      <c r="M26" s="464"/>
      <c r="N26" s="466"/>
      <c r="O26" s="474">
        <v>3</v>
      </c>
      <c r="P26" s="475"/>
      <c r="Q26" s="476" t="str">
        <f>IF(OR(R26="Preventivo",R26="Detectivo"),"Probabilidad",IF(R26="Correctivo","Impacto",""))</f>
        <v/>
      </c>
      <c r="R26" s="477"/>
      <c r="S26" s="477"/>
      <c r="T26" s="455" t="str">
        <f t="shared" si="9"/>
        <v/>
      </c>
      <c r="U26" s="477"/>
      <c r="V26" s="477"/>
      <c r="W26" s="477"/>
      <c r="X26" s="479" t="str">
        <f>IFERROR(IF(AND(Q25="Probabilidad",Q26="Probabilidad"),(Z25-(+Z25*T26)),IF(AND(Q25="Impacto",Q26="Probabilidad"),(Z24-(+Z24*T26)),IF(Q26="Impacto",Z25,""))),"")</f>
        <v/>
      </c>
      <c r="Y26" s="480" t="str">
        <f t="shared" si="1"/>
        <v/>
      </c>
      <c r="Z26" s="481" t="str">
        <f t="shared" si="10"/>
        <v/>
      </c>
      <c r="AA26" s="480" t="str">
        <f t="shared" si="3"/>
        <v/>
      </c>
      <c r="AB26" s="481" t="str">
        <f>IFERROR(IF(AND(Q25="Impacto",Q26="Impacto"),(AB25-(+AB25*T26)),IF(AND(Q25="Probabilidad",Q26="Impacto"),(AB24-(+AB24*T26)),IF(Q26="Probabilidad",AB25,""))),"")</f>
        <v/>
      </c>
      <c r="AC26" s="482" t="str">
        <f t="shared" si="11"/>
        <v/>
      </c>
      <c r="AD26" s="483"/>
      <c r="AE26" s="461"/>
      <c r="AF26" s="484"/>
      <c r="AG26" s="485"/>
      <c r="AH26" s="485"/>
      <c r="AI26" s="485"/>
      <c r="AJ26" s="461"/>
      <c r="AK26" s="484"/>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row>
    <row r="27" spans="1:69" ht="18" customHeight="1" x14ac:dyDescent="0.3">
      <c r="A27" s="462"/>
      <c r="B27" s="236"/>
      <c r="C27" s="236"/>
      <c r="D27" s="236"/>
      <c r="E27" s="236"/>
      <c r="F27" s="236"/>
      <c r="G27" s="239"/>
      <c r="H27" s="463"/>
      <c r="I27" s="464"/>
      <c r="J27" s="465"/>
      <c r="K27" s="464">
        <f>IF(NOT(ISERROR(MATCH(J27,_xlfn.ANCHORARRAY(E38),0))),I40&amp;"Por favor no seleccionar los criterios de impacto",J27)</f>
        <v>0</v>
      </c>
      <c r="L27" s="463"/>
      <c r="M27" s="464"/>
      <c r="N27" s="466"/>
      <c r="O27" s="474">
        <v>4</v>
      </c>
      <c r="P27" s="452"/>
      <c r="Q27" s="476" t="str">
        <f t="shared" ref="Q27:Q29" si="12">IF(OR(R27="Preventivo",R27="Detectivo"),"Probabilidad",IF(R27="Correctivo","Impacto",""))</f>
        <v/>
      </c>
      <c r="R27" s="477"/>
      <c r="S27" s="477"/>
      <c r="T27" s="455" t="str">
        <f t="shared" si="9"/>
        <v/>
      </c>
      <c r="U27" s="477"/>
      <c r="V27" s="477"/>
      <c r="W27" s="477"/>
      <c r="X27" s="479" t="str">
        <f t="shared" ref="X27:X29" si="13">IFERROR(IF(AND(Q26="Probabilidad",Q27="Probabilidad"),(Z26-(+Z26*T27)),IF(AND(Q26="Impacto",Q27="Probabilidad"),(Z25-(+Z25*T27)),IF(Q27="Impacto",Z26,""))),"")</f>
        <v/>
      </c>
      <c r="Y27" s="480" t="str">
        <f t="shared" si="1"/>
        <v/>
      </c>
      <c r="Z27" s="481" t="str">
        <f t="shared" si="10"/>
        <v/>
      </c>
      <c r="AA27" s="480" t="str">
        <f t="shared" si="3"/>
        <v/>
      </c>
      <c r="AB27" s="481" t="str">
        <f t="shared" ref="AB27:AB29" si="14">IFERROR(IF(AND(Q26="Impacto",Q27="Impacto"),(AB26-(+AB26*T27)),IF(AND(Q26="Probabilidad",Q27="Impacto"),(AB25-(+AB25*T27)),IF(Q27="Probabilidad",AB26,""))),"")</f>
        <v/>
      </c>
      <c r="AC27" s="482"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483"/>
      <c r="AE27" s="461"/>
      <c r="AF27" s="484"/>
      <c r="AG27" s="485"/>
      <c r="AH27" s="485"/>
      <c r="AI27" s="485"/>
      <c r="AJ27" s="461"/>
      <c r="AK27" s="484"/>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row>
    <row r="28" spans="1:69" ht="18" customHeight="1" x14ac:dyDescent="0.3">
      <c r="A28" s="462"/>
      <c r="B28" s="236"/>
      <c r="C28" s="236"/>
      <c r="D28" s="236"/>
      <c r="E28" s="236"/>
      <c r="F28" s="236"/>
      <c r="G28" s="239"/>
      <c r="H28" s="463"/>
      <c r="I28" s="464"/>
      <c r="J28" s="465"/>
      <c r="K28" s="464">
        <f>IF(NOT(ISERROR(MATCH(J28,_xlfn.ANCHORARRAY(E39),0))),I41&amp;"Por favor no seleccionar los criterios de impacto",J28)</f>
        <v>0</v>
      </c>
      <c r="L28" s="463"/>
      <c r="M28" s="464"/>
      <c r="N28" s="466"/>
      <c r="O28" s="474">
        <v>5</v>
      </c>
      <c r="P28" s="452"/>
      <c r="Q28" s="476" t="str">
        <f t="shared" si="12"/>
        <v/>
      </c>
      <c r="R28" s="477"/>
      <c r="S28" s="477"/>
      <c r="T28" s="455" t="str">
        <f t="shared" si="9"/>
        <v/>
      </c>
      <c r="U28" s="477"/>
      <c r="V28" s="477"/>
      <c r="W28" s="477"/>
      <c r="X28" s="479" t="str">
        <f t="shared" si="13"/>
        <v/>
      </c>
      <c r="Y28" s="480" t="str">
        <f t="shared" si="1"/>
        <v/>
      </c>
      <c r="Z28" s="481" t="str">
        <f t="shared" si="10"/>
        <v/>
      </c>
      <c r="AA28" s="480" t="str">
        <f t="shared" si="3"/>
        <v/>
      </c>
      <c r="AB28" s="481" t="str">
        <f t="shared" si="14"/>
        <v/>
      </c>
      <c r="AC28" s="482" t="str">
        <f t="shared" ref="AC28:AC29" si="15">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483"/>
      <c r="AE28" s="461"/>
      <c r="AF28" s="484"/>
      <c r="AG28" s="485"/>
      <c r="AH28" s="485"/>
      <c r="AI28" s="485"/>
      <c r="AJ28" s="461"/>
      <c r="AK28" s="484"/>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row>
    <row r="29" spans="1:69" ht="18" customHeight="1" x14ac:dyDescent="0.3">
      <c r="A29" s="486"/>
      <c r="B29" s="237"/>
      <c r="C29" s="237"/>
      <c r="D29" s="237"/>
      <c r="E29" s="237"/>
      <c r="F29" s="237"/>
      <c r="G29" s="240"/>
      <c r="H29" s="487"/>
      <c r="I29" s="488"/>
      <c r="J29" s="489"/>
      <c r="K29" s="488">
        <f>IF(NOT(ISERROR(MATCH(J29,_xlfn.ANCHORARRAY(E40),0))),I42&amp;"Por favor no seleccionar los criterios de impacto",J29)</f>
        <v>0</v>
      </c>
      <c r="L29" s="487"/>
      <c r="M29" s="488"/>
      <c r="N29" s="490"/>
      <c r="O29" s="474">
        <v>6</v>
      </c>
      <c r="P29" s="452"/>
      <c r="Q29" s="476" t="str">
        <f t="shared" si="12"/>
        <v/>
      </c>
      <c r="R29" s="477"/>
      <c r="S29" s="477"/>
      <c r="T29" s="455" t="str">
        <f t="shared" si="9"/>
        <v/>
      </c>
      <c r="U29" s="477"/>
      <c r="V29" s="477"/>
      <c r="W29" s="477"/>
      <c r="X29" s="479" t="str">
        <f t="shared" si="13"/>
        <v/>
      </c>
      <c r="Y29" s="480" t="str">
        <f t="shared" si="1"/>
        <v/>
      </c>
      <c r="Z29" s="481" t="str">
        <f t="shared" si="10"/>
        <v/>
      </c>
      <c r="AA29" s="480" t="str">
        <f t="shared" si="3"/>
        <v/>
      </c>
      <c r="AB29" s="481" t="str">
        <f t="shared" si="14"/>
        <v/>
      </c>
      <c r="AC29" s="482" t="str">
        <f t="shared" si="15"/>
        <v/>
      </c>
      <c r="AD29" s="483"/>
      <c r="AE29" s="461"/>
      <c r="AF29" s="484"/>
      <c r="AG29" s="485"/>
      <c r="AH29" s="485"/>
      <c r="AI29" s="485"/>
      <c r="AJ29" s="461"/>
      <c r="AK29" s="484"/>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row>
    <row r="30" spans="1:69" ht="114" customHeight="1" x14ac:dyDescent="0.3">
      <c r="A30" s="446">
        <v>4</v>
      </c>
      <c r="B30" s="235" t="s">
        <v>138</v>
      </c>
      <c r="C30" s="235" t="s">
        <v>152</v>
      </c>
      <c r="D30" s="235" t="s">
        <v>153</v>
      </c>
      <c r="E30" s="235" t="s">
        <v>281</v>
      </c>
      <c r="F30" s="235" t="s">
        <v>130</v>
      </c>
      <c r="G30" s="238">
        <v>4</v>
      </c>
      <c r="H30" s="447" t="str">
        <f>IF(G30&lt;=0,"",IF(G30&lt;=2,"Muy Baja",IF(G30&lt;=24,"Baja",IF(G30&lt;=500,"Media",IF(G30&lt;=5000,"Alta","Muy Alta")))))</f>
        <v>Baja</v>
      </c>
      <c r="I30" s="448">
        <f>IF(H30="","",IF(H30="Muy Baja",0.2,IF(H30="Baja",0.4,IF(H30="Media",0.6,IF(H30="Alta",0.8,IF(H30="Muy Alta",1,))))))</f>
        <v>0.4</v>
      </c>
      <c r="J30" s="449" t="s">
        <v>142</v>
      </c>
      <c r="K30" s="448" t="str">
        <f>IF(NOT(ISERROR(MATCH(J30,'Tabla Impacto'!$B$221:$B$223,0))),'Tabla Impacto'!$F$223&amp;"Por favor no seleccionar los criterios de impacto(Afectación Económica o presupuestal y Pérdida Reputacional)",J30)</f>
        <v xml:space="preserve">     El riesgo afecta la imagen de la entidad con algunos usuarios de relevancia frente al logro de los objetivos</v>
      </c>
      <c r="L30" s="447" t="str">
        <f>IF(OR(K30='Tabla Impacto'!$C$11,K30='Tabla Impacto'!$D$11),"Leve",IF(OR(K30='Tabla Impacto'!$C$12,K30='Tabla Impacto'!$D$12),"Menor",IF(OR(K30='Tabla Impacto'!$C$13,K30='Tabla Impacto'!$D$13),"Moderado",IF(OR(K30='Tabla Impacto'!$C$14,K30='Tabla Impacto'!$D$14),"Mayor",IF(OR(K30='Tabla Impacto'!$C$15,K30='Tabla Impacto'!$D$15),"Catastrófico","")))))</f>
        <v>Moderado</v>
      </c>
      <c r="M30" s="448">
        <f>IF(L30="","",IF(L30="Leve",0.2,IF(L30="Menor",0.4,IF(L30="Moderado",0.6,IF(L30="Mayor",0.8,IF(L30="Catastrófico",1,))))))</f>
        <v>0.6</v>
      </c>
      <c r="N30" s="450"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Moderado</v>
      </c>
      <c r="O30" s="474">
        <v>1</v>
      </c>
      <c r="P30" s="452" t="s">
        <v>314</v>
      </c>
      <c r="Q30" s="468" t="str">
        <f>IF(OR(R30="Preventivo",R30="Detectivo"),"Probabilidad",IF(R30="Correctivo","Impacto",""))</f>
        <v>Probabilidad</v>
      </c>
      <c r="R30" s="469" t="s">
        <v>132</v>
      </c>
      <c r="S30" s="469" t="s">
        <v>133</v>
      </c>
      <c r="T30" s="455" t="str">
        <f t="shared" si="9"/>
        <v>40%</v>
      </c>
      <c r="U30" s="469" t="s">
        <v>134</v>
      </c>
      <c r="V30" s="469" t="s">
        <v>135</v>
      </c>
      <c r="W30" s="469" t="s">
        <v>136</v>
      </c>
      <c r="X30" s="470">
        <f>IFERROR(IF(Q30="Probabilidad",(I30-(+I30*T30)),IF(Q30="Impacto",I30,"")),"")</f>
        <v>0.24</v>
      </c>
      <c r="Y30" s="471" t="str">
        <f>IFERROR(IF(X30="","",IF(X30&lt;=0.2,"Muy Baja",IF(X30&lt;=0.4,"Baja",IF(X30&lt;=0.6,"Media",IF(X30&lt;=0.8,"Alta","Muy Alta"))))),"")</f>
        <v>Baja</v>
      </c>
      <c r="Z30" s="456">
        <f>+X30</f>
        <v>0.24</v>
      </c>
      <c r="AA30" s="471" t="str">
        <f>IFERROR(IF(AB30="","",IF(AB30&lt;=0.2,"Leve",IF(AB30&lt;=0.4,"Menor",IF(AB30&lt;=0.6,"Moderado",IF(AB30&lt;=0.8,"Mayor","Catastrófico"))))),"")</f>
        <v>Moderado</v>
      </c>
      <c r="AB30" s="456">
        <f>IFERROR(IF(Q30="Impacto",(M30-(+M30*T30)),IF(Q30="Probabilidad",M30,"")),"")</f>
        <v>0.6</v>
      </c>
      <c r="AC30" s="472"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Moderado</v>
      </c>
      <c r="AD30" s="454" t="s">
        <v>137</v>
      </c>
      <c r="AE30" s="459" t="s">
        <v>313</v>
      </c>
      <c r="AF30" s="459" t="s">
        <v>154</v>
      </c>
      <c r="AG30" s="460">
        <v>45373</v>
      </c>
      <c r="AH30" s="460">
        <v>45642</v>
      </c>
      <c r="AI30" s="485"/>
      <c r="AJ30" s="461"/>
      <c r="AK30" s="484"/>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row>
    <row r="31" spans="1:69" ht="18" customHeight="1" x14ac:dyDescent="0.3">
      <c r="A31" s="462"/>
      <c r="B31" s="236"/>
      <c r="C31" s="236"/>
      <c r="D31" s="236"/>
      <c r="E31" s="236"/>
      <c r="F31" s="236"/>
      <c r="G31" s="239"/>
      <c r="H31" s="463"/>
      <c r="I31" s="464"/>
      <c r="J31" s="465"/>
      <c r="K31" s="464">
        <f>IF(NOT(ISERROR(MATCH(J31,_xlfn.ANCHORARRAY(E42),0))),I44&amp;"Por favor no seleccionar los criterios de impacto",J31)</f>
        <v>0</v>
      </c>
      <c r="L31" s="463"/>
      <c r="M31" s="464"/>
      <c r="N31" s="466"/>
      <c r="O31" s="474">
        <v>2</v>
      </c>
      <c r="P31" s="452"/>
      <c r="Q31" s="476" t="str">
        <f>IF(OR(R31="Preventivo",R31="Detectivo"),"Probabilidad",IF(R31="Correctivo","Impacto",""))</f>
        <v/>
      </c>
      <c r="R31" s="477"/>
      <c r="S31" s="477"/>
      <c r="T31" s="478" t="str">
        <f t="shared" ref="T31:T36" si="16">IF(AND(R31="Preventivo",S31="Automático"),"50%",IF(AND(R31="Preventivo",S31="Manual"),"40%",IF(AND(R31="Detectivo",S31="Automático"),"40%",IF(AND(R31="Detectivo",S31="Manual"),"30%",IF(AND(R31="Correctivo",S31="Automático"),"35%",IF(AND(R31="Correctivo",S31="Manual"),"25%",""))))))</f>
        <v/>
      </c>
      <c r="U31" s="477"/>
      <c r="V31" s="477"/>
      <c r="W31" s="477"/>
      <c r="X31" s="479" t="str">
        <f>IFERROR(IF(AND(Q30="Probabilidad",Q31="Probabilidad"),(Z30-(+Z30*T31)),IF(Q31="Probabilidad",(I30-(+I30*T31)),IF(Q31="Impacto",Z30,""))),"")</f>
        <v/>
      </c>
      <c r="Y31" s="480" t="str">
        <f t="shared" si="1"/>
        <v/>
      </c>
      <c r="Z31" s="481" t="str">
        <f t="shared" ref="Z31:Z35" si="17">+X31</f>
        <v/>
      </c>
      <c r="AA31" s="480" t="str">
        <f t="shared" si="3"/>
        <v/>
      </c>
      <c r="AB31" s="481" t="str">
        <f>IFERROR(IF(AND(Q30="Impacto",Q31="Impacto"),(AB30-(+AB30*T31)),IF(Q31="Impacto",(M30-(+M30*T31)),IF(Q31="Probabilidad",AB30,""))),"")</f>
        <v/>
      </c>
      <c r="AC31" s="482" t="str">
        <f t="shared" ref="AC31:AC32" si="18">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483"/>
      <c r="AE31" s="461"/>
      <c r="AF31" s="484"/>
      <c r="AG31" s="485"/>
      <c r="AH31" s="485"/>
      <c r="AI31" s="485"/>
      <c r="AJ31" s="461"/>
      <c r="AK31" s="484"/>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row>
    <row r="32" spans="1:69" ht="18" customHeight="1" x14ac:dyDescent="0.3">
      <c r="A32" s="462"/>
      <c r="B32" s="236"/>
      <c r="C32" s="236"/>
      <c r="D32" s="236"/>
      <c r="E32" s="236"/>
      <c r="F32" s="236"/>
      <c r="G32" s="239"/>
      <c r="H32" s="463"/>
      <c r="I32" s="464"/>
      <c r="J32" s="465"/>
      <c r="K32" s="464">
        <f>IF(NOT(ISERROR(MATCH(J32,_xlfn.ANCHORARRAY(E43),0))),I45&amp;"Por favor no seleccionar los criterios de impacto",J32)</f>
        <v>0</v>
      </c>
      <c r="L32" s="463"/>
      <c r="M32" s="464"/>
      <c r="N32" s="466"/>
      <c r="O32" s="474">
        <v>3</v>
      </c>
      <c r="P32" s="475"/>
      <c r="Q32" s="476" t="str">
        <f>IF(OR(R32="Preventivo",R32="Detectivo"),"Probabilidad",IF(R32="Correctivo","Impacto",""))</f>
        <v/>
      </c>
      <c r="R32" s="477"/>
      <c r="S32" s="477"/>
      <c r="T32" s="478" t="str">
        <f t="shared" si="16"/>
        <v/>
      </c>
      <c r="U32" s="477"/>
      <c r="V32" s="477"/>
      <c r="W32" s="477"/>
      <c r="X32" s="479" t="str">
        <f>IFERROR(IF(AND(Q31="Probabilidad",Q32="Probabilidad"),(Z31-(+Z31*T32)),IF(AND(Q31="Impacto",Q32="Probabilidad"),(Z30-(+Z30*T32)),IF(Q32="Impacto",Z31,""))),"")</f>
        <v/>
      </c>
      <c r="Y32" s="480" t="str">
        <f t="shared" si="1"/>
        <v/>
      </c>
      <c r="Z32" s="481" t="str">
        <f t="shared" si="17"/>
        <v/>
      </c>
      <c r="AA32" s="480" t="str">
        <f t="shared" si="3"/>
        <v/>
      </c>
      <c r="AB32" s="481" t="str">
        <f>IFERROR(IF(AND(Q31="Impacto",Q32="Impacto"),(AB31-(+AB31*T32)),IF(AND(Q31="Probabilidad",Q32="Impacto"),(AB30-(+AB30*T32)),IF(Q32="Probabilidad",AB31,""))),"")</f>
        <v/>
      </c>
      <c r="AC32" s="482" t="str">
        <f t="shared" si="18"/>
        <v/>
      </c>
      <c r="AD32" s="483"/>
      <c r="AE32" s="461"/>
      <c r="AF32" s="484"/>
      <c r="AG32" s="485"/>
      <c r="AH32" s="485"/>
      <c r="AI32" s="485"/>
      <c r="AJ32" s="461"/>
      <c r="AK32" s="484"/>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row>
    <row r="33" spans="1:69" ht="18" customHeight="1" x14ac:dyDescent="0.3">
      <c r="A33" s="462"/>
      <c r="B33" s="236"/>
      <c r="C33" s="236"/>
      <c r="D33" s="236"/>
      <c r="E33" s="236"/>
      <c r="F33" s="236"/>
      <c r="G33" s="239"/>
      <c r="H33" s="463"/>
      <c r="I33" s="464"/>
      <c r="J33" s="465"/>
      <c r="K33" s="464">
        <f>IF(NOT(ISERROR(MATCH(J33,_xlfn.ANCHORARRAY(E44),0))),I46&amp;"Por favor no seleccionar los criterios de impacto",J33)</f>
        <v>0</v>
      </c>
      <c r="L33" s="463"/>
      <c r="M33" s="464"/>
      <c r="N33" s="466"/>
      <c r="O33" s="474">
        <v>4</v>
      </c>
      <c r="P33" s="452"/>
      <c r="Q33" s="476" t="str">
        <f t="shared" ref="Q33:Q36" si="19">IF(OR(R33="Preventivo",R33="Detectivo"),"Probabilidad",IF(R33="Correctivo","Impacto",""))</f>
        <v/>
      </c>
      <c r="R33" s="477"/>
      <c r="S33" s="477"/>
      <c r="T33" s="478" t="str">
        <f t="shared" si="16"/>
        <v/>
      </c>
      <c r="U33" s="477"/>
      <c r="V33" s="477"/>
      <c r="W33" s="477"/>
      <c r="X33" s="479" t="str">
        <f t="shared" ref="X33:X35" si="20">IFERROR(IF(AND(Q32="Probabilidad",Q33="Probabilidad"),(Z32-(+Z32*T33)),IF(AND(Q32="Impacto",Q33="Probabilidad"),(Z31-(+Z31*T33)),IF(Q33="Impacto",Z32,""))),"")</f>
        <v/>
      </c>
      <c r="Y33" s="480" t="str">
        <f t="shared" si="1"/>
        <v/>
      </c>
      <c r="Z33" s="481" t="str">
        <f t="shared" si="17"/>
        <v/>
      </c>
      <c r="AA33" s="480" t="str">
        <f t="shared" si="3"/>
        <v/>
      </c>
      <c r="AB33" s="481" t="str">
        <f t="shared" ref="AB33:AB35" si="21">IFERROR(IF(AND(Q32="Impacto",Q33="Impacto"),(AB32-(+AB32*T33)),IF(AND(Q32="Probabilidad",Q33="Impacto"),(AB31-(+AB31*T33)),IF(Q33="Probabilidad",AB32,""))),"")</f>
        <v/>
      </c>
      <c r="AC33" s="482"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483"/>
      <c r="AE33" s="461"/>
      <c r="AF33" s="484"/>
      <c r="AG33" s="485"/>
      <c r="AH33" s="485"/>
      <c r="AI33" s="485"/>
      <c r="AJ33" s="461"/>
      <c r="AK33" s="484"/>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row>
    <row r="34" spans="1:69" ht="18" customHeight="1" x14ac:dyDescent="0.3">
      <c r="A34" s="462"/>
      <c r="B34" s="236"/>
      <c r="C34" s="236"/>
      <c r="D34" s="236"/>
      <c r="E34" s="236"/>
      <c r="F34" s="236"/>
      <c r="G34" s="239"/>
      <c r="H34" s="463"/>
      <c r="I34" s="464"/>
      <c r="J34" s="465"/>
      <c r="K34" s="464">
        <f>IF(NOT(ISERROR(MATCH(J34,_xlfn.ANCHORARRAY(E45),0))),I47&amp;"Por favor no seleccionar los criterios de impacto",J34)</f>
        <v>0</v>
      </c>
      <c r="L34" s="463"/>
      <c r="M34" s="464"/>
      <c r="N34" s="466"/>
      <c r="O34" s="474">
        <v>5</v>
      </c>
      <c r="P34" s="452"/>
      <c r="Q34" s="476" t="str">
        <f t="shared" si="19"/>
        <v/>
      </c>
      <c r="R34" s="477"/>
      <c r="S34" s="477"/>
      <c r="T34" s="478" t="str">
        <f t="shared" si="16"/>
        <v/>
      </c>
      <c r="U34" s="477"/>
      <c r="V34" s="477"/>
      <c r="W34" s="477"/>
      <c r="X34" s="479" t="str">
        <f t="shared" si="20"/>
        <v/>
      </c>
      <c r="Y34" s="480" t="str">
        <f>IFERROR(IF(X34="","",IF(X34&lt;=0.2,"Muy Baja",IF(X34&lt;=0.4,"Baja",IF(X34&lt;=0.6,"Media",IF(X34&lt;=0.8,"Alta","Muy Alta"))))),"")</f>
        <v/>
      </c>
      <c r="Z34" s="481" t="str">
        <f t="shared" si="17"/>
        <v/>
      </c>
      <c r="AA34" s="480" t="str">
        <f t="shared" si="3"/>
        <v/>
      </c>
      <c r="AB34" s="481" t="str">
        <f t="shared" si="21"/>
        <v/>
      </c>
      <c r="AC34" s="482" t="str">
        <f t="shared" ref="AC34:AC35" si="22">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483"/>
      <c r="AE34" s="461"/>
      <c r="AF34" s="484"/>
      <c r="AG34" s="485"/>
      <c r="AH34" s="485"/>
      <c r="AI34" s="485"/>
      <c r="AJ34" s="461"/>
      <c r="AK34" s="484"/>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row>
    <row r="35" spans="1:69" ht="18" customHeight="1" x14ac:dyDescent="0.3">
      <c r="A35" s="486"/>
      <c r="B35" s="237"/>
      <c r="C35" s="237"/>
      <c r="D35" s="237"/>
      <c r="E35" s="237"/>
      <c r="F35" s="237"/>
      <c r="G35" s="240"/>
      <c r="H35" s="487"/>
      <c r="I35" s="488"/>
      <c r="J35" s="489"/>
      <c r="K35" s="488">
        <f>IF(NOT(ISERROR(MATCH(J35,_xlfn.ANCHORARRAY(E46),0))),I48&amp;"Por favor no seleccionar los criterios de impacto",J35)</f>
        <v>0</v>
      </c>
      <c r="L35" s="487"/>
      <c r="M35" s="488"/>
      <c r="N35" s="490"/>
      <c r="O35" s="474">
        <v>6</v>
      </c>
      <c r="P35" s="452"/>
      <c r="Q35" s="476"/>
      <c r="R35" s="477"/>
      <c r="S35" s="477"/>
      <c r="T35" s="478" t="str">
        <f t="shared" si="16"/>
        <v/>
      </c>
      <c r="U35" s="477"/>
      <c r="V35" s="477"/>
      <c r="W35" s="477"/>
      <c r="X35" s="479" t="str">
        <f t="shared" si="20"/>
        <v/>
      </c>
      <c r="Y35" s="480" t="str">
        <f t="shared" si="1"/>
        <v/>
      </c>
      <c r="Z35" s="481" t="str">
        <f t="shared" si="17"/>
        <v/>
      </c>
      <c r="AA35" s="480" t="str">
        <f t="shared" si="3"/>
        <v/>
      </c>
      <c r="AB35" s="481" t="str">
        <f t="shared" si="21"/>
        <v/>
      </c>
      <c r="AC35" s="482" t="str">
        <f t="shared" si="22"/>
        <v/>
      </c>
      <c r="AD35" s="483"/>
      <c r="AE35" s="461"/>
      <c r="AF35" s="484"/>
      <c r="AG35" s="485"/>
      <c r="AH35" s="485"/>
      <c r="AI35" s="485"/>
      <c r="AJ35" s="461"/>
      <c r="AK35" s="484"/>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row>
    <row r="36" spans="1:69" ht="128.25" customHeight="1" x14ac:dyDescent="0.3">
      <c r="A36" s="446">
        <v>5</v>
      </c>
      <c r="B36" s="235" t="s">
        <v>138</v>
      </c>
      <c r="C36" s="235" t="s">
        <v>155</v>
      </c>
      <c r="D36" s="235" t="s">
        <v>88</v>
      </c>
      <c r="E36" s="235" t="s">
        <v>156</v>
      </c>
      <c r="F36" s="235" t="s">
        <v>130</v>
      </c>
      <c r="G36" s="238">
        <v>360</v>
      </c>
      <c r="H36" s="447" t="str">
        <f>IF(G36&lt;=0,"",IF(G36&lt;=2,"Muy Baja",IF(G36&lt;=24,"Baja",IF(G36&lt;=500,"Media",IF(G36&lt;=5000,"Alta","Muy Alta")))))</f>
        <v>Media</v>
      </c>
      <c r="I36" s="448">
        <f>IF(H36="","",IF(H36="Muy Baja",0.2,IF(H36="Baja",0.4,IF(H36="Media",0.6,IF(H36="Alta",0.8,IF(H36="Muy Alta",1,))))))</f>
        <v>0.6</v>
      </c>
      <c r="J36" s="449" t="s">
        <v>142</v>
      </c>
      <c r="K36" s="492" t="str">
        <f>IF(NOT(ISERROR(MATCH(J36,'Tabla Impacto'!$B$221:$B$223,0))),'Tabla Impacto'!$F$223&amp;"Por favor no seleccionar los criterios de impacto(Afectación Económica o presupuestal y Pérdida Reputacional)",J36)</f>
        <v xml:space="preserve">     El riesgo afecta la imagen de la entidad con algunos usuarios de relevancia frente al logro de los objetivos</v>
      </c>
      <c r="L36" s="447" t="str">
        <f>IF(OR(K36='Tabla Impacto'!$C$11,K36='Tabla Impacto'!$D$11),"Leve",IF(OR(K36='Tabla Impacto'!$C$12,K36='Tabla Impacto'!$D$12),"Menor",IF(OR(K36='Tabla Impacto'!$C$13,K36='Tabla Impacto'!$D$13),"Moderado",IF(OR(K36='Tabla Impacto'!$C$14,K36='Tabla Impacto'!$D$14),"Mayor",IF(OR(K36='Tabla Impacto'!$C$15,K36='Tabla Impacto'!$D$15),"Catastrófico","")))))</f>
        <v>Moderado</v>
      </c>
      <c r="M36" s="448">
        <f>IF(L36="","",IF(L36="Leve",0.2,IF(L36="Menor",0.4,IF(L36="Moderado",0.6,IF(L36="Mayor",0.8,IF(L36="Catastrófico",1,))))))</f>
        <v>0.6</v>
      </c>
      <c r="N36" s="450"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Moderado</v>
      </c>
      <c r="O36" s="474">
        <v>1</v>
      </c>
      <c r="P36" s="452" t="s">
        <v>157</v>
      </c>
      <c r="Q36" s="468" t="str">
        <f t="shared" si="19"/>
        <v>Probabilidad</v>
      </c>
      <c r="R36" s="469" t="s">
        <v>132</v>
      </c>
      <c r="S36" s="469" t="s">
        <v>133</v>
      </c>
      <c r="T36" s="455" t="str">
        <f t="shared" si="16"/>
        <v>40%</v>
      </c>
      <c r="U36" s="469" t="s">
        <v>134</v>
      </c>
      <c r="V36" s="469" t="s">
        <v>135</v>
      </c>
      <c r="W36" s="469" t="s">
        <v>136</v>
      </c>
      <c r="X36" s="470">
        <f>IFERROR(IF(Q36="Probabilidad",(I36-(+I36*T36)),IF(Q36="Impacto",I36,"")),"")</f>
        <v>0.36</v>
      </c>
      <c r="Y36" s="471" t="str">
        <f>IFERROR(IF(X36="","",IF(X36&lt;=0.2,"Muy Baja",IF(X36&lt;=0.4,"Baja",IF(X36&lt;=0.6,"Media",IF(X36&lt;=0.8,"Alta","Muy Alta"))))),"")</f>
        <v>Baja</v>
      </c>
      <c r="Z36" s="456">
        <f>+X36</f>
        <v>0.36</v>
      </c>
      <c r="AA36" s="471" t="str">
        <f>IFERROR(IF(AB36="","",IF(AB36&lt;=0.2,"Leve",IF(AB36&lt;=0.4,"Menor",IF(AB36&lt;=0.6,"Moderado",IF(AB36&lt;=0.8,"Mayor","Catastrófico"))))),"")</f>
        <v>Moderado</v>
      </c>
      <c r="AB36" s="456">
        <f>IFERROR(IF(Q36="Impacto",(M36-(+M36*T36)),IF(Q36="Probabilidad",M36,"")),"")</f>
        <v>0.6</v>
      </c>
      <c r="AC36" s="472"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Moderado</v>
      </c>
      <c r="AD36" s="454" t="s">
        <v>137</v>
      </c>
      <c r="AE36" s="459" t="s">
        <v>274</v>
      </c>
      <c r="AF36" s="459" t="s">
        <v>158</v>
      </c>
      <c r="AG36" s="460">
        <v>45373</v>
      </c>
      <c r="AH36" s="460">
        <v>45443</v>
      </c>
      <c r="AI36" s="485"/>
      <c r="AJ36" s="461"/>
      <c r="AK36" s="484"/>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row>
    <row r="37" spans="1:69" x14ac:dyDescent="0.3">
      <c r="A37" s="462"/>
      <c r="B37" s="236"/>
      <c r="C37" s="236"/>
      <c r="D37" s="236"/>
      <c r="E37" s="236"/>
      <c r="F37" s="236"/>
      <c r="G37" s="239"/>
      <c r="H37" s="463"/>
      <c r="I37" s="464"/>
      <c r="J37" s="465"/>
      <c r="K37" s="493">
        <f>IF(NOT(ISERROR(MATCH(J37,_xlfn.ANCHORARRAY(E48),0))),I50&amp;"Por favor no seleccionar los criterios de impacto",J37)</f>
        <v>0</v>
      </c>
      <c r="L37" s="463"/>
      <c r="M37" s="464"/>
      <c r="N37" s="466"/>
      <c r="O37" s="474">
        <v>2</v>
      </c>
      <c r="P37" s="452"/>
      <c r="Q37" s="468"/>
      <c r="R37" s="469"/>
      <c r="S37" s="469"/>
      <c r="T37" s="455"/>
      <c r="U37" s="469"/>
      <c r="V37" s="469"/>
      <c r="W37" s="469"/>
      <c r="X37" s="470"/>
      <c r="Y37" s="471"/>
      <c r="Z37" s="456"/>
      <c r="AA37" s="471"/>
      <c r="AB37" s="456"/>
      <c r="AC37" s="472"/>
      <c r="AD37" s="454"/>
      <c r="AE37" s="459"/>
      <c r="AF37" s="459"/>
      <c r="AG37" s="460"/>
      <c r="AH37" s="460"/>
      <c r="AI37" s="485"/>
      <c r="AJ37" s="461"/>
      <c r="AK37" s="484"/>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row>
    <row r="38" spans="1:69" ht="18" customHeight="1" x14ac:dyDescent="0.3">
      <c r="A38" s="462"/>
      <c r="B38" s="236"/>
      <c r="C38" s="236"/>
      <c r="D38" s="236"/>
      <c r="E38" s="236"/>
      <c r="F38" s="236"/>
      <c r="G38" s="239"/>
      <c r="H38" s="463"/>
      <c r="I38" s="464"/>
      <c r="J38" s="465"/>
      <c r="K38" s="493">
        <f>IF(NOT(ISERROR(MATCH(J38,_xlfn.ANCHORARRAY(E49),0))),I51&amp;"Por favor no seleccionar los criterios de impacto",J38)</f>
        <v>0</v>
      </c>
      <c r="L38" s="463"/>
      <c r="M38" s="464"/>
      <c r="N38" s="466"/>
      <c r="O38" s="474">
        <v>3</v>
      </c>
      <c r="P38" s="475"/>
      <c r="Q38" s="476" t="str">
        <f>IF(OR(R38="Preventivo",R38="Detectivo"),"Probabilidad",IF(R38="Correctivo","Impacto",""))</f>
        <v/>
      </c>
      <c r="R38" s="477"/>
      <c r="S38" s="477"/>
      <c r="T38" s="455" t="str">
        <f t="shared" ref="T38:T42" si="23">IF(AND(R38="Preventivo",S38="Automático"),"50%",IF(AND(R38="Preventivo",S38="Manual"),"40%",IF(AND(R38="Detectivo",S38="Automático"),"40%",IF(AND(R38="Detectivo",S38="Manual"),"30%",IF(AND(R38="Correctivo",S38="Automático"),"35%",IF(AND(R38="Correctivo",S38="Manual"),"25%",""))))))</f>
        <v/>
      </c>
      <c r="U38" s="477"/>
      <c r="V38" s="477"/>
      <c r="W38" s="477"/>
      <c r="X38" s="479" t="str">
        <f>IFERROR(IF(AND(Q37="Probabilidad",Q38="Probabilidad"),(Z37-(+Z37*T38)),IF(AND(Q37="Impacto",Q38="Probabilidad"),(Z36-(+Z36*T38)),IF(Q38="Impacto",Z37,""))),"")</f>
        <v/>
      </c>
      <c r="Y38" s="480" t="str">
        <f t="shared" si="1"/>
        <v/>
      </c>
      <c r="Z38" s="481" t="str">
        <f t="shared" ref="Z38:Z41" si="24">+X38</f>
        <v/>
      </c>
      <c r="AA38" s="480" t="str">
        <f t="shared" si="3"/>
        <v/>
      </c>
      <c r="AB38" s="481" t="str">
        <f>IFERROR(IF(AND(Q37="Impacto",Q38="Impacto"),(AB37-(+AB37*T38)),IF(AND(Q37="Probabilidad",Q38="Impacto"),(AB36-(+AB36*T38)),IF(Q38="Probabilidad",AB37,""))),"")</f>
        <v/>
      </c>
      <c r="AC38" s="482" t="str">
        <f t="shared" ref="AC38" si="25">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483"/>
      <c r="AE38" s="461"/>
      <c r="AF38" s="484"/>
      <c r="AG38" s="485"/>
      <c r="AH38" s="485"/>
      <c r="AI38" s="485"/>
      <c r="AJ38" s="461"/>
      <c r="AK38" s="484"/>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row>
    <row r="39" spans="1:69" ht="18" customHeight="1" x14ac:dyDescent="0.3">
      <c r="A39" s="462"/>
      <c r="B39" s="236"/>
      <c r="C39" s="236"/>
      <c r="D39" s="236"/>
      <c r="E39" s="236"/>
      <c r="F39" s="236"/>
      <c r="G39" s="239"/>
      <c r="H39" s="463"/>
      <c r="I39" s="464"/>
      <c r="J39" s="465"/>
      <c r="K39" s="493">
        <f>IF(NOT(ISERROR(MATCH(J39,_xlfn.ANCHORARRAY(E50),0))),I52&amp;"Por favor no seleccionar los criterios de impacto",J39)</f>
        <v>0</v>
      </c>
      <c r="L39" s="463"/>
      <c r="M39" s="464"/>
      <c r="N39" s="466"/>
      <c r="O39" s="474">
        <v>4</v>
      </c>
      <c r="P39" s="452"/>
      <c r="Q39" s="476" t="str">
        <f t="shared" ref="Q39:Q42" si="26">IF(OR(R39="Preventivo",R39="Detectivo"),"Probabilidad",IF(R39="Correctivo","Impacto",""))</f>
        <v/>
      </c>
      <c r="R39" s="477"/>
      <c r="S39" s="477"/>
      <c r="T39" s="455" t="str">
        <f t="shared" si="23"/>
        <v/>
      </c>
      <c r="U39" s="477"/>
      <c r="V39" s="477"/>
      <c r="W39" s="477"/>
      <c r="X39" s="479" t="str">
        <f t="shared" ref="X39:X41" si="27">IFERROR(IF(AND(Q38="Probabilidad",Q39="Probabilidad"),(Z38-(+Z38*T39)),IF(AND(Q38="Impacto",Q39="Probabilidad"),(Z37-(+Z37*T39)),IF(Q39="Impacto",Z38,""))),"")</f>
        <v/>
      </c>
      <c r="Y39" s="480" t="str">
        <f t="shared" si="1"/>
        <v/>
      </c>
      <c r="Z39" s="481" t="str">
        <f t="shared" si="24"/>
        <v/>
      </c>
      <c r="AA39" s="480" t="str">
        <f t="shared" si="3"/>
        <v/>
      </c>
      <c r="AB39" s="481" t="str">
        <f t="shared" ref="AB39:AB41" si="28">IFERROR(IF(AND(Q38="Impacto",Q39="Impacto"),(AB38-(+AB38*T39)),IF(AND(Q38="Probabilidad",Q39="Impacto"),(AB37-(+AB37*T39)),IF(Q39="Probabilidad",AB38,""))),"")</f>
        <v/>
      </c>
      <c r="AC39" s="482"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483"/>
      <c r="AE39" s="461"/>
      <c r="AF39" s="484"/>
      <c r="AG39" s="485"/>
      <c r="AH39" s="485"/>
      <c r="AI39" s="485"/>
      <c r="AJ39" s="461"/>
      <c r="AK39" s="484"/>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row>
    <row r="40" spans="1:69" ht="18" customHeight="1" x14ac:dyDescent="0.3">
      <c r="A40" s="462"/>
      <c r="B40" s="236"/>
      <c r="C40" s="236"/>
      <c r="D40" s="236"/>
      <c r="E40" s="236"/>
      <c r="F40" s="236"/>
      <c r="G40" s="239"/>
      <c r="H40" s="463"/>
      <c r="I40" s="464"/>
      <c r="J40" s="465"/>
      <c r="K40" s="493">
        <f>IF(NOT(ISERROR(MATCH(J40,_xlfn.ANCHORARRAY(E51),0))),I53&amp;"Por favor no seleccionar los criterios de impacto",J40)</f>
        <v>0</v>
      </c>
      <c r="L40" s="463"/>
      <c r="M40" s="464"/>
      <c r="N40" s="466"/>
      <c r="O40" s="474">
        <v>5</v>
      </c>
      <c r="P40" s="452"/>
      <c r="Q40" s="476" t="str">
        <f t="shared" si="26"/>
        <v/>
      </c>
      <c r="R40" s="477"/>
      <c r="S40" s="477"/>
      <c r="T40" s="455" t="str">
        <f t="shared" si="23"/>
        <v/>
      </c>
      <c r="U40" s="477"/>
      <c r="V40" s="477"/>
      <c r="W40" s="477"/>
      <c r="X40" s="479" t="str">
        <f t="shared" si="27"/>
        <v/>
      </c>
      <c r="Y40" s="480" t="str">
        <f t="shared" si="1"/>
        <v/>
      </c>
      <c r="Z40" s="481" t="str">
        <f t="shared" si="24"/>
        <v/>
      </c>
      <c r="AA40" s="480" t="str">
        <f t="shared" si="3"/>
        <v/>
      </c>
      <c r="AB40" s="481" t="str">
        <f t="shared" si="28"/>
        <v/>
      </c>
      <c r="AC40" s="482" t="str">
        <f t="shared" ref="AC40:AC41" si="29">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483"/>
      <c r="AE40" s="461"/>
      <c r="AF40" s="484"/>
      <c r="AG40" s="485"/>
      <c r="AH40" s="485"/>
      <c r="AI40" s="485"/>
      <c r="AJ40" s="461"/>
      <c r="AK40" s="484"/>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row>
    <row r="41" spans="1:69" ht="18" customHeight="1" x14ac:dyDescent="0.3">
      <c r="A41" s="486"/>
      <c r="B41" s="237"/>
      <c r="C41" s="237"/>
      <c r="D41" s="237"/>
      <c r="E41" s="237"/>
      <c r="F41" s="237"/>
      <c r="G41" s="240"/>
      <c r="H41" s="487"/>
      <c r="I41" s="488"/>
      <c r="J41" s="489"/>
      <c r="K41" s="494">
        <f>IF(NOT(ISERROR(MATCH(J41,_xlfn.ANCHORARRAY(E52),0))),I54&amp;"Por favor no seleccionar los criterios de impacto",J41)</f>
        <v>0</v>
      </c>
      <c r="L41" s="487"/>
      <c r="M41" s="488"/>
      <c r="N41" s="490"/>
      <c r="O41" s="474">
        <v>6</v>
      </c>
      <c r="P41" s="452"/>
      <c r="Q41" s="476"/>
      <c r="R41" s="477"/>
      <c r="S41" s="477"/>
      <c r="T41" s="455" t="str">
        <f t="shared" si="23"/>
        <v/>
      </c>
      <c r="U41" s="477"/>
      <c r="V41" s="477"/>
      <c r="W41" s="477"/>
      <c r="X41" s="479" t="str">
        <f t="shared" si="27"/>
        <v/>
      </c>
      <c r="Y41" s="480" t="str">
        <f t="shared" si="1"/>
        <v/>
      </c>
      <c r="Z41" s="481" t="str">
        <f t="shared" si="24"/>
        <v/>
      </c>
      <c r="AA41" s="480" t="str">
        <f t="shared" si="3"/>
        <v/>
      </c>
      <c r="AB41" s="481" t="str">
        <f t="shared" si="28"/>
        <v/>
      </c>
      <c r="AC41" s="482" t="str">
        <f t="shared" si="29"/>
        <v/>
      </c>
      <c r="AD41" s="483"/>
      <c r="AE41" s="461"/>
      <c r="AF41" s="484"/>
      <c r="AG41" s="485"/>
      <c r="AH41" s="485"/>
      <c r="AI41" s="485"/>
      <c r="AJ41" s="461"/>
      <c r="AK41" s="484"/>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row>
    <row r="42" spans="1:69" ht="96.75" customHeight="1" x14ac:dyDescent="0.3">
      <c r="A42" s="446">
        <v>6</v>
      </c>
      <c r="B42" s="235" t="s">
        <v>138</v>
      </c>
      <c r="C42" s="235" t="s">
        <v>284</v>
      </c>
      <c r="D42" s="235" t="s">
        <v>283</v>
      </c>
      <c r="E42" s="235" t="s">
        <v>282</v>
      </c>
      <c r="F42" s="235" t="s">
        <v>130</v>
      </c>
      <c r="G42" s="238">
        <v>360</v>
      </c>
      <c r="H42" s="447" t="str">
        <f>IF(G42&lt;=0,"",IF(G42&lt;=2,"Muy Baja",IF(G42&lt;=24,"Baja",IF(G42&lt;=500,"Media",IF(G42&lt;=5000,"Alta","Muy Alta")))))</f>
        <v>Media</v>
      </c>
      <c r="I42" s="448">
        <f>IF(H42="","",IF(H42="Muy Baja",0.2,IF(H42="Baja",0.4,IF(H42="Media",0.6,IF(H42="Alta",0.8,IF(H42="Muy Alta",1,))))))</f>
        <v>0.6</v>
      </c>
      <c r="J42" s="449" t="s">
        <v>142</v>
      </c>
      <c r="K42" s="448" t="str">
        <f>IF(NOT(ISERROR(MATCH(J42,'Tabla Impacto'!$B$221:$B$223,0))),'Tabla Impacto'!$F$223&amp;"Por favor no seleccionar los criterios de impacto(Afectación Económica o presupuestal y Pérdida Reputacional)",J42)</f>
        <v xml:space="preserve">     El riesgo afecta la imagen de la entidad con algunos usuarios de relevancia frente al logro de los objetivos</v>
      </c>
      <c r="L42" s="447" t="str">
        <f>IF(OR(K42='Tabla Impacto'!$C$11,K42='Tabla Impacto'!$D$11),"Leve",IF(OR(K42='Tabla Impacto'!$C$12,K42='Tabla Impacto'!$D$12),"Menor",IF(OR(K42='Tabla Impacto'!$C$13,K42='Tabla Impacto'!$D$13),"Moderado",IF(OR(K42='Tabla Impacto'!$C$14,K42='Tabla Impacto'!$D$14),"Mayor",IF(OR(K42='Tabla Impacto'!$C$15,K42='Tabla Impacto'!$D$15),"Catastrófico","")))))</f>
        <v>Moderado</v>
      </c>
      <c r="M42" s="448">
        <f>IF(L42="","",IF(L42="Leve",0.2,IF(L42="Menor",0.4,IF(L42="Moderado",0.6,IF(L42="Mayor",0.8,IF(L42="Catastrófico",1,))))))</f>
        <v>0.6</v>
      </c>
      <c r="N42" s="450"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Moderado</v>
      </c>
      <c r="O42" s="474">
        <v>1</v>
      </c>
      <c r="P42" s="452" t="s">
        <v>285</v>
      </c>
      <c r="Q42" s="468" t="str">
        <f t="shared" si="26"/>
        <v>Probabilidad</v>
      </c>
      <c r="R42" s="469" t="s">
        <v>132</v>
      </c>
      <c r="S42" s="469" t="s">
        <v>133</v>
      </c>
      <c r="T42" s="455" t="str">
        <f t="shared" si="23"/>
        <v>40%</v>
      </c>
      <c r="U42" s="469" t="s">
        <v>134</v>
      </c>
      <c r="V42" s="469" t="s">
        <v>135</v>
      </c>
      <c r="W42" s="469" t="s">
        <v>136</v>
      </c>
      <c r="X42" s="470">
        <f>IFERROR(IF(Q42="Probabilidad",(I42-(+I42*T42)),IF(Q42="Impacto",I42,"")),"")</f>
        <v>0.36</v>
      </c>
      <c r="Y42" s="471" t="str">
        <f>IFERROR(IF(X42="","",IF(X42&lt;=0.2,"Muy Baja",IF(X42&lt;=0.4,"Baja",IF(X42&lt;=0.6,"Media",IF(X42&lt;=0.8,"Alta","Muy Alta"))))),"")</f>
        <v>Baja</v>
      </c>
      <c r="Z42" s="456">
        <f>+X42</f>
        <v>0.36</v>
      </c>
      <c r="AA42" s="471" t="str">
        <f>IFERROR(IF(AB42="","",IF(AB42&lt;=0.2,"Leve",IF(AB42&lt;=0.4,"Menor",IF(AB42&lt;=0.6,"Moderado",IF(AB42&lt;=0.8,"Mayor","Catastrófico"))))),"")</f>
        <v>Moderado</v>
      </c>
      <c r="AB42" s="456">
        <f>IFERROR(IF(Q42="Impacto",(M42-(+M42*T42)),IF(Q42="Probabilidad",M42,"")),"")</f>
        <v>0.6</v>
      </c>
      <c r="AC42" s="472"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Moderado</v>
      </c>
      <c r="AD42" s="483" t="s">
        <v>137</v>
      </c>
      <c r="AE42" s="495" t="s">
        <v>287</v>
      </c>
      <c r="AF42" s="459" t="s">
        <v>159</v>
      </c>
      <c r="AG42" s="460">
        <v>45373</v>
      </c>
      <c r="AH42" s="460">
        <v>45642</v>
      </c>
      <c r="AI42" s="485"/>
      <c r="AJ42" s="461"/>
      <c r="AK42" s="484"/>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row>
    <row r="43" spans="1:69" ht="92.25" customHeight="1" x14ac:dyDescent="0.3">
      <c r="A43" s="462"/>
      <c r="B43" s="236"/>
      <c r="C43" s="236"/>
      <c r="D43" s="236"/>
      <c r="E43" s="236"/>
      <c r="F43" s="236"/>
      <c r="G43" s="239"/>
      <c r="H43" s="463"/>
      <c r="I43" s="464"/>
      <c r="J43" s="465"/>
      <c r="K43" s="464">
        <f>IF(NOT(ISERROR(MATCH(J43,_xlfn.ANCHORARRAY(E54),0))),I56&amp;"Por favor no seleccionar los criterios de impacto",J43)</f>
        <v>0</v>
      </c>
      <c r="L43" s="463"/>
      <c r="M43" s="464"/>
      <c r="N43" s="466"/>
      <c r="O43" s="474">
        <v>2</v>
      </c>
      <c r="P43" s="496" t="s">
        <v>286</v>
      </c>
      <c r="Q43" s="468" t="str">
        <f>IF(OR(R43="Preventivo",R43="Detectivo"),"Probabilidad",IF(R43="Correctivo","Impacto",""))</f>
        <v>Probabilidad</v>
      </c>
      <c r="R43" s="469" t="s">
        <v>132</v>
      </c>
      <c r="S43" s="469" t="s">
        <v>133</v>
      </c>
      <c r="T43" s="455" t="str">
        <f t="shared" ref="T43:T47" si="30">IF(AND(R43="Preventivo",S43="Automático"),"50%",IF(AND(R43="Preventivo",S43="Manual"),"40%",IF(AND(R43="Detectivo",S43="Automático"),"40%",IF(AND(R43="Detectivo",S43="Manual"),"30%",IF(AND(R43="Correctivo",S43="Automático"),"35%",IF(AND(R43="Correctivo",S43="Manual"),"25%",""))))))</f>
        <v>40%</v>
      </c>
      <c r="U43" s="469" t="s">
        <v>134</v>
      </c>
      <c r="V43" s="469" t="s">
        <v>135</v>
      </c>
      <c r="W43" s="469" t="s">
        <v>136</v>
      </c>
      <c r="X43" s="470">
        <f>IFERROR(IF(AND(Q42="Probabilidad",Q43="Probabilidad"),(Z42-(+Z42*T43)),IF(Q43="Probabilidad",(I42-(+I42*T43)),IF(Q43="Impacto",Z42,""))),"")</f>
        <v>0.216</v>
      </c>
      <c r="Y43" s="471" t="str">
        <f t="shared" si="1"/>
        <v>Baja</v>
      </c>
      <c r="Z43" s="456">
        <f t="shared" ref="Z43:Z47" si="31">+X43</f>
        <v>0.216</v>
      </c>
      <c r="AA43" s="471" t="str">
        <f t="shared" si="3"/>
        <v>Moderado</v>
      </c>
      <c r="AB43" s="456">
        <f>IFERROR(IF(AND(Q42="Impacto",Q43="Impacto"),(AB42-(+AB42*T43)),IF(Q43="Impacto",(M42-(+M42*T43)),IF(Q43="Probabilidad",AB42,""))),"")</f>
        <v>0.6</v>
      </c>
      <c r="AC43" s="472" t="str">
        <f t="shared" ref="AC43:AC44" si="32">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Moderado</v>
      </c>
      <c r="AD43" s="483" t="s">
        <v>137</v>
      </c>
      <c r="AE43" s="459" t="s">
        <v>288</v>
      </c>
      <c r="AF43" s="459" t="s">
        <v>159</v>
      </c>
      <c r="AG43" s="460">
        <v>45373</v>
      </c>
      <c r="AH43" s="460">
        <v>45642</v>
      </c>
      <c r="AI43" s="485"/>
      <c r="AJ43" s="461"/>
      <c r="AK43" s="484"/>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row>
    <row r="44" spans="1:69" ht="86.25" customHeight="1" x14ac:dyDescent="0.3">
      <c r="A44" s="462"/>
      <c r="B44" s="236"/>
      <c r="C44" s="236"/>
      <c r="D44" s="236"/>
      <c r="E44" s="236"/>
      <c r="F44" s="236"/>
      <c r="G44" s="239"/>
      <c r="H44" s="463"/>
      <c r="I44" s="464"/>
      <c r="J44" s="465"/>
      <c r="K44" s="464">
        <f>IF(NOT(ISERROR(MATCH(J44,_xlfn.ANCHORARRAY(E55),0))),I57&amp;"Por favor no seleccionar los criterios de impacto",J44)</f>
        <v>0</v>
      </c>
      <c r="L44" s="463"/>
      <c r="M44" s="464"/>
      <c r="N44" s="466"/>
      <c r="O44" s="474">
        <v>3</v>
      </c>
      <c r="P44" s="496" t="s">
        <v>275</v>
      </c>
      <c r="Q44" s="468" t="str">
        <f>IF(OR(R44="Preventivo",R44="Detectivo"),"Probabilidad",IF(R44="Correctivo","Impacto",""))</f>
        <v>Probabilidad</v>
      </c>
      <c r="R44" s="469" t="s">
        <v>132</v>
      </c>
      <c r="S44" s="469" t="s">
        <v>133</v>
      </c>
      <c r="T44" s="455" t="str">
        <f t="shared" si="30"/>
        <v>40%</v>
      </c>
      <c r="U44" s="469" t="s">
        <v>134</v>
      </c>
      <c r="V44" s="469" t="s">
        <v>135</v>
      </c>
      <c r="W44" s="469" t="s">
        <v>136</v>
      </c>
      <c r="X44" s="470">
        <f>IFERROR(IF(AND(Q43="Probabilidad",Q44="Probabilidad"),(Z43-(+Z43*T44)),IF(AND(Q43="Impacto",Q44="Probabilidad"),(Z42-(+Z42*T44)),IF(Q44="Impacto",Z43,""))),"")</f>
        <v>0.12959999999999999</v>
      </c>
      <c r="Y44" s="471" t="str">
        <f t="shared" si="1"/>
        <v>Muy Baja</v>
      </c>
      <c r="Z44" s="456">
        <f t="shared" si="31"/>
        <v>0.12959999999999999</v>
      </c>
      <c r="AA44" s="471" t="str">
        <f t="shared" si="3"/>
        <v>Moderado</v>
      </c>
      <c r="AB44" s="456">
        <f>IFERROR(IF(AND(Q43="Impacto",Q44="Impacto"),(AB43-(+AB43*T44)),IF(AND(Q43="Probabilidad",Q44="Impacto"),(AB42-(+AB42*T44)),IF(Q44="Probabilidad",AB43,""))),"")</f>
        <v>0.6</v>
      </c>
      <c r="AC44" s="472" t="str">
        <f t="shared" si="32"/>
        <v>Moderado</v>
      </c>
      <c r="AD44" s="454" t="s">
        <v>137</v>
      </c>
      <c r="AE44" s="459" t="s">
        <v>276</v>
      </c>
      <c r="AF44" s="459" t="s">
        <v>159</v>
      </c>
      <c r="AG44" s="460">
        <v>45373</v>
      </c>
      <c r="AH44" s="460">
        <v>45565</v>
      </c>
      <c r="AI44" s="485"/>
      <c r="AJ44" s="461"/>
      <c r="AK44" s="484"/>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row>
    <row r="45" spans="1:69" ht="18" customHeight="1" x14ac:dyDescent="0.3">
      <c r="A45" s="462"/>
      <c r="B45" s="236"/>
      <c r="C45" s="236"/>
      <c r="D45" s="236"/>
      <c r="E45" s="236"/>
      <c r="F45" s="236"/>
      <c r="G45" s="239"/>
      <c r="H45" s="463"/>
      <c r="I45" s="464"/>
      <c r="J45" s="465"/>
      <c r="K45" s="464">
        <f>IF(NOT(ISERROR(MATCH(J45,_xlfn.ANCHORARRAY(E56),0))),I58&amp;"Por favor no seleccionar los criterios de impacto",J45)</f>
        <v>0</v>
      </c>
      <c r="L45" s="463"/>
      <c r="M45" s="464"/>
      <c r="N45" s="466"/>
      <c r="O45" s="474">
        <v>4</v>
      </c>
      <c r="P45" s="452"/>
      <c r="Q45" s="476" t="str">
        <f t="shared" ref="Q45:Q47" si="33">IF(OR(R45="Preventivo",R45="Detectivo"),"Probabilidad",IF(R45="Correctivo","Impacto",""))</f>
        <v/>
      </c>
      <c r="R45" s="477"/>
      <c r="S45" s="477"/>
      <c r="T45" s="478" t="str">
        <f t="shared" si="30"/>
        <v/>
      </c>
      <c r="U45" s="477"/>
      <c r="V45" s="477"/>
      <c r="W45" s="477"/>
      <c r="X45" s="479" t="str">
        <f>IFERROR(IF(AND(Q44="Probabilidad",Q45="Probabilidad"),(Z44-(+Z44*T45)),IF(AND(Q44="Impacto",Q45="Probabilidad"),(Z43-(+Z43*T45)),IF(Q45="Impacto",Z44,""))),"")</f>
        <v/>
      </c>
      <c r="Y45" s="480" t="str">
        <f t="shared" si="1"/>
        <v/>
      </c>
      <c r="Z45" s="481" t="str">
        <f t="shared" si="31"/>
        <v/>
      </c>
      <c r="AA45" s="480" t="str">
        <f t="shared" si="3"/>
        <v/>
      </c>
      <c r="AB45" s="481" t="str">
        <f>IFERROR(IF(AND(Q44="Impacto",Q45="Impacto"),(AB44-(+AB44*T45)),IF(AND(Q44="Probabilidad",Q45="Impacto"),(AB43-(+AB43*T45)),IF(Q45="Probabilidad",AB44,""))),"")</f>
        <v/>
      </c>
      <c r="AC45" s="482"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483"/>
      <c r="AE45" s="461"/>
      <c r="AF45" s="484"/>
      <c r="AG45" s="485"/>
      <c r="AH45" s="485"/>
      <c r="AI45" s="485"/>
      <c r="AJ45" s="461"/>
      <c r="AK45" s="484"/>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row>
    <row r="46" spans="1:69" ht="18" customHeight="1" x14ac:dyDescent="0.3">
      <c r="A46" s="462"/>
      <c r="B46" s="236"/>
      <c r="C46" s="236"/>
      <c r="D46" s="236"/>
      <c r="E46" s="236"/>
      <c r="F46" s="236"/>
      <c r="G46" s="239"/>
      <c r="H46" s="463"/>
      <c r="I46" s="464"/>
      <c r="J46" s="465"/>
      <c r="K46" s="464">
        <f>IF(NOT(ISERROR(MATCH(J46,_xlfn.ANCHORARRAY(E57),0))),I59&amp;"Por favor no seleccionar los criterios de impacto",J46)</f>
        <v>0</v>
      </c>
      <c r="L46" s="463"/>
      <c r="M46" s="464"/>
      <c r="N46" s="466"/>
      <c r="O46" s="474">
        <v>5</v>
      </c>
      <c r="P46" s="452"/>
      <c r="Q46" s="476" t="str">
        <f t="shared" si="33"/>
        <v/>
      </c>
      <c r="R46" s="477"/>
      <c r="S46" s="477"/>
      <c r="T46" s="478" t="str">
        <f t="shared" si="30"/>
        <v/>
      </c>
      <c r="U46" s="477"/>
      <c r="V46" s="477"/>
      <c r="W46" s="477"/>
      <c r="X46" s="479" t="str">
        <f>IFERROR(IF(AND(Q45="Probabilidad",Q46="Probabilidad"),(Z45-(+Z45*T46)),IF(AND(Q45="Impacto",Q46="Probabilidad"),(Z44-(+Z44*T46)),IF(Q46="Impacto",Z45,""))),"")</f>
        <v/>
      </c>
      <c r="Y46" s="480" t="str">
        <f t="shared" si="1"/>
        <v/>
      </c>
      <c r="Z46" s="481" t="str">
        <f t="shared" si="31"/>
        <v/>
      </c>
      <c r="AA46" s="480" t="str">
        <f t="shared" si="3"/>
        <v/>
      </c>
      <c r="AB46" s="481" t="str">
        <f>IFERROR(IF(AND(Q45="Impacto",Q46="Impacto"),(AB45-(+AB45*T46)),IF(AND(Q45="Probabilidad",Q46="Impacto"),(AB44-(+AB44*T46)),IF(Q46="Probabilidad",AB45,""))),"")</f>
        <v/>
      </c>
      <c r="AC46" s="482" t="str">
        <f t="shared" ref="AC46" si="34">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483"/>
      <c r="AE46" s="461"/>
      <c r="AF46" s="484"/>
      <c r="AG46" s="485"/>
      <c r="AH46" s="485"/>
      <c r="AI46" s="485"/>
      <c r="AJ46" s="461"/>
      <c r="AK46" s="484"/>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row>
    <row r="47" spans="1:69" ht="18" customHeight="1" x14ac:dyDescent="0.3">
      <c r="A47" s="486"/>
      <c r="B47" s="237"/>
      <c r="C47" s="237"/>
      <c r="D47" s="237"/>
      <c r="E47" s="237"/>
      <c r="F47" s="237"/>
      <c r="G47" s="240"/>
      <c r="H47" s="487"/>
      <c r="I47" s="488"/>
      <c r="J47" s="489"/>
      <c r="K47" s="488">
        <f>IF(NOT(ISERROR(MATCH(J47,_xlfn.ANCHORARRAY(E58),0))),I60&amp;"Por favor no seleccionar los criterios de impacto",J47)</f>
        <v>0</v>
      </c>
      <c r="L47" s="487"/>
      <c r="M47" s="488"/>
      <c r="N47" s="490"/>
      <c r="O47" s="474">
        <v>6</v>
      </c>
      <c r="P47" s="452"/>
      <c r="Q47" s="476" t="str">
        <f t="shared" si="33"/>
        <v/>
      </c>
      <c r="R47" s="477"/>
      <c r="S47" s="477"/>
      <c r="T47" s="478" t="str">
        <f t="shared" si="30"/>
        <v/>
      </c>
      <c r="U47" s="477"/>
      <c r="V47" s="477"/>
      <c r="W47" s="477"/>
      <c r="X47" s="479" t="str">
        <f t="shared" ref="X47" si="35">IFERROR(IF(AND(Q46="Probabilidad",Q47="Probabilidad"),(Z46-(+Z46*T47)),IF(AND(Q46="Impacto",Q47="Probabilidad"),(Z45-(+Z45*T47)),IF(Q47="Impacto",Z46,""))),"")</f>
        <v/>
      </c>
      <c r="Y47" s="480" t="str">
        <f t="shared" si="1"/>
        <v/>
      </c>
      <c r="Z47" s="481" t="str">
        <f t="shared" si="31"/>
        <v/>
      </c>
      <c r="AA47" s="480" t="str">
        <f>IFERROR(IF(AB47="","",IF(AB47&lt;=0.2,"Leve",IF(AB47&lt;=0.4,"Menor",IF(AB47&lt;=0.6,"Moderado",IF(AB47&lt;=0.8,"Mayor","Catastrófico"))))),"")</f>
        <v/>
      </c>
      <c r="AB47" s="481" t="str">
        <f t="shared" ref="AB47" si="36">IFERROR(IF(AND(Q46="Impacto",Q47="Impacto"),(AB46-(+AB46*T47)),IF(AND(Q46="Probabilidad",Q47="Impacto"),(AB45-(+AB45*T47)),IF(Q47="Probabilidad",AB46,""))),"")</f>
        <v/>
      </c>
      <c r="AC47" s="482"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483"/>
      <c r="AE47" s="461"/>
      <c r="AF47" s="484"/>
      <c r="AG47" s="485"/>
      <c r="AH47" s="485"/>
      <c r="AI47" s="485"/>
      <c r="AJ47" s="461"/>
      <c r="AK47" s="484"/>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row>
    <row r="48" spans="1:69" ht="115.5" customHeight="1" x14ac:dyDescent="0.3">
      <c r="A48" s="446">
        <v>7</v>
      </c>
      <c r="B48" s="235" t="s">
        <v>128</v>
      </c>
      <c r="C48" s="235" t="s">
        <v>291</v>
      </c>
      <c r="D48" s="235" t="s">
        <v>290</v>
      </c>
      <c r="E48" s="235" t="s">
        <v>289</v>
      </c>
      <c r="F48" s="235" t="s">
        <v>130</v>
      </c>
      <c r="G48" s="238">
        <v>4</v>
      </c>
      <c r="H48" s="447" t="str">
        <f>IF(G48&lt;=0,"",IF(G48&lt;=2,"Muy Baja",IF(G48&lt;=24,"Baja",IF(G48&lt;=500,"Media",IF(G48&lt;=5000,"Alta","Muy Alta")))))</f>
        <v>Baja</v>
      </c>
      <c r="I48" s="448">
        <f>IF(H48="","",IF(H48="Muy Baja",0.2,IF(H48="Baja",0.4,IF(H48="Media",0.6,IF(H48="Alta",0.8,IF(H48="Muy Alta",1,))))))</f>
        <v>0.4</v>
      </c>
      <c r="J48" s="449" t="s">
        <v>142</v>
      </c>
      <c r="K48" s="448" t="str">
        <f>IF(NOT(ISERROR(MATCH(J48,'Tabla Impacto'!$B$221:$B$223,0))),'Tabla Impacto'!$F$223&amp;"Por favor no seleccionar los criterios de impacto(Afectación Económica o presupuestal y Pérdida Reputacional)",J48)</f>
        <v xml:space="preserve">     El riesgo afecta la imagen de la entidad con algunos usuarios de relevancia frente al logro de los objetivos</v>
      </c>
      <c r="L48" s="447" t="str">
        <f>IF(OR(K48='Tabla Impacto'!$C$11,K48='Tabla Impacto'!$D$11),"Leve",IF(OR(K48='Tabla Impacto'!$C$12,K48='Tabla Impacto'!$D$12),"Menor",IF(OR(K48='Tabla Impacto'!$C$13,K48='Tabla Impacto'!$D$13),"Moderado",IF(OR(K48='Tabla Impacto'!$C$14,K48='Tabla Impacto'!$D$14),"Mayor",IF(OR(K48='Tabla Impacto'!$C$15,K48='Tabla Impacto'!$D$15),"Catastrófico","")))))</f>
        <v>Moderado</v>
      </c>
      <c r="M48" s="448">
        <f>IF(L48="","",IF(L48="Leve",0.2,IF(L48="Menor",0.4,IF(L48="Moderado",0.6,IF(L48="Mayor",0.8,IF(L48="Catastrófico",1,))))))</f>
        <v>0.6</v>
      </c>
      <c r="N48" s="450"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Moderado</v>
      </c>
      <c r="O48" s="474">
        <v>1</v>
      </c>
      <c r="P48" s="452" t="s">
        <v>292</v>
      </c>
      <c r="Q48" s="468" t="str">
        <f>IF(OR(R48="Preventivo",R48="Detectivo"),"Probabilidad",IF(R48="Correctivo","Impacto",""))</f>
        <v>Probabilidad</v>
      </c>
      <c r="R48" s="469" t="s">
        <v>132</v>
      </c>
      <c r="S48" s="469" t="s">
        <v>133</v>
      </c>
      <c r="T48" s="455" t="str">
        <f>IF(AND(R48="Preventivo",S48="Automático"),"50%",IF(AND(R48="Preventivo",S48="Manual"),"40%",IF(AND(R48="Detectivo",S48="Automático"),"40%",IF(AND(R48="Detectivo",S48="Manual"),"30%",IF(AND(R48="Correctivo",S48="Automático"),"35%",IF(AND(R48="Correctivo",S48="Manual"),"25%",""))))))</f>
        <v>40%</v>
      </c>
      <c r="U48" s="469" t="s">
        <v>134</v>
      </c>
      <c r="V48" s="469" t="s">
        <v>135</v>
      </c>
      <c r="W48" s="469" t="s">
        <v>136</v>
      </c>
      <c r="X48" s="470">
        <f>IFERROR(IF(Q48="Probabilidad",(I48-(+I48*T48)),IF(Q48="Impacto",I48,"")),"")</f>
        <v>0.24</v>
      </c>
      <c r="Y48" s="471" t="str">
        <f>IFERROR(IF(X48="","",IF(X48&lt;=0.2,"Muy Baja",IF(X48&lt;=0.4,"Baja",IF(X48&lt;=0.6,"Media",IF(X48&lt;=0.8,"Alta","Muy Alta"))))),"")</f>
        <v>Baja</v>
      </c>
      <c r="Z48" s="456">
        <f>+X48</f>
        <v>0.24</v>
      </c>
      <c r="AA48" s="471" t="str">
        <f>IFERROR(IF(AB48="","",IF(AB48&lt;=0.2,"Leve",IF(AB48&lt;=0.4,"Menor",IF(AB48&lt;=0.6,"Moderado",IF(AB48&lt;=0.8,"Mayor","Catastrófico"))))),"")</f>
        <v>Moderado</v>
      </c>
      <c r="AB48" s="456">
        <f>IFERROR(IF(Q48="Impacto",(M48-(+M48*T48)),IF(Q48="Probabilidad",M48,"")),"")</f>
        <v>0.6</v>
      </c>
      <c r="AC48" s="472"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Moderado</v>
      </c>
      <c r="AD48" s="454" t="s">
        <v>137</v>
      </c>
      <c r="AE48" s="459" t="s">
        <v>293</v>
      </c>
      <c r="AF48" s="459" t="s">
        <v>160</v>
      </c>
      <c r="AG48" s="460">
        <v>45373</v>
      </c>
      <c r="AH48" s="460">
        <v>45642</v>
      </c>
      <c r="AI48" s="485"/>
      <c r="AJ48" s="461"/>
      <c r="AK48" s="484"/>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row>
    <row r="49" spans="1:69" ht="18" customHeight="1" x14ac:dyDescent="0.3">
      <c r="A49" s="462"/>
      <c r="B49" s="236"/>
      <c r="C49" s="236"/>
      <c r="D49" s="236"/>
      <c r="E49" s="236"/>
      <c r="F49" s="236"/>
      <c r="G49" s="239"/>
      <c r="H49" s="463"/>
      <c r="I49" s="464"/>
      <c r="J49" s="465"/>
      <c r="K49" s="464">
        <f>IF(NOT(ISERROR(MATCH(J49,_xlfn.ANCHORARRAY(E60),0))),I62&amp;"Por favor no seleccionar los criterios de impacto",J49)</f>
        <v>0</v>
      </c>
      <c r="L49" s="463"/>
      <c r="M49" s="464"/>
      <c r="N49" s="466"/>
      <c r="O49" s="474">
        <v>2</v>
      </c>
      <c r="P49" s="452"/>
      <c r="Q49" s="468" t="str">
        <f>IF(OR(R49="Preventivo",R49="Detectivo"),"Probabilidad",IF(R49="Correctivo","Impacto",""))</f>
        <v/>
      </c>
      <c r="R49" s="469"/>
      <c r="S49" s="469"/>
      <c r="T49" s="455" t="str">
        <f t="shared" ref="T49:T53" si="37">IF(AND(R49="Preventivo",S49="Automático"),"50%",IF(AND(R49="Preventivo",S49="Manual"),"40%",IF(AND(R49="Detectivo",S49="Automático"),"40%",IF(AND(R49="Detectivo",S49="Manual"),"30%",IF(AND(R49="Correctivo",S49="Automático"),"35%",IF(AND(R49="Correctivo",S49="Manual"),"25%",""))))))</f>
        <v/>
      </c>
      <c r="U49" s="469"/>
      <c r="V49" s="469"/>
      <c r="W49" s="469"/>
      <c r="X49" s="470" t="str">
        <f>IFERROR(IF(AND(Q48="Probabilidad",Q49="Probabilidad"),(Z48-(+Z48*T49)),IF(Q49="Probabilidad",(I48-(+I48*T49)),IF(Q49="Impacto",Z48,""))),"")</f>
        <v/>
      </c>
      <c r="Y49" s="471" t="str">
        <f t="shared" si="1"/>
        <v/>
      </c>
      <c r="Z49" s="456" t="str">
        <f t="shared" ref="Z49:Z53" si="38">+X49</f>
        <v/>
      </c>
      <c r="AA49" s="471" t="str">
        <f t="shared" si="3"/>
        <v/>
      </c>
      <c r="AB49" s="456" t="str">
        <f>IFERROR(IF(AND(Q48="Impacto",Q49="Impacto"),(AB48-(+AB48*T49)),IF(Q49="Impacto",(M48-(+M48*T49)),IF(Q49="Probabilidad",AB48,""))),"")</f>
        <v/>
      </c>
      <c r="AC49" s="472" t="str">
        <f t="shared" ref="AC49:AC50" si="39">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454"/>
      <c r="AE49" s="461"/>
      <c r="AF49" s="484"/>
      <c r="AG49" s="485"/>
      <c r="AH49" s="485"/>
      <c r="AI49" s="485"/>
      <c r="AJ49" s="461"/>
      <c r="AK49" s="484"/>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row>
    <row r="50" spans="1:69" ht="18" customHeight="1" x14ac:dyDescent="0.3">
      <c r="A50" s="462"/>
      <c r="B50" s="236"/>
      <c r="C50" s="236"/>
      <c r="D50" s="236"/>
      <c r="E50" s="236"/>
      <c r="F50" s="236"/>
      <c r="G50" s="239"/>
      <c r="H50" s="463"/>
      <c r="I50" s="464"/>
      <c r="J50" s="465"/>
      <c r="K50" s="464">
        <f>IF(NOT(ISERROR(MATCH(J50,_xlfn.ANCHORARRAY(E61),0))),I63&amp;"Por favor no seleccionar los criterios de impacto",J50)</f>
        <v>0</v>
      </c>
      <c r="L50" s="463"/>
      <c r="M50" s="464"/>
      <c r="N50" s="466"/>
      <c r="O50" s="474">
        <v>3</v>
      </c>
      <c r="P50" s="475"/>
      <c r="Q50" s="476" t="str">
        <f>IF(OR(R50="Preventivo",R50="Detectivo"),"Probabilidad",IF(R50="Correctivo","Impacto",""))</f>
        <v/>
      </c>
      <c r="R50" s="477"/>
      <c r="S50" s="477"/>
      <c r="T50" s="478" t="str">
        <f t="shared" si="37"/>
        <v/>
      </c>
      <c r="U50" s="477"/>
      <c r="V50" s="477"/>
      <c r="W50" s="477"/>
      <c r="X50" s="479" t="str">
        <f>IFERROR(IF(AND(Q49="Probabilidad",Q50="Probabilidad"),(Z49-(+Z49*T50)),IF(AND(Q49="Impacto",Q50="Probabilidad"),(Z48-(+Z48*T50)),IF(Q50="Impacto",Z49,""))),"")</f>
        <v/>
      </c>
      <c r="Y50" s="480" t="str">
        <f t="shared" si="1"/>
        <v/>
      </c>
      <c r="Z50" s="481" t="str">
        <f t="shared" si="38"/>
        <v/>
      </c>
      <c r="AA50" s="480" t="str">
        <f t="shared" si="3"/>
        <v/>
      </c>
      <c r="AB50" s="481" t="str">
        <f>IFERROR(IF(AND(Q49="Impacto",Q50="Impacto"),(AB49-(+AB49*T50)),IF(AND(Q49="Probabilidad",Q50="Impacto"),(AB48-(+AB48*T50)),IF(Q50="Probabilidad",AB49,""))),"")</f>
        <v/>
      </c>
      <c r="AC50" s="482" t="str">
        <f t="shared" si="39"/>
        <v/>
      </c>
      <c r="AD50" s="483"/>
      <c r="AE50" s="461"/>
      <c r="AF50" s="484"/>
      <c r="AG50" s="485"/>
      <c r="AH50" s="485"/>
      <c r="AI50" s="485"/>
      <c r="AJ50" s="461"/>
      <c r="AK50" s="484"/>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row>
    <row r="51" spans="1:69" ht="18" customHeight="1" x14ac:dyDescent="0.3">
      <c r="A51" s="462"/>
      <c r="B51" s="236"/>
      <c r="C51" s="236"/>
      <c r="D51" s="236"/>
      <c r="E51" s="236"/>
      <c r="F51" s="236"/>
      <c r="G51" s="239"/>
      <c r="H51" s="463"/>
      <c r="I51" s="464"/>
      <c r="J51" s="465"/>
      <c r="K51" s="464">
        <f>IF(NOT(ISERROR(MATCH(J51,_xlfn.ANCHORARRAY(E62),0))),I64&amp;"Por favor no seleccionar los criterios de impacto",J51)</f>
        <v>0</v>
      </c>
      <c r="L51" s="463"/>
      <c r="M51" s="464"/>
      <c r="N51" s="466"/>
      <c r="O51" s="474">
        <v>4</v>
      </c>
      <c r="P51" s="452"/>
      <c r="Q51" s="476" t="str">
        <f t="shared" ref="Q51:Q54" si="40">IF(OR(R51="Preventivo",R51="Detectivo"),"Probabilidad",IF(R51="Correctivo","Impacto",""))</f>
        <v/>
      </c>
      <c r="R51" s="477"/>
      <c r="S51" s="477"/>
      <c r="T51" s="478" t="str">
        <f t="shared" si="37"/>
        <v/>
      </c>
      <c r="U51" s="477"/>
      <c r="V51" s="477"/>
      <c r="W51" s="477"/>
      <c r="X51" s="479" t="str">
        <f t="shared" ref="X51:X53" si="41">IFERROR(IF(AND(Q50="Probabilidad",Q51="Probabilidad"),(Z50-(+Z50*T51)),IF(AND(Q50="Impacto",Q51="Probabilidad"),(Z49-(+Z49*T51)),IF(Q51="Impacto",Z50,""))),"")</f>
        <v/>
      </c>
      <c r="Y51" s="480" t="str">
        <f t="shared" si="1"/>
        <v/>
      </c>
      <c r="Z51" s="481" t="str">
        <f t="shared" si="38"/>
        <v/>
      </c>
      <c r="AA51" s="480" t="str">
        <f t="shared" si="3"/>
        <v/>
      </c>
      <c r="AB51" s="481" t="str">
        <f t="shared" ref="AB51:AB53" si="42">IFERROR(IF(AND(Q50="Impacto",Q51="Impacto"),(AB50-(+AB50*T51)),IF(AND(Q50="Probabilidad",Q51="Impacto"),(AB49-(+AB49*T51)),IF(Q51="Probabilidad",AB50,""))),"")</f>
        <v/>
      </c>
      <c r="AC51" s="482"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483"/>
      <c r="AE51" s="461"/>
      <c r="AF51" s="484"/>
      <c r="AG51" s="485"/>
      <c r="AH51" s="485"/>
      <c r="AI51" s="485"/>
      <c r="AJ51" s="461"/>
      <c r="AK51" s="484"/>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row>
    <row r="52" spans="1:69" ht="18" customHeight="1" x14ac:dyDescent="0.3">
      <c r="A52" s="462"/>
      <c r="B52" s="236"/>
      <c r="C52" s="236"/>
      <c r="D52" s="236"/>
      <c r="E52" s="236"/>
      <c r="F52" s="236"/>
      <c r="G52" s="239"/>
      <c r="H52" s="463"/>
      <c r="I52" s="464"/>
      <c r="J52" s="465"/>
      <c r="K52" s="464">
        <f>IF(NOT(ISERROR(MATCH(J52,_xlfn.ANCHORARRAY(E63),0))),I65&amp;"Por favor no seleccionar los criterios de impacto",J52)</f>
        <v>0</v>
      </c>
      <c r="L52" s="463"/>
      <c r="M52" s="464"/>
      <c r="N52" s="466"/>
      <c r="O52" s="474">
        <v>5</v>
      </c>
      <c r="P52" s="452"/>
      <c r="Q52" s="476" t="str">
        <f t="shared" si="40"/>
        <v/>
      </c>
      <c r="R52" s="477"/>
      <c r="S52" s="477"/>
      <c r="T52" s="478" t="str">
        <f t="shared" si="37"/>
        <v/>
      </c>
      <c r="U52" s="477"/>
      <c r="V52" s="477"/>
      <c r="W52" s="477"/>
      <c r="X52" s="479" t="str">
        <f t="shared" si="41"/>
        <v/>
      </c>
      <c r="Y52" s="480" t="str">
        <f t="shared" si="1"/>
        <v/>
      </c>
      <c r="Z52" s="481" t="str">
        <f t="shared" si="38"/>
        <v/>
      </c>
      <c r="AA52" s="480" t="str">
        <f t="shared" si="3"/>
        <v/>
      </c>
      <c r="AB52" s="481" t="str">
        <f t="shared" si="42"/>
        <v/>
      </c>
      <c r="AC52" s="482" t="str">
        <f t="shared" ref="AC52:AC53" si="43">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483"/>
      <c r="AE52" s="461"/>
      <c r="AF52" s="484"/>
      <c r="AG52" s="485"/>
      <c r="AH52" s="485"/>
      <c r="AI52" s="485"/>
      <c r="AJ52" s="461"/>
      <c r="AK52" s="484"/>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row>
    <row r="53" spans="1:69" ht="18" customHeight="1" x14ac:dyDescent="0.3">
      <c r="A53" s="486"/>
      <c r="B53" s="237"/>
      <c r="C53" s="237"/>
      <c r="D53" s="237"/>
      <c r="E53" s="237"/>
      <c r="F53" s="237"/>
      <c r="G53" s="240"/>
      <c r="H53" s="487"/>
      <c r="I53" s="488"/>
      <c r="J53" s="489"/>
      <c r="K53" s="488">
        <f>IF(NOT(ISERROR(MATCH(J53,_xlfn.ANCHORARRAY(E64),0))),I66&amp;"Por favor no seleccionar los criterios de impacto",J53)</f>
        <v>0</v>
      </c>
      <c r="L53" s="487"/>
      <c r="M53" s="488"/>
      <c r="N53" s="490"/>
      <c r="O53" s="474">
        <v>6</v>
      </c>
      <c r="P53" s="452"/>
      <c r="Q53" s="476" t="str">
        <f t="shared" si="40"/>
        <v/>
      </c>
      <c r="R53" s="477"/>
      <c r="S53" s="477"/>
      <c r="T53" s="478" t="str">
        <f t="shared" si="37"/>
        <v/>
      </c>
      <c r="U53" s="477"/>
      <c r="V53" s="477"/>
      <c r="W53" s="477"/>
      <c r="X53" s="479" t="str">
        <f t="shared" si="41"/>
        <v/>
      </c>
      <c r="Y53" s="480" t="str">
        <f t="shared" si="1"/>
        <v/>
      </c>
      <c r="Z53" s="481" t="str">
        <f t="shared" si="38"/>
        <v/>
      </c>
      <c r="AA53" s="480" t="str">
        <f t="shared" si="3"/>
        <v/>
      </c>
      <c r="AB53" s="481" t="str">
        <f t="shared" si="42"/>
        <v/>
      </c>
      <c r="AC53" s="482" t="str">
        <f t="shared" si="43"/>
        <v/>
      </c>
      <c r="AD53" s="483"/>
      <c r="AE53" s="461"/>
      <c r="AF53" s="484"/>
      <c r="AG53" s="485"/>
      <c r="AH53" s="485"/>
      <c r="AI53" s="485"/>
      <c r="AJ53" s="461"/>
      <c r="AK53" s="484"/>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row>
    <row r="54" spans="1:69" ht="99" x14ac:dyDescent="0.3">
      <c r="A54" s="446">
        <v>8</v>
      </c>
      <c r="B54" s="235" t="s">
        <v>138</v>
      </c>
      <c r="C54" s="235" t="s">
        <v>296</v>
      </c>
      <c r="D54" s="235" t="s">
        <v>295</v>
      </c>
      <c r="E54" s="235" t="s">
        <v>294</v>
      </c>
      <c r="F54" s="235" t="s">
        <v>130</v>
      </c>
      <c r="G54" s="238">
        <v>360</v>
      </c>
      <c r="H54" s="447" t="str">
        <f>IF(G54&lt;=0,"",IF(G54&lt;=2,"Muy Baja",IF(G54&lt;=24,"Baja",IF(G54&lt;=500,"Media",IF(G54&lt;=5000,"Alta","Muy Alta")))))</f>
        <v>Media</v>
      </c>
      <c r="I54" s="448">
        <f>IF(H54="","",IF(H54="Muy Baja",0.2,IF(H54="Baja",0.4,IF(H54="Media",0.6,IF(H54="Alta",0.8,IF(H54="Muy Alta",1,))))))</f>
        <v>0.6</v>
      </c>
      <c r="J54" s="449" t="s">
        <v>142</v>
      </c>
      <c r="K54" s="448" t="str">
        <f>IF(NOT(ISERROR(MATCH(J54,'Tabla Impacto'!$B$221:$B$223,0))),'Tabla Impacto'!$F$223&amp;"Por favor no seleccionar los criterios de impacto(Afectación Económica o presupuestal y Pérdida Reputacional)",J54)</f>
        <v xml:space="preserve">     El riesgo afecta la imagen de la entidad con algunos usuarios de relevancia frente al logro de los objetivos</v>
      </c>
      <c r="L54" s="447" t="str">
        <f>IF(OR(K54='Tabla Impacto'!$C$11,K54='Tabla Impacto'!$D$11),"Leve",IF(OR(K54='Tabla Impacto'!$C$12,K54='Tabla Impacto'!$D$12),"Menor",IF(OR(K54='Tabla Impacto'!$C$13,K54='Tabla Impacto'!$D$13),"Moderado",IF(OR(K54='Tabla Impacto'!$C$14,K54='Tabla Impacto'!$D$14),"Mayor",IF(OR(K54='Tabla Impacto'!$C$15,K54='Tabla Impacto'!$D$15),"Catastrófico","")))))</f>
        <v>Moderado</v>
      </c>
      <c r="M54" s="448">
        <f>IF(L54="","",IF(L54="Leve",0.2,IF(L54="Menor",0.4,IF(L54="Moderado",0.6,IF(L54="Mayor",0.8,IF(L54="Catastrófico",1,))))))</f>
        <v>0.6</v>
      </c>
      <c r="N54" s="450"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Moderado</v>
      </c>
      <c r="O54" s="474">
        <v>1</v>
      </c>
      <c r="P54" s="452" t="s">
        <v>297</v>
      </c>
      <c r="Q54" s="468" t="str">
        <f t="shared" si="40"/>
        <v>Probabilidad</v>
      </c>
      <c r="R54" s="469" t="s">
        <v>132</v>
      </c>
      <c r="S54" s="469" t="s">
        <v>133</v>
      </c>
      <c r="T54" s="455" t="str">
        <f>IF(AND(R54="Preventivo",S54="Automático"),"50%",IF(AND(R54="Preventivo",S54="Manual"),"40%",IF(AND(R54="Detectivo",S54="Automático"),"40%",IF(AND(R54="Detectivo",S54="Manual"),"30%",IF(AND(R54="Correctivo",S54="Automático"),"35%",IF(AND(R54="Correctivo",S54="Manual"),"25%",""))))))</f>
        <v>40%</v>
      </c>
      <c r="U54" s="469" t="s">
        <v>134</v>
      </c>
      <c r="V54" s="469" t="s">
        <v>135</v>
      </c>
      <c r="W54" s="469" t="s">
        <v>136</v>
      </c>
      <c r="X54" s="470">
        <f>IFERROR(IF(Q54="Probabilidad",(I54-(+I54*T54)),IF(Q54="Impacto",I54,"")),"")</f>
        <v>0.36</v>
      </c>
      <c r="Y54" s="471" t="str">
        <f>IFERROR(IF(X54="","",IF(X54&lt;=0.2,"Muy Baja",IF(X54&lt;=0.4,"Baja",IF(X54&lt;=0.6,"Media",IF(X54&lt;=0.8,"Alta","Muy Alta"))))),"")</f>
        <v>Baja</v>
      </c>
      <c r="Z54" s="456">
        <f>+X54</f>
        <v>0.36</v>
      </c>
      <c r="AA54" s="471" t="str">
        <f>IFERROR(IF(AB54="","",IF(AB54&lt;=0.2,"Leve",IF(AB54&lt;=0.4,"Menor",IF(AB54&lt;=0.6,"Moderado",IF(AB54&lt;=0.8,"Mayor","Catastrófico"))))),"")</f>
        <v>Moderado</v>
      </c>
      <c r="AB54" s="456">
        <f>IFERROR(IF(Q54="Impacto",(M54-(+M54*T54)),IF(Q54="Probabilidad",M54,"")),"")</f>
        <v>0.6</v>
      </c>
      <c r="AC54" s="472"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Moderado</v>
      </c>
      <c r="AD54" s="454" t="s">
        <v>137</v>
      </c>
      <c r="AE54" s="459" t="s">
        <v>277</v>
      </c>
      <c r="AF54" s="459" t="s">
        <v>160</v>
      </c>
      <c r="AG54" s="460">
        <v>45373</v>
      </c>
      <c r="AH54" s="460">
        <v>45642</v>
      </c>
      <c r="AI54" s="485"/>
      <c r="AJ54" s="461"/>
      <c r="AK54" s="484"/>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row>
    <row r="55" spans="1:69" ht="82.5" x14ac:dyDescent="0.3">
      <c r="A55" s="462"/>
      <c r="B55" s="236"/>
      <c r="C55" s="236"/>
      <c r="D55" s="236"/>
      <c r="E55" s="236"/>
      <c r="F55" s="236"/>
      <c r="G55" s="239"/>
      <c r="H55" s="463"/>
      <c r="I55" s="464"/>
      <c r="J55" s="465"/>
      <c r="K55" s="464">
        <f>IF(NOT(ISERROR(MATCH(J55,_xlfn.ANCHORARRAY(E66),0))),I69&amp;"Por favor no seleccionar los criterios de impacto",J55)</f>
        <v>0</v>
      </c>
      <c r="L55" s="463"/>
      <c r="M55" s="464"/>
      <c r="N55" s="466"/>
      <c r="O55" s="474">
        <v>2</v>
      </c>
      <c r="P55" s="452" t="s">
        <v>298</v>
      </c>
      <c r="Q55" s="468" t="str">
        <f>IF(OR(R55="Preventivo",R55="Detectivo"),"Probabilidad",IF(R55="Correctivo","Impacto",""))</f>
        <v>Probabilidad</v>
      </c>
      <c r="R55" s="469" t="s">
        <v>132</v>
      </c>
      <c r="S55" s="469" t="s">
        <v>133</v>
      </c>
      <c r="T55" s="455" t="str">
        <f t="shared" ref="T55" si="44">IF(AND(R55="Preventivo",S55="Automático"),"50%",IF(AND(R55="Preventivo",S55="Manual"),"40%",IF(AND(R55="Detectivo",S55="Automático"),"40%",IF(AND(R55="Detectivo",S55="Manual"),"30%",IF(AND(R55="Correctivo",S55="Automático"),"35%",IF(AND(R55="Correctivo",S55="Manual"),"25%",""))))))</f>
        <v>40%</v>
      </c>
      <c r="U55" s="469" t="s">
        <v>134</v>
      </c>
      <c r="V55" s="469" t="s">
        <v>135</v>
      </c>
      <c r="W55" s="469" t="s">
        <v>136</v>
      </c>
      <c r="X55" s="479">
        <f>IFERROR(IF(AND(Q54="Probabilidad",Q55="Probabilidad"),(Z54-(+Z54*T55)),IF(Q55="Probabilidad",(I54-(+I54*T55)),IF(Q55="Impacto",Z54,""))),"")</f>
        <v>0.216</v>
      </c>
      <c r="Y55" s="471" t="str">
        <f t="shared" si="1"/>
        <v>Baja</v>
      </c>
      <c r="Z55" s="456">
        <f t="shared" ref="Z55" si="45">+X55</f>
        <v>0.216</v>
      </c>
      <c r="AA55" s="471" t="str">
        <f t="shared" si="3"/>
        <v>Moderado</v>
      </c>
      <c r="AB55" s="456">
        <f>IFERROR(IF(AND(Q54="Impacto",Q55="Impacto"),(AB54-(+AB54*T55)),IF(Q55="Impacto",(M54-(+M54*T55)),IF(Q55="Probabilidad",AB54,""))),"")</f>
        <v>0.6</v>
      </c>
      <c r="AC55" s="472" t="str">
        <f t="shared" ref="AC55" si="46">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Moderado</v>
      </c>
      <c r="AD55" s="483" t="s">
        <v>137</v>
      </c>
      <c r="AE55" s="459" t="s">
        <v>161</v>
      </c>
      <c r="AF55" s="459" t="s">
        <v>162</v>
      </c>
      <c r="AG55" s="460">
        <v>45373</v>
      </c>
      <c r="AH55" s="460">
        <v>45642</v>
      </c>
      <c r="AI55" s="485"/>
      <c r="AJ55" s="461"/>
      <c r="AK55" s="484"/>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row>
    <row r="56" spans="1:69" ht="18" customHeight="1" x14ac:dyDescent="0.3">
      <c r="A56" s="462"/>
      <c r="B56" s="236"/>
      <c r="C56" s="236"/>
      <c r="D56" s="236"/>
      <c r="E56" s="236"/>
      <c r="F56" s="236"/>
      <c r="G56" s="239"/>
      <c r="H56" s="463"/>
      <c r="I56" s="464"/>
      <c r="J56" s="465"/>
      <c r="K56" s="464">
        <f>IF(NOT(ISERROR(MATCH(J56,_xlfn.ANCHORARRAY(E68),0))),I70&amp;"Por favor no seleccionar los criterios de impacto",J56)</f>
        <v>0</v>
      </c>
      <c r="L56" s="463"/>
      <c r="M56" s="464"/>
      <c r="N56" s="466"/>
      <c r="O56" s="474">
        <v>3</v>
      </c>
      <c r="P56" s="475"/>
      <c r="Q56" s="468"/>
      <c r="R56" s="469"/>
      <c r="S56" s="469"/>
      <c r="T56" s="455"/>
      <c r="U56" s="469"/>
      <c r="V56" s="469"/>
      <c r="W56" s="469"/>
      <c r="X56" s="479"/>
      <c r="Y56" s="471"/>
      <c r="Z56" s="456"/>
      <c r="AA56" s="471"/>
      <c r="AB56" s="456"/>
      <c r="AC56" s="472"/>
      <c r="AD56" s="483"/>
      <c r="AE56" s="461"/>
      <c r="AF56" s="484"/>
      <c r="AG56" s="485"/>
      <c r="AH56" s="485"/>
      <c r="AI56" s="485"/>
      <c r="AJ56" s="461"/>
      <c r="AK56" s="484"/>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row>
    <row r="57" spans="1:69" ht="18" customHeight="1" x14ac:dyDescent="0.3">
      <c r="A57" s="462"/>
      <c r="B57" s="236"/>
      <c r="C57" s="236"/>
      <c r="D57" s="236"/>
      <c r="E57" s="236"/>
      <c r="F57" s="236"/>
      <c r="G57" s="239"/>
      <c r="H57" s="463"/>
      <c r="I57" s="464"/>
      <c r="J57" s="465"/>
      <c r="K57" s="464">
        <f>IF(NOT(ISERROR(MATCH(J57,_xlfn.ANCHORARRAY(E69),0))),I71&amp;"Por favor no seleccionar los criterios de impacto",J57)</f>
        <v>0</v>
      </c>
      <c r="L57" s="463"/>
      <c r="M57" s="464"/>
      <c r="N57" s="466"/>
      <c r="O57" s="474">
        <v>4</v>
      </c>
      <c r="P57" s="452"/>
      <c r="Q57" s="468"/>
      <c r="R57" s="469"/>
      <c r="S57" s="469"/>
      <c r="T57" s="455"/>
      <c r="U57" s="469"/>
      <c r="V57" s="469"/>
      <c r="W57" s="469"/>
      <c r="X57" s="479"/>
      <c r="Y57" s="471"/>
      <c r="Z57" s="456"/>
      <c r="AA57" s="471"/>
      <c r="AB57" s="456"/>
      <c r="AC57" s="472"/>
      <c r="AD57" s="483"/>
      <c r="AE57" s="461"/>
      <c r="AF57" s="484"/>
      <c r="AG57" s="485"/>
      <c r="AH57" s="485"/>
      <c r="AI57" s="485"/>
      <c r="AJ57" s="461"/>
      <c r="AK57" s="484"/>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row>
    <row r="58" spans="1:69" ht="18" customHeight="1" x14ac:dyDescent="0.3">
      <c r="A58" s="462"/>
      <c r="B58" s="236"/>
      <c r="C58" s="236"/>
      <c r="D58" s="236"/>
      <c r="E58" s="236"/>
      <c r="F58" s="236"/>
      <c r="G58" s="239"/>
      <c r="H58" s="463"/>
      <c r="I58" s="464"/>
      <c r="J58" s="465"/>
      <c r="K58" s="464">
        <f>IF(NOT(ISERROR(MATCH(J58,_xlfn.ANCHORARRAY(E70),0))),I72&amp;"Por favor no seleccionar los criterios de impacto",J58)</f>
        <v>0</v>
      </c>
      <c r="L58" s="463"/>
      <c r="M58" s="464"/>
      <c r="N58" s="466"/>
      <c r="O58" s="474">
        <v>5</v>
      </c>
      <c r="P58" s="452"/>
      <c r="Q58" s="468"/>
      <c r="R58" s="469"/>
      <c r="S58" s="469"/>
      <c r="T58" s="455"/>
      <c r="U58" s="469"/>
      <c r="V58" s="469"/>
      <c r="W58" s="469"/>
      <c r="X58" s="479"/>
      <c r="Y58" s="471"/>
      <c r="Z58" s="456"/>
      <c r="AA58" s="471"/>
      <c r="AB58" s="456"/>
      <c r="AC58" s="472"/>
      <c r="AD58" s="483"/>
      <c r="AE58" s="461"/>
      <c r="AF58" s="484"/>
      <c r="AG58" s="485"/>
      <c r="AH58" s="485"/>
      <c r="AI58" s="485"/>
      <c r="AJ58" s="461"/>
      <c r="AK58" s="484"/>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row>
    <row r="59" spans="1:69" ht="18" customHeight="1" x14ac:dyDescent="0.3">
      <c r="A59" s="486"/>
      <c r="B59" s="237"/>
      <c r="C59" s="237"/>
      <c r="D59" s="237"/>
      <c r="E59" s="237"/>
      <c r="F59" s="237"/>
      <c r="G59" s="240"/>
      <c r="H59" s="487"/>
      <c r="I59" s="488"/>
      <c r="J59" s="489"/>
      <c r="K59" s="488">
        <f>IF(NOT(ISERROR(MATCH(J59,_xlfn.ANCHORARRAY(E71),0))),I73&amp;"Por favor no seleccionar los criterios de impacto",J59)</f>
        <v>0</v>
      </c>
      <c r="L59" s="487"/>
      <c r="M59" s="488"/>
      <c r="N59" s="490"/>
      <c r="O59" s="474">
        <v>6</v>
      </c>
      <c r="P59" s="452"/>
      <c r="Q59" s="468"/>
      <c r="R59" s="469"/>
      <c r="S59" s="469"/>
      <c r="T59" s="455"/>
      <c r="U59" s="469"/>
      <c r="V59" s="469"/>
      <c r="W59" s="469"/>
      <c r="X59" s="479"/>
      <c r="Y59" s="471"/>
      <c r="Z59" s="456"/>
      <c r="AA59" s="471"/>
      <c r="AB59" s="456"/>
      <c r="AC59" s="472"/>
      <c r="AD59" s="483"/>
      <c r="AE59" s="461"/>
      <c r="AF59" s="484"/>
      <c r="AG59" s="485"/>
      <c r="AH59" s="485"/>
      <c r="AI59" s="485"/>
      <c r="AJ59" s="461"/>
      <c r="AK59" s="484"/>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row>
    <row r="60" spans="1:69" ht="125.25" customHeight="1" x14ac:dyDescent="0.3">
      <c r="A60" s="416">
        <v>9</v>
      </c>
      <c r="B60" s="235" t="s">
        <v>128</v>
      </c>
      <c r="C60" s="235" t="s">
        <v>304</v>
      </c>
      <c r="D60" s="235" t="s">
        <v>327</v>
      </c>
      <c r="E60" s="235" t="s">
        <v>316</v>
      </c>
      <c r="F60" s="235" t="s">
        <v>130</v>
      </c>
      <c r="G60" s="238">
        <v>200</v>
      </c>
      <c r="H60" s="447" t="str">
        <f>IF(G60&lt;=0,"",IF(G60&lt;=2,"Muy Baja",IF(G60&lt;=24,"Baja",IF(G60&lt;=500,"Media",IF(G60&lt;=5000,"Alta","Muy Alta")))))</f>
        <v>Media</v>
      </c>
      <c r="I60" s="448">
        <f>IF(H60="","",IF(H60="Muy Baja",0.2,IF(H60="Baja",0.4,IF(H60="Media",0.6,IF(H60="Alta",0.8,IF(H60="Muy Alta",1,))))))</f>
        <v>0.6</v>
      </c>
      <c r="J60" s="449" t="s">
        <v>142</v>
      </c>
      <c r="K60" s="448" t="str">
        <f>IF(NOT(ISERROR(MATCH(J60,'[1]Tabla Impacto'!$B$221:$B$223,0))),'[1]Tabla Impacto'!$F$223&amp;"Por favor no seleccionar los criterios de impacto(Afectación Económica o presupuestal y Pérdida Reputacional)",J60)</f>
        <v xml:space="preserve">     El riesgo afecta la imagen de la entidad con algunos usuarios de relevancia frente al logro de los objetivos</v>
      </c>
      <c r="L60" s="447" t="str">
        <f>IF(OR(K60='Tabla Impacto'!$C$11,K60='Tabla Impacto'!$D$11),"Leve",IF(OR(K60='Tabla Impacto'!$C$12,K60='Tabla Impacto'!$D$12),"Menor",IF(OR(K60='Tabla Impacto'!$C$13,K60='Tabla Impacto'!$D$13),"Moderado",IF(OR(K60='Tabla Impacto'!$C$14,K60='Tabla Impacto'!$D$14),"Mayor",IF(OR(K60='Tabla Impacto'!$C$15,K60='Tabla Impacto'!$D$15),"Catastrófico","")))))</f>
        <v>Moderado</v>
      </c>
      <c r="M60" s="448">
        <f>IF(L60="","",IF(L60="Leve",0.2,IF(L60="Menor",0.4,IF(L60="Moderado",0.6,IF(L60="Mayor",0.8,IF(L60="Catastrófico",1,))))))</f>
        <v>0.6</v>
      </c>
      <c r="N60" s="450"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Moderado</v>
      </c>
      <c r="O60" s="474">
        <v>1</v>
      </c>
      <c r="P60" s="452" t="s">
        <v>328</v>
      </c>
      <c r="Q60" s="468" t="str">
        <f t="shared" ref="Q60" si="47">IF(OR(R60="Preventivo",R60="Detectivo"),"Probabilidad",IF(R60="Correctivo","Impacto",""))</f>
        <v>Probabilidad</v>
      </c>
      <c r="R60" s="469" t="s">
        <v>132</v>
      </c>
      <c r="S60" s="469" t="s">
        <v>133</v>
      </c>
      <c r="T60" s="455" t="str">
        <f t="shared" ref="T60" si="48">IF(AND(R60="Preventivo",S60="Automático"),"50%",IF(AND(R60="Preventivo",S60="Manual"),"40%",IF(AND(R60="Detectivo",S60="Automático"),"40%",IF(AND(R60="Detectivo",S60="Manual"),"30%",IF(AND(R60="Correctivo",S60="Automático"),"35%",IF(AND(R60="Correctivo",S60="Manual"),"25%",""))))))</f>
        <v>40%</v>
      </c>
      <c r="U60" s="469" t="s">
        <v>134</v>
      </c>
      <c r="V60" s="469" t="s">
        <v>135</v>
      </c>
      <c r="W60" s="469" t="s">
        <v>136</v>
      </c>
      <c r="X60" s="470">
        <f t="shared" ref="X60" si="49">IFERROR(IF(Q60="Probabilidad",(I60-(+I60*T60)),IF(Q60="Impacto",I60,"")),"")</f>
        <v>0.36</v>
      </c>
      <c r="Y60" s="471" t="str">
        <f t="shared" ref="Y60" si="50">IFERROR(IF(X60="","",IF(X60&lt;=0.2,"Muy Baja",IF(X60&lt;=0.4,"Baja",IF(X60&lt;=0.6,"Media",IF(X60&lt;=0.8,"Alta","Muy Alta"))))),"")</f>
        <v>Baja</v>
      </c>
      <c r="Z60" s="456">
        <f t="shared" ref="Z60" si="51">+X60</f>
        <v>0.36</v>
      </c>
      <c r="AA60" s="471" t="str">
        <f>IFERROR(IF(AB60="","",IF(AB60&lt;=0.2,"Leve",IF(AB60&lt;=0.4,"Menor",IF(AB60&lt;=0.6,"Moderado",IF(AB60&lt;=0.8,"Mayor","Catastrófico"))))),"")</f>
        <v>Moderado</v>
      </c>
      <c r="AB60" s="456">
        <f>IFERROR(IF(Q60="Impacto",(M60-(+M60*T60)),IF(Q60="Probabilidad",M60,"")),"")</f>
        <v>0.6</v>
      </c>
      <c r="AC60" s="472" t="str">
        <f t="shared" ref="AC60" si="52">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Moderado</v>
      </c>
      <c r="AD60" s="454" t="s">
        <v>137</v>
      </c>
      <c r="AE60" s="452" t="s">
        <v>330</v>
      </c>
      <c r="AF60" s="459" t="s">
        <v>329</v>
      </c>
      <c r="AG60" s="460">
        <v>45597</v>
      </c>
      <c r="AH60" s="460">
        <v>45642</v>
      </c>
      <c r="AI60" s="485"/>
      <c r="AJ60" s="461"/>
      <c r="AK60" s="484"/>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row>
    <row r="61" spans="1:69" x14ac:dyDescent="0.3">
      <c r="A61" s="417"/>
      <c r="B61" s="236"/>
      <c r="C61" s="236"/>
      <c r="D61" s="236"/>
      <c r="E61" s="236"/>
      <c r="F61" s="236"/>
      <c r="G61" s="239"/>
      <c r="H61" s="463"/>
      <c r="I61" s="464"/>
      <c r="J61" s="465"/>
      <c r="K61" s="464">
        <f>IF(NOT(ISERROR(MATCH(J61,_xlfn.ANCHORARRAY(E73),0))),I75&amp;"Por favor no seleccionar los criterios de impacto",J61)</f>
        <v>0</v>
      </c>
      <c r="L61" s="463"/>
      <c r="M61" s="464"/>
      <c r="N61" s="466"/>
      <c r="O61" s="474"/>
      <c r="P61" s="452"/>
      <c r="Q61" s="476"/>
      <c r="R61" s="477"/>
      <c r="S61" s="477"/>
      <c r="T61" s="478"/>
      <c r="U61" s="477"/>
      <c r="V61" s="477"/>
      <c r="W61" s="477"/>
      <c r="X61" s="479"/>
      <c r="Y61" s="480"/>
      <c r="Z61" s="481"/>
      <c r="AA61" s="480"/>
      <c r="AB61" s="481"/>
      <c r="AC61" s="482"/>
      <c r="AD61" s="483"/>
      <c r="AE61" s="461"/>
      <c r="AF61" s="484"/>
      <c r="AG61" s="485"/>
      <c r="AH61" s="485"/>
      <c r="AI61" s="485"/>
      <c r="AJ61" s="461"/>
      <c r="AK61" s="484"/>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row>
    <row r="62" spans="1:69" x14ac:dyDescent="0.3">
      <c r="A62" s="417"/>
      <c r="B62" s="236"/>
      <c r="C62" s="236"/>
      <c r="D62" s="236"/>
      <c r="E62" s="236"/>
      <c r="F62" s="236"/>
      <c r="G62" s="239"/>
      <c r="H62" s="463"/>
      <c r="I62" s="464"/>
      <c r="J62" s="465"/>
      <c r="K62" s="464">
        <f>IF(NOT(ISERROR(MATCH(J62,_xlfn.ANCHORARRAY(E74),0))),I76&amp;"Por favor no seleccionar los criterios de impacto",J62)</f>
        <v>0</v>
      </c>
      <c r="L62" s="463"/>
      <c r="M62" s="464"/>
      <c r="N62" s="466"/>
      <c r="O62" s="474"/>
      <c r="P62" s="475"/>
      <c r="Q62" s="476"/>
      <c r="R62" s="477"/>
      <c r="S62" s="477"/>
      <c r="T62" s="478"/>
      <c r="U62" s="477"/>
      <c r="V62" s="477"/>
      <c r="W62" s="477"/>
      <c r="X62" s="479"/>
      <c r="Y62" s="480"/>
      <c r="Z62" s="481"/>
      <c r="AA62" s="480"/>
      <c r="AB62" s="481"/>
      <c r="AC62" s="482"/>
      <c r="AD62" s="483"/>
      <c r="AE62" s="461"/>
      <c r="AF62" s="484"/>
      <c r="AG62" s="485"/>
      <c r="AH62" s="485"/>
      <c r="AI62" s="485"/>
      <c r="AJ62" s="461"/>
      <c r="AK62" s="484"/>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row>
    <row r="63" spans="1:69" x14ac:dyDescent="0.3">
      <c r="A63" s="417"/>
      <c r="B63" s="236"/>
      <c r="C63" s="236"/>
      <c r="D63" s="236"/>
      <c r="E63" s="236"/>
      <c r="F63" s="236"/>
      <c r="G63" s="239"/>
      <c r="H63" s="463"/>
      <c r="I63" s="464"/>
      <c r="J63" s="465"/>
      <c r="K63" s="464">
        <f>IF(NOT(ISERROR(MATCH(J63,_xlfn.ANCHORARRAY(E75),0))),I77&amp;"Por favor no seleccionar los criterios de impacto",J63)</f>
        <v>0</v>
      </c>
      <c r="L63" s="463"/>
      <c r="M63" s="464"/>
      <c r="N63" s="466"/>
      <c r="O63" s="474"/>
      <c r="P63" s="452"/>
      <c r="Q63" s="476"/>
      <c r="R63" s="477"/>
      <c r="S63" s="477"/>
      <c r="T63" s="478"/>
      <c r="U63" s="477"/>
      <c r="V63" s="477"/>
      <c r="W63" s="477"/>
      <c r="X63" s="479"/>
      <c r="Y63" s="480"/>
      <c r="Z63" s="481"/>
      <c r="AA63" s="480"/>
      <c r="AB63" s="481"/>
      <c r="AC63" s="482"/>
      <c r="AD63" s="483"/>
      <c r="AE63" s="461"/>
      <c r="AF63" s="484"/>
      <c r="AG63" s="485"/>
      <c r="AH63" s="485"/>
      <c r="AI63" s="485"/>
      <c r="AJ63" s="461"/>
      <c r="AK63" s="484"/>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row>
    <row r="64" spans="1:69" x14ac:dyDescent="0.3">
      <c r="A64" s="417"/>
      <c r="B64" s="236"/>
      <c r="C64" s="236"/>
      <c r="D64" s="236"/>
      <c r="E64" s="236"/>
      <c r="F64" s="236"/>
      <c r="G64" s="239"/>
      <c r="H64" s="463"/>
      <c r="I64" s="464"/>
      <c r="J64" s="465"/>
      <c r="K64" s="464">
        <f>IF(NOT(ISERROR(MATCH(J64,_xlfn.ANCHORARRAY(E76),0))),I78&amp;"Por favor no seleccionar los criterios de impacto",J64)</f>
        <v>0</v>
      </c>
      <c r="L64" s="463"/>
      <c r="M64" s="464"/>
      <c r="N64" s="466"/>
      <c r="O64" s="474"/>
      <c r="P64" s="452"/>
      <c r="Q64" s="476"/>
      <c r="R64" s="477"/>
      <c r="S64" s="477"/>
      <c r="T64" s="478"/>
      <c r="U64" s="477"/>
      <c r="V64" s="477"/>
      <c r="W64" s="477"/>
      <c r="X64" s="479"/>
      <c r="Y64" s="480"/>
      <c r="Z64" s="481"/>
      <c r="AA64" s="480"/>
      <c r="AB64" s="481"/>
      <c r="AC64" s="482"/>
      <c r="AD64" s="483"/>
      <c r="AE64" s="461"/>
      <c r="AF64" s="484"/>
      <c r="AG64" s="485"/>
      <c r="AH64" s="485"/>
      <c r="AI64" s="485"/>
      <c r="AJ64" s="461"/>
      <c r="AK64" s="484"/>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row>
    <row r="65" spans="1:69" x14ac:dyDescent="0.3">
      <c r="A65" s="418"/>
      <c r="B65" s="237"/>
      <c r="C65" s="237"/>
      <c r="D65" s="237"/>
      <c r="E65" s="237"/>
      <c r="F65" s="237"/>
      <c r="G65" s="240"/>
      <c r="H65" s="487"/>
      <c r="I65" s="488"/>
      <c r="J65" s="489"/>
      <c r="K65" s="488">
        <f>IF(NOT(ISERROR(MATCH(J65,_xlfn.ANCHORARRAY(E77),0))),I79&amp;"Por favor no seleccionar los criterios de impacto",J65)</f>
        <v>0</v>
      </c>
      <c r="L65" s="487"/>
      <c r="M65" s="488"/>
      <c r="N65" s="490"/>
      <c r="O65" s="474"/>
      <c r="P65" s="452"/>
      <c r="Q65" s="476"/>
      <c r="R65" s="477"/>
      <c r="S65" s="477"/>
      <c r="T65" s="478"/>
      <c r="U65" s="477"/>
      <c r="V65" s="477"/>
      <c r="W65" s="477"/>
      <c r="X65" s="479"/>
      <c r="Y65" s="480"/>
      <c r="Z65" s="481"/>
      <c r="AA65" s="480"/>
      <c r="AB65" s="481"/>
      <c r="AC65" s="482"/>
      <c r="AD65" s="483"/>
      <c r="AE65" s="461"/>
      <c r="AF65" s="484"/>
      <c r="AG65" s="485"/>
      <c r="AH65" s="485"/>
      <c r="AI65" s="485"/>
      <c r="AJ65" s="461"/>
      <c r="AK65" s="484"/>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row>
    <row r="66" spans="1:69" ht="77.25" customHeight="1" x14ac:dyDescent="0.3">
      <c r="A66" s="446">
        <v>10</v>
      </c>
      <c r="B66" s="235" t="s">
        <v>138</v>
      </c>
      <c r="C66" s="235" t="s">
        <v>307</v>
      </c>
      <c r="D66" s="235" t="s">
        <v>308</v>
      </c>
      <c r="E66" s="264" t="s">
        <v>309</v>
      </c>
      <c r="F66" s="235" t="s">
        <v>130</v>
      </c>
      <c r="G66" s="238">
        <v>365</v>
      </c>
      <c r="H66" s="447" t="str">
        <f>IF(G66&lt;=0,"",IF(G66&lt;=2,"Muy Baja",IF(G66&lt;=24,"Baja",IF(G66&lt;=500,"Media",IF(G66&lt;=5000,"Alta","Muy Alta")))))</f>
        <v>Media</v>
      </c>
      <c r="I66" s="448">
        <f>IF(H66="","",IF(H66="Muy Baja",0.2,IF(H66="Baja",0.4,IF(H66="Media",0.6,IF(H66="Alta",0.8,IF(H66="Muy Alta",1,))))))</f>
        <v>0.6</v>
      </c>
      <c r="J66" s="449" t="s">
        <v>142</v>
      </c>
      <c r="K66" s="448" t="str">
        <f>IF(NOT(ISERROR(MATCH(J66,'[1]Tabla Impacto'!$B$221:$B$223,0))),'[1]Tabla Impacto'!$F$223&amp;"Por favor no seleccionar los criterios de impacto(Afectación Económica o presupuestal y Pérdida Reputacional)",J66)</f>
        <v xml:space="preserve">     El riesgo afecta la imagen de la entidad con algunos usuarios de relevancia frente al logro de los objetivos</v>
      </c>
      <c r="L66" s="447" t="str">
        <f>IF(OR(K66='Tabla Impacto'!$C$11,K66='Tabla Impacto'!$D$11),"Leve",IF(OR(K66='Tabla Impacto'!$C$12,K66='Tabla Impacto'!$D$12),"Menor",IF(OR(K66='Tabla Impacto'!$C$13,K66='Tabla Impacto'!$D$13),"Moderado",IF(OR(K66='Tabla Impacto'!$C$14,K66='Tabla Impacto'!$D$14),"Mayor",IF(OR(K66='Tabla Impacto'!$C$15,K66='Tabla Impacto'!$D$15),"Catastrófico","")))))</f>
        <v>Moderado</v>
      </c>
      <c r="M66" s="448">
        <f>IF(L66="","",IF(L66="Leve",0.2,IF(L66="Menor",0.4,IF(L66="Moderado",0.6,IF(L66="Mayor",0.8,IF(L66="Catastrófico",1,))))))</f>
        <v>0.6</v>
      </c>
      <c r="N66" s="450"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Moderado</v>
      </c>
      <c r="O66" s="446">
        <v>1</v>
      </c>
      <c r="P66" s="497" t="s">
        <v>310</v>
      </c>
      <c r="Q66" s="498" t="str">
        <f t="shared" ref="Q66" si="53">IF(OR(R66="Preventivo",R66="Detectivo"),"Probabilidad",IF(R66="Correctivo","Impacto",""))</f>
        <v>Probabilidad</v>
      </c>
      <c r="R66" s="499" t="s">
        <v>132</v>
      </c>
      <c r="S66" s="499" t="s">
        <v>133</v>
      </c>
      <c r="T66" s="500" t="str">
        <f t="shared" ref="T66" si="54">IF(AND(R66="Preventivo",S66="Automático"),"50%",IF(AND(R66="Preventivo",S66="Manual"),"40%",IF(AND(R66="Detectivo",S66="Automático"),"40%",IF(AND(R66="Detectivo",S66="Manual"),"30%",IF(AND(R66="Correctivo",S66="Automático"),"35%",IF(AND(R66="Correctivo",S66="Manual"),"25%",""))))))</f>
        <v>40%</v>
      </c>
      <c r="U66" s="499" t="s">
        <v>246</v>
      </c>
      <c r="V66" s="499" t="s">
        <v>135</v>
      </c>
      <c r="W66" s="499" t="s">
        <v>136</v>
      </c>
      <c r="X66" s="501">
        <f>IFERROR(IF(Q66="Probabilidad",(I66-(+I66*T66)),IF(Q66="Impacto",I66,"")),"")</f>
        <v>0.36</v>
      </c>
      <c r="Y66" s="502" t="str">
        <f t="shared" ref="Y66" si="55">IFERROR(IF(X66="","",IF(X66&lt;=0.2,"Muy Baja",IF(X66&lt;=0.4,"Baja",IF(X66&lt;=0.6,"Media",IF(X66&lt;=0.8,"Alta","Muy Alta"))))),"")</f>
        <v>Baja</v>
      </c>
      <c r="Z66" s="500">
        <f t="shared" ref="Z66" si="56">+X66</f>
        <v>0.36</v>
      </c>
      <c r="AA66" s="502" t="str">
        <f>IFERROR(IF(AB66="","",IF(AB66&lt;=0.2,"Leve",IF(AB66&lt;=0.4,"Menor",IF(AB66&lt;=0.6,"Moderado",IF(AB66&lt;=0.8,"Mayor","Catastrófico"))))),"")</f>
        <v>Moderado</v>
      </c>
      <c r="AB66" s="500">
        <f>IFERROR(IF(Q66="Impacto",(M66-(+M66*T66)),IF(Q66="Probabilidad",M66,"")),"")</f>
        <v>0.6</v>
      </c>
      <c r="AC66" s="503" t="str">
        <f t="shared" ref="AC66" si="57">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Moderado</v>
      </c>
      <c r="AD66" s="499" t="s">
        <v>137</v>
      </c>
      <c r="AE66" s="459" t="s">
        <v>315</v>
      </c>
      <c r="AF66" s="459" t="s">
        <v>305</v>
      </c>
      <c r="AG66" s="460">
        <v>45373</v>
      </c>
      <c r="AH66" s="460">
        <v>45504</v>
      </c>
      <c r="AI66" s="485"/>
      <c r="AJ66" s="461"/>
      <c r="AK66" s="484"/>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row>
    <row r="67" spans="1:69" ht="63" customHeight="1" x14ac:dyDescent="0.3">
      <c r="A67" s="462"/>
      <c r="B67" s="236"/>
      <c r="C67" s="236"/>
      <c r="D67" s="236"/>
      <c r="E67" s="265"/>
      <c r="F67" s="236"/>
      <c r="G67" s="239"/>
      <c r="H67" s="463"/>
      <c r="I67" s="464"/>
      <c r="J67" s="465"/>
      <c r="K67" s="464"/>
      <c r="L67" s="463"/>
      <c r="M67" s="464"/>
      <c r="N67" s="466"/>
      <c r="O67" s="486"/>
      <c r="P67" s="504"/>
      <c r="Q67" s="505"/>
      <c r="R67" s="506"/>
      <c r="S67" s="506"/>
      <c r="T67" s="507"/>
      <c r="U67" s="506"/>
      <c r="V67" s="506"/>
      <c r="W67" s="506"/>
      <c r="X67" s="508"/>
      <c r="Y67" s="509"/>
      <c r="Z67" s="507"/>
      <c r="AA67" s="509"/>
      <c r="AB67" s="507"/>
      <c r="AC67" s="510"/>
      <c r="AD67" s="506"/>
      <c r="AE67" s="459" t="s">
        <v>311</v>
      </c>
      <c r="AF67" s="459" t="s">
        <v>305</v>
      </c>
      <c r="AG67" s="460">
        <v>45373</v>
      </c>
      <c r="AH67" s="460">
        <v>45642</v>
      </c>
      <c r="AI67" s="485"/>
      <c r="AJ67" s="461"/>
      <c r="AK67" s="484"/>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row>
    <row r="68" spans="1:69" ht="18" customHeight="1" x14ac:dyDescent="0.3">
      <c r="A68" s="462"/>
      <c r="B68" s="236"/>
      <c r="C68" s="236"/>
      <c r="D68" s="236"/>
      <c r="E68" s="265"/>
      <c r="F68" s="236"/>
      <c r="G68" s="239"/>
      <c r="H68" s="463"/>
      <c r="I68" s="464"/>
      <c r="J68" s="465"/>
      <c r="K68" s="464">
        <f>IF(NOT(ISERROR(MATCH(J68,_xlfn.ANCHORARRAY(E79),0))),I81&amp;"Por favor no seleccionar los criterios de impacto",J68)</f>
        <v>0</v>
      </c>
      <c r="L68" s="463"/>
      <c r="M68" s="464"/>
      <c r="N68" s="466"/>
      <c r="O68" s="474">
        <v>2</v>
      </c>
      <c r="P68" s="452"/>
      <c r="Q68" s="476"/>
      <c r="R68" s="477"/>
      <c r="S68" s="477"/>
      <c r="T68" s="478"/>
      <c r="U68" s="477"/>
      <c r="V68" s="477"/>
      <c r="W68" s="477"/>
      <c r="X68" s="479"/>
      <c r="Y68" s="480"/>
      <c r="Z68" s="481"/>
      <c r="AA68" s="480"/>
      <c r="AB68" s="481"/>
      <c r="AC68" s="482"/>
      <c r="AD68" s="483"/>
      <c r="AE68" s="461"/>
      <c r="AF68" s="484"/>
      <c r="AG68" s="485"/>
      <c r="AH68" s="485"/>
      <c r="AI68" s="485"/>
      <c r="AJ68" s="461"/>
      <c r="AK68" s="484"/>
    </row>
    <row r="69" spans="1:69" ht="18" customHeight="1" x14ac:dyDescent="0.3">
      <c r="A69" s="462"/>
      <c r="B69" s="236"/>
      <c r="C69" s="236"/>
      <c r="D69" s="236"/>
      <c r="E69" s="265"/>
      <c r="F69" s="236"/>
      <c r="G69" s="239"/>
      <c r="H69" s="463"/>
      <c r="I69" s="464"/>
      <c r="J69" s="465"/>
      <c r="K69" s="464">
        <f>IF(NOT(ISERROR(MATCH(J69,_xlfn.ANCHORARRAY(E80),0))),I82&amp;"Por favor no seleccionar los criterios de impacto",J69)</f>
        <v>0</v>
      </c>
      <c r="L69" s="463"/>
      <c r="M69" s="464"/>
      <c r="N69" s="466"/>
      <c r="O69" s="474">
        <v>3</v>
      </c>
      <c r="P69" s="475"/>
      <c r="Q69" s="476"/>
      <c r="R69" s="477"/>
      <c r="S69" s="477"/>
      <c r="T69" s="478"/>
      <c r="U69" s="477"/>
      <c r="V69" s="477"/>
      <c r="W69" s="477"/>
      <c r="X69" s="479"/>
      <c r="Y69" s="480"/>
      <c r="Z69" s="481"/>
      <c r="AA69" s="480"/>
      <c r="AB69" s="481"/>
      <c r="AC69" s="482"/>
      <c r="AD69" s="483"/>
      <c r="AE69" s="461"/>
      <c r="AF69" s="484"/>
      <c r="AG69" s="485"/>
      <c r="AH69" s="485"/>
      <c r="AI69" s="485"/>
      <c r="AJ69" s="461"/>
      <c r="AK69" s="484"/>
    </row>
    <row r="70" spans="1:69" ht="18" customHeight="1" x14ac:dyDescent="0.3">
      <c r="A70" s="462"/>
      <c r="B70" s="236"/>
      <c r="C70" s="236"/>
      <c r="D70" s="236"/>
      <c r="E70" s="265"/>
      <c r="F70" s="236"/>
      <c r="G70" s="239"/>
      <c r="H70" s="463"/>
      <c r="I70" s="464"/>
      <c r="J70" s="465"/>
      <c r="K70" s="464">
        <f>IF(NOT(ISERROR(MATCH(J70,_xlfn.ANCHORARRAY(E81),0))),I83&amp;"Por favor no seleccionar los criterios de impacto",J70)</f>
        <v>0</v>
      </c>
      <c r="L70" s="463"/>
      <c r="M70" s="464"/>
      <c r="N70" s="466"/>
      <c r="O70" s="474">
        <v>4</v>
      </c>
      <c r="P70" s="452"/>
      <c r="Q70" s="476"/>
      <c r="R70" s="477"/>
      <c r="S70" s="477"/>
      <c r="T70" s="478"/>
      <c r="U70" s="477"/>
      <c r="V70" s="477"/>
      <c r="W70" s="477"/>
      <c r="X70" s="479"/>
      <c r="Y70" s="480"/>
      <c r="Z70" s="481"/>
      <c r="AA70" s="480"/>
      <c r="AB70" s="481"/>
      <c r="AC70" s="482"/>
      <c r="AD70" s="483"/>
      <c r="AE70" s="461"/>
      <c r="AF70" s="484"/>
      <c r="AG70" s="485"/>
      <c r="AH70" s="485"/>
      <c r="AI70" s="485"/>
      <c r="AJ70" s="461"/>
      <c r="AK70" s="484"/>
    </row>
    <row r="71" spans="1:69" ht="18" customHeight="1" x14ac:dyDescent="0.3">
      <c r="A71" s="462"/>
      <c r="B71" s="236"/>
      <c r="C71" s="236"/>
      <c r="D71" s="236"/>
      <c r="E71" s="265"/>
      <c r="F71" s="236"/>
      <c r="G71" s="239"/>
      <c r="H71" s="463"/>
      <c r="I71" s="464"/>
      <c r="J71" s="465"/>
      <c r="K71" s="464">
        <f>IF(NOT(ISERROR(MATCH(J71,_xlfn.ANCHORARRAY(E82),0))),I84&amp;"Por favor no seleccionar los criterios de impacto",J71)</f>
        <v>0</v>
      </c>
      <c r="L71" s="463"/>
      <c r="M71" s="464"/>
      <c r="N71" s="466"/>
      <c r="O71" s="474">
        <v>5</v>
      </c>
      <c r="P71" s="452"/>
      <c r="Q71" s="476"/>
      <c r="R71" s="477"/>
      <c r="S71" s="477"/>
      <c r="T71" s="478"/>
      <c r="U71" s="477"/>
      <c r="V71" s="477"/>
      <c r="W71" s="477"/>
      <c r="X71" s="479"/>
      <c r="Y71" s="480"/>
      <c r="Z71" s="481"/>
      <c r="AA71" s="480"/>
      <c r="AB71" s="481"/>
      <c r="AC71" s="482"/>
      <c r="AD71" s="483"/>
      <c r="AE71" s="461"/>
      <c r="AF71" s="484"/>
      <c r="AG71" s="485"/>
      <c r="AH71" s="485"/>
      <c r="AI71" s="485"/>
      <c r="AJ71" s="461"/>
      <c r="AK71" s="484"/>
    </row>
    <row r="72" spans="1:69" ht="18" customHeight="1" x14ac:dyDescent="0.3">
      <c r="A72" s="486"/>
      <c r="B72" s="237"/>
      <c r="C72" s="237"/>
      <c r="D72" s="237"/>
      <c r="E72" s="266"/>
      <c r="F72" s="237"/>
      <c r="G72" s="240"/>
      <c r="H72" s="487"/>
      <c r="I72" s="488"/>
      <c r="J72" s="489"/>
      <c r="K72" s="488">
        <f>IF(NOT(ISERROR(MATCH(J72,_xlfn.ANCHORARRAY(E83),0))),I85&amp;"Por favor no seleccionar los criterios de impacto",J72)</f>
        <v>0</v>
      </c>
      <c r="L72" s="487"/>
      <c r="M72" s="488"/>
      <c r="N72" s="490"/>
      <c r="O72" s="474">
        <v>6</v>
      </c>
      <c r="P72" s="452"/>
      <c r="Q72" s="476"/>
      <c r="R72" s="477"/>
      <c r="S72" s="477"/>
      <c r="T72" s="478"/>
      <c r="U72" s="477"/>
      <c r="V72" s="477"/>
      <c r="W72" s="477"/>
      <c r="X72" s="479"/>
      <c r="Y72" s="480"/>
      <c r="Z72" s="481"/>
      <c r="AA72" s="480"/>
      <c r="AB72" s="481"/>
      <c r="AC72" s="482"/>
      <c r="AD72" s="483"/>
      <c r="AE72" s="461"/>
      <c r="AF72" s="484"/>
      <c r="AG72" s="485"/>
      <c r="AH72" s="485"/>
      <c r="AI72" s="485"/>
      <c r="AJ72" s="461"/>
      <c r="AK72" s="484"/>
    </row>
    <row r="73" spans="1:69" ht="34.5" customHeight="1" x14ac:dyDescent="0.3">
      <c r="A73" s="511" t="s">
        <v>331</v>
      </c>
      <c r="B73" s="512"/>
      <c r="C73" s="512"/>
      <c r="D73" s="512"/>
      <c r="E73" s="512"/>
      <c r="F73" s="512"/>
      <c r="G73" s="512"/>
      <c r="H73" s="512"/>
      <c r="I73" s="512"/>
      <c r="J73" s="512"/>
      <c r="K73" s="512"/>
      <c r="L73" s="512"/>
      <c r="M73" s="512"/>
      <c r="N73" s="512"/>
      <c r="O73" s="512"/>
      <c r="P73" s="512"/>
      <c r="Q73" s="512"/>
      <c r="R73" s="512"/>
      <c r="S73" s="512"/>
      <c r="T73" s="512"/>
      <c r="U73" s="512"/>
      <c r="V73" s="512"/>
      <c r="W73" s="512"/>
      <c r="X73" s="512"/>
      <c r="Y73" s="512"/>
      <c r="Z73" s="512"/>
      <c r="AA73" s="512"/>
      <c r="AB73" s="512"/>
      <c r="AC73" s="512"/>
      <c r="AD73" s="512"/>
      <c r="AE73" s="512"/>
      <c r="AF73" s="512"/>
      <c r="AG73" s="512"/>
      <c r="AH73" s="512"/>
      <c r="AI73" s="512"/>
      <c r="AJ73" s="512"/>
      <c r="AK73" s="513"/>
    </row>
    <row r="75" spans="1:69" x14ac:dyDescent="0.3">
      <c r="A75" s="1"/>
      <c r="B75" s="21" t="s">
        <v>164</v>
      </c>
      <c r="C75" s="1"/>
      <c r="D75" s="1"/>
      <c r="F75" s="1"/>
    </row>
  </sheetData>
  <dataConsolidate/>
  <mergeCells count="207">
    <mergeCell ref="A73:AK73"/>
    <mergeCell ref="X66:X67"/>
    <mergeCell ref="Y66:Y67"/>
    <mergeCell ref="Z66:Z67"/>
    <mergeCell ref="AA66:AA67"/>
    <mergeCell ref="AB66:AB67"/>
    <mergeCell ref="AC66:AC67"/>
    <mergeCell ref="AD66:AD67"/>
    <mergeCell ref="O66:O67"/>
    <mergeCell ref="P66:P67"/>
    <mergeCell ref="Q66:Q67"/>
    <mergeCell ref="R66:R67"/>
    <mergeCell ref="S66:S67"/>
    <mergeCell ref="T66:T67"/>
    <mergeCell ref="U66:U67"/>
    <mergeCell ref="V66:V67"/>
    <mergeCell ref="W66:W67"/>
    <mergeCell ref="F66:F72"/>
    <mergeCell ref="G66:G72"/>
    <mergeCell ref="H66:H72"/>
    <mergeCell ref="K12:K17"/>
    <mergeCell ref="B12:B17"/>
    <mergeCell ref="A12:A17"/>
    <mergeCell ref="J12:J17"/>
    <mergeCell ref="I12:I17"/>
    <mergeCell ref="H12:H17"/>
    <mergeCell ref="G12:G17"/>
    <mergeCell ref="F12:F17"/>
    <mergeCell ref="E12:E17"/>
    <mergeCell ref="D12:D17"/>
    <mergeCell ref="C12:C17"/>
    <mergeCell ref="Y10:Y11"/>
    <mergeCell ref="Z10:Z11"/>
    <mergeCell ref="G10:G11"/>
    <mergeCell ref="H10:H11"/>
    <mergeCell ref="I10:I11"/>
    <mergeCell ref="L10:L11"/>
    <mergeCell ref="M10:M11"/>
    <mergeCell ref="B10:B11"/>
    <mergeCell ref="N10:N11"/>
    <mergeCell ref="J10:J11"/>
    <mergeCell ref="K10:K11"/>
    <mergeCell ref="Q10:Q11"/>
    <mergeCell ref="R10:W10"/>
    <mergeCell ref="E18:E23"/>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B18:B23"/>
    <mergeCell ref="C18:C23"/>
    <mergeCell ref="D18:D23"/>
    <mergeCell ref="A30:A35"/>
    <mergeCell ref="B30:B35"/>
    <mergeCell ref="C30:C35"/>
    <mergeCell ref="D30:D35"/>
    <mergeCell ref="E30:E35"/>
    <mergeCell ref="F30:F35"/>
    <mergeCell ref="G30:G35"/>
    <mergeCell ref="H30:H35"/>
    <mergeCell ref="I30:I35"/>
    <mergeCell ref="G36:G41"/>
    <mergeCell ref="H36:H41"/>
    <mergeCell ref="A36:A41"/>
    <mergeCell ref="B36:B41"/>
    <mergeCell ref="C36:C41"/>
    <mergeCell ref="A42:A47"/>
    <mergeCell ref="B42:B47"/>
    <mergeCell ref="C42:C47"/>
    <mergeCell ref="D42:D47"/>
    <mergeCell ref="E42:E47"/>
    <mergeCell ref="F42:F47"/>
    <mergeCell ref="D36:D41"/>
    <mergeCell ref="E36:E41"/>
    <mergeCell ref="F36:F41"/>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A1:D4"/>
    <mergeCell ref="A66:A72"/>
    <mergeCell ref="B66:B72"/>
    <mergeCell ref="C66:C72"/>
    <mergeCell ref="D66:D72"/>
    <mergeCell ref="E66:E72"/>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AJ1:AK1"/>
    <mergeCell ref="AJ2:AK2"/>
    <mergeCell ref="AJ3:AK3"/>
    <mergeCell ref="AJ4:AK4"/>
    <mergeCell ref="E1:AI4"/>
    <mergeCell ref="J66:J72"/>
    <mergeCell ref="K66:K72"/>
    <mergeCell ref="L66:L72"/>
    <mergeCell ref="M66:M72"/>
    <mergeCell ref="N66:N72"/>
    <mergeCell ref="I66:I72"/>
    <mergeCell ref="AH10:AH11"/>
    <mergeCell ref="O6:Q6"/>
    <mergeCell ref="O9:W9"/>
    <mergeCell ref="X9:AD9"/>
    <mergeCell ref="AE9:AK9"/>
    <mergeCell ref="M24:M29"/>
    <mergeCell ref="N24:N29"/>
    <mergeCell ref="J30:J35"/>
    <mergeCell ref="K30:K35"/>
    <mergeCell ref="L30:L35"/>
    <mergeCell ref="M30:M35"/>
    <mergeCell ref="N30:N35"/>
    <mergeCell ref="K18:K23"/>
    <mergeCell ref="N12:N17"/>
    <mergeCell ref="M12:M17"/>
    <mergeCell ref="L12:L17"/>
    <mergeCell ref="A60:A65"/>
    <mergeCell ref="B60:B65"/>
    <mergeCell ref="C60:C65"/>
    <mergeCell ref="D60:D65"/>
    <mergeCell ref="E60:E65"/>
    <mergeCell ref="F60:F65"/>
    <mergeCell ref="G60:G65"/>
    <mergeCell ref="H60:H65"/>
    <mergeCell ref="I60:I65"/>
    <mergeCell ref="D48:D53"/>
    <mergeCell ref="E48:E53"/>
    <mergeCell ref="M36:M41"/>
    <mergeCell ref="N36:N41"/>
    <mergeCell ref="M42:M47"/>
    <mergeCell ref="N42:N47"/>
    <mergeCell ref="J48:J53"/>
    <mergeCell ref="K48:K53"/>
    <mergeCell ref="L48:L53"/>
    <mergeCell ref="J42:J47"/>
    <mergeCell ref="K42:K47"/>
    <mergeCell ref="L42:L47"/>
  </mergeCells>
  <conditionalFormatting sqref="H12 H18">
    <cfRule type="cellIs" dxfId="114" priority="543" operator="equal">
      <formula>"Media"</formula>
    </cfRule>
    <cfRule type="cellIs" dxfId="113" priority="542" operator="equal">
      <formula>"Alta"</formula>
    </cfRule>
    <cfRule type="cellIs" dxfId="112" priority="541" operator="equal">
      <formula>"Muy Alta"</formula>
    </cfRule>
    <cfRule type="cellIs" dxfId="111" priority="544" operator="equal">
      <formula>"Baja"</formula>
    </cfRule>
    <cfRule type="cellIs" dxfId="110" priority="545" operator="equal">
      <formula>"Muy Baja"</formula>
    </cfRule>
  </conditionalFormatting>
  <conditionalFormatting sqref="H24">
    <cfRule type="cellIs" dxfId="109" priority="447" operator="equal">
      <formula>"Muy Baja"</formula>
    </cfRule>
    <cfRule type="cellIs" dxfId="108" priority="446" operator="equal">
      <formula>"Baja"</formula>
    </cfRule>
    <cfRule type="cellIs" dxfId="107" priority="445" operator="equal">
      <formula>"Media"</formula>
    </cfRule>
    <cfRule type="cellIs" dxfId="106" priority="444" operator="equal">
      <formula>"Alta"</formula>
    </cfRule>
    <cfRule type="cellIs" dxfId="105" priority="443" operator="equal">
      <formula>"Muy Alta"</formula>
    </cfRule>
  </conditionalFormatting>
  <conditionalFormatting sqref="H30 H36">
    <cfRule type="cellIs" dxfId="104" priority="415" operator="equal">
      <formula>"Muy Alta"</formula>
    </cfRule>
    <cfRule type="cellIs" dxfId="103" priority="419" operator="equal">
      <formula>"Muy Baja"</formula>
    </cfRule>
    <cfRule type="cellIs" dxfId="102" priority="418" operator="equal">
      <formula>"Baja"</formula>
    </cfRule>
    <cfRule type="cellIs" dxfId="101" priority="417" operator="equal">
      <formula>"Media"</formula>
    </cfRule>
    <cfRule type="cellIs" dxfId="100" priority="416" operator="equal">
      <formula>"Alta"</formula>
    </cfRule>
  </conditionalFormatting>
  <conditionalFormatting sqref="H42">
    <cfRule type="cellIs" dxfId="99" priority="362" operator="equal">
      <formula>"Baja"</formula>
    </cfRule>
    <cfRule type="cellIs" dxfId="98" priority="363" operator="equal">
      <formula>"Muy Baja"</formula>
    </cfRule>
    <cfRule type="cellIs" dxfId="97" priority="360" operator="equal">
      <formula>"Alta"</formula>
    </cfRule>
    <cfRule type="cellIs" dxfId="96" priority="359" operator="equal">
      <formula>"Muy Alta"</formula>
    </cfRule>
    <cfRule type="cellIs" dxfId="95" priority="361" operator="equal">
      <formula>"Media"</formula>
    </cfRule>
  </conditionalFormatting>
  <conditionalFormatting sqref="H48">
    <cfRule type="cellIs" dxfId="94" priority="333" operator="equal">
      <formula>"Media"</formula>
    </cfRule>
    <cfRule type="cellIs" dxfId="93" priority="334" operator="equal">
      <formula>"Baja"</formula>
    </cfRule>
    <cfRule type="cellIs" dxfId="92" priority="335" operator="equal">
      <formula>"Muy Baja"</formula>
    </cfRule>
    <cfRule type="cellIs" dxfId="91" priority="331" operator="equal">
      <formula>"Muy Alta"</formula>
    </cfRule>
    <cfRule type="cellIs" dxfId="90" priority="332" operator="equal">
      <formula>"Alta"</formula>
    </cfRule>
  </conditionalFormatting>
  <conditionalFormatting sqref="H54">
    <cfRule type="cellIs" dxfId="89" priority="304" operator="equal">
      <formula>"Alta"</formula>
    </cfRule>
    <cfRule type="cellIs" dxfId="88" priority="307" operator="equal">
      <formula>"Muy Baja"</formula>
    </cfRule>
    <cfRule type="cellIs" dxfId="87" priority="306" operator="equal">
      <formula>"Baja"</formula>
    </cfRule>
    <cfRule type="cellIs" dxfId="86" priority="305" operator="equal">
      <formula>"Media"</formula>
    </cfRule>
    <cfRule type="cellIs" dxfId="85" priority="303" operator="equal">
      <formula>"Muy Alta"</formula>
    </cfRule>
  </conditionalFormatting>
  <conditionalFormatting sqref="H60">
    <cfRule type="cellIs" dxfId="84" priority="41" operator="equal">
      <formula>"Baja"</formula>
    </cfRule>
    <cfRule type="cellIs" dxfId="83" priority="42" operator="equal">
      <formula>"Muy Baja"</formula>
    </cfRule>
    <cfRule type="cellIs" dxfId="82" priority="38" operator="equal">
      <formula>"Muy Alta"</formula>
    </cfRule>
    <cfRule type="cellIs" dxfId="81" priority="39" operator="equal">
      <formula>"Alta"</formula>
    </cfRule>
    <cfRule type="cellIs" dxfId="80" priority="40" operator="equal">
      <formula>"Media"</formula>
    </cfRule>
  </conditionalFormatting>
  <conditionalFormatting sqref="H66:H67">
    <cfRule type="cellIs" dxfId="79" priority="10" operator="equal">
      <formula>"Muy Alta"</formula>
    </cfRule>
    <cfRule type="cellIs" dxfId="78" priority="11" operator="equal">
      <formula>"Alta"</formula>
    </cfRule>
    <cfRule type="cellIs" dxfId="77" priority="13" operator="equal">
      <formula>"Baja"</formula>
    </cfRule>
    <cfRule type="cellIs" dxfId="76" priority="12" operator="equal">
      <formula>"Media"</formula>
    </cfRule>
    <cfRule type="cellIs" dxfId="75" priority="14" operator="equal">
      <formula>"Muy Baja"</formula>
    </cfRule>
  </conditionalFormatting>
  <conditionalFormatting sqref="K12">
    <cfRule type="containsText" dxfId="74" priority="223" operator="containsText" text="❌">
      <formula>NOT(ISERROR(SEARCH("❌",K12)))</formula>
    </cfRule>
  </conditionalFormatting>
  <conditionalFormatting sqref="K18:K72">
    <cfRule type="containsText" dxfId="73" priority="48" operator="containsText" text="❌">
      <formula>NOT(ISERROR(SEARCH("❌",K18)))</formula>
    </cfRule>
  </conditionalFormatting>
  <conditionalFormatting sqref="L12 L18 L24 L30 L36 L42 L48 L54">
    <cfRule type="cellIs" dxfId="72" priority="540" operator="equal">
      <formula>"Leve"</formula>
    </cfRule>
    <cfRule type="cellIs" dxfId="71" priority="537" operator="equal">
      <formula>"Mayor"</formula>
    </cfRule>
    <cfRule type="cellIs" dxfId="70" priority="536" operator="equal">
      <formula>"Catastrófico"</formula>
    </cfRule>
    <cfRule type="cellIs" dxfId="69" priority="539" operator="equal">
      <formula>"Menor"</formula>
    </cfRule>
    <cfRule type="cellIs" dxfId="68" priority="538" operator="equal">
      <formula>"Moderado"</formula>
    </cfRule>
  </conditionalFormatting>
  <conditionalFormatting sqref="L60">
    <cfRule type="cellIs" dxfId="67" priority="32" operator="equal">
      <formula>"Menor"</formula>
    </cfRule>
    <cfRule type="cellIs" dxfId="66" priority="31" operator="equal">
      <formula>"Moderado"</formula>
    </cfRule>
    <cfRule type="cellIs" dxfId="65" priority="29" operator="equal">
      <formula>"Catastrófico"</formula>
    </cfRule>
    <cfRule type="cellIs" dxfId="64" priority="30" operator="equal">
      <formula>"Mayor"</formula>
    </cfRule>
    <cfRule type="cellIs" dxfId="63" priority="33" operator="equal">
      <formula>"Leve"</formula>
    </cfRule>
  </conditionalFormatting>
  <conditionalFormatting sqref="L66:L67">
    <cfRule type="cellIs" dxfId="62" priority="5" operator="equal">
      <formula>"Catastrófico"</formula>
    </cfRule>
    <cfRule type="cellIs" dxfId="61" priority="6" operator="equal">
      <formula>"Mayor"</formula>
    </cfRule>
    <cfRule type="cellIs" dxfId="60" priority="7" operator="equal">
      <formula>"Moderado"</formula>
    </cfRule>
    <cfRule type="cellIs" dxfId="59" priority="9" operator="equal">
      <formula>"Leve"</formula>
    </cfRule>
    <cfRule type="cellIs" dxfId="58" priority="8" operator="equal">
      <formula>"Menor"</formula>
    </cfRule>
  </conditionalFormatting>
  <conditionalFormatting sqref="N12">
    <cfRule type="cellIs" dxfId="57" priority="534" operator="equal">
      <formula>"Moderado"</formula>
    </cfRule>
    <cfRule type="cellIs" dxfId="56" priority="535" operator="equal">
      <formula>"Bajo"</formula>
    </cfRule>
    <cfRule type="cellIs" dxfId="55" priority="532" operator="equal">
      <formula>"Extremo"</formula>
    </cfRule>
    <cfRule type="cellIs" dxfId="54" priority="533" operator="equal">
      <formula>"Alto"</formula>
    </cfRule>
  </conditionalFormatting>
  <conditionalFormatting sqref="N18">
    <cfRule type="cellIs" dxfId="53" priority="465" operator="equal">
      <formula>"Bajo"</formula>
    </cfRule>
    <cfRule type="cellIs" dxfId="52" priority="464" operator="equal">
      <formula>"Moderado"</formula>
    </cfRule>
    <cfRule type="cellIs" dxfId="51" priority="463" operator="equal">
      <formula>"Alto"</formula>
    </cfRule>
    <cfRule type="cellIs" dxfId="50" priority="462" operator="equal">
      <formula>"Extremo"</formula>
    </cfRule>
  </conditionalFormatting>
  <conditionalFormatting sqref="N24">
    <cfRule type="cellIs" dxfId="49" priority="435" operator="equal">
      <formula>"Alto"</formula>
    </cfRule>
    <cfRule type="cellIs" dxfId="48" priority="434" operator="equal">
      <formula>"Extremo"</formula>
    </cfRule>
    <cfRule type="cellIs" dxfId="47" priority="436" operator="equal">
      <formula>"Moderado"</formula>
    </cfRule>
    <cfRule type="cellIs" dxfId="46" priority="437" operator="equal">
      <formula>"Bajo"</formula>
    </cfRule>
  </conditionalFormatting>
  <conditionalFormatting sqref="N30">
    <cfRule type="cellIs" dxfId="45" priority="406" operator="equal">
      <formula>"Extremo"</formula>
    </cfRule>
    <cfRule type="cellIs" dxfId="44" priority="407" operator="equal">
      <formula>"Alto"</formula>
    </cfRule>
    <cfRule type="cellIs" dxfId="43" priority="408" operator="equal">
      <formula>"Moderado"</formula>
    </cfRule>
    <cfRule type="cellIs" dxfId="42" priority="409" operator="equal">
      <formula>"Bajo"</formula>
    </cfRule>
  </conditionalFormatting>
  <conditionalFormatting sqref="N36">
    <cfRule type="cellIs" dxfId="41" priority="380" operator="equal">
      <formula>"Moderado"</formula>
    </cfRule>
    <cfRule type="cellIs" dxfId="40" priority="378" operator="equal">
      <formula>"Extremo"</formula>
    </cfRule>
    <cfRule type="cellIs" dxfId="39" priority="379" operator="equal">
      <formula>"Alto"</formula>
    </cfRule>
    <cfRule type="cellIs" dxfId="38" priority="381" operator="equal">
      <formula>"Bajo"</formula>
    </cfRule>
  </conditionalFormatting>
  <conditionalFormatting sqref="N42">
    <cfRule type="cellIs" dxfId="37" priority="350" operator="equal">
      <formula>"Extremo"</formula>
    </cfRule>
    <cfRule type="cellIs" dxfId="36" priority="351" operator="equal">
      <formula>"Alto"</formula>
    </cfRule>
    <cfRule type="cellIs" dxfId="35" priority="352" operator="equal">
      <formula>"Moderado"</formula>
    </cfRule>
    <cfRule type="cellIs" dxfId="34" priority="353" operator="equal">
      <formula>"Bajo"</formula>
    </cfRule>
  </conditionalFormatting>
  <conditionalFormatting sqref="N48">
    <cfRule type="cellIs" dxfId="33" priority="325" operator="equal">
      <formula>"Bajo"</formula>
    </cfRule>
    <cfRule type="cellIs" dxfId="32" priority="324" operator="equal">
      <formula>"Moderado"</formula>
    </cfRule>
    <cfRule type="cellIs" dxfId="31" priority="322" operator="equal">
      <formula>"Extremo"</formula>
    </cfRule>
    <cfRule type="cellIs" dxfId="30" priority="323" operator="equal">
      <formula>"Alto"</formula>
    </cfRule>
  </conditionalFormatting>
  <conditionalFormatting sqref="N54">
    <cfRule type="cellIs" dxfId="29" priority="294" operator="equal">
      <formula>"Extremo"</formula>
    </cfRule>
    <cfRule type="cellIs" dxfId="28" priority="295" operator="equal">
      <formula>"Alto"</formula>
    </cfRule>
    <cfRule type="cellIs" dxfId="27" priority="297" operator="equal">
      <formula>"Bajo"</formula>
    </cfRule>
    <cfRule type="cellIs" dxfId="26" priority="296" operator="equal">
      <formula>"Moderado"</formula>
    </cfRule>
  </conditionalFormatting>
  <conditionalFormatting sqref="N60">
    <cfRule type="cellIs" dxfId="25" priority="34" operator="equal">
      <formula>"Extremo"</formula>
    </cfRule>
    <cfRule type="cellIs" dxfId="24" priority="37" operator="equal">
      <formula>"Bajo"</formula>
    </cfRule>
    <cfRule type="cellIs" dxfId="23" priority="35" operator="equal">
      <formula>"Alto"</formula>
    </cfRule>
    <cfRule type="cellIs" dxfId="22" priority="36" operator="equal">
      <formula>"Moderado"</formula>
    </cfRule>
  </conditionalFormatting>
  <conditionalFormatting sqref="N66:N67">
    <cfRule type="cellIs" dxfId="21" priority="1" operator="equal">
      <formula>"Extremo"</formula>
    </cfRule>
    <cfRule type="cellIs" dxfId="20" priority="4" operator="equal">
      <formula>"Bajo"</formula>
    </cfRule>
    <cfRule type="cellIs" dxfId="19" priority="3" operator="equal">
      <formula>"Moderado"</formula>
    </cfRule>
    <cfRule type="cellIs" dxfId="18" priority="2" operator="equal">
      <formula>"Alto"</formula>
    </cfRule>
  </conditionalFormatting>
  <conditionalFormatting sqref="Y12:Y66 Y68:Y72">
    <cfRule type="cellIs" dxfId="17" priority="25" operator="equal">
      <formula>"Alta"</formula>
    </cfRule>
    <cfRule type="cellIs" dxfId="16" priority="26" operator="equal">
      <formula>"Media"</formula>
    </cfRule>
    <cfRule type="cellIs" dxfId="15" priority="27" operator="equal">
      <formula>"Baja"</formula>
    </cfRule>
    <cfRule type="cellIs" dxfId="14" priority="28" operator="equal">
      <formula>"Muy Baja"</formula>
    </cfRule>
    <cfRule type="cellIs" dxfId="13" priority="24" operator="equal">
      <formula>"Muy Alta"</formula>
    </cfRule>
  </conditionalFormatting>
  <conditionalFormatting sqref="AA12:AA66 AA68:AA72">
    <cfRule type="cellIs" dxfId="12" priority="22" operator="equal">
      <formula>"Menor"</formula>
    </cfRule>
    <cfRule type="cellIs" dxfId="11" priority="21" operator="equal">
      <formula>"Moderado"</formula>
    </cfRule>
    <cfRule type="cellIs" dxfId="10" priority="20" operator="equal">
      <formula>"Mayor"</formula>
    </cfRule>
    <cfRule type="cellIs" dxfId="9" priority="19" operator="equal">
      <formula>"Catastrófico"</formula>
    </cfRule>
    <cfRule type="cellIs" dxfId="8" priority="23" operator="equal">
      <formula>"Leve"</formula>
    </cfRule>
  </conditionalFormatting>
  <conditionalFormatting sqref="AC12:AC66 AC68:AC72">
    <cfRule type="cellIs" dxfId="7" priority="18" operator="equal">
      <formula>"Bajo"</formula>
    </cfRule>
    <cfRule type="cellIs" dxfId="6" priority="17" operator="equal">
      <formula>"Moderado"</formula>
    </cfRule>
    <cfRule type="cellIs" dxfId="5" priority="16" operator="equal">
      <formula>"Alto"</formula>
    </cfRule>
    <cfRule type="cellIs" dxfId="4" priority="15" operator="equal">
      <formula>"Extremo"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1">
        <x14:dataValidation type="list" allowBlank="1" showInputMessage="1" showErrorMessage="1" xr:uid="{F238D29B-11EA-4879-BB98-4A5ACFBD271B}">
          <x14:formula1>
            <xm:f>'Opciones Tratamiento'!$B$9:$B$10</xm:f>
          </x14:formula1>
          <xm:sqref>AK15:AK16 AK18:AK19 AK21:AK22 AK24:AK25 AK27:AK28 AK30:AK31 AK33:AK34 AK36:AK37 AK39:AK40 AK42:AK43 AK45:AK46 AK48:AK49 AK51:AK52 AK54:AK55 AK57:AK58 AK60:AK61 AK63:AK64 AK66:AK68 AK70:AK71 AK13</xm:sqref>
        </x14:dataValidation>
        <x14:dataValidation type="list" allowBlank="1" showInputMessage="1" showErrorMessage="1" xr:uid="{F4C051F1-58E8-4DB2-A066-721BB472E202}">
          <x14:formula1>
            <xm:f>'Tabla Valoración controles'!$D$4:$D$6</xm:f>
          </x14:formula1>
          <xm:sqref>R12:R66 R68:R72</xm:sqref>
        </x14:dataValidation>
        <x14:dataValidation type="list" allowBlank="1" showInputMessage="1" showErrorMessage="1" xr:uid="{0FB312C5-1BD7-44D1-B943-6B23DE8F6BA3}">
          <x14:formula1>
            <xm:f>'Tabla Valoración controles'!$D$7:$D$8</xm:f>
          </x14:formula1>
          <xm:sqref>S12:S66 S68:S72</xm:sqref>
        </x14:dataValidation>
        <x14:dataValidation type="list" allowBlank="1" showInputMessage="1" showErrorMessage="1" xr:uid="{4D95CCA4-F2D6-4955-A7FE-794775E735E6}">
          <x14:formula1>
            <xm:f>'Tabla Valoración controles'!$D$9:$D$10</xm:f>
          </x14:formula1>
          <xm:sqref>U12:U66 U68:U72</xm:sqref>
        </x14:dataValidation>
        <x14:dataValidation type="list" allowBlank="1" showInputMessage="1" showErrorMessage="1" xr:uid="{3A15AECE-B4FE-411A-8E13-C8297C13AF34}">
          <x14:formula1>
            <xm:f>'Tabla Valoración controles'!$D$11:$D$12</xm:f>
          </x14:formula1>
          <xm:sqref>V12:V66 V68:V72</xm:sqref>
        </x14:dataValidation>
        <x14:dataValidation type="list" allowBlank="1" showInputMessage="1" showErrorMessage="1" xr:uid="{F341F135-0445-43E2-B792-A10E99BF5999}">
          <x14:formula1>
            <xm:f>'Tabla Valoración controles'!$D$13:$D$14</xm:f>
          </x14:formula1>
          <xm:sqref>W12:W66 W68:W72</xm:sqref>
        </x14:dataValidation>
        <x14:dataValidation type="list" allowBlank="1" showInputMessage="1" showErrorMessage="1" xr:uid="{7A375919-C0D0-4175-8A74-4357E5E472EA}">
          <x14:formula1>
            <xm:f>'Opciones Tratamiento'!$B$2:$B$5</xm:f>
          </x14:formula1>
          <xm:sqref>AD12:AD66 AD68:AD72</xm:sqref>
        </x14:dataValidation>
        <x14:dataValidation type="custom" allowBlank="1" showInputMessage="1" showErrorMessage="1" error="Recuerde que las acciones se generan bajo la medida de mitigar el riesgo" xr:uid="{25F5A924-3589-4DEF-A454-DD18200D7B25}">
          <x14:formula1>
            <xm:f>IF(OR(AD19='Opciones Tratamiento'!$B$2,AD19='Opciones Tratamiento'!$B$3,AD19='Opciones Tratamiento'!$B$4),ISBLANK(AD19),ISTEXT(AD19))</xm:f>
          </x14:formula1>
          <xm:sqref>AE20:AE23 AE26:AE29 AE31:AE35 AE38:AE41 AE44:AE47 AE49:AE53 AE56:AE59 AE61:AE65</xm:sqref>
        </x14:dataValidation>
        <x14:dataValidation type="custom" allowBlank="1" showInputMessage="1" showErrorMessage="1" error="Recuerde que las acciones se generan bajo la medida de mitigar el riesgo" xr:uid="{ED005285-E781-49AD-ADE2-DD69CEC27B7F}">
          <x14:formula1>
            <xm:f>IF(OR(AD19='Opciones Tratamiento'!$B$2,AD19='Opciones Tratamiento'!$B$3,AD19='Opciones Tratamiento'!$B$4),ISBLANK(AD19),ISTEXT(AD19))</xm:f>
          </x14:formula1>
          <xm:sqref>AF20:AF23 AF26:AF29 AF31:AF35 AF38:AF41 AF49:AF53 AF56:AF59 AF61:AF65 AF45:AF47</xm:sqref>
        </x14:dataValidation>
        <x14:dataValidation type="custom" allowBlank="1" showInputMessage="1" showErrorMessage="1" error="Recuerde que las acciones se generan bajo la medida de mitigar el riesgo" xr:uid="{27F6BFF1-6A0B-4C20-8E1D-8C0728959215}">
          <x14:formula1>
            <xm:f>IF(OR(AD19='Opciones Tratamiento'!$B$2,AD19='Opciones Tratamiento'!$B$3,AD19='Opciones Tratamiento'!$B$4),ISBLANK(AD19),ISTEXT(AD19))</xm:f>
          </x14:formula1>
          <xm:sqref>AG20:AH23 AG26:AH29 AG31:AH35 AG38:AH41 AG44:AH47 AG49:AH53 AG56:AH59 AG61:AH65</xm:sqref>
        </x14:dataValidation>
        <x14:dataValidation type="list" allowBlank="1" showInputMessage="1" showErrorMessage="1" xr:uid="{403F9650-2BDD-46DD-9794-1ECA74B5D2C0}">
          <x14:formula1>
            <xm:f>'Tabla Impacto'!$F$210:$F$221</xm:f>
          </x14:formula1>
          <xm:sqref>J12 J18:J72</xm:sqref>
        </x14:dataValidation>
        <x14:dataValidation type="list" allowBlank="1" showInputMessage="1" showErrorMessage="1" xr:uid="{35072710-3E83-44E2-8201-082162CF9CF9}">
          <x14:formula1>
            <xm:f>'Opciones Tratamiento'!$B$13:$B$19</xm:f>
          </x14:formula1>
          <xm:sqref>F12 F18:F72</xm:sqref>
        </x14:dataValidation>
        <x14:dataValidation type="list" allowBlank="1" showInputMessage="1" showErrorMessage="1" xr:uid="{82016275-EB8F-41C4-90FF-1073D5AA785A}">
          <x14:formula1>
            <xm:f>'Opciones Tratamiento'!$E$2:$E$4</xm:f>
          </x14:formula1>
          <xm:sqref>B12 B18:B72</xm:sqref>
        </x14:dataValidation>
        <x14:dataValidation type="custom" allowBlank="1" showInputMessage="1" showErrorMessage="1" error="Recuerde que las acciones se generan bajo la medida de mitigar el riesgo" xr:uid="{1DE33184-D0A6-4739-8AFB-E9E719C19337}">
          <x14:formula1>
            <xm:f>IF(OR(#REF!='Opciones Tratamiento'!$B$2,#REF!='Opciones Tratamiento'!$B$3,#REF!='Opciones Tratamiento'!$B$4),ISBLANK(#REF!),ISTEXT(#REF!))</xm:f>
          </x14:formula1>
          <xm:sqref>AE13:AE17</xm:sqref>
        </x14:dataValidation>
        <x14:dataValidation type="custom" allowBlank="1" showInputMessage="1" showErrorMessage="1" error="Recuerde que las acciones se generan bajo la medida de mitigar el riesgo" xr:uid="{333EC34B-8C04-4A70-AA47-DA04F83ABF53}">
          <x14:formula1>
            <xm:f>IF(OR(#REF!='Opciones Tratamiento'!$B$2,#REF!='Opciones Tratamiento'!$B$3,#REF!='Opciones Tratamiento'!$B$4),ISBLANK(#REF!),ISTEXT(#REF!))</xm:f>
          </x14:formula1>
          <xm:sqref>AF13:AF17</xm:sqref>
        </x14:dataValidation>
        <x14:dataValidation type="custom" allowBlank="1" showInputMessage="1" showErrorMessage="1" error="Recuerde que las acciones se generan bajo la medida de mitigar el riesgo" xr:uid="{FA716174-96C3-49DE-975F-878EF5255DE9}">
          <x14:formula1>
            <xm:f>IF(OR(#REF!='Opciones Tratamiento'!$B$2,#REF!='Opciones Tratamiento'!$B$3,#REF!='Opciones Tratamiento'!$B$4),ISBLANK(#REF!),ISTEXT(#REF!))</xm:f>
          </x14:formula1>
          <xm:sqref>AG13:AH17</xm:sqref>
        </x14:dataValidation>
        <x14:dataValidation type="custom" allowBlank="1" showInputMessage="1" showErrorMessage="1" error="Recuerde que las acciones se generan bajo la medida de mitigar el riesgo" xr:uid="{3F81548C-E9CA-42A2-B8CC-2DB446D30DE7}">
          <x14:formula1>
            <xm:f>IF(OR(#REF!='Opciones Tratamiento'!$B$2,#REF!='Opciones Tratamiento'!$B$3,#REF!='Opciones Tratamiento'!$B$4),ISBLANK(#REF!),ISTEXT(#REF!))</xm:f>
          </x14:formula1>
          <xm:sqref>AI13:AI72</xm:sqref>
        </x14:dataValidation>
        <x14:dataValidation type="custom" allowBlank="1" showInputMessage="1" showErrorMessage="1" error="Recuerde que las acciones se generan bajo la medida de mitigar el riesgo" xr:uid="{7F3FD120-50AD-458F-BB7E-37D5765F3023}">
          <x14:formula1>
            <xm:f>IF(OR(#REF!='Opciones Tratamiento'!$B$2,#REF!='Opciones Tratamiento'!$B$3,#REF!='Opciones Tratamiento'!$B$4),ISBLANK(#REF!),ISTEXT(#REF!))</xm:f>
          </x14:formula1>
          <xm:sqref>AJ13:AJ72</xm:sqref>
        </x14:dataValidation>
        <x14:dataValidation type="custom" allowBlank="1" showInputMessage="1" showErrorMessage="1" error="Recuerde que las acciones se generan bajo la medida de mitigar el riesgo" xr:uid="{37DC16A0-B48C-4814-A336-1C7DF78F6EF6}">
          <x14:formula1>
            <xm:f>IF(OR(AD66='Opciones Tratamiento'!$B$2,AD66='Opciones Tratamiento'!$B$3,AD66='Opciones Tratamiento'!$B$4),ISBLANK(AD66),ISTEXT(AD66))</xm:f>
          </x14:formula1>
          <xm:sqref>AE68:AE72</xm:sqref>
        </x14:dataValidation>
        <x14:dataValidation type="custom" allowBlank="1" showInputMessage="1" showErrorMessage="1" error="Recuerde que las acciones se generan bajo la medida de mitigar el riesgo" xr:uid="{161AB786-6048-416C-A641-9B14123B4077}">
          <x14:formula1>
            <xm:f>IF(OR(AD66='Opciones Tratamiento'!$B$2,AD66='Opciones Tratamiento'!$B$3,AD66='Opciones Tratamiento'!$B$4),ISBLANK(AD66),ISTEXT(AD66))</xm:f>
          </x14:formula1>
          <xm:sqref>AF68:AF72</xm:sqref>
        </x14:dataValidation>
        <x14:dataValidation type="custom" allowBlank="1" showInputMessage="1" showErrorMessage="1" error="Recuerde que las acciones se generan bajo la medida de mitigar el riesgo" xr:uid="{F5F08DAE-ED2D-4889-AF68-48ED5FC254AE}">
          <x14:formula1>
            <xm:f>IF(OR(AD66='Opciones Tratamiento'!$B$2,AD66='Opciones Tratamiento'!$B$3,AD66='Opciones Tratamiento'!$B$4),ISBLANK(AD66),ISTEXT(AD66))</xm:f>
          </x14:formula1>
          <xm:sqref>AG68:AH72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6" sqref="AB6:AC7"/>
    </sheetView>
  </sheetViews>
  <sheetFormatPr baseColWidth="10" defaultColWidth="11.42578125" defaultRowHeight="15" x14ac:dyDescent="0.25"/>
  <cols>
    <col min="2" max="39" width="5.7109375" customWidth="1"/>
    <col min="41" max="46" width="5.7109375" customWidth="1"/>
  </cols>
  <sheetData>
    <row r="1" spans="1:99" x14ac:dyDescent="0.25">
      <c r="A1" s="79"/>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row>
    <row r="2" spans="1:99" ht="18" customHeight="1" x14ac:dyDescent="0.25">
      <c r="A2" s="79"/>
      <c r="B2" s="352" t="s">
        <v>165</v>
      </c>
      <c r="C2" s="352"/>
      <c r="D2" s="352"/>
      <c r="E2" s="352"/>
      <c r="F2" s="352"/>
      <c r="G2" s="352"/>
      <c r="H2" s="352"/>
      <c r="I2" s="352"/>
      <c r="J2" s="320" t="s">
        <v>23</v>
      </c>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row>
    <row r="3" spans="1:99" ht="18.75" customHeight="1" x14ac:dyDescent="0.25">
      <c r="A3" s="79"/>
      <c r="B3" s="352"/>
      <c r="C3" s="352"/>
      <c r="D3" s="352"/>
      <c r="E3" s="352"/>
      <c r="F3" s="352"/>
      <c r="G3" s="352"/>
      <c r="H3" s="352"/>
      <c r="I3" s="352"/>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row>
    <row r="4" spans="1:99" ht="15" customHeight="1" x14ac:dyDescent="0.25">
      <c r="A4" s="79"/>
      <c r="B4" s="352"/>
      <c r="C4" s="352"/>
      <c r="D4" s="352"/>
      <c r="E4" s="352"/>
      <c r="F4" s="352"/>
      <c r="G4" s="352"/>
      <c r="H4" s="352"/>
      <c r="I4" s="352"/>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row>
    <row r="5" spans="1:99" ht="15.75" thickBot="1" x14ac:dyDescent="0.3">
      <c r="A5" s="79"/>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row>
    <row r="6" spans="1:99" ht="15" customHeight="1" x14ac:dyDescent="0.25">
      <c r="A6" s="79"/>
      <c r="B6" s="267" t="s">
        <v>166</v>
      </c>
      <c r="C6" s="267"/>
      <c r="D6" s="268"/>
      <c r="E6" s="305" t="s">
        <v>167</v>
      </c>
      <c r="F6" s="306"/>
      <c r="G6" s="306"/>
      <c r="H6" s="306"/>
      <c r="I6" s="307"/>
      <c r="J6" s="316" t="str">
        <f>IF(AND('Mapa de Riesgos'!$H$12="Muy Alta",'Mapa de Riesgos'!$L$12="Leve"),CONCATENATE("R",'Mapa de Riesgos'!$A$12),"")</f>
        <v/>
      </c>
      <c r="K6" s="317"/>
      <c r="L6" s="317" t="str">
        <f>IF(AND('Mapa de Riesgos'!$H$18="Muy Alta",'Mapa de Riesgos'!$L$18="Leve"),CONCATENATE("R",'Mapa de Riesgos'!$A$18),"")</f>
        <v/>
      </c>
      <c r="M6" s="317"/>
      <c r="N6" s="317" t="str">
        <f>IF(AND('Mapa de Riesgos'!$H$24="Muy Alta",'Mapa de Riesgos'!$L$24="Leve"),CONCATENATE("R",'Mapa de Riesgos'!$A$24),"")</f>
        <v/>
      </c>
      <c r="O6" s="319"/>
      <c r="P6" s="316" t="str">
        <f>IF(AND('Mapa de Riesgos'!$H$12="Muy Alta",'Mapa de Riesgos'!$L$12="Menor"),CONCATENATE("R",'Mapa de Riesgos'!$A$12),"")</f>
        <v/>
      </c>
      <c r="Q6" s="317"/>
      <c r="R6" s="317" t="str">
        <f>IF(AND('Mapa de Riesgos'!$H$18="Muy Alta",'Mapa de Riesgos'!$L$18="Menor"),CONCATENATE("R",'Mapa de Riesgos'!$A$18),"")</f>
        <v/>
      </c>
      <c r="S6" s="317"/>
      <c r="T6" s="317" t="str">
        <f>IF(AND('Mapa de Riesgos'!$H$24="Muy Alta",'Mapa de Riesgos'!$L$24="Menor"),CONCATENATE("R",'Mapa de Riesgos'!$A$24),"")</f>
        <v/>
      </c>
      <c r="U6" s="319"/>
      <c r="V6" s="316" t="str">
        <f>IF(AND('Mapa de Riesgos'!$H$12="Muy Alta",'Mapa de Riesgos'!$L$12="Moderado"),CONCATENATE("R",'Mapa de Riesgos'!$A$12),"")</f>
        <v/>
      </c>
      <c r="W6" s="317"/>
      <c r="X6" s="317" t="str">
        <f>IF(AND('Mapa de Riesgos'!$H$18="Muy Alta",'Mapa de Riesgos'!$L$18="Moderado"),CONCATENATE("R",'Mapa de Riesgos'!$A$18),"")</f>
        <v/>
      </c>
      <c r="Y6" s="317"/>
      <c r="Z6" s="317" t="str">
        <f>IF(AND('Mapa de Riesgos'!$H$24="Muy Alta",'Mapa de Riesgos'!$L$24="Moderado"),CONCATENATE("R",'Mapa de Riesgos'!$A$24),"")</f>
        <v/>
      </c>
      <c r="AA6" s="319"/>
      <c r="AB6" s="316" t="str">
        <f>IF(AND('Mapa de Riesgos'!$H$12="Muy Alta",'Mapa de Riesgos'!$L$12="Mayor"),CONCATENATE("R",'Mapa de Riesgos'!$A$12),"")</f>
        <v/>
      </c>
      <c r="AC6" s="317"/>
      <c r="AD6" s="317" t="str">
        <f>IF(AND('Mapa de Riesgos'!$H$18="Muy Alta",'Mapa de Riesgos'!$L$18="Mayor"),CONCATENATE("R",'Mapa de Riesgos'!$A$18),"")</f>
        <v/>
      </c>
      <c r="AE6" s="317"/>
      <c r="AF6" s="317" t="str">
        <f>IF(AND('Mapa de Riesgos'!$H$24="Muy Alta",'Mapa de Riesgos'!$L$24="Mayor"),CONCATENATE("R",'Mapa de Riesgos'!$A$24),"")</f>
        <v/>
      </c>
      <c r="AG6" s="319"/>
      <c r="AH6" s="331" t="str">
        <f>IF(AND('Mapa de Riesgos'!$H$12="Muy Alta",'Mapa de Riesgos'!$L$12="Catastrófico"),CONCATENATE("R",'Mapa de Riesgos'!$A$12),"")</f>
        <v/>
      </c>
      <c r="AI6" s="332"/>
      <c r="AJ6" s="332" t="str">
        <f>IF(AND('Mapa de Riesgos'!$H$18="Muy Alta",'Mapa de Riesgos'!$L$18="Catastrófico"),CONCATENATE("R",'Mapa de Riesgos'!$A$18),"")</f>
        <v/>
      </c>
      <c r="AK6" s="332"/>
      <c r="AL6" s="332" t="str">
        <f>IF(AND('Mapa de Riesgos'!$H$24="Muy Alta",'Mapa de Riesgos'!$L$24="Catastrófico"),CONCATENATE("R",'Mapa de Riesgos'!$A$24),"")</f>
        <v/>
      </c>
      <c r="AM6" s="333"/>
      <c r="AO6" s="269" t="s">
        <v>168</v>
      </c>
      <c r="AP6" s="270"/>
      <c r="AQ6" s="270"/>
      <c r="AR6" s="270"/>
      <c r="AS6" s="270"/>
      <c r="AT6" s="271"/>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row>
    <row r="7" spans="1:99" ht="15" customHeight="1" x14ac:dyDescent="0.25">
      <c r="A7" s="79"/>
      <c r="B7" s="267"/>
      <c r="C7" s="267"/>
      <c r="D7" s="268"/>
      <c r="E7" s="308"/>
      <c r="F7" s="309"/>
      <c r="G7" s="309"/>
      <c r="H7" s="309"/>
      <c r="I7" s="310"/>
      <c r="J7" s="318"/>
      <c r="K7" s="314"/>
      <c r="L7" s="314"/>
      <c r="M7" s="314"/>
      <c r="N7" s="314"/>
      <c r="O7" s="315"/>
      <c r="P7" s="318"/>
      <c r="Q7" s="314"/>
      <c r="R7" s="314"/>
      <c r="S7" s="314"/>
      <c r="T7" s="314"/>
      <c r="U7" s="315"/>
      <c r="V7" s="318"/>
      <c r="W7" s="314"/>
      <c r="X7" s="314"/>
      <c r="Y7" s="314"/>
      <c r="Z7" s="314"/>
      <c r="AA7" s="315"/>
      <c r="AB7" s="318"/>
      <c r="AC7" s="314"/>
      <c r="AD7" s="314"/>
      <c r="AE7" s="314"/>
      <c r="AF7" s="314"/>
      <c r="AG7" s="315"/>
      <c r="AH7" s="325"/>
      <c r="AI7" s="326"/>
      <c r="AJ7" s="326"/>
      <c r="AK7" s="326"/>
      <c r="AL7" s="326"/>
      <c r="AM7" s="327"/>
      <c r="AN7" s="79"/>
      <c r="AO7" s="272"/>
      <c r="AP7" s="273"/>
      <c r="AQ7" s="273"/>
      <c r="AR7" s="273"/>
      <c r="AS7" s="273"/>
      <c r="AT7" s="274"/>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row>
    <row r="8" spans="1:99" ht="15" customHeight="1" x14ac:dyDescent="0.25">
      <c r="A8" s="79"/>
      <c r="B8" s="267"/>
      <c r="C8" s="267"/>
      <c r="D8" s="268"/>
      <c r="E8" s="308"/>
      <c r="F8" s="309"/>
      <c r="G8" s="309"/>
      <c r="H8" s="309"/>
      <c r="I8" s="310"/>
      <c r="J8" s="318" t="str">
        <f>IF(AND('Mapa de Riesgos'!$H$30="Muy Alta",'Mapa de Riesgos'!$L$30="Leve"),CONCATENATE("R",'Mapa de Riesgos'!$A$30),"")</f>
        <v/>
      </c>
      <c r="K8" s="314"/>
      <c r="L8" s="314" t="str">
        <f>IF(AND('Mapa de Riesgos'!$H$36="Muy Alta",'Mapa de Riesgos'!$L$36="Leve"),CONCATENATE("R",'Mapa de Riesgos'!$A$36),"")</f>
        <v/>
      </c>
      <c r="M8" s="314"/>
      <c r="N8" s="314" t="str">
        <f>IF(AND('Mapa de Riesgos'!$H$42="Muy Alta",'Mapa de Riesgos'!$L$42="Leve"),CONCATENATE("R",'Mapa de Riesgos'!$A$42),"")</f>
        <v/>
      </c>
      <c r="O8" s="315"/>
      <c r="P8" s="318" t="str">
        <f>IF(AND('Mapa de Riesgos'!$H$30="Muy Alta",'Mapa de Riesgos'!$L$30="Menor"),CONCATENATE("R",'Mapa de Riesgos'!$A$30),"")</f>
        <v/>
      </c>
      <c r="Q8" s="314"/>
      <c r="R8" s="314" t="str">
        <f>IF(AND('Mapa de Riesgos'!$H$36="Muy Alta",'Mapa de Riesgos'!$L$36="Menor"),CONCATENATE("R",'Mapa de Riesgos'!$A$36),"")</f>
        <v/>
      </c>
      <c r="S8" s="314"/>
      <c r="T8" s="314" t="str">
        <f>IF(AND('Mapa de Riesgos'!$H$42="Muy Alta",'Mapa de Riesgos'!$L$42="Menor"),CONCATENATE("R",'Mapa de Riesgos'!$A$42),"")</f>
        <v/>
      </c>
      <c r="U8" s="315"/>
      <c r="V8" s="318" t="str">
        <f>IF(AND('Mapa de Riesgos'!$H$30="Muy Alta",'Mapa de Riesgos'!$L$30="Moderado"),CONCATENATE("R",'Mapa de Riesgos'!$A$30),"")</f>
        <v/>
      </c>
      <c r="W8" s="314"/>
      <c r="X8" s="314" t="str">
        <f>IF(AND('Mapa de Riesgos'!$H$36="Muy Alta",'Mapa de Riesgos'!$L$36="Moderado"),CONCATENATE("R",'Mapa de Riesgos'!$A$36),"")</f>
        <v/>
      </c>
      <c r="Y8" s="314"/>
      <c r="Z8" s="314" t="str">
        <f>IF(AND('Mapa de Riesgos'!$H$42="Muy Alta",'Mapa de Riesgos'!$L$42="Moderado"),CONCATENATE("R",'Mapa de Riesgos'!$A$42),"")</f>
        <v/>
      </c>
      <c r="AA8" s="315"/>
      <c r="AB8" s="318" t="str">
        <f>IF(AND('Mapa de Riesgos'!$H$30="Muy Alta",'Mapa de Riesgos'!$L$30="Mayor"),CONCATENATE("R",'Mapa de Riesgos'!$A$30),"")</f>
        <v/>
      </c>
      <c r="AC8" s="314"/>
      <c r="AD8" s="314" t="str">
        <f>IF(AND('Mapa de Riesgos'!$H$36="Muy Alta",'Mapa de Riesgos'!$L$36="Mayor"),CONCATENATE("R",'Mapa de Riesgos'!$A$36),"")</f>
        <v/>
      </c>
      <c r="AE8" s="314"/>
      <c r="AF8" s="314" t="str">
        <f>IF(AND('Mapa de Riesgos'!$H$42="Muy Alta",'Mapa de Riesgos'!$L$42="Mayor"),CONCATENATE("R",'Mapa de Riesgos'!$A$42),"")</f>
        <v/>
      </c>
      <c r="AG8" s="315"/>
      <c r="AH8" s="325" t="str">
        <f>IF(AND('Mapa de Riesgos'!$H$30="Muy Alta",'Mapa de Riesgos'!$L$30="Catastrófico"),CONCATENATE("R",'Mapa de Riesgos'!$A$30),"")</f>
        <v/>
      </c>
      <c r="AI8" s="326"/>
      <c r="AJ8" s="326" t="str">
        <f>IF(AND('Mapa de Riesgos'!$H$36="Muy Alta",'Mapa de Riesgos'!$L$36="Catastrófico"),CONCATENATE("R",'Mapa de Riesgos'!$A$36),"")</f>
        <v/>
      </c>
      <c r="AK8" s="326"/>
      <c r="AL8" s="326" t="str">
        <f>IF(AND('Mapa de Riesgos'!$H$42="Muy Alta",'Mapa de Riesgos'!$L$42="Catastrófico"),CONCATENATE("R",'Mapa de Riesgos'!$A$42),"")</f>
        <v/>
      </c>
      <c r="AM8" s="327"/>
      <c r="AN8" s="79"/>
      <c r="AO8" s="272"/>
      <c r="AP8" s="273"/>
      <c r="AQ8" s="273"/>
      <c r="AR8" s="273"/>
      <c r="AS8" s="273"/>
      <c r="AT8" s="274"/>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row>
    <row r="9" spans="1:99" ht="15" customHeight="1" x14ac:dyDescent="0.25">
      <c r="A9" s="79"/>
      <c r="B9" s="267"/>
      <c r="C9" s="267"/>
      <c r="D9" s="268"/>
      <c r="E9" s="308"/>
      <c r="F9" s="309"/>
      <c r="G9" s="309"/>
      <c r="H9" s="309"/>
      <c r="I9" s="310"/>
      <c r="J9" s="318"/>
      <c r="K9" s="314"/>
      <c r="L9" s="314"/>
      <c r="M9" s="314"/>
      <c r="N9" s="314"/>
      <c r="O9" s="315"/>
      <c r="P9" s="318"/>
      <c r="Q9" s="314"/>
      <c r="R9" s="314"/>
      <c r="S9" s="314"/>
      <c r="T9" s="314"/>
      <c r="U9" s="315"/>
      <c r="V9" s="318"/>
      <c r="W9" s="314"/>
      <c r="X9" s="314"/>
      <c r="Y9" s="314"/>
      <c r="Z9" s="314"/>
      <c r="AA9" s="315"/>
      <c r="AB9" s="318"/>
      <c r="AC9" s="314"/>
      <c r="AD9" s="314"/>
      <c r="AE9" s="314"/>
      <c r="AF9" s="314"/>
      <c r="AG9" s="315"/>
      <c r="AH9" s="325"/>
      <c r="AI9" s="326"/>
      <c r="AJ9" s="326"/>
      <c r="AK9" s="326"/>
      <c r="AL9" s="326"/>
      <c r="AM9" s="327"/>
      <c r="AN9" s="79"/>
      <c r="AO9" s="272"/>
      <c r="AP9" s="273"/>
      <c r="AQ9" s="273"/>
      <c r="AR9" s="273"/>
      <c r="AS9" s="273"/>
      <c r="AT9" s="274"/>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row>
    <row r="10" spans="1:99" ht="15" customHeight="1" x14ac:dyDescent="0.25">
      <c r="A10" s="79"/>
      <c r="B10" s="267"/>
      <c r="C10" s="267"/>
      <c r="D10" s="268"/>
      <c r="E10" s="308"/>
      <c r="F10" s="309"/>
      <c r="G10" s="309"/>
      <c r="H10" s="309"/>
      <c r="I10" s="310"/>
      <c r="J10" s="318" t="str">
        <f>IF(AND('Mapa de Riesgos'!$H$48="Muy Alta",'Mapa de Riesgos'!$L$48="Leve"),CONCATENATE("R",'Mapa de Riesgos'!$A$48),"")</f>
        <v/>
      </c>
      <c r="K10" s="314"/>
      <c r="L10" s="314" t="str">
        <f>IF(AND('Mapa de Riesgos'!$H$54="Muy Alta",'Mapa de Riesgos'!$L$54="Leve"),CONCATENATE("R",'Mapa de Riesgos'!$A$54),"")</f>
        <v/>
      </c>
      <c r="M10" s="314"/>
      <c r="N10" s="314" t="str">
        <f>IF(AND('Mapa de Riesgos'!$H$60="Muy Alta",'Mapa de Riesgos'!$L$60="Leve"),CONCATENATE("R",'Mapa de Riesgos'!$A$60),"")</f>
        <v/>
      </c>
      <c r="O10" s="315"/>
      <c r="P10" s="318" t="str">
        <f>IF(AND('Mapa de Riesgos'!$H$48="Muy Alta",'Mapa de Riesgos'!$L$48="Menor"),CONCATENATE("R",'Mapa de Riesgos'!$A$48),"")</f>
        <v/>
      </c>
      <c r="Q10" s="314"/>
      <c r="R10" s="314" t="str">
        <f>IF(AND('Mapa de Riesgos'!$H$54="Muy Alta",'Mapa de Riesgos'!$L$54="Menor"),CONCATENATE("R",'Mapa de Riesgos'!$A$54),"")</f>
        <v/>
      </c>
      <c r="S10" s="314"/>
      <c r="T10" s="314" t="str">
        <f>IF(AND('Mapa de Riesgos'!$H$60="Muy Alta",'Mapa de Riesgos'!$L$60="Menor"),CONCATENATE("R",'Mapa de Riesgos'!$A$60),"")</f>
        <v/>
      </c>
      <c r="U10" s="315"/>
      <c r="V10" s="318" t="str">
        <f>IF(AND('Mapa de Riesgos'!$H$48="Muy Alta",'Mapa de Riesgos'!$L$48="Moderado"),CONCATENATE("R",'Mapa de Riesgos'!$A$48),"")</f>
        <v/>
      </c>
      <c r="W10" s="314"/>
      <c r="X10" s="314" t="str">
        <f>IF(AND('Mapa de Riesgos'!$H$54="Muy Alta",'Mapa de Riesgos'!$L$54="Moderado"),CONCATENATE("R",'Mapa de Riesgos'!$A$54),"")</f>
        <v/>
      </c>
      <c r="Y10" s="314"/>
      <c r="Z10" s="314" t="str">
        <f>IF(AND('Mapa de Riesgos'!$H$60="Muy Alta",'Mapa de Riesgos'!$L$60="Moderado"),CONCATENATE("R",'Mapa de Riesgos'!$A$60),"")</f>
        <v/>
      </c>
      <c r="AA10" s="315"/>
      <c r="AB10" s="318" t="str">
        <f>IF(AND('Mapa de Riesgos'!$H$48="Muy Alta",'Mapa de Riesgos'!$L$48="Mayor"),CONCATENATE("R",'Mapa de Riesgos'!$A$48),"")</f>
        <v/>
      </c>
      <c r="AC10" s="314"/>
      <c r="AD10" s="314" t="str">
        <f>IF(AND('Mapa de Riesgos'!$H$54="Muy Alta",'Mapa de Riesgos'!$L$54="Mayor"),CONCATENATE("R",'Mapa de Riesgos'!$A$54),"")</f>
        <v/>
      </c>
      <c r="AE10" s="314"/>
      <c r="AF10" s="314" t="str">
        <f>IF(AND('Mapa de Riesgos'!$H$60="Muy Alta",'Mapa de Riesgos'!$L$60="Mayor"),CONCATENATE("R",'Mapa de Riesgos'!$A$60),"")</f>
        <v/>
      </c>
      <c r="AG10" s="315"/>
      <c r="AH10" s="325" t="str">
        <f>IF(AND('Mapa de Riesgos'!$H$48="Muy Alta",'Mapa de Riesgos'!$L$48="Catastrófico"),CONCATENATE("R",'Mapa de Riesgos'!$A$48),"")</f>
        <v/>
      </c>
      <c r="AI10" s="326"/>
      <c r="AJ10" s="326" t="str">
        <f>IF(AND('Mapa de Riesgos'!$H$54="Muy Alta",'Mapa de Riesgos'!$L$54="Catastrófico"),CONCATENATE("R",'Mapa de Riesgos'!$A$54),"")</f>
        <v/>
      </c>
      <c r="AK10" s="326"/>
      <c r="AL10" s="326" t="str">
        <f>IF(AND('Mapa de Riesgos'!$H$60="Muy Alta",'Mapa de Riesgos'!$L$60="Catastrófico"),CONCATENATE("R",'Mapa de Riesgos'!$A$60),"")</f>
        <v/>
      </c>
      <c r="AM10" s="327"/>
      <c r="AN10" s="79"/>
      <c r="AO10" s="272"/>
      <c r="AP10" s="273"/>
      <c r="AQ10" s="273"/>
      <c r="AR10" s="273"/>
      <c r="AS10" s="273"/>
      <c r="AT10" s="274"/>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row>
    <row r="11" spans="1:99" ht="15" customHeight="1" x14ac:dyDescent="0.25">
      <c r="A11" s="79"/>
      <c r="B11" s="267"/>
      <c r="C11" s="267"/>
      <c r="D11" s="268"/>
      <c r="E11" s="308"/>
      <c r="F11" s="309"/>
      <c r="G11" s="309"/>
      <c r="H11" s="309"/>
      <c r="I11" s="310"/>
      <c r="J11" s="318"/>
      <c r="K11" s="314"/>
      <c r="L11" s="314"/>
      <c r="M11" s="314"/>
      <c r="N11" s="314"/>
      <c r="O11" s="315"/>
      <c r="P11" s="318"/>
      <c r="Q11" s="314"/>
      <c r="R11" s="314"/>
      <c r="S11" s="314"/>
      <c r="T11" s="314"/>
      <c r="U11" s="315"/>
      <c r="V11" s="318"/>
      <c r="W11" s="314"/>
      <c r="X11" s="314"/>
      <c r="Y11" s="314"/>
      <c r="Z11" s="314"/>
      <c r="AA11" s="315"/>
      <c r="AB11" s="318"/>
      <c r="AC11" s="314"/>
      <c r="AD11" s="314"/>
      <c r="AE11" s="314"/>
      <c r="AF11" s="314"/>
      <c r="AG11" s="315"/>
      <c r="AH11" s="325"/>
      <c r="AI11" s="326"/>
      <c r="AJ11" s="326"/>
      <c r="AK11" s="326"/>
      <c r="AL11" s="326"/>
      <c r="AM11" s="327"/>
      <c r="AN11" s="79"/>
      <c r="AO11" s="272"/>
      <c r="AP11" s="273"/>
      <c r="AQ11" s="273"/>
      <c r="AR11" s="273"/>
      <c r="AS11" s="273"/>
      <c r="AT11" s="274"/>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row>
    <row r="12" spans="1:99" ht="15" customHeight="1" x14ac:dyDescent="0.25">
      <c r="A12" s="79"/>
      <c r="B12" s="267"/>
      <c r="C12" s="267"/>
      <c r="D12" s="268"/>
      <c r="E12" s="308"/>
      <c r="F12" s="309"/>
      <c r="G12" s="309"/>
      <c r="H12" s="309"/>
      <c r="I12" s="310"/>
      <c r="J12" s="318" t="str">
        <f>IF(AND('Mapa de Riesgos'!$H$66="Muy Alta",'Mapa de Riesgos'!$L$66="Leve"),CONCATENATE("R",'Mapa de Riesgos'!$A$66),"")</f>
        <v/>
      </c>
      <c r="K12" s="314"/>
      <c r="L12" s="314" t="str">
        <f>IF(AND('Mapa de Riesgos'!$H$73="Muy Alta",'Mapa de Riesgos'!$L$73="Leve"),CONCATENATE("R",'Mapa de Riesgos'!#REF!),"")</f>
        <v/>
      </c>
      <c r="M12" s="314"/>
      <c r="N12" s="314" t="str">
        <f>IF(AND('Mapa de Riesgos'!$H$79="Muy Alta",'Mapa de Riesgos'!$L$79="Leve"),CONCATENATE("R",'Mapa de Riesgos'!$A$79),"")</f>
        <v/>
      </c>
      <c r="O12" s="315"/>
      <c r="P12" s="318" t="str">
        <f>IF(AND('Mapa de Riesgos'!$H$66="Muy Alta",'Mapa de Riesgos'!$L$66="Menor"),CONCATENATE("R",'Mapa de Riesgos'!$A$66),"")</f>
        <v/>
      </c>
      <c r="Q12" s="314"/>
      <c r="R12" s="314" t="str">
        <f>IF(AND('Mapa de Riesgos'!$H$73="Muy Alta",'Mapa de Riesgos'!$L$73="Menor"),CONCATENATE("R",'Mapa de Riesgos'!#REF!),"")</f>
        <v/>
      </c>
      <c r="S12" s="314"/>
      <c r="T12" s="314" t="str">
        <f>IF(AND('Mapa de Riesgos'!$H$79="Muy Alta",'Mapa de Riesgos'!$L$79="Menor"),CONCATENATE("R",'Mapa de Riesgos'!$A$79),"")</f>
        <v/>
      </c>
      <c r="U12" s="315"/>
      <c r="V12" s="318" t="str">
        <f>IF(AND('Mapa de Riesgos'!$H$66="Muy Alta",'Mapa de Riesgos'!$L$66="Moderado"),CONCATENATE("R",'Mapa de Riesgos'!$A$66),"")</f>
        <v/>
      </c>
      <c r="W12" s="314"/>
      <c r="X12" s="314" t="str">
        <f>IF(AND('Mapa de Riesgos'!$H$73="Muy Alta",'Mapa de Riesgos'!$L$73="Moderado"),CONCATENATE("R",'Mapa de Riesgos'!#REF!),"")</f>
        <v/>
      </c>
      <c r="Y12" s="314"/>
      <c r="Z12" s="314" t="str">
        <f>IF(AND('Mapa de Riesgos'!$H$79="Muy Alta",'Mapa de Riesgos'!$L$79="Moderado"),CONCATENATE("R",'Mapa de Riesgos'!$A$79),"")</f>
        <v/>
      </c>
      <c r="AA12" s="315"/>
      <c r="AB12" s="318" t="str">
        <f>IF(AND('Mapa de Riesgos'!$H$66="Muy Alta",'Mapa de Riesgos'!$L$66="Mayor"),CONCATENATE("R",'Mapa de Riesgos'!$A$66),"")</f>
        <v/>
      </c>
      <c r="AC12" s="314"/>
      <c r="AD12" s="314" t="str">
        <f>IF(AND('Mapa de Riesgos'!$H$73="Muy Alta",'Mapa de Riesgos'!$L$73="Mayor"),CONCATENATE("R",'Mapa de Riesgos'!#REF!),"")</f>
        <v/>
      </c>
      <c r="AE12" s="314"/>
      <c r="AF12" s="314" t="str">
        <f>IF(AND('Mapa de Riesgos'!$H$79="Muy Alta",'Mapa de Riesgos'!$L$79="Mayor"),CONCATENATE("R",'Mapa de Riesgos'!$A$79),"")</f>
        <v/>
      </c>
      <c r="AG12" s="315"/>
      <c r="AH12" s="325" t="str">
        <f>IF(AND('Mapa de Riesgos'!$H$66="Muy Alta",'Mapa de Riesgos'!$L$66="Catastrófico"),CONCATENATE("R",'Mapa de Riesgos'!$A$66),"")</f>
        <v/>
      </c>
      <c r="AI12" s="326"/>
      <c r="AJ12" s="326" t="str">
        <f>IF(AND('Mapa de Riesgos'!$H$73="Muy Alta",'Mapa de Riesgos'!$L$73="Catastrófico"),CONCATENATE("R",'Mapa de Riesgos'!#REF!),"")</f>
        <v/>
      </c>
      <c r="AK12" s="326"/>
      <c r="AL12" s="326" t="str">
        <f>IF(AND('Mapa de Riesgos'!$H$79="Muy Alta",'Mapa de Riesgos'!$L$79="Catastrófico"),CONCATENATE("R",'Mapa de Riesgos'!$A$79),"")</f>
        <v/>
      </c>
      <c r="AM12" s="327"/>
      <c r="AN12" s="79"/>
      <c r="AO12" s="272"/>
      <c r="AP12" s="273"/>
      <c r="AQ12" s="273"/>
      <c r="AR12" s="273"/>
      <c r="AS12" s="273"/>
      <c r="AT12" s="274"/>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row>
    <row r="13" spans="1:99" ht="15.75" customHeight="1" thickBot="1" x14ac:dyDescent="0.3">
      <c r="A13" s="79"/>
      <c r="B13" s="267"/>
      <c r="C13" s="267"/>
      <c r="D13" s="268"/>
      <c r="E13" s="311"/>
      <c r="F13" s="312"/>
      <c r="G13" s="312"/>
      <c r="H13" s="312"/>
      <c r="I13" s="313"/>
      <c r="J13" s="318"/>
      <c r="K13" s="314"/>
      <c r="L13" s="314"/>
      <c r="M13" s="314"/>
      <c r="N13" s="314"/>
      <c r="O13" s="315"/>
      <c r="P13" s="318"/>
      <c r="Q13" s="314"/>
      <c r="R13" s="314"/>
      <c r="S13" s="314"/>
      <c r="T13" s="314"/>
      <c r="U13" s="315"/>
      <c r="V13" s="318"/>
      <c r="W13" s="314"/>
      <c r="X13" s="314"/>
      <c r="Y13" s="314"/>
      <c r="Z13" s="314"/>
      <c r="AA13" s="315"/>
      <c r="AB13" s="318"/>
      <c r="AC13" s="314"/>
      <c r="AD13" s="314"/>
      <c r="AE13" s="314"/>
      <c r="AF13" s="314"/>
      <c r="AG13" s="315"/>
      <c r="AH13" s="328"/>
      <c r="AI13" s="329"/>
      <c r="AJ13" s="329"/>
      <c r="AK13" s="329"/>
      <c r="AL13" s="329"/>
      <c r="AM13" s="330"/>
      <c r="AN13" s="79"/>
      <c r="AO13" s="275"/>
      <c r="AP13" s="276"/>
      <c r="AQ13" s="276"/>
      <c r="AR13" s="276"/>
      <c r="AS13" s="276"/>
      <c r="AT13" s="277"/>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row>
    <row r="14" spans="1:99" ht="15" customHeight="1" x14ac:dyDescent="0.25">
      <c r="A14" s="79"/>
      <c r="B14" s="267"/>
      <c r="C14" s="267"/>
      <c r="D14" s="268"/>
      <c r="E14" s="305" t="s">
        <v>169</v>
      </c>
      <c r="F14" s="306"/>
      <c r="G14" s="306"/>
      <c r="H14" s="306"/>
      <c r="I14" s="306"/>
      <c r="J14" s="340" t="str">
        <f>IF(AND('Mapa de Riesgos'!$H$12="Alta",'Mapa de Riesgos'!$L$12="Leve"),CONCATENATE("R",'Mapa de Riesgos'!$A$12),"")</f>
        <v/>
      </c>
      <c r="K14" s="341"/>
      <c r="L14" s="341" t="str">
        <f>IF(AND('Mapa de Riesgos'!$H$18="Alta",'Mapa de Riesgos'!$L$18="Leve"),CONCATENATE("R",'Mapa de Riesgos'!$A$18),"")</f>
        <v/>
      </c>
      <c r="M14" s="341"/>
      <c r="N14" s="341" t="str">
        <f>IF(AND('Mapa de Riesgos'!$H$24="Alta",'Mapa de Riesgos'!$L$24="Leve"),CONCATENATE("R",'Mapa de Riesgos'!$A$24),"")</f>
        <v/>
      </c>
      <c r="O14" s="342"/>
      <c r="P14" s="340" t="str">
        <f>IF(AND('Mapa de Riesgos'!$H$12="Alta",'Mapa de Riesgos'!$L$12="Menor"),CONCATENATE("R",'Mapa de Riesgos'!$A$12),"")</f>
        <v/>
      </c>
      <c r="Q14" s="341"/>
      <c r="R14" s="341" t="str">
        <f>IF(AND('Mapa de Riesgos'!$H$18="Alta",'Mapa de Riesgos'!$L$18="Menor"),CONCATENATE("R",'Mapa de Riesgos'!$A$18),"")</f>
        <v/>
      </c>
      <c r="S14" s="341"/>
      <c r="T14" s="341" t="str">
        <f>IF(AND('Mapa de Riesgos'!$H$24="Alta",'Mapa de Riesgos'!$L$24="Menor"),CONCATENATE("R",'Mapa de Riesgos'!$A$24),"")</f>
        <v/>
      </c>
      <c r="U14" s="342"/>
      <c r="V14" s="316" t="str">
        <f>IF(AND('Mapa de Riesgos'!$H$12="Alta",'Mapa de Riesgos'!$L$12="Moderado"),CONCATENATE("R",'Mapa de Riesgos'!$A$12),"")</f>
        <v/>
      </c>
      <c r="W14" s="317"/>
      <c r="X14" s="317" t="str">
        <f>IF(AND('Mapa de Riesgos'!$H$18="Alta",'Mapa de Riesgos'!$L$18="Moderado"),CONCATENATE("R",'Mapa de Riesgos'!$A$18),"")</f>
        <v/>
      </c>
      <c r="Y14" s="317"/>
      <c r="Z14" s="317" t="str">
        <f>IF(AND('Mapa de Riesgos'!$H$24="Alta",'Mapa de Riesgos'!$L$24="Moderado"),CONCATENATE("R",'Mapa de Riesgos'!$A$24),"")</f>
        <v/>
      </c>
      <c r="AA14" s="319"/>
      <c r="AB14" s="316" t="str">
        <f>IF(AND('Mapa de Riesgos'!$H$12="Alta",'Mapa de Riesgos'!$L$12="Mayor"),CONCATENATE("R",'Mapa de Riesgos'!$A$12),"")</f>
        <v/>
      </c>
      <c r="AC14" s="317"/>
      <c r="AD14" s="317" t="str">
        <f>IF(AND('Mapa de Riesgos'!$H$18="Alta",'Mapa de Riesgos'!$L$18="Mayor"),CONCATENATE("R",'Mapa de Riesgos'!$A$18),"")</f>
        <v/>
      </c>
      <c r="AE14" s="317"/>
      <c r="AF14" s="317" t="str">
        <f>IF(AND('Mapa de Riesgos'!$H$24="Alta",'Mapa de Riesgos'!$L$24="Mayor"),CONCATENATE("R",'Mapa de Riesgos'!$A$24),"")</f>
        <v/>
      </c>
      <c r="AG14" s="319"/>
      <c r="AH14" s="331" t="str">
        <f>IF(AND('Mapa de Riesgos'!$H$12="Alta",'Mapa de Riesgos'!$L$12="Catastrófico"),CONCATENATE("R",'Mapa de Riesgos'!$A$12),"")</f>
        <v/>
      </c>
      <c r="AI14" s="332"/>
      <c r="AJ14" s="332" t="str">
        <f>IF(AND('Mapa de Riesgos'!$H$18="Alta",'Mapa de Riesgos'!$L$18="Catastrófico"),CONCATENATE("R",'Mapa de Riesgos'!$A$18),"")</f>
        <v/>
      </c>
      <c r="AK14" s="332"/>
      <c r="AL14" s="332" t="str">
        <f>IF(AND('Mapa de Riesgos'!$H$24="Alta",'Mapa de Riesgos'!$L$24="Catastrófico"),CONCATENATE("R",'Mapa de Riesgos'!$A$24),"")</f>
        <v/>
      </c>
      <c r="AM14" s="333"/>
      <c r="AN14" s="79"/>
      <c r="AO14" s="278" t="s">
        <v>170</v>
      </c>
      <c r="AP14" s="279"/>
      <c r="AQ14" s="279"/>
      <c r="AR14" s="279"/>
      <c r="AS14" s="279"/>
      <c r="AT14" s="280"/>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row>
    <row r="15" spans="1:99" ht="15" customHeight="1" x14ac:dyDescent="0.25">
      <c r="A15" s="79"/>
      <c r="B15" s="267"/>
      <c r="C15" s="267"/>
      <c r="D15" s="268"/>
      <c r="E15" s="308"/>
      <c r="F15" s="309"/>
      <c r="G15" s="309"/>
      <c r="H15" s="309"/>
      <c r="I15" s="309"/>
      <c r="J15" s="334"/>
      <c r="K15" s="335"/>
      <c r="L15" s="335"/>
      <c r="M15" s="335"/>
      <c r="N15" s="335"/>
      <c r="O15" s="336"/>
      <c r="P15" s="334"/>
      <c r="Q15" s="335"/>
      <c r="R15" s="335"/>
      <c r="S15" s="335"/>
      <c r="T15" s="335"/>
      <c r="U15" s="336"/>
      <c r="V15" s="318"/>
      <c r="W15" s="314"/>
      <c r="X15" s="314"/>
      <c r="Y15" s="314"/>
      <c r="Z15" s="314"/>
      <c r="AA15" s="315"/>
      <c r="AB15" s="318"/>
      <c r="AC15" s="314"/>
      <c r="AD15" s="314"/>
      <c r="AE15" s="314"/>
      <c r="AF15" s="314"/>
      <c r="AG15" s="315"/>
      <c r="AH15" s="325"/>
      <c r="AI15" s="326"/>
      <c r="AJ15" s="326"/>
      <c r="AK15" s="326"/>
      <c r="AL15" s="326"/>
      <c r="AM15" s="327"/>
      <c r="AN15" s="79"/>
      <c r="AO15" s="281"/>
      <c r="AP15" s="282"/>
      <c r="AQ15" s="282"/>
      <c r="AR15" s="282"/>
      <c r="AS15" s="282"/>
      <c r="AT15" s="283"/>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row>
    <row r="16" spans="1:99" ht="15" customHeight="1" x14ac:dyDescent="0.25">
      <c r="A16" s="79"/>
      <c r="B16" s="267"/>
      <c r="C16" s="267"/>
      <c r="D16" s="268"/>
      <c r="E16" s="308"/>
      <c r="F16" s="309"/>
      <c r="G16" s="309"/>
      <c r="H16" s="309"/>
      <c r="I16" s="309"/>
      <c r="J16" s="334" t="str">
        <f>IF(AND('Mapa de Riesgos'!$H$30="Alta",'Mapa de Riesgos'!$L$30="Leve"),CONCATENATE("R",'Mapa de Riesgos'!$A$30),"")</f>
        <v/>
      </c>
      <c r="K16" s="335"/>
      <c r="L16" s="335" t="str">
        <f>IF(AND('Mapa de Riesgos'!$H$36="Alta",'Mapa de Riesgos'!$L$36="Leve"),CONCATENATE("R",'Mapa de Riesgos'!$A$36),"")</f>
        <v/>
      </c>
      <c r="M16" s="335"/>
      <c r="N16" s="335" t="str">
        <f>IF(AND('Mapa de Riesgos'!$H$42="Alta",'Mapa de Riesgos'!$L$42="Leve"),CONCATENATE("R",'Mapa de Riesgos'!$A$42),"")</f>
        <v/>
      </c>
      <c r="O16" s="336"/>
      <c r="P16" s="334" t="str">
        <f>IF(AND('Mapa de Riesgos'!$H$30="Alta",'Mapa de Riesgos'!$L$30="Menor"),CONCATENATE("R",'Mapa de Riesgos'!$A$30),"")</f>
        <v/>
      </c>
      <c r="Q16" s="335"/>
      <c r="R16" s="335" t="str">
        <f>IF(AND('Mapa de Riesgos'!$H$36="Alta",'Mapa de Riesgos'!$L$36="Menor"),CONCATENATE("R",'Mapa de Riesgos'!$A$36),"")</f>
        <v/>
      </c>
      <c r="S16" s="335"/>
      <c r="T16" s="335" t="str">
        <f>IF(AND('Mapa de Riesgos'!$H$42="Alta",'Mapa de Riesgos'!$L$42="Menor"),CONCATENATE("R",'Mapa de Riesgos'!$A$42),"")</f>
        <v/>
      </c>
      <c r="U16" s="336"/>
      <c r="V16" s="318" t="str">
        <f>IF(AND('Mapa de Riesgos'!$H$30="Alta",'Mapa de Riesgos'!$L$30="Moderado"),CONCATENATE("R",'Mapa de Riesgos'!$A$30),"")</f>
        <v/>
      </c>
      <c r="W16" s="314"/>
      <c r="X16" s="314" t="str">
        <f>IF(AND('Mapa de Riesgos'!$H$36="Alta",'Mapa de Riesgos'!$L$36="Moderado"),CONCATENATE("R",'Mapa de Riesgos'!$A$36),"")</f>
        <v/>
      </c>
      <c r="Y16" s="314"/>
      <c r="Z16" s="314" t="str">
        <f>IF(AND('Mapa de Riesgos'!$H$42="Alta",'Mapa de Riesgos'!$L$42="Moderado"),CONCATENATE("R",'Mapa de Riesgos'!$A$42),"")</f>
        <v/>
      </c>
      <c r="AA16" s="315"/>
      <c r="AB16" s="318" t="str">
        <f>IF(AND('Mapa de Riesgos'!$H$30="Alta",'Mapa de Riesgos'!$L$30="Mayor"),CONCATENATE("R",'Mapa de Riesgos'!$A$30),"")</f>
        <v/>
      </c>
      <c r="AC16" s="314"/>
      <c r="AD16" s="314" t="str">
        <f>IF(AND('Mapa de Riesgos'!$H$36="Alta",'Mapa de Riesgos'!$L$36="Mayor"),CONCATENATE("R",'Mapa de Riesgos'!$A$36),"")</f>
        <v/>
      </c>
      <c r="AE16" s="314"/>
      <c r="AF16" s="314" t="str">
        <f>IF(AND('Mapa de Riesgos'!$H$42="Alta",'Mapa de Riesgos'!$L$42="Mayor"),CONCATENATE("R",'Mapa de Riesgos'!$A$42),"")</f>
        <v/>
      </c>
      <c r="AG16" s="315"/>
      <c r="AH16" s="325" t="str">
        <f>IF(AND('Mapa de Riesgos'!$H$30="Alta",'Mapa de Riesgos'!$L$30="Catastrófico"),CONCATENATE("R",'Mapa de Riesgos'!$A$30),"")</f>
        <v/>
      </c>
      <c r="AI16" s="326"/>
      <c r="AJ16" s="326" t="str">
        <f>IF(AND('Mapa de Riesgos'!$H$36="Alta",'Mapa de Riesgos'!$L$36="Catastrófico"),CONCATENATE("R",'Mapa de Riesgos'!$A$36),"")</f>
        <v/>
      </c>
      <c r="AK16" s="326"/>
      <c r="AL16" s="326" t="str">
        <f>IF(AND('Mapa de Riesgos'!$H$42="Alta",'Mapa de Riesgos'!$L$42="Catastrófico"),CONCATENATE("R",'Mapa de Riesgos'!$A$42),"")</f>
        <v/>
      </c>
      <c r="AM16" s="327"/>
      <c r="AN16" s="79"/>
      <c r="AO16" s="281"/>
      <c r="AP16" s="282"/>
      <c r="AQ16" s="282"/>
      <c r="AR16" s="282"/>
      <c r="AS16" s="282"/>
      <c r="AT16" s="283"/>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row>
    <row r="17" spans="1:80" ht="15" customHeight="1" x14ac:dyDescent="0.25">
      <c r="A17" s="79"/>
      <c r="B17" s="267"/>
      <c r="C17" s="267"/>
      <c r="D17" s="268"/>
      <c r="E17" s="308"/>
      <c r="F17" s="309"/>
      <c r="G17" s="309"/>
      <c r="H17" s="309"/>
      <c r="I17" s="309"/>
      <c r="J17" s="334"/>
      <c r="K17" s="335"/>
      <c r="L17" s="335"/>
      <c r="M17" s="335"/>
      <c r="N17" s="335"/>
      <c r="O17" s="336"/>
      <c r="P17" s="334"/>
      <c r="Q17" s="335"/>
      <c r="R17" s="335"/>
      <c r="S17" s="335"/>
      <c r="T17" s="335"/>
      <c r="U17" s="336"/>
      <c r="V17" s="318"/>
      <c r="W17" s="314"/>
      <c r="X17" s="314"/>
      <c r="Y17" s="314"/>
      <c r="Z17" s="314"/>
      <c r="AA17" s="315"/>
      <c r="AB17" s="318"/>
      <c r="AC17" s="314"/>
      <c r="AD17" s="314"/>
      <c r="AE17" s="314"/>
      <c r="AF17" s="314"/>
      <c r="AG17" s="315"/>
      <c r="AH17" s="325"/>
      <c r="AI17" s="326"/>
      <c r="AJ17" s="326"/>
      <c r="AK17" s="326"/>
      <c r="AL17" s="326"/>
      <c r="AM17" s="327"/>
      <c r="AN17" s="79"/>
      <c r="AO17" s="281"/>
      <c r="AP17" s="282"/>
      <c r="AQ17" s="282"/>
      <c r="AR17" s="282"/>
      <c r="AS17" s="282"/>
      <c r="AT17" s="283"/>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row>
    <row r="18" spans="1:80" ht="15" customHeight="1" x14ac:dyDescent="0.25">
      <c r="A18" s="79"/>
      <c r="B18" s="267"/>
      <c r="C18" s="267"/>
      <c r="D18" s="268"/>
      <c r="E18" s="308"/>
      <c r="F18" s="309"/>
      <c r="G18" s="309"/>
      <c r="H18" s="309"/>
      <c r="I18" s="309"/>
      <c r="J18" s="334" t="str">
        <f>IF(AND('Mapa de Riesgos'!$H$48="Alta",'Mapa de Riesgos'!$L$48="Leve"),CONCATENATE("R",'Mapa de Riesgos'!$A$48),"")</f>
        <v/>
      </c>
      <c r="K18" s="335"/>
      <c r="L18" s="335" t="str">
        <f>IF(AND('Mapa de Riesgos'!$H$54="Alta",'Mapa de Riesgos'!$L$54="Leve"),CONCATENATE("R",'Mapa de Riesgos'!$A$54),"")</f>
        <v/>
      </c>
      <c r="M18" s="335"/>
      <c r="N18" s="335" t="str">
        <f>IF(AND('Mapa de Riesgos'!$H$60="Alta",'Mapa de Riesgos'!$L$60="Leve"),CONCATENATE("R",'Mapa de Riesgos'!$A$60),"")</f>
        <v/>
      </c>
      <c r="O18" s="336"/>
      <c r="P18" s="334" t="str">
        <f>IF(AND('Mapa de Riesgos'!$H$48="Alta",'Mapa de Riesgos'!$L$48="Menor"),CONCATENATE("R",'Mapa de Riesgos'!$A$48),"")</f>
        <v/>
      </c>
      <c r="Q18" s="335"/>
      <c r="R18" s="335" t="str">
        <f>IF(AND('Mapa de Riesgos'!$H$54="Alta",'Mapa de Riesgos'!$L$54="Menor"),CONCATENATE("R",'Mapa de Riesgos'!$A$54),"")</f>
        <v/>
      </c>
      <c r="S18" s="335"/>
      <c r="T18" s="335" t="str">
        <f>IF(AND('Mapa de Riesgos'!$H$60="Alta",'Mapa de Riesgos'!$L$60="Menor"),CONCATENATE("R",'Mapa de Riesgos'!$A$60),"")</f>
        <v/>
      </c>
      <c r="U18" s="336"/>
      <c r="V18" s="318" t="str">
        <f>IF(AND('Mapa de Riesgos'!$H$48="Alta",'Mapa de Riesgos'!$L$48="Moderado"),CONCATENATE("R",'Mapa de Riesgos'!$A$48),"")</f>
        <v/>
      </c>
      <c r="W18" s="314"/>
      <c r="X18" s="314" t="str">
        <f>IF(AND('Mapa de Riesgos'!$H$54="Alta",'Mapa de Riesgos'!$L$54="Moderado"),CONCATENATE("R",'Mapa de Riesgos'!$A$54),"")</f>
        <v/>
      </c>
      <c r="Y18" s="314"/>
      <c r="Z18" s="314" t="str">
        <f>IF(AND('Mapa de Riesgos'!$H$60="Alta",'Mapa de Riesgos'!$L$60="Moderado"),CONCATENATE("R",'Mapa de Riesgos'!$A$60),"")</f>
        <v/>
      </c>
      <c r="AA18" s="315"/>
      <c r="AB18" s="318" t="str">
        <f>IF(AND('Mapa de Riesgos'!$H$48="Alta",'Mapa de Riesgos'!$L$48="Mayor"),CONCATENATE("R",'Mapa de Riesgos'!$A$48),"")</f>
        <v/>
      </c>
      <c r="AC18" s="314"/>
      <c r="AD18" s="314" t="str">
        <f>IF(AND('Mapa de Riesgos'!$H$54="Alta",'Mapa de Riesgos'!$L$54="Mayor"),CONCATENATE("R",'Mapa de Riesgos'!$A$54),"")</f>
        <v/>
      </c>
      <c r="AE18" s="314"/>
      <c r="AF18" s="314" t="str">
        <f>IF(AND('Mapa de Riesgos'!$H$60="Alta",'Mapa de Riesgos'!$L$60="Mayor"),CONCATENATE("R",'Mapa de Riesgos'!$A$60),"")</f>
        <v/>
      </c>
      <c r="AG18" s="315"/>
      <c r="AH18" s="325" t="str">
        <f>IF(AND('Mapa de Riesgos'!$H$48="Alta",'Mapa de Riesgos'!$L$48="Catastrófico"),CONCATENATE("R",'Mapa de Riesgos'!$A$48),"")</f>
        <v/>
      </c>
      <c r="AI18" s="326"/>
      <c r="AJ18" s="326" t="str">
        <f>IF(AND('Mapa de Riesgos'!$H$54="Alta",'Mapa de Riesgos'!$L$54="Catastrófico"),CONCATENATE("R",'Mapa de Riesgos'!$A$54),"")</f>
        <v/>
      </c>
      <c r="AK18" s="326"/>
      <c r="AL18" s="326" t="str">
        <f>IF(AND('Mapa de Riesgos'!$H$60="Alta",'Mapa de Riesgos'!$L$60="Catastrófico"),CONCATENATE("R",'Mapa de Riesgos'!$A$60),"")</f>
        <v/>
      </c>
      <c r="AM18" s="327"/>
      <c r="AN18" s="79"/>
      <c r="AO18" s="281"/>
      <c r="AP18" s="282"/>
      <c r="AQ18" s="282"/>
      <c r="AR18" s="282"/>
      <c r="AS18" s="282"/>
      <c r="AT18" s="283"/>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row>
    <row r="19" spans="1:80" ht="15" customHeight="1" x14ac:dyDescent="0.25">
      <c r="A19" s="79"/>
      <c r="B19" s="267"/>
      <c r="C19" s="267"/>
      <c r="D19" s="268"/>
      <c r="E19" s="308"/>
      <c r="F19" s="309"/>
      <c r="G19" s="309"/>
      <c r="H19" s="309"/>
      <c r="I19" s="309"/>
      <c r="J19" s="334"/>
      <c r="K19" s="335"/>
      <c r="L19" s="335"/>
      <c r="M19" s="335"/>
      <c r="N19" s="335"/>
      <c r="O19" s="336"/>
      <c r="P19" s="334"/>
      <c r="Q19" s="335"/>
      <c r="R19" s="335"/>
      <c r="S19" s="335"/>
      <c r="T19" s="335"/>
      <c r="U19" s="336"/>
      <c r="V19" s="318"/>
      <c r="W19" s="314"/>
      <c r="X19" s="314"/>
      <c r="Y19" s="314"/>
      <c r="Z19" s="314"/>
      <c r="AA19" s="315"/>
      <c r="AB19" s="318"/>
      <c r="AC19" s="314"/>
      <c r="AD19" s="314"/>
      <c r="AE19" s="314"/>
      <c r="AF19" s="314"/>
      <c r="AG19" s="315"/>
      <c r="AH19" s="325"/>
      <c r="AI19" s="326"/>
      <c r="AJ19" s="326"/>
      <c r="AK19" s="326"/>
      <c r="AL19" s="326"/>
      <c r="AM19" s="327"/>
      <c r="AN19" s="79"/>
      <c r="AO19" s="281"/>
      <c r="AP19" s="282"/>
      <c r="AQ19" s="282"/>
      <c r="AR19" s="282"/>
      <c r="AS19" s="282"/>
      <c r="AT19" s="283"/>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row>
    <row r="20" spans="1:80" ht="15" customHeight="1" x14ac:dyDescent="0.25">
      <c r="A20" s="79"/>
      <c r="B20" s="267"/>
      <c r="C20" s="267"/>
      <c r="D20" s="268"/>
      <c r="E20" s="308"/>
      <c r="F20" s="309"/>
      <c r="G20" s="309"/>
      <c r="H20" s="309"/>
      <c r="I20" s="309"/>
      <c r="J20" s="334" t="str">
        <f>IF(AND('Mapa de Riesgos'!$H$66="Alta",'Mapa de Riesgos'!$L$66="Leve"),CONCATENATE("R",'Mapa de Riesgos'!$A$66),"")</f>
        <v/>
      </c>
      <c r="K20" s="335"/>
      <c r="L20" s="335" t="str">
        <f>IF(AND('Mapa de Riesgos'!$H$73="Alta",'Mapa de Riesgos'!$L$73="Leve"),CONCATENATE("R",'Mapa de Riesgos'!#REF!),"")</f>
        <v/>
      </c>
      <c r="M20" s="335"/>
      <c r="N20" s="335" t="str">
        <f>IF(AND('Mapa de Riesgos'!$H$79="Alta",'Mapa de Riesgos'!$L$79="Leve"),CONCATENATE("R",'Mapa de Riesgos'!$A$79),"")</f>
        <v/>
      </c>
      <c r="O20" s="336"/>
      <c r="P20" s="334" t="str">
        <f>IF(AND('Mapa de Riesgos'!$H$66="Alta",'Mapa de Riesgos'!$L$66="Menor"),CONCATENATE("R",'Mapa de Riesgos'!$A$66),"")</f>
        <v/>
      </c>
      <c r="Q20" s="335"/>
      <c r="R20" s="335" t="str">
        <f>IF(AND('Mapa de Riesgos'!$H$73="Alta",'Mapa de Riesgos'!$L$73="Menor"),CONCATENATE("R",'Mapa de Riesgos'!#REF!),"")</f>
        <v/>
      </c>
      <c r="S20" s="335"/>
      <c r="T20" s="335" t="str">
        <f>IF(AND('Mapa de Riesgos'!$H$79="Alta",'Mapa de Riesgos'!$L$79="Menor"),CONCATENATE("R",'Mapa de Riesgos'!$A$79),"")</f>
        <v/>
      </c>
      <c r="U20" s="336"/>
      <c r="V20" s="318" t="str">
        <f>IF(AND('Mapa de Riesgos'!$H$66="Alta",'Mapa de Riesgos'!$L$66="Moderado"),CONCATENATE("R",'Mapa de Riesgos'!$A$66),"")</f>
        <v/>
      </c>
      <c r="W20" s="314"/>
      <c r="X20" s="314" t="str">
        <f>IF(AND('Mapa de Riesgos'!$H$73="Alta",'Mapa de Riesgos'!$L$73="Moderado"),CONCATENATE("R",'Mapa de Riesgos'!#REF!),"")</f>
        <v/>
      </c>
      <c r="Y20" s="314"/>
      <c r="Z20" s="314" t="str">
        <f>IF(AND('Mapa de Riesgos'!$H$79="Alta",'Mapa de Riesgos'!$L$79="Moderado"),CONCATENATE("R",'Mapa de Riesgos'!$A$79),"")</f>
        <v/>
      </c>
      <c r="AA20" s="315"/>
      <c r="AB20" s="318" t="str">
        <f>IF(AND('Mapa de Riesgos'!$H$66="Alta",'Mapa de Riesgos'!$L$66="Mayor"),CONCATENATE("R",'Mapa de Riesgos'!$A$66),"")</f>
        <v/>
      </c>
      <c r="AC20" s="314"/>
      <c r="AD20" s="314" t="str">
        <f>IF(AND('Mapa de Riesgos'!$H$73="Alta",'Mapa de Riesgos'!$L$73="Mayor"),CONCATENATE("R",'Mapa de Riesgos'!#REF!),"")</f>
        <v/>
      </c>
      <c r="AE20" s="314"/>
      <c r="AF20" s="314" t="str">
        <f>IF(AND('Mapa de Riesgos'!$H$79="Alta",'Mapa de Riesgos'!$L$79="Mayor"),CONCATENATE("R",'Mapa de Riesgos'!$A$79),"")</f>
        <v/>
      </c>
      <c r="AG20" s="315"/>
      <c r="AH20" s="325" t="str">
        <f>IF(AND('Mapa de Riesgos'!$H$66="Alta",'Mapa de Riesgos'!$L$66="Catastrófico"),CONCATENATE("R",'Mapa de Riesgos'!$A$66),"")</f>
        <v/>
      </c>
      <c r="AI20" s="326"/>
      <c r="AJ20" s="326" t="str">
        <f>IF(AND('Mapa de Riesgos'!$H$73="Alta",'Mapa de Riesgos'!$L$73="Catastrófico"),CONCATENATE("R",'Mapa de Riesgos'!#REF!),"")</f>
        <v/>
      </c>
      <c r="AK20" s="326"/>
      <c r="AL20" s="326" t="str">
        <f>IF(AND('Mapa de Riesgos'!$H$79="Alta",'Mapa de Riesgos'!$L$79="Catastrófico"),CONCATENATE("R",'Mapa de Riesgos'!$A$79),"")</f>
        <v/>
      </c>
      <c r="AM20" s="327"/>
      <c r="AN20" s="79"/>
      <c r="AO20" s="281"/>
      <c r="AP20" s="282"/>
      <c r="AQ20" s="282"/>
      <c r="AR20" s="282"/>
      <c r="AS20" s="282"/>
      <c r="AT20" s="283"/>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row>
    <row r="21" spans="1:80" ht="15.75" customHeight="1" thickBot="1" x14ac:dyDescent="0.3">
      <c r="A21" s="79"/>
      <c r="B21" s="267"/>
      <c r="C21" s="267"/>
      <c r="D21" s="268"/>
      <c r="E21" s="311"/>
      <c r="F21" s="312"/>
      <c r="G21" s="312"/>
      <c r="H21" s="312"/>
      <c r="I21" s="312"/>
      <c r="J21" s="337"/>
      <c r="K21" s="338"/>
      <c r="L21" s="338"/>
      <c r="M21" s="338"/>
      <c r="N21" s="338"/>
      <c r="O21" s="339"/>
      <c r="P21" s="337"/>
      <c r="Q21" s="338"/>
      <c r="R21" s="338"/>
      <c r="S21" s="338"/>
      <c r="T21" s="338"/>
      <c r="U21" s="339"/>
      <c r="V21" s="322"/>
      <c r="W21" s="323"/>
      <c r="X21" s="323"/>
      <c r="Y21" s="323"/>
      <c r="Z21" s="323"/>
      <c r="AA21" s="324"/>
      <c r="AB21" s="322"/>
      <c r="AC21" s="323"/>
      <c r="AD21" s="323"/>
      <c r="AE21" s="323"/>
      <c r="AF21" s="323"/>
      <c r="AG21" s="324"/>
      <c r="AH21" s="328"/>
      <c r="AI21" s="329"/>
      <c r="AJ21" s="329"/>
      <c r="AK21" s="329"/>
      <c r="AL21" s="329"/>
      <c r="AM21" s="330"/>
      <c r="AN21" s="79"/>
      <c r="AO21" s="284"/>
      <c r="AP21" s="285"/>
      <c r="AQ21" s="285"/>
      <c r="AR21" s="285"/>
      <c r="AS21" s="285"/>
      <c r="AT21" s="286"/>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row>
    <row r="22" spans="1:80" x14ac:dyDescent="0.25">
      <c r="A22" s="79"/>
      <c r="B22" s="267"/>
      <c r="C22" s="267"/>
      <c r="D22" s="268"/>
      <c r="E22" s="305" t="s">
        <v>171</v>
      </c>
      <c r="F22" s="306"/>
      <c r="G22" s="306"/>
      <c r="H22" s="306"/>
      <c r="I22" s="307"/>
      <c r="J22" s="340" t="str">
        <f>IF(AND('Mapa de Riesgos'!$H$12="Media",'Mapa de Riesgos'!$L$12="Leve"),CONCATENATE("R",'Mapa de Riesgos'!$A$12),"")</f>
        <v/>
      </c>
      <c r="K22" s="341"/>
      <c r="L22" s="341" t="str">
        <f>IF(AND('Mapa de Riesgos'!$H$18="Media",'Mapa de Riesgos'!$L$18="Leve"),CONCATENATE("R",'Mapa de Riesgos'!$A$18),"")</f>
        <v/>
      </c>
      <c r="M22" s="341"/>
      <c r="N22" s="341" t="str">
        <f>IF(AND('Mapa de Riesgos'!$H$24="Media",'Mapa de Riesgos'!$L$24="Leve"),CONCATENATE("R",'Mapa de Riesgos'!$A$24),"")</f>
        <v/>
      </c>
      <c r="O22" s="342"/>
      <c r="P22" s="340" t="str">
        <f>IF(AND('Mapa de Riesgos'!$H$12="Media",'Mapa de Riesgos'!$L$12="Menor"),CONCATENATE("R",'Mapa de Riesgos'!$A$12),"")</f>
        <v/>
      </c>
      <c r="Q22" s="341"/>
      <c r="R22" s="341" t="str">
        <f>IF(AND('Mapa de Riesgos'!$H$18="Media",'Mapa de Riesgos'!$L$18="Menor"),CONCATENATE("R",'Mapa de Riesgos'!$A$18),"")</f>
        <v/>
      </c>
      <c r="S22" s="341"/>
      <c r="T22" s="341" t="str">
        <f>IF(AND('Mapa de Riesgos'!$H$24="Media",'Mapa de Riesgos'!$L$24="Menor"),CONCATENATE("R",'Mapa de Riesgos'!$A$24),"")</f>
        <v>R3</v>
      </c>
      <c r="U22" s="342"/>
      <c r="V22" s="340" t="str">
        <f>IF(AND('Mapa de Riesgos'!$H$12="Media",'Mapa de Riesgos'!$L$12="Moderado"),CONCATENATE("R",'Mapa de Riesgos'!$A$12),"")</f>
        <v/>
      </c>
      <c r="W22" s="341"/>
      <c r="X22" s="341" t="str">
        <f>IF(AND('Mapa de Riesgos'!$H$18="Media",'Mapa de Riesgos'!$L$18="Moderado"),CONCATENATE("R",'Mapa de Riesgos'!$A$18),"")</f>
        <v>R2</v>
      </c>
      <c r="Y22" s="341"/>
      <c r="Z22" s="341" t="str">
        <f>IF(AND('Mapa de Riesgos'!$H$24="Media",'Mapa de Riesgos'!$L$24="Moderado"),CONCATENATE("R",'Mapa de Riesgos'!$A$24),"")</f>
        <v/>
      </c>
      <c r="AA22" s="342"/>
      <c r="AB22" s="316" t="str">
        <f>IF(AND('Mapa de Riesgos'!$H$12="Media",'Mapa de Riesgos'!$L$12="Mayor"),CONCATENATE("R",'Mapa de Riesgos'!$A$12),"")</f>
        <v/>
      </c>
      <c r="AC22" s="317"/>
      <c r="AD22" s="317" t="str">
        <f>IF(AND('Mapa de Riesgos'!$H$18="Media",'Mapa de Riesgos'!$L$18="Mayor"),CONCATENATE("R",'Mapa de Riesgos'!$A$18),"")</f>
        <v/>
      </c>
      <c r="AE22" s="317"/>
      <c r="AF22" s="317" t="str">
        <f>IF(AND('Mapa de Riesgos'!$H$24="Media",'Mapa de Riesgos'!$L$24="Mayor"),CONCATENATE("R",'Mapa de Riesgos'!$A$24),"")</f>
        <v/>
      </c>
      <c r="AG22" s="319"/>
      <c r="AH22" s="331" t="str">
        <f>IF(AND('Mapa de Riesgos'!$H$12="Media",'Mapa de Riesgos'!$L$12="Catastrófico"),CONCATENATE("R",'Mapa de Riesgos'!$A$12),"")</f>
        <v>R1</v>
      </c>
      <c r="AI22" s="332"/>
      <c r="AJ22" s="332" t="str">
        <f>IF(AND('Mapa de Riesgos'!$H$18="Media",'Mapa de Riesgos'!$L$18="Catastrófico"),CONCATENATE("R",'Mapa de Riesgos'!$A$18),"")</f>
        <v/>
      </c>
      <c r="AK22" s="332"/>
      <c r="AL22" s="332" t="str">
        <f>IF(AND('Mapa de Riesgos'!$H$24="Media",'Mapa de Riesgos'!$L$24="Catastrófico"),CONCATENATE("R",'Mapa de Riesgos'!$A$24),"")</f>
        <v/>
      </c>
      <c r="AM22" s="333"/>
      <c r="AN22" s="79"/>
      <c r="AO22" s="287" t="s">
        <v>172</v>
      </c>
      <c r="AP22" s="288"/>
      <c r="AQ22" s="288"/>
      <c r="AR22" s="288"/>
      <c r="AS22" s="288"/>
      <c r="AT22" s="28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row>
    <row r="23" spans="1:80" x14ac:dyDescent="0.25">
      <c r="A23" s="79"/>
      <c r="B23" s="267"/>
      <c r="C23" s="267"/>
      <c r="D23" s="268"/>
      <c r="E23" s="308"/>
      <c r="F23" s="309"/>
      <c r="G23" s="309"/>
      <c r="H23" s="309"/>
      <c r="I23" s="310"/>
      <c r="J23" s="334"/>
      <c r="K23" s="335"/>
      <c r="L23" s="335"/>
      <c r="M23" s="335"/>
      <c r="N23" s="335"/>
      <c r="O23" s="336"/>
      <c r="P23" s="334"/>
      <c r="Q23" s="335"/>
      <c r="R23" s="335"/>
      <c r="S23" s="335"/>
      <c r="T23" s="335"/>
      <c r="U23" s="336"/>
      <c r="V23" s="334"/>
      <c r="W23" s="335"/>
      <c r="X23" s="335"/>
      <c r="Y23" s="335"/>
      <c r="Z23" s="335"/>
      <c r="AA23" s="336"/>
      <c r="AB23" s="318"/>
      <c r="AC23" s="314"/>
      <c r="AD23" s="314"/>
      <c r="AE23" s="314"/>
      <c r="AF23" s="314"/>
      <c r="AG23" s="315"/>
      <c r="AH23" s="325"/>
      <c r="AI23" s="326"/>
      <c r="AJ23" s="326"/>
      <c r="AK23" s="326"/>
      <c r="AL23" s="326"/>
      <c r="AM23" s="327"/>
      <c r="AN23" s="79"/>
      <c r="AO23" s="290"/>
      <c r="AP23" s="291"/>
      <c r="AQ23" s="291"/>
      <c r="AR23" s="291"/>
      <c r="AS23" s="291"/>
      <c r="AT23" s="292"/>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row>
    <row r="24" spans="1:80" x14ac:dyDescent="0.25">
      <c r="A24" s="79"/>
      <c r="B24" s="267"/>
      <c r="C24" s="267"/>
      <c r="D24" s="268"/>
      <c r="E24" s="308"/>
      <c r="F24" s="309"/>
      <c r="G24" s="309"/>
      <c r="H24" s="309"/>
      <c r="I24" s="310"/>
      <c r="J24" s="334" t="str">
        <f>IF(AND('Mapa de Riesgos'!$H$30="Media",'Mapa de Riesgos'!$L$30="Leve"),CONCATENATE("R",'Mapa de Riesgos'!$A$30),"")</f>
        <v/>
      </c>
      <c r="K24" s="335"/>
      <c r="L24" s="335" t="str">
        <f>IF(AND('Mapa de Riesgos'!$H$36="Media",'Mapa de Riesgos'!$L$36="Leve"),CONCATENATE("R",'Mapa de Riesgos'!$A$36),"")</f>
        <v/>
      </c>
      <c r="M24" s="335"/>
      <c r="N24" s="335" t="str">
        <f>IF(AND('Mapa de Riesgos'!$H$42="Media",'Mapa de Riesgos'!$L$42="Leve"),CONCATENATE("R",'Mapa de Riesgos'!$A$42),"")</f>
        <v/>
      </c>
      <c r="O24" s="336"/>
      <c r="P24" s="334" t="str">
        <f>IF(AND('Mapa de Riesgos'!$H$30="Media",'Mapa de Riesgos'!$L$30="Menor"),CONCATENATE("R",'Mapa de Riesgos'!$A$30),"")</f>
        <v/>
      </c>
      <c r="Q24" s="335"/>
      <c r="R24" s="335" t="str">
        <f>IF(AND('Mapa de Riesgos'!$H$36="Media",'Mapa de Riesgos'!$L$36="Menor"),CONCATENATE("R",'Mapa de Riesgos'!$A$36),"")</f>
        <v/>
      </c>
      <c r="S24" s="335"/>
      <c r="T24" s="335" t="str">
        <f>IF(AND('Mapa de Riesgos'!$H$42="Media",'Mapa de Riesgos'!$L$42="Menor"),CONCATENATE("R",'Mapa de Riesgos'!$A$42),"")</f>
        <v/>
      </c>
      <c r="U24" s="336"/>
      <c r="V24" s="334" t="str">
        <f>IF(AND('Mapa de Riesgos'!$H$30="Media",'Mapa de Riesgos'!$L$30="Moderado"),CONCATENATE("R",'Mapa de Riesgos'!$A$30),"")</f>
        <v/>
      </c>
      <c r="W24" s="335"/>
      <c r="X24" s="335" t="str">
        <f>IF(AND('Mapa de Riesgos'!$H$36="Media",'Mapa de Riesgos'!$L$36="Moderado"),CONCATENATE("R",'Mapa de Riesgos'!$A$36),"")</f>
        <v>R5</v>
      </c>
      <c r="Y24" s="335"/>
      <c r="Z24" s="335" t="str">
        <f>IF(AND('Mapa de Riesgos'!$H$42="Media",'Mapa de Riesgos'!$L$42="Moderado"),CONCATENATE("R",'Mapa de Riesgos'!$A$42),"")</f>
        <v>R6</v>
      </c>
      <c r="AA24" s="336"/>
      <c r="AB24" s="318" t="str">
        <f>IF(AND('Mapa de Riesgos'!$H$30="Media",'Mapa de Riesgos'!$L$30="Mayor"),CONCATENATE("R",'Mapa de Riesgos'!$A$30),"")</f>
        <v/>
      </c>
      <c r="AC24" s="314"/>
      <c r="AD24" s="314" t="str">
        <f>IF(AND('Mapa de Riesgos'!$H$36="Media",'Mapa de Riesgos'!$L$36="Mayor"),CONCATENATE("R",'Mapa de Riesgos'!$A$36),"")</f>
        <v/>
      </c>
      <c r="AE24" s="314"/>
      <c r="AF24" s="314" t="str">
        <f>IF(AND('Mapa de Riesgos'!$H$42="Media",'Mapa de Riesgos'!$L$42="Mayor"),CONCATENATE("R",'Mapa de Riesgos'!$A$42),"")</f>
        <v/>
      </c>
      <c r="AG24" s="315"/>
      <c r="AH24" s="325" t="str">
        <f>IF(AND('Mapa de Riesgos'!$H$30="Media",'Mapa de Riesgos'!$L$30="Catastrófico"),CONCATENATE("R",'Mapa de Riesgos'!$A$30),"")</f>
        <v/>
      </c>
      <c r="AI24" s="326"/>
      <c r="AJ24" s="326" t="str">
        <f>IF(AND('Mapa de Riesgos'!$H$36="Media",'Mapa de Riesgos'!$L$36="Catastrófico"),CONCATENATE("R",'Mapa de Riesgos'!$A$36),"")</f>
        <v/>
      </c>
      <c r="AK24" s="326"/>
      <c r="AL24" s="326" t="str">
        <f>IF(AND('Mapa de Riesgos'!$H$42="Media",'Mapa de Riesgos'!$L$42="Catastrófico"),CONCATENATE("R",'Mapa de Riesgos'!$A$42),"")</f>
        <v/>
      </c>
      <c r="AM24" s="327"/>
      <c r="AN24" s="79"/>
      <c r="AO24" s="290"/>
      <c r="AP24" s="291"/>
      <c r="AQ24" s="291"/>
      <c r="AR24" s="291"/>
      <c r="AS24" s="291"/>
      <c r="AT24" s="292"/>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row>
    <row r="25" spans="1:80" x14ac:dyDescent="0.25">
      <c r="A25" s="79"/>
      <c r="B25" s="267"/>
      <c r="C25" s="267"/>
      <c r="D25" s="268"/>
      <c r="E25" s="308"/>
      <c r="F25" s="309"/>
      <c r="G25" s="309"/>
      <c r="H25" s="309"/>
      <c r="I25" s="310"/>
      <c r="J25" s="334"/>
      <c r="K25" s="335"/>
      <c r="L25" s="335"/>
      <c r="M25" s="335"/>
      <c r="N25" s="335"/>
      <c r="O25" s="336"/>
      <c r="P25" s="334"/>
      <c r="Q25" s="335"/>
      <c r="R25" s="335"/>
      <c r="S25" s="335"/>
      <c r="T25" s="335"/>
      <c r="U25" s="336"/>
      <c r="V25" s="334"/>
      <c r="W25" s="335"/>
      <c r="X25" s="335"/>
      <c r="Y25" s="335"/>
      <c r="Z25" s="335"/>
      <c r="AA25" s="336"/>
      <c r="AB25" s="318"/>
      <c r="AC25" s="314"/>
      <c r="AD25" s="314"/>
      <c r="AE25" s="314"/>
      <c r="AF25" s="314"/>
      <c r="AG25" s="315"/>
      <c r="AH25" s="325"/>
      <c r="AI25" s="326"/>
      <c r="AJ25" s="326"/>
      <c r="AK25" s="326"/>
      <c r="AL25" s="326"/>
      <c r="AM25" s="327"/>
      <c r="AN25" s="79"/>
      <c r="AO25" s="290"/>
      <c r="AP25" s="291"/>
      <c r="AQ25" s="291"/>
      <c r="AR25" s="291"/>
      <c r="AS25" s="291"/>
      <c r="AT25" s="292"/>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row>
    <row r="26" spans="1:80" x14ac:dyDescent="0.25">
      <c r="A26" s="79"/>
      <c r="B26" s="267"/>
      <c r="C26" s="267"/>
      <c r="D26" s="268"/>
      <c r="E26" s="308"/>
      <c r="F26" s="309"/>
      <c r="G26" s="309"/>
      <c r="H26" s="309"/>
      <c r="I26" s="310"/>
      <c r="J26" s="334" t="str">
        <f>IF(AND('Mapa de Riesgos'!$H$48="Media",'Mapa de Riesgos'!$L$48="Leve"),CONCATENATE("R",'Mapa de Riesgos'!$A$48),"")</f>
        <v/>
      </c>
      <c r="K26" s="335"/>
      <c r="L26" s="335" t="str">
        <f>IF(AND('Mapa de Riesgos'!$H$54="Media",'Mapa de Riesgos'!$L$54="Leve"),CONCATENATE("R",'Mapa de Riesgos'!$A$54),"")</f>
        <v/>
      </c>
      <c r="M26" s="335"/>
      <c r="N26" s="335" t="str">
        <f>IF(AND('Mapa de Riesgos'!$H$60="Media",'Mapa de Riesgos'!$L$60="Leve"),CONCATENATE("R",'Mapa de Riesgos'!$A$60),"")</f>
        <v/>
      </c>
      <c r="O26" s="336"/>
      <c r="P26" s="334" t="str">
        <f>IF(AND('Mapa de Riesgos'!$H$48="Media",'Mapa de Riesgos'!$L$48="Menor"),CONCATENATE("R",'Mapa de Riesgos'!$A$48),"")</f>
        <v/>
      </c>
      <c r="Q26" s="335"/>
      <c r="R26" s="335" t="str">
        <f>IF(AND('Mapa de Riesgos'!$H$54="Media",'Mapa de Riesgos'!$L$54="Menor"),CONCATENATE("R",'Mapa de Riesgos'!$A$54),"")</f>
        <v/>
      </c>
      <c r="S26" s="335"/>
      <c r="T26" s="335" t="str">
        <f>IF(AND('Mapa de Riesgos'!$H$60="Media",'Mapa de Riesgos'!$L$60="Menor"),CONCATENATE("R",'Mapa de Riesgos'!$A$60),"")</f>
        <v/>
      </c>
      <c r="U26" s="336"/>
      <c r="V26" s="334" t="str">
        <f>IF(AND('Mapa de Riesgos'!$H$48="Media",'Mapa de Riesgos'!$L$48="Moderado"),CONCATENATE("R",'Mapa de Riesgos'!$A$48),"")</f>
        <v/>
      </c>
      <c r="W26" s="335"/>
      <c r="X26" s="335" t="str">
        <f>IF(AND('Mapa de Riesgos'!$H$54="Media",'Mapa de Riesgos'!$L$54="Moderado"),CONCATENATE("R",'Mapa de Riesgos'!$A$54),"")</f>
        <v>R8</v>
      </c>
      <c r="Y26" s="335"/>
      <c r="Z26" s="335" t="str">
        <f>IF(AND('Mapa de Riesgos'!$H$60="Media",'Mapa de Riesgos'!$L$60="Moderado"),CONCATENATE("R",'Mapa de Riesgos'!$A$60),"")</f>
        <v>R9</v>
      </c>
      <c r="AA26" s="336"/>
      <c r="AB26" s="318" t="str">
        <f>IF(AND('Mapa de Riesgos'!$H$48="Media",'Mapa de Riesgos'!$L$48="Mayor"),CONCATENATE("R",'Mapa de Riesgos'!$A$48),"")</f>
        <v/>
      </c>
      <c r="AC26" s="314"/>
      <c r="AD26" s="314" t="str">
        <f>IF(AND('Mapa de Riesgos'!$H$54="Media",'Mapa de Riesgos'!$L$54="Mayor"),CONCATENATE("R",'Mapa de Riesgos'!$A$54),"")</f>
        <v/>
      </c>
      <c r="AE26" s="314"/>
      <c r="AF26" s="314" t="str">
        <f>IF(AND('Mapa de Riesgos'!$H$60="Media",'Mapa de Riesgos'!$L$60="Mayor"),CONCATENATE("R",'Mapa de Riesgos'!$A$60),"")</f>
        <v/>
      </c>
      <c r="AG26" s="315"/>
      <c r="AH26" s="325" t="str">
        <f>IF(AND('Mapa de Riesgos'!$H$48="Media",'Mapa de Riesgos'!$L$48="Catastrófico"),CONCATENATE("R",'Mapa de Riesgos'!$A$48),"")</f>
        <v/>
      </c>
      <c r="AI26" s="326"/>
      <c r="AJ26" s="326" t="str">
        <f>IF(AND('Mapa de Riesgos'!$H$54="Media",'Mapa de Riesgos'!$L$54="Catastrófico"),CONCATENATE("R",'Mapa de Riesgos'!$A$54),"")</f>
        <v/>
      </c>
      <c r="AK26" s="326"/>
      <c r="AL26" s="326" t="str">
        <f>IF(AND('Mapa de Riesgos'!$H$60="Media",'Mapa de Riesgos'!$L$60="Catastrófico"),CONCATENATE("R",'Mapa de Riesgos'!$A$60),"")</f>
        <v/>
      </c>
      <c r="AM26" s="327"/>
      <c r="AN26" s="79"/>
      <c r="AO26" s="290"/>
      <c r="AP26" s="291"/>
      <c r="AQ26" s="291"/>
      <c r="AR26" s="291"/>
      <c r="AS26" s="291"/>
      <c r="AT26" s="292"/>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row>
    <row r="27" spans="1:80" x14ac:dyDescent="0.25">
      <c r="A27" s="79"/>
      <c r="B27" s="267"/>
      <c r="C27" s="267"/>
      <c r="D27" s="268"/>
      <c r="E27" s="308"/>
      <c r="F27" s="309"/>
      <c r="G27" s="309"/>
      <c r="H27" s="309"/>
      <c r="I27" s="310"/>
      <c r="J27" s="334"/>
      <c r="K27" s="335"/>
      <c r="L27" s="335"/>
      <c r="M27" s="335"/>
      <c r="N27" s="335"/>
      <c r="O27" s="336"/>
      <c r="P27" s="334"/>
      <c r="Q27" s="335"/>
      <c r="R27" s="335"/>
      <c r="S27" s="335"/>
      <c r="T27" s="335"/>
      <c r="U27" s="336"/>
      <c r="V27" s="334"/>
      <c r="W27" s="335"/>
      <c r="X27" s="335"/>
      <c r="Y27" s="335"/>
      <c r="Z27" s="335"/>
      <c r="AA27" s="336"/>
      <c r="AB27" s="318"/>
      <c r="AC27" s="314"/>
      <c r="AD27" s="314"/>
      <c r="AE27" s="314"/>
      <c r="AF27" s="314"/>
      <c r="AG27" s="315"/>
      <c r="AH27" s="325"/>
      <c r="AI27" s="326"/>
      <c r="AJ27" s="326"/>
      <c r="AK27" s="326"/>
      <c r="AL27" s="326"/>
      <c r="AM27" s="327"/>
      <c r="AN27" s="79"/>
      <c r="AO27" s="290"/>
      <c r="AP27" s="291"/>
      <c r="AQ27" s="291"/>
      <c r="AR27" s="291"/>
      <c r="AS27" s="291"/>
      <c r="AT27" s="292"/>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row>
    <row r="28" spans="1:80" x14ac:dyDescent="0.25">
      <c r="A28" s="79"/>
      <c r="B28" s="267"/>
      <c r="C28" s="267"/>
      <c r="D28" s="268"/>
      <c r="E28" s="308"/>
      <c r="F28" s="309"/>
      <c r="G28" s="309"/>
      <c r="H28" s="309"/>
      <c r="I28" s="310"/>
      <c r="J28" s="334" t="str">
        <f>IF(AND('Mapa de Riesgos'!$H$66="Media",'Mapa de Riesgos'!$L$66="Leve"),CONCATENATE("R",'Mapa de Riesgos'!$A$66),"")</f>
        <v/>
      </c>
      <c r="K28" s="335"/>
      <c r="L28" s="335" t="str">
        <f>IF(AND('Mapa de Riesgos'!$H$73="Media",'Mapa de Riesgos'!$L$73="Leve"),CONCATENATE("R",'Mapa de Riesgos'!#REF!),"")</f>
        <v/>
      </c>
      <c r="M28" s="335"/>
      <c r="N28" s="335" t="str">
        <f>IF(AND('Mapa de Riesgos'!$H$79="Media",'Mapa de Riesgos'!$L$79="Leve"),CONCATENATE("R",'Mapa de Riesgos'!$A$79),"")</f>
        <v/>
      </c>
      <c r="O28" s="336"/>
      <c r="P28" s="334" t="str">
        <f>IF(AND('Mapa de Riesgos'!$H$66="Media",'Mapa de Riesgos'!$L$66="Menor"),CONCATENATE("R",'Mapa de Riesgos'!$A$66),"")</f>
        <v/>
      </c>
      <c r="Q28" s="335"/>
      <c r="R28" s="335" t="str">
        <f>IF(AND('Mapa de Riesgos'!$H$73="Media",'Mapa de Riesgos'!$L$73="Menor"),CONCATENATE("R",'Mapa de Riesgos'!#REF!),"")</f>
        <v/>
      </c>
      <c r="S28" s="335"/>
      <c r="T28" s="335" t="str">
        <f>IF(AND('Mapa de Riesgos'!$H$79="Media",'Mapa de Riesgos'!$L$79="Menor"),CONCATENATE("R",'Mapa de Riesgos'!$A$79),"")</f>
        <v/>
      </c>
      <c r="U28" s="336"/>
      <c r="V28" s="334" t="str">
        <f>IF(AND('Mapa de Riesgos'!$H$66="Media",'Mapa de Riesgos'!$L$66="Moderado"),CONCATENATE("R",'Mapa de Riesgos'!$A$66),"")</f>
        <v>R10</v>
      </c>
      <c r="W28" s="335"/>
      <c r="X28" s="335" t="str">
        <f>IF(AND('Mapa de Riesgos'!$H$73="Media",'Mapa de Riesgos'!$L$73="Moderado"),CONCATENATE("R",'Mapa de Riesgos'!#REF!),"")</f>
        <v/>
      </c>
      <c r="Y28" s="335"/>
      <c r="Z28" s="335" t="str">
        <f>IF(AND('Mapa de Riesgos'!$H$79="Media",'Mapa de Riesgos'!$L$79="Moderado"),CONCATENATE("R",'Mapa de Riesgos'!$A$79),"")</f>
        <v/>
      </c>
      <c r="AA28" s="336"/>
      <c r="AB28" s="318" t="str">
        <f>IF(AND('Mapa de Riesgos'!$H$66="Media",'Mapa de Riesgos'!$L$66="Mayor"),CONCATENATE("R",'Mapa de Riesgos'!$A$66),"")</f>
        <v/>
      </c>
      <c r="AC28" s="314"/>
      <c r="AD28" s="314" t="str">
        <f>IF(AND('Mapa de Riesgos'!$H$73="Media",'Mapa de Riesgos'!$L$73="Mayor"),CONCATENATE("R",'Mapa de Riesgos'!#REF!),"")</f>
        <v/>
      </c>
      <c r="AE28" s="314"/>
      <c r="AF28" s="314" t="str">
        <f>IF(AND('Mapa de Riesgos'!$H$79="Media",'Mapa de Riesgos'!$L$79="Mayor"),CONCATENATE("R",'Mapa de Riesgos'!$A$79),"")</f>
        <v/>
      </c>
      <c r="AG28" s="315"/>
      <c r="AH28" s="325" t="str">
        <f>IF(AND('Mapa de Riesgos'!$H$66="Media",'Mapa de Riesgos'!$L$66="Catastrófico"),CONCATENATE("R",'Mapa de Riesgos'!$A$66),"")</f>
        <v/>
      </c>
      <c r="AI28" s="326"/>
      <c r="AJ28" s="326" t="str">
        <f>IF(AND('Mapa de Riesgos'!$H$73="Media",'Mapa de Riesgos'!$L$73="Catastrófico"),CONCATENATE("R",'Mapa de Riesgos'!#REF!),"")</f>
        <v/>
      </c>
      <c r="AK28" s="326"/>
      <c r="AL28" s="326" t="str">
        <f>IF(AND('Mapa de Riesgos'!$H$79="Media",'Mapa de Riesgos'!$L$79="Catastrófico"),CONCATENATE("R",'Mapa de Riesgos'!$A$79),"")</f>
        <v/>
      </c>
      <c r="AM28" s="327"/>
      <c r="AN28" s="79"/>
      <c r="AO28" s="290"/>
      <c r="AP28" s="291"/>
      <c r="AQ28" s="291"/>
      <c r="AR28" s="291"/>
      <c r="AS28" s="291"/>
      <c r="AT28" s="292"/>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row>
    <row r="29" spans="1:80" ht="15.75" thickBot="1" x14ac:dyDescent="0.3">
      <c r="A29" s="79"/>
      <c r="B29" s="267"/>
      <c r="C29" s="267"/>
      <c r="D29" s="268"/>
      <c r="E29" s="311"/>
      <c r="F29" s="312"/>
      <c r="G29" s="312"/>
      <c r="H29" s="312"/>
      <c r="I29" s="313"/>
      <c r="J29" s="334"/>
      <c r="K29" s="335"/>
      <c r="L29" s="335"/>
      <c r="M29" s="335"/>
      <c r="N29" s="335"/>
      <c r="O29" s="336"/>
      <c r="P29" s="337"/>
      <c r="Q29" s="338"/>
      <c r="R29" s="338"/>
      <c r="S29" s="338"/>
      <c r="T29" s="338"/>
      <c r="U29" s="339"/>
      <c r="V29" s="337"/>
      <c r="W29" s="338"/>
      <c r="X29" s="338"/>
      <c r="Y29" s="338"/>
      <c r="Z29" s="338"/>
      <c r="AA29" s="339"/>
      <c r="AB29" s="322"/>
      <c r="AC29" s="323"/>
      <c r="AD29" s="323"/>
      <c r="AE29" s="323"/>
      <c r="AF29" s="323"/>
      <c r="AG29" s="324"/>
      <c r="AH29" s="328"/>
      <c r="AI29" s="329"/>
      <c r="AJ29" s="329"/>
      <c r="AK29" s="329"/>
      <c r="AL29" s="329"/>
      <c r="AM29" s="330"/>
      <c r="AN29" s="79"/>
      <c r="AO29" s="293"/>
      <c r="AP29" s="294"/>
      <c r="AQ29" s="294"/>
      <c r="AR29" s="294"/>
      <c r="AS29" s="294"/>
      <c r="AT29" s="295"/>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row>
    <row r="30" spans="1:80" x14ac:dyDescent="0.25">
      <c r="A30" s="79"/>
      <c r="B30" s="267"/>
      <c r="C30" s="267"/>
      <c r="D30" s="268"/>
      <c r="E30" s="305" t="s">
        <v>173</v>
      </c>
      <c r="F30" s="306"/>
      <c r="G30" s="306"/>
      <c r="H30" s="306"/>
      <c r="I30" s="306"/>
      <c r="J30" s="349" t="str">
        <f>IF(AND('Mapa de Riesgos'!$H$12="Baja",'Mapa de Riesgos'!$L$12="Leve"),CONCATENATE("R",'Mapa de Riesgos'!$A$12),"")</f>
        <v/>
      </c>
      <c r="K30" s="350"/>
      <c r="L30" s="350" t="str">
        <f>IF(AND('Mapa de Riesgos'!$H$18="Baja",'Mapa de Riesgos'!$L$18="Leve"),CONCATENATE("R",'Mapa de Riesgos'!$A$18),"")</f>
        <v/>
      </c>
      <c r="M30" s="350"/>
      <c r="N30" s="350" t="str">
        <f>IF(AND('Mapa de Riesgos'!$H$24="Baja",'Mapa de Riesgos'!$L$24="Leve"),CONCATENATE("R",'Mapa de Riesgos'!$A$24),"")</f>
        <v/>
      </c>
      <c r="O30" s="351"/>
      <c r="P30" s="341" t="str">
        <f>IF(AND('Mapa de Riesgos'!$H$12="Baja",'Mapa de Riesgos'!$L$12="Menor"),CONCATENATE("R",'Mapa de Riesgos'!$A$12),"")</f>
        <v/>
      </c>
      <c r="Q30" s="341"/>
      <c r="R30" s="341" t="str">
        <f>IF(AND('Mapa de Riesgos'!$H$18="Baja",'Mapa de Riesgos'!$L$18="Menor"),CONCATENATE("R",'Mapa de Riesgos'!$A$18),"")</f>
        <v/>
      </c>
      <c r="S30" s="341"/>
      <c r="T30" s="341" t="str">
        <f>IF(AND('Mapa de Riesgos'!$H$24="Baja",'Mapa de Riesgos'!$L$24="Menor"),CONCATENATE("R",'Mapa de Riesgos'!$A$24),"")</f>
        <v/>
      </c>
      <c r="U30" s="342"/>
      <c r="V30" s="340" t="str">
        <f>IF(AND('Mapa de Riesgos'!$H$12="Baja",'Mapa de Riesgos'!$L$12="Moderado"),CONCATENATE("R",'Mapa de Riesgos'!$A$12),"")</f>
        <v/>
      </c>
      <c r="W30" s="341"/>
      <c r="X30" s="341" t="str">
        <f>IF(AND('Mapa de Riesgos'!$H$18="Baja",'Mapa de Riesgos'!$L$18="Moderado"),CONCATENATE("R",'Mapa de Riesgos'!$A$18),"")</f>
        <v/>
      </c>
      <c r="Y30" s="341"/>
      <c r="Z30" s="341" t="str">
        <f>IF(AND('Mapa de Riesgos'!$H$24="Baja",'Mapa de Riesgos'!$L$24="Moderado"),CONCATENATE("R",'Mapa de Riesgos'!$A$24),"")</f>
        <v/>
      </c>
      <c r="AA30" s="342"/>
      <c r="AB30" s="316" t="str">
        <f>IF(AND('Mapa de Riesgos'!$H$12="Baja",'Mapa de Riesgos'!$L$12="Mayor"),CONCATENATE("R",'Mapa de Riesgos'!$A$12),"")</f>
        <v/>
      </c>
      <c r="AC30" s="317"/>
      <c r="AD30" s="317" t="str">
        <f>IF(AND('Mapa de Riesgos'!$H$18="Baja",'Mapa de Riesgos'!$L$18="Mayor"),CONCATENATE("R",'Mapa de Riesgos'!$A$18),"")</f>
        <v/>
      </c>
      <c r="AE30" s="317"/>
      <c r="AF30" s="317" t="str">
        <f>IF(AND('Mapa de Riesgos'!$H$24="Baja",'Mapa de Riesgos'!$L$24="Mayor"),CONCATENATE("R",'Mapa de Riesgos'!$A$24),"")</f>
        <v/>
      </c>
      <c r="AG30" s="319"/>
      <c r="AH30" s="331" t="str">
        <f>IF(AND('Mapa de Riesgos'!$H$12="Baja",'Mapa de Riesgos'!$L$12="Catastrófico"),CONCATENATE("R",'Mapa de Riesgos'!$A$12),"")</f>
        <v/>
      </c>
      <c r="AI30" s="332"/>
      <c r="AJ30" s="332" t="str">
        <f>IF(AND('Mapa de Riesgos'!$H$18="Baja",'Mapa de Riesgos'!$L$18="Catastrófico"),CONCATENATE("R",'Mapa de Riesgos'!$A$18),"")</f>
        <v/>
      </c>
      <c r="AK30" s="332"/>
      <c r="AL30" s="332" t="str">
        <f>IF(AND('Mapa de Riesgos'!$H$24="Baja",'Mapa de Riesgos'!$L$24="Catastrófico"),CONCATENATE("R",'Mapa de Riesgos'!$A$24),"")</f>
        <v/>
      </c>
      <c r="AM30" s="333"/>
      <c r="AN30" s="79"/>
      <c r="AO30" s="296" t="s">
        <v>174</v>
      </c>
      <c r="AP30" s="297"/>
      <c r="AQ30" s="297"/>
      <c r="AR30" s="297"/>
      <c r="AS30" s="297"/>
      <c r="AT30" s="298"/>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row>
    <row r="31" spans="1:80" x14ac:dyDescent="0.25">
      <c r="A31" s="79"/>
      <c r="B31" s="267"/>
      <c r="C31" s="267"/>
      <c r="D31" s="268"/>
      <c r="E31" s="308"/>
      <c r="F31" s="309"/>
      <c r="G31" s="309"/>
      <c r="H31" s="309"/>
      <c r="I31" s="309"/>
      <c r="J31" s="345"/>
      <c r="K31" s="343"/>
      <c r="L31" s="343"/>
      <c r="M31" s="343"/>
      <c r="N31" s="343"/>
      <c r="O31" s="344"/>
      <c r="P31" s="335"/>
      <c r="Q31" s="335"/>
      <c r="R31" s="335"/>
      <c r="S31" s="335"/>
      <c r="T31" s="335"/>
      <c r="U31" s="336"/>
      <c r="V31" s="334"/>
      <c r="W31" s="335"/>
      <c r="X31" s="335"/>
      <c r="Y31" s="335"/>
      <c r="Z31" s="335"/>
      <c r="AA31" s="336"/>
      <c r="AB31" s="318"/>
      <c r="AC31" s="314"/>
      <c r="AD31" s="314"/>
      <c r="AE31" s="314"/>
      <c r="AF31" s="314"/>
      <c r="AG31" s="315"/>
      <c r="AH31" s="325"/>
      <c r="AI31" s="326"/>
      <c r="AJ31" s="326"/>
      <c r="AK31" s="326"/>
      <c r="AL31" s="326"/>
      <c r="AM31" s="327"/>
      <c r="AN31" s="79"/>
      <c r="AO31" s="299"/>
      <c r="AP31" s="300"/>
      <c r="AQ31" s="300"/>
      <c r="AR31" s="300"/>
      <c r="AS31" s="300"/>
      <c r="AT31" s="301"/>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row>
    <row r="32" spans="1:80" x14ac:dyDescent="0.25">
      <c r="A32" s="79"/>
      <c r="B32" s="267"/>
      <c r="C32" s="267"/>
      <c r="D32" s="268"/>
      <c r="E32" s="308"/>
      <c r="F32" s="309"/>
      <c r="G32" s="309"/>
      <c r="H32" s="309"/>
      <c r="I32" s="309"/>
      <c r="J32" s="345" t="str">
        <f>IF(AND('Mapa de Riesgos'!$H$30="Baja",'Mapa de Riesgos'!$L$30="Leve"),CONCATENATE("R",'Mapa de Riesgos'!$A$30),"")</f>
        <v/>
      </c>
      <c r="K32" s="343"/>
      <c r="L32" s="343" t="str">
        <f>IF(AND('Mapa de Riesgos'!$H$36="Baja",'Mapa de Riesgos'!$L$36="Leve"),CONCATENATE("R",'Mapa de Riesgos'!$A$36),"")</f>
        <v/>
      </c>
      <c r="M32" s="343"/>
      <c r="N32" s="343" t="str">
        <f>IF(AND('Mapa de Riesgos'!$H$42="Baja",'Mapa de Riesgos'!$L$42="Leve"),CONCATENATE("R",'Mapa de Riesgos'!$A$42),"")</f>
        <v/>
      </c>
      <c r="O32" s="344"/>
      <c r="P32" s="335" t="str">
        <f>IF(AND('Mapa de Riesgos'!$H$30="Baja",'Mapa de Riesgos'!$L$30="Menor"),CONCATENATE("R",'Mapa de Riesgos'!$A$30),"")</f>
        <v/>
      </c>
      <c r="Q32" s="335"/>
      <c r="R32" s="335" t="str">
        <f>IF(AND('Mapa de Riesgos'!$H$36="Baja",'Mapa de Riesgos'!$L$36="Menor"),CONCATENATE("R",'Mapa de Riesgos'!$A$36),"")</f>
        <v/>
      </c>
      <c r="S32" s="335"/>
      <c r="T32" s="335" t="str">
        <f>IF(AND('Mapa de Riesgos'!$H$42="Baja",'Mapa de Riesgos'!$L$42="Menor"),CONCATENATE("R",'Mapa de Riesgos'!$A$42),"")</f>
        <v/>
      </c>
      <c r="U32" s="336"/>
      <c r="V32" s="334" t="str">
        <f>IF(AND('Mapa de Riesgos'!$H$30="Baja",'Mapa de Riesgos'!$L$30="Moderado"),CONCATENATE("R",'Mapa de Riesgos'!$A$30),"")</f>
        <v>R4</v>
      </c>
      <c r="W32" s="335"/>
      <c r="X32" s="335" t="str">
        <f>IF(AND('Mapa de Riesgos'!$H$36="Baja",'Mapa de Riesgos'!$L$36="Moderado"),CONCATENATE("R",'Mapa de Riesgos'!$A$36),"")</f>
        <v/>
      </c>
      <c r="Y32" s="335"/>
      <c r="Z32" s="335" t="str">
        <f>IF(AND('Mapa de Riesgos'!$H$42="Baja",'Mapa de Riesgos'!$L$42="Moderado"),CONCATENATE("R",'Mapa de Riesgos'!$A$42),"")</f>
        <v/>
      </c>
      <c r="AA32" s="336"/>
      <c r="AB32" s="318" t="str">
        <f>IF(AND('Mapa de Riesgos'!$H$30="Baja",'Mapa de Riesgos'!$L$30="Mayor"),CONCATENATE("R",'Mapa de Riesgos'!$A$30),"")</f>
        <v/>
      </c>
      <c r="AC32" s="314"/>
      <c r="AD32" s="314" t="str">
        <f>IF(AND('Mapa de Riesgos'!$H$36="Baja",'Mapa de Riesgos'!$L$36="Mayor"),CONCATENATE("R",'Mapa de Riesgos'!$A$36),"")</f>
        <v/>
      </c>
      <c r="AE32" s="314"/>
      <c r="AF32" s="314" t="str">
        <f>IF(AND('Mapa de Riesgos'!$H$42="Baja",'Mapa de Riesgos'!$L$42="Mayor"),CONCATENATE("R",'Mapa de Riesgos'!$A$42),"")</f>
        <v/>
      </c>
      <c r="AG32" s="315"/>
      <c r="AH32" s="325" t="str">
        <f>IF(AND('Mapa de Riesgos'!$H$30="Baja",'Mapa de Riesgos'!$L$30="Catastrófico"),CONCATENATE("R",'Mapa de Riesgos'!$A$30),"")</f>
        <v/>
      </c>
      <c r="AI32" s="326"/>
      <c r="AJ32" s="326" t="str">
        <f>IF(AND('Mapa de Riesgos'!$H$36="Baja",'Mapa de Riesgos'!$L$36="Catastrófico"),CONCATENATE("R",'Mapa de Riesgos'!$A$36),"")</f>
        <v/>
      </c>
      <c r="AK32" s="326"/>
      <c r="AL32" s="326" t="str">
        <f>IF(AND('Mapa de Riesgos'!$H$42="Baja",'Mapa de Riesgos'!$L$42="Catastrófico"),CONCATENATE("R",'Mapa de Riesgos'!$A$42),"")</f>
        <v/>
      </c>
      <c r="AM32" s="327"/>
      <c r="AN32" s="79"/>
      <c r="AO32" s="299"/>
      <c r="AP32" s="300"/>
      <c r="AQ32" s="300"/>
      <c r="AR32" s="300"/>
      <c r="AS32" s="300"/>
      <c r="AT32" s="301"/>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row>
    <row r="33" spans="1:80" x14ac:dyDescent="0.25">
      <c r="A33" s="79"/>
      <c r="B33" s="267"/>
      <c r="C33" s="267"/>
      <c r="D33" s="268"/>
      <c r="E33" s="308"/>
      <c r="F33" s="309"/>
      <c r="G33" s="309"/>
      <c r="H33" s="309"/>
      <c r="I33" s="309"/>
      <c r="J33" s="345"/>
      <c r="K33" s="343"/>
      <c r="L33" s="343"/>
      <c r="M33" s="343"/>
      <c r="N33" s="343"/>
      <c r="O33" s="344"/>
      <c r="P33" s="335"/>
      <c r="Q33" s="335"/>
      <c r="R33" s="335"/>
      <c r="S33" s="335"/>
      <c r="T33" s="335"/>
      <c r="U33" s="336"/>
      <c r="V33" s="334"/>
      <c r="W33" s="335"/>
      <c r="X33" s="335"/>
      <c r="Y33" s="335"/>
      <c r="Z33" s="335"/>
      <c r="AA33" s="336"/>
      <c r="AB33" s="318"/>
      <c r="AC33" s="314"/>
      <c r="AD33" s="314"/>
      <c r="AE33" s="314"/>
      <c r="AF33" s="314"/>
      <c r="AG33" s="315"/>
      <c r="AH33" s="325"/>
      <c r="AI33" s="326"/>
      <c r="AJ33" s="326"/>
      <c r="AK33" s="326"/>
      <c r="AL33" s="326"/>
      <c r="AM33" s="327"/>
      <c r="AN33" s="79"/>
      <c r="AO33" s="299"/>
      <c r="AP33" s="300"/>
      <c r="AQ33" s="300"/>
      <c r="AR33" s="300"/>
      <c r="AS33" s="300"/>
      <c r="AT33" s="301"/>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row>
    <row r="34" spans="1:80" x14ac:dyDescent="0.25">
      <c r="A34" s="79"/>
      <c r="B34" s="267"/>
      <c r="C34" s="267"/>
      <c r="D34" s="268"/>
      <c r="E34" s="308"/>
      <c r="F34" s="309"/>
      <c r="G34" s="309"/>
      <c r="H34" s="309"/>
      <c r="I34" s="309"/>
      <c r="J34" s="345" t="str">
        <f>IF(AND('Mapa de Riesgos'!$H$48="Baja",'Mapa de Riesgos'!$L$48="Leve"),CONCATENATE("R",'Mapa de Riesgos'!$A$48),"")</f>
        <v/>
      </c>
      <c r="K34" s="343"/>
      <c r="L34" s="343" t="str">
        <f>IF(AND('Mapa de Riesgos'!$H$54="Baja",'Mapa de Riesgos'!$L$54="Leve"),CONCATENATE("R",'Mapa de Riesgos'!$A$54),"")</f>
        <v/>
      </c>
      <c r="M34" s="343"/>
      <c r="N34" s="343" t="str">
        <f>IF(AND('Mapa de Riesgos'!$H$60="Baja",'Mapa de Riesgos'!$L$60="Leve"),CONCATENATE("R",'Mapa de Riesgos'!$A$60),"")</f>
        <v/>
      </c>
      <c r="O34" s="344"/>
      <c r="P34" s="335" t="str">
        <f>IF(AND('Mapa de Riesgos'!$H$48="Baja",'Mapa de Riesgos'!$L$48="Menor"),CONCATENATE("R",'Mapa de Riesgos'!$A$48),"")</f>
        <v/>
      </c>
      <c r="Q34" s="335"/>
      <c r="R34" s="335" t="str">
        <f>IF(AND('Mapa de Riesgos'!$H$54="Baja",'Mapa de Riesgos'!$L$54="Menor"),CONCATENATE("R",'Mapa de Riesgos'!$A$54),"")</f>
        <v/>
      </c>
      <c r="S34" s="335"/>
      <c r="T34" s="335" t="str">
        <f>IF(AND('Mapa de Riesgos'!$H$60="Baja",'Mapa de Riesgos'!$L$60="Menor"),CONCATENATE("R",'Mapa de Riesgos'!$A$60),"")</f>
        <v/>
      </c>
      <c r="U34" s="336"/>
      <c r="V34" s="334" t="str">
        <f>IF(AND('Mapa de Riesgos'!$H$48="Baja",'Mapa de Riesgos'!$L$48="Moderado"),CONCATENATE("R",'Mapa de Riesgos'!$A$48),"")</f>
        <v>R7</v>
      </c>
      <c r="W34" s="335"/>
      <c r="X34" s="335" t="str">
        <f>IF(AND('Mapa de Riesgos'!$H$54="Baja",'Mapa de Riesgos'!$L$54="Moderado"),CONCATENATE("R",'Mapa de Riesgos'!$A$54),"")</f>
        <v/>
      </c>
      <c r="Y34" s="335"/>
      <c r="Z34" s="335" t="str">
        <f>IF(AND('Mapa de Riesgos'!$H$60="Baja",'Mapa de Riesgos'!$L$60="Moderado"),CONCATENATE("R",'Mapa de Riesgos'!$A$60),"")</f>
        <v/>
      </c>
      <c r="AA34" s="336"/>
      <c r="AB34" s="318" t="str">
        <f>IF(AND('Mapa de Riesgos'!$H$48="Baja",'Mapa de Riesgos'!$L$48="Mayor"),CONCATENATE("R",'Mapa de Riesgos'!$A$48),"")</f>
        <v/>
      </c>
      <c r="AC34" s="314"/>
      <c r="AD34" s="314" t="str">
        <f>IF(AND('Mapa de Riesgos'!$H$54="Baja",'Mapa de Riesgos'!$L$54="Mayor"),CONCATENATE("R",'Mapa de Riesgos'!$A$54),"")</f>
        <v/>
      </c>
      <c r="AE34" s="314"/>
      <c r="AF34" s="314" t="str">
        <f>IF(AND('Mapa de Riesgos'!$H$60="Baja",'Mapa de Riesgos'!$L$60="Mayor"),CONCATENATE("R",'Mapa de Riesgos'!$A$60),"")</f>
        <v/>
      </c>
      <c r="AG34" s="315"/>
      <c r="AH34" s="325" t="str">
        <f>IF(AND('Mapa de Riesgos'!$H$48="Baja",'Mapa de Riesgos'!$L$48="Catastrófico"),CONCATENATE("R",'Mapa de Riesgos'!$A$48),"")</f>
        <v/>
      </c>
      <c r="AI34" s="326"/>
      <c r="AJ34" s="326" t="str">
        <f>IF(AND('Mapa de Riesgos'!$H$54="Baja",'Mapa de Riesgos'!$L$54="Catastrófico"),CONCATENATE("R",'Mapa de Riesgos'!$A$54),"")</f>
        <v/>
      </c>
      <c r="AK34" s="326"/>
      <c r="AL34" s="326" t="str">
        <f>IF(AND('Mapa de Riesgos'!$H$60="Baja",'Mapa de Riesgos'!$L$60="Catastrófico"),CONCATENATE("R",'Mapa de Riesgos'!$A$60),"")</f>
        <v/>
      </c>
      <c r="AM34" s="327"/>
      <c r="AN34" s="79"/>
      <c r="AO34" s="299"/>
      <c r="AP34" s="300"/>
      <c r="AQ34" s="300"/>
      <c r="AR34" s="300"/>
      <c r="AS34" s="300"/>
      <c r="AT34" s="301"/>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row>
    <row r="35" spans="1:80" x14ac:dyDescent="0.25">
      <c r="A35" s="79"/>
      <c r="B35" s="267"/>
      <c r="C35" s="267"/>
      <c r="D35" s="268"/>
      <c r="E35" s="308"/>
      <c r="F35" s="309"/>
      <c r="G35" s="309"/>
      <c r="H35" s="309"/>
      <c r="I35" s="309"/>
      <c r="J35" s="345"/>
      <c r="K35" s="343"/>
      <c r="L35" s="343"/>
      <c r="M35" s="343"/>
      <c r="N35" s="343"/>
      <c r="O35" s="344"/>
      <c r="P35" s="335"/>
      <c r="Q35" s="335"/>
      <c r="R35" s="335"/>
      <c r="S35" s="335"/>
      <c r="T35" s="335"/>
      <c r="U35" s="336"/>
      <c r="V35" s="334"/>
      <c r="W35" s="335"/>
      <c r="X35" s="335"/>
      <c r="Y35" s="335"/>
      <c r="Z35" s="335"/>
      <c r="AA35" s="336"/>
      <c r="AB35" s="318"/>
      <c r="AC35" s="314"/>
      <c r="AD35" s="314"/>
      <c r="AE35" s="314"/>
      <c r="AF35" s="314"/>
      <c r="AG35" s="315"/>
      <c r="AH35" s="325"/>
      <c r="AI35" s="326"/>
      <c r="AJ35" s="326"/>
      <c r="AK35" s="326"/>
      <c r="AL35" s="326"/>
      <c r="AM35" s="327"/>
      <c r="AN35" s="79"/>
      <c r="AO35" s="299"/>
      <c r="AP35" s="300"/>
      <c r="AQ35" s="300"/>
      <c r="AR35" s="300"/>
      <c r="AS35" s="300"/>
      <c r="AT35" s="301"/>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row>
    <row r="36" spans="1:80" x14ac:dyDescent="0.25">
      <c r="A36" s="79"/>
      <c r="B36" s="267"/>
      <c r="C36" s="267"/>
      <c r="D36" s="268"/>
      <c r="E36" s="308"/>
      <c r="F36" s="309"/>
      <c r="G36" s="309"/>
      <c r="H36" s="309"/>
      <c r="I36" s="309"/>
      <c r="J36" s="345" t="str">
        <f>IF(AND('Mapa de Riesgos'!$H$66="Baja",'Mapa de Riesgos'!$L$66="Leve"),CONCATENATE("R",'Mapa de Riesgos'!$A$66),"")</f>
        <v/>
      </c>
      <c r="K36" s="343"/>
      <c r="L36" s="343" t="str">
        <f>IF(AND('Mapa de Riesgos'!$H$73="Baja",'Mapa de Riesgos'!$L$73="Leve"),CONCATENATE("R",'Mapa de Riesgos'!#REF!),"")</f>
        <v/>
      </c>
      <c r="M36" s="343"/>
      <c r="N36" s="343" t="str">
        <f>IF(AND('Mapa de Riesgos'!$H$79="Baja",'Mapa de Riesgos'!$L$79="Leve"),CONCATENATE("R",'Mapa de Riesgos'!$A$79),"")</f>
        <v/>
      </c>
      <c r="O36" s="344"/>
      <c r="P36" s="335" t="str">
        <f>IF(AND('Mapa de Riesgos'!$H$66="Baja",'Mapa de Riesgos'!$L$66="Menor"),CONCATENATE("R",'Mapa de Riesgos'!$A$66),"")</f>
        <v/>
      </c>
      <c r="Q36" s="335"/>
      <c r="R36" s="335" t="str">
        <f>IF(AND('Mapa de Riesgos'!$H$73="Baja",'Mapa de Riesgos'!$L$73="Menor"),CONCATENATE("R",'Mapa de Riesgos'!#REF!),"")</f>
        <v/>
      </c>
      <c r="S36" s="335"/>
      <c r="T36" s="335" t="str">
        <f>IF(AND('Mapa de Riesgos'!$H$79="Baja",'Mapa de Riesgos'!$L$79="Menor"),CONCATENATE("R",'Mapa de Riesgos'!$A$79),"")</f>
        <v/>
      </c>
      <c r="U36" s="336"/>
      <c r="V36" s="334" t="str">
        <f>IF(AND('Mapa de Riesgos'!$H$66="Baja",'Mapa de Riesgos'!$L$66="Moderado"),CONCATENATE("R",'Mapa de Riesgos'!$A$66),"")</f>
        <v/>
      </c>
      <c r="W36" s="335"/>
      <c r="X36" s="335" t="str">
        <f>IF(AND('Mapa de Riesgos'!$H$73="Baja",'Mapa de Riesgos'!$L$73="Moderado"),CONCATENATE("R",'Mapa de Riesgos'!#REF!),"")</f>
        <v/>
      </c>
      <c r="Y36" s="335"/>
      <c r="Z36" s="335" t="str">
        <f>IF(AND('Mapa de Riesgos'!$H$79="Baja",'Mapa de Riesgos'!$L$79="Moderado"),CONCATENATE("R",'Mapa de Riesgos'!$A$79),"")</f>
        <v/>
      </c>
      <c r="AA36" s="336"/>
      <c r="AB36" s="318" t="str">
        <f>IF(AND('Mapa de Riesgos'!$H$66="Baja",'Mapa de Riesgos'!$L$66="Mayor"),CONCATENATE("R",'Mapa de Riesgos'!$A$66),"")</f>
        <v/>
      </c>
      <c r="AC36" s="314"/>
      <c r="AD36" s="314" t="str">
        <f>IF(AND('Mapa de Riesgos'!$H$73="Baja",'Mapa de Riesgos'!$L$73="Mayor"),CONCATENATE("R",'Mapa de Riesgos'!#REF!),"")</f>
        <v/>
      </c>
      <c r="AE36" s="314"/>
      <c r="AF36" s="314" t="str">
        <f>IF(AND('Mapa de Riesgos'!$H$79="Baja",'Mapa de Riesgos'!$L$79="Mayor"),CONCATENATE("R",'Mapa de Riesgos'!$A$79),"")</f>
        <v/>
      </c>
      <c r="AG36" s="315"/>
      <c r="AH36" s="325" t="str">
        <f>IF(AND('Mapa de Riesgos'!$H$66="Baja",'Mapa de Riesgos'!$L$66="Catastrófico"),CONCATENATE("R",'Mapa de Riesgos'!$A$66),"")</f>
        <v/>
      </c>
      <c r="AI36" s="326"/>
      <c r="AJ36" s="326" t="str">
        <f>IF(AND('Mapa de Riesgos'!$H$73="Baja",'Mapa de Riesgos'!$L$73="Catastrófico"),CONCATENATE("R",'Mapa de Riesgos'!#REF!),"")</f>
        <v/>
      </c>
      <c r="AK36" s="326"/>
      <c r="AL36" s="326" t="str">
        <f>IF(AND('Mapa de Riesgos'!$H$79="Baja",'Mapa de Riesgos'!$L$79="Catastrófico"),CONCATENATE("R",'Mapa de Riesgos'!$A$79),"")</f>
        <v/>
      </c>
      <c r="AM36" s="327"/>
      <c r="AN36" s="79"/>
      <c r="AO36" s="299"/>
      <c r="AP36" s="300"/>
      <c r="AQ36" s="300"/>
      <c r="AR36" s="300"/>
      <c r="AS36" s="300"/>
      <c r="AT36" s="301"/>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row>
    <row r="37" spans="1:80" ht="15.75" thickBot="1" x14ac:dyDescent="0.3">
      <c r="A37" s="79"/>
      <c r="B37" s="267"/>
      <c r="C37" s="267"/>
      <c r="D37" s="268"/>
      <c r="E37" s="311"/>
      <c r="F37" s="312"/>
      <c r="G37" s="312"/>
      <c r="H37" s="312"/>
      <c r="I37" s="312"/>
      <c r="J37" s="346"/>
      <c r="K37" s="347"/>
      <c r="L37" s="347"/>
      <c r="M37" s="347"/>
      <c r="N37" s="347"/>
      <c r="O37" s="348"/>
      <c r="P37" s="338"/>
      <c r="Q37" s="338"/>
      <c r="R37" s="338"/>
      <c r="S37" s="338"/>
      <c r="T37" s="338"/>
      <c r="U37" s="339"/>
      <c r="V37" s="337"/>
      <c r="W37" s="338"/>
      <c r="X37" s="338"/>
      <c r="Y37" s="338"/>
      <c r="Z37" s="338"/>
      <c r="AA37" s="339"/>
      <c r="AB37" s="322"/>
      <c r="AC37" s="323"/>
      <c r="AD37" s="323"/>
      <c r="AE37" s="323"/>
      <c r="AF37" s="323"/>
      <c r="AG37" s="324"/>
      <c r="AH37" s="328"/>
      <c r="AI37" s="329"/>
      <c r="AJ37" s="329"/>
      <c r="AK37" s="329"/>
      <c r="AL37" s="329"/>
      <c r="AM37" s="330"/>
      <c r="AN37" s="79"/>
      <c r="AO37" s="302"/>
      <c r="AP37" s="303"/>
      <c r="AQ37" s="303"/>
      <c r="AR37" s="303"/>
      <c r="AS37" s="303"/>
      <c r="AT37" s="304"/>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row>
    <row r="38" spans="1:80" x14ac:dyDescent="0.25">
      <c r="A38" s="79"/>
      <c r="B38" s="267"/>
      <c r="C38" s="267"/>
      <c r="D38" s="268"/>
      <c r="E38" s="305" t="s">
        <v>175</v>
      </c>
      <c r="F38" s="306"/>
      <c r="G38" s="306"/>
      <c r="H38" s="306"/>
      <c r="I38" s="307"/>
      <c r="J38" s="349" t="str">
        <f>IF(AND('Mapa de Riesgos'!$H$12="Muy Baja",'Mapa de Riesgos'!$L$12="Leve"),CONCATENATE("R",'Mapa de Riesgos'!$A$12),"")</f>
        <v/>
      </c>
      <c r="K38" s="350"/>
      <c r="L38" s="350" t="str">
        <f>IF(AND('Mapa de Riesgos'!$H$18="Muy Baja",'Mapa de Riesgos'!$L$18="Leve"),CONCATENATE("R",'Mapa de Riesgos'!$A$18),"")</f>
        <v/>
      </c>
      <c r="M38" s="350"/>
      <c r="N38" s="350" t="str">
        <f>IF(AND('Mapa de Riesgos'!$H$24="Muy Baja",'Mapa de Riesgos'!$L$24="Leve"),CONCATENATE("R",'Mapa de Riesgos'!$A$24),"")</f>
        <v/>
      </c>
      <c r="O38" s="351"/>
      <c r="P38" s="349" t="str">
        <f>IF(AND('Mapa de Riesgos'!$H$12="Muy Baja",'Mapa de Riesgos'!$L$12="Menor"),CONCATENATE("R",'Mapa de Riesgos'!$A$12),"")</f>
        <v/>
      </c>
      <c r="Q38" s="350"/>
      <c r="R38" s="350" t="str">
        <f>IF(AND('Mapa de Riesgos'!$H$18="Muy Baja",'Mapa de Riesgos'!$L$18="Menor"),CONCATENATE("R",'Mapa de Riesgos'!$A$18),"")</f>
        <v/>
      </c>
      <c r="S38" s="350"/>
      <c r="T38" s="350" t="str">
        <f>IF(AND('Mapa de Riesgos'!$H$24="Muy Baja",'Mapa de Riesgos'!$L$24="Menor"),CONCATENATE("R",'Mapa de Riesgos'!$A$24),"")</f>
        <v/>
      </c>
      <c r="U38" s="351"/>
      <c r="V38" s="340" t="str">
        <f>IF(AND('Mapa de Riesgos'!$H$12="Muy Baja",'Mapa de Riesgos'!$L$12="Moderado"),CONCATENATE("R",'Mapa de Riesgos'!$A$12),"")</f>
        <v/>
      </c>
      <c r="W38" s="341"/>
      <c r="X38" s="341" t="str">
        <f>IF(AND('Mapa de Riesgos'!$H$18="Muy Baja",'Mapa de Riesgos'!$L$18="Moderado"),CONCATENATE("R",'Mapa de Riesgos'!$A$18),"")</f>
        <v/>
      </c>
      <c r="Y38" s="341"/>
      <c r="Z38" s="341" t="str">
        <f>IF(AND('Mapa de Riesgos'!$H$24="Muy Baja",'Mapa de Riesgos'!$L$24="Moderado"),CONCATENATE("R",'Mapa de Riesgos'!$A$24),"")</f>
        <v/>
      </c>
      <c r="AA38" s="342"/>
      <c r="AB38" s="316" t="str">
        <f>IF(AND('Mapa de Riesgos'!$H$12="Muy Baja",'Mapa de Riesgos'!$L$12="Mayor"),CONCATENATE("R",'Mapa de Riesgos'!$A$12),"")</f>
        <v/>
      </c>
      <c r="AC38" s="317"/>
      <c r="AD38" s="317" t="str">
        <f>IF(AND('Mapa de Riesgos'!$H$18="Muy Baja",'Mapa de Riesgos'!$L$18="Mayor"),CONCATENATE("R",'Mapa de Riesgos'!$A$18),"")</f>
        <v/>
      </c>
      <c r="AE38" s="317"/>
      <c r="AF38" s="317" t="str">
        <f>IF(AND('Mapa de Riesgos'!$H$24="Muy Baja",'Mapa de Riesgos'!$L$24="Mayor"),CONCATENATE("R",'Mapa de Riesgos'!$A$24),"")</f>
        <v/>
      </c>
      <c r="AG38" s="319"/>
      <c r="AH38" s="331" t="str">
        <f>IF(AND('Mapa de Riesgos'!$H$12="Muy Baja",'Mapa de Riesgos'!$L$12="Catastrófico"),CONCATENATE("R",'Mapa de Riesgos'!$A$12),"")</f>
        <v/>
      </c>
      <c r="AI38" s="332"/>
      <c r="AJ38" s="332" t="str">
        <f>IF(AND('Mapa de Riesgos'!$H$18="Muy Baja",'Mapa de Riesgos'!$L$18="Catastrófico"),CONCATENATE("R",'Mapa de Riesgos'!$A$18),"")</f>
        <v/>
      </c>
      <c r="AK38" s="332"/>
      <c r="AL38" s="332" t="str">
        <f>IF(AND('Mapa de Riesgos'!$H$24="Muy Baja",'Mapa de Riesgos'!$L$24="Catastrófico"),CONCATENATE("R",'Mapa de Riesgos'!$A$24),"")</f>
        <v/>
      </c>
      <c r="AM38" s="333"/>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row>
    <row r="39" spans="1:80" x14ac:dyDescent="0.25">
      <c r="A39" s="79"/>
      <c r="B39" s="267"/>
      <c r="C39" s="267"/>
      <c r="D39" s="268"/>
      <c r="E39" s="308"/>
      <c r="F39" s="309"/>
      <c r="G39" s="309"/>
      <c r="H39" s="309"/>
      <c r="I39" s="310"/>
      <c r="J39" s="345"/>
      <c r="K39" s="343"/>
      <c r="L39" s="343"/>
      <c r="M39" s="343"/>
      <c r="N39" s="343"/>
      <c r="O39" s="344"/>
      <c r="P39" s="345"/>
      <c r="Q39" s="343"/>
      <c r="R39" s="343"/>
      <c r="S39" s="343"/>
      <c r="T39" s="343"/>
      <c r="U39" s="344"/>
      <c r="V39" s="334"/>
      <c r="W39" s="335"/>
      <c r="X39" s="335"/>
      <c r="Y39" s="335"/>
      <c r="Z39" s="335"/>
      <c r="AA39" s="336"/>
      <c r="AB39" s="318"/>
      <c r="AC39" s="314"/>
      <c r="AD39" s="314"/>
      <c r="AE39" s="314"/>
      <c r="AF39" s="314"/>
      <c r="AG39" s="315"/>
      <c r="AH39" s="325"/>
      <c r="AI39" s="326"/>
      <c r="AJ39" s="326"/>
      <c r="AK39" s="326"/>
      <c r="AL39" s="326"/>
      <c r="AM39" s="327"/>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9"/>
      <c r="BY39" s="79"/>
      <c r="BZ39" s="79"/>
      <c r="CA39" s="79"/>
      <c r="CB39" s="79"/>
    </row>
    <row r="40" spans="1:80" x14ac:dyDescent="0.25">
      <c r="A40" s="79"/>
      <c r="B40" s="267"/>
      <c r="C40" s="267"/>
      <c r="D40" s="268"/>
      <c r="E40" s="308"/>
      <c r="F40" s="309"/>
      <c r="G40" s="309"/>
      <c r="H40" s="309"/>
      <c r="I40" s="310"/>
      <c r="J40" s="345" t="str">
        <f>IF(AND('Mapa de Riesgos'!$H$30="Muy Baja",'Mapa de Riesgos'!$L$30="Leve"),CONCATENATE("R",'Mapa de Riesgos'!$A$30),"")</f>
        <v/>
      </c>
      <c r="K40" s="343"/>
      <c r="L40" s="343" t="str">
        <f>IF(AND('Mapa de Riesgos'!$H$36="Muy Baja",'Mapa de Riesgos'!$L$36="Leve"),CONCATENATE("R",'Mapa de Riesgos'!$A$36),"")</f>
        <v/>
      </c>
      <c r="M40" s="343"/>
      <c r="N40" s="343" t="str">
        <f>IF(AND('Mapa de Riesgos'!$H$42="Muy Baja",'Mapa de Riesgos'!$L$42="Leve"),CONCATENATE("R",'Mapa de Riesgos'!$A$42),"")</f>
        <v/>
      </c>
      <c r="O40" s="344"/>
      <c r="P40" s="345" t="str">
        <f>IF(AND('Mapa de Riesgos'!$H$30="Muy Baja",'Mapa de Riesgos'!$L$30="Menor"),CONCATENATE("R",'Mapa de Riesgos'!$A$30),"")</f>
        <v/>
      </c>
      <c r="Q40" s="343"/>
      <c r="R40" s="343" t="str">
        <f>IF(AND('Mapa de Riesgos'!$H$36="Muy Baja",'Mapa de Riesgos'!$L$36="Menor"),CONCATENATE("R",'Mapa de Riesgos'!$A$36),"")</f>
        <v/>
      </c>
      <c r="S40" s="343"/>
      <c r="T40" s="343" t="str">
        <f>IF(AND('Mapa de Riesgos'!$H$42="Muy Baja",'Mapa de Riesgos'!$L$42="Menor"),CONCATENATE("R",'Mapa de Riesgos'!$A$42),"")</f>
        <v/>
      </c>
      <c r="U40" s="344"/>
      <c r="V40" s="334" t="str">
        <f>IF(AND('Mapa de Riesgos'!$H$30="Muy Baja",'Mapa de Riesgos'!$L$30="Moderado"),CONCATENATE("R",'Mapa de Riesgos'!$A$30),"")</f>
        <v/>
      </c>
      <c r="W40" s="335"/>
      <c r="X40" s="335" t="str">
        <f>IF(AND('Mapa de Riesgos'!$H$36="Muy Baja",'Mapa de Riesgos'!$L$36="Moderado"),CONCATENATE("R",'Mapa de Riesgos'!$A$36),"")</f>
        <v/>
      </c>
      <c r="Y40" s="335"/>
      <c r="Z40" s="335" t="str">
        <f>IF(AND('Mapa de Riesgos'!$H$42="Muy Baja",'Mapa de Riesgos'!$L$42="Moderado"),CONCATENATE("R",'Mapa de Riesgos'!$A$42),"")</f>
        <v/>
      </c>
      <c r="AA40" s="336"/>
      <c r="AB40" s="318" t="str">
        <f>IF(AND('Mapa de Riesgos'!$H$30="Muy Baja",'Mapa de Riesgos'!$L$30="Mayor"),CONCATENATE("R",'Mapa de Riesgos'!$A$30),"")</f>
        <v/>
      </c>
      <c r="AC40" s="314"/>
      <c r="AD40" s="314" t="str">
        <f>IF(AND('Mapa de Riesgos'!$H$36="Muy Baja",'Mapa de Riesgos'!$L$36="Mayor"),CONCATENATE("R",'Mapa de Riesgos'!$A$36),"")</f>
        <v/>
      </c>
      <c r="AE40" s="314"/>
      <c r="AF40" s="314" t="str">
        <f>IF(AND('Mapa de Riesgos'!$H$42="Muy Baja",'Mapa de Riesgos'!$L$42="Mayor"),CONCATENATE("R",'Mapa de Riesgos'!$A$42),"")</f>
        <v/>
      </c>
      <c r="AG40" s="315"/>
      <c r="AH40" s="325" t="str">
        <f>IF(AND('Mapa de Riesgos'!$H$30="Muy Baja",'Mapa de Riesgos'!$L$30="Catastrófico"),CONCATENATE("R",'Mapa de Riesgos'!$A$30),"")</f>
        <v/>
      </c>
      <c r="AI40" s="326"/>
      <c r="AJ40" s="326" t="str">
        <f>IF(AND('Mapa de Riesgos'!$H$36="Muy Baja",'Mapa de Riesgos'!$L$36="Catastrófico"),CONCATENATE("R",'Mapa de Riesgos'!$A$36),"")</f>
        <v/>
      </c>
      <c r="AK40" s="326"/>
      <c r="AL40" s="326" t="str">
        <f>IF(AND('Mapa de Riesgos'!$H$42="Muy Baja",'Mapa de Riesgos'!$L$42="Catastrófico"),CONCATENATE("R",'Mapa de Riesgos'!$A$42),"")</f>
        <v/>
      </c>
      <c r="AM40" s="327"/>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row>
    <row r="41" spans="1:80" x14ac:dyDescent="0.25">
      <c r="A41" s="79"/>
      <c r="B41" s="267"/>
      <c r="C41" s="267"/>
      <c r="D41" s="268"/>
      <c r="E41" s="308"/>
      <c r="F41" s="309"/>
      <c r="G41" s="309"/>
      <c r="H41" s="309"/>
      <c r="I41" s="310"/>
      <c r="J41" s="345"/>
      <c r="K41" s="343"/>
      <c r="L41" s="343"/>
      <c r="M41" s="343"/>
      <c r="N41" s="343"/>
      <c r="O41" s="344"/>
      <c r="P41" s="345"/>
      <c r="Q41" s="343"/>
      <c r="R41" s="343"/>
      <c r="S41" s="343"/>
      <c r="T41" s="343"/>
      <c r="U41" s="344"/>
      <c r="V41" s="334"/>
      <c r="W41" s="335"/>
      <c r="X41" s="335"/>
      <c r="Y41" s="335"/>
      <c r="Z41" s="335"/>
      <c r="AA41" s="336"/>
      <c r="AB41" s="318"/>
      <c r="AC41" s="314"/>
      <c r="AD41" s="314"/>
      <c r="AE41" s="314"/>
      <c r="AF41" s="314"/>
      <c r="AG41" s="315"/>
      <c r="AH41" s="325"/>
      <c r="AI41" s="326"/>
      <c r="AJ41" s="326"/>
      <c r="AK41" s="326"/>
      <c r="AL41" s="326"/>
      <c r="AM41" s="327"/>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row>
    <row r="42" spans="1:80" x14ac:dyDescent="0.25">
      <c r="A42" s="79"/>
      <c r="B42" s="267"/>
      <c r="C42" s="267"/>
      <c r="D42" s="268"/>
      <c r="E42" s="308"/>
      <c r="F42" s="309"/>
      <c r="G42" s="309"/>
      <c r="H42" s="309"/>
      <c r="I42" s="310"/>
      <c r="J42" s="345" t="str">
        <f>IF(AND('Mapa de Riesgos'!$H$48="Muy Baja",'Mapa de Riesgos'!$L$48="Leve"),CONCATENATE("R",'Mapa de Riesgos'!$A$48),"")</f>
        <v/>
      </c>
      <c r="K42" s="343"/>
      <c r="L42" s="343" t="str">
        <f>IF(AND('Mapa de Riesgos'!$H$54="Muy Baja",'Mapa de Riesgos'!$L$54="Leve"),CONCATENATE("R",'Mapa de Riesgos'!$A$54),"")</f>
        <v/>
      </c>
      <c r="M42" s="343"/>
      <c r="N42" s="343" t="str">
        <f>IF(AND('Mapa de Riesgos'!$H$60="Muy Baja",'Mapa de Riesgos'!$L$60="Leve"),CONCATENATE("R",'Mapa de Riesgos'!$A$60),"")</f>
        <v/>
      </c>
      <c r="O42" s="344"/>
      <c r="P42" s="345" t="str">
        <f>IF(AND('Mapa de Riesgos'!$H$48="Muy Baja",'Mapa de Riesgos'!$L$48="Menor"),CONCATENATE("R",'Mapa de Riesgos'!$A$48),"")</f>
        <v/>
      </c>
      <c r="Q42" s="343"/>
      <c r="R42" s="343" t="str">
        <f>IF(AND('Mapa de Riesgos'!$H$54="Muy Baja",'Mapa de Riesgos'!$L$54="Menor"),CONCATENATE("R",'Mapa de Riesgos'!$A$54),"")</f>
        <v/>
      </c>
      <c r="S42" s="343"/>
      <c r="T42" s="343" t="str">
        <f>IF(AND('Mapa de Riesgos'!$H$60="Muy Baja",'Mapa de Riesgos'!$L$60="Menor"),CONCATENATE("R",'Mapa de Riesgos'!$A$60),"")</f>
        <v/>
      </c>
      <c r="U42" s="344"/>
      <c r="V42" s="334" t="str">
        <f>IF(AND('Mapa de Riesgos'!$H$48="Muy Baja",'Mapa de Riesgos'!$L$48="Moderado"),CONCATENATE("R",'Mapa de Riesgos'!$A$48),"")</f>
        <v/>
      </c>
      <c r="W42" s="335"/>
      <c r="X42" s="335" t="str">
        <f>IF(AND('Mapa de Riesgos'!$H$54="Muy Baja",'Mapa de Riesgos'!$L$54="Moderado"),CONCATENATE("R",'Mapa de Riesgos'!$A$54),"")</f>
        <v/>
      </c>
      <c r="Y42" s="335"/>
      <c r="Z42" s="335" t="str">
        <f>IF(AND('Mapa de Riesgos'!$H$60="Muy Baja",'Mapa de Riesgos'!$L$60="Moderado"),CONCATENATE("R",'Mapa de Riesgos'!$A$60),"")</f>
        <v/>
      </c>
      <c r="AA42" s="336"/>
      <c r="AB42" s="318" t="str">
        <f>IF(AND('Mapa de Riesgos'!$H$48="Muy Baja",'Mapa de Riesgos'!$L$48="Mayor"),CONCATENATE("R",'Mapa de Riesgos'!$A$48),"")</f>
        <v/>
      </c>
      <c r="AC42" s="314"/>
      <c r="AD42" s="314" t="str">
        <f>IF(AND('Mapa de Riesgos'!$H$54="Muy Baja",'Mapa de Riesgos'!$L$54="Mayor"),CONCATENATE("R",'Mapa de Riesgos'!$A$54),"")</f>
        <v/>
      </c>
      <c r="AE42" s="314"/>
      <c r="AF42" s="314" t="str">
        <f>IF(AND('Mapa de Riesgos'!$H$60="Muy Baja",'Mapa de Riesgos'!$L$60="Mayor"),CONCATENATE("R",'Mapa de Riesgos'!$A$60),"")</f>
        <v/>
      </c>
      <c r="AG42" s="315"/>
      <c r="AH42" s="325" t="str">
        <f>IF(AND('Mapa de Riesgos'!$H$48="Muy Baja",'Mapa de Riesgos'!$L$48="Catastrófico"),CONCATENATE("R",'Mapa de Riesgos'!$A$48),"")</f>
        <v/>
      </c>
      <c r="AI42" s="326"/>
      <c r="AJ42" s="326" t="str">
        <f>IF(AND('Mapa de Riesgos'!$H$54="Muy Baja",'Mapa de Riesgos'!$L$54="Catastrófico"),CONCATENATE("R",'Mapa de Riesgos'!$A$54),"")</f>
        <v/>
      </c>
      <c r="AK42" s="326"/>
      <c r="AL42" s="326" t="str">
        <f>IF(AND('Mapa de Riesgos'!$H$60="Muy Baja",'Mapa de Riesgos'!$L$60="Catastrófico"),CONCATENATE("R",'Mapa de Riesgos'!$A$60),"")</f>
        <v/>
      </c>
      <c r="AM42" s="327"/>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row>
    <row r="43" spans="1:80" x14ac:dyDescent="0.25">
      <c r="A43" s="79"/>
      <c r="B43" s="267"/>
      <c r="C43" s="267"/>
      <c r="D43" s="268"/>
      <c r="E43" s="308"/>
      <c r="F43" s="309"/>
      <c r="G43" s="309"/>
      <c r="H43" s="309"/>
      <c r="I43" s="310"/>
      <c r="J43" s="345"/>
      <c r="K43" s="343"/>
      <c r="L43" s="343"/>
      <c r="M43" s="343"/>
      <c r="N43" s="343"/>
      <c r="O43" s="344"/>
      <c r="P43" s="345"/>
      <c r="Q43" s="343"/>
      <c r="R43" s="343"/>
      <c r="S43" s="343"/>
      <c r="T43" s="343"/>
      <c r="U43" s="344"/>
      <c r="V43" s="334"/>
      <c r="W43" s="335"/>
      <c r="X43" s="335"/>
      <c r="Y43" s="335"/>
      <c r="Z43" s="335"/>
      <c r="AA43" s="336"/>
      <c r="AB43" s="318"/>
      <c r="AC43" s="314"/>
      <c r="AD43" s="314"/>
      <c r="AE43" s="314"/>
      <c r="AF43" s="314"/>
      <c r="AG43" s="315"/>
      <c r="AH43" s="325"/>
      <c r="AI43" s="326"/>
      <c r="AJ43" s="326"/>
      <c r="AK43" s="326"/>
      <c r="AL43" s="326"/>
      <c r="AM43" s="327"/>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c r="BY43" s="79"/>
      <c r="BZ43" s="79"/>
      <c r="CA43" s="79"/>
      <c r="CB43" s="79"/>
    </row>
    <row r="44" spans="1:80" x14ac:dyDescent="0.25">
      <c r="A44" s="79"/>
      <c r="B44" s="267"/>
      <c r="C44" s="267"/>
      <c r="D44" s="268"/>
      <c r="E44" s="308"/>
      <c r="F44" s="309"/>
      <c r="G44" s="309"/>
      <c r="H44" s="309"/>
      <c r="I44" s="310"/>
      <c r="J44" s="345" t="str">
        <f>IF(AND('Mapa de Riesgos'!$H$66="Muy Baja",'Mapa de Riesgos'!$L$66="Leve"),CONCATENATE("R",'Mapa de Riesgos'!$A$66),"")</f>
        <v/>
      </c>
      <c r="K44" s="343"/>
      <c r="L44" s="343" t="str">
        <f>IF(AND('Mapa de Riesgos'!$H$73="Muy Baja",'Mapa de Riesgos'!$L$73="Leve"),CONCATENATE("R",'Mapa de Riesgos'!#REF!),"")</f>
        <v/>
      </c>
      <c r="M44" s="343"/>
      <c r="N44" s="343" t="str">
        <f>IF(AND('Mapa de Riesgos'!$H$79="Muy Baja",'Mapa de Riesgos'!$L$79="Leve"),CONCATENATE("R",'Mapa de Riesgos'!$A$79),"")</f>
        <v/>
      </c>
      <c r="O44" s="344"/>
      <c r="P44" s="345" t="str">
        <f>IF(AND('Mapa de Riesgos'!$H$66="Muy Baja",'Mapa de Riesgos'!$L$66="Menor"),CONCATENATE("R",'Mapa de Riesgos'!$A$66),"")</f>
        <v/>
      </c>
      <c r="Q44" s="343"/>
      <c r="R44" s="343" t="str">
        <f>IF(AND('Mapa de Riesgos'!$H$73="Muy Baja",'Mapa de Riesgos'!$L$73="Menor"),CONCATENATE("R",'Mapa de Riesgos'!#REF!),"")</f>
        <v/>
      </c>
      <c r="S44" s="343"/>
      <c r="T44" s="343" t="str">
        <f>IF(AND('Mapa de Riesgos'!$H$79="Muy Baja",'Mapa de Riesgos'!$L$79="Menor"),CONCATENATE("R",'Mapa de Riesgos'!$A$79),"")</f>
        <v/>
      </c>
      <c r="U44" s="344"/>
      <c r="V44" s="334" t="str">
        <f>IF(AND('Mapa de Riesgos'!$H$66="Muy Baja",'Mapa de Riesgos'!$L$66="Moderado"),CONCATENATE("R",'Mapa de Riesgos'!$A$66),"")</f>
        <v/>
      </c>
      <c r="W44" s="335"/>
      <c r="X44" s="335" t="str">
        <f>IF(AND('Mapa de Riesgos'!$H$73="Muy Baja",'Mapa de Riesgos'!$L$73="Moderado"),CONCATENATE("R",'Mapa de Riesgos'!#REF!),"")</f>
        <v/>
      </c>
      <c r="Y44" s="335"/>
      <c r="Z44" s="335" t="str">
        <f>IF(AND('Mapa de Riesgos'!$H$79="Muy Baja",'Mapa de Riesgos'!$L$79="Moderado"),CONCATENATE("R",'Mapa de Riesgos'!$A$79),"")</f>
        <v/>
      </c>
      <c r="AA44" s="336"/>
      <c r="AB44" s="318" t="str">
        <f>IF(AND('Mapa de Riesgos'!$H$66="Muy Baja",'Mapa de Riesgos'!$L$66="Mayor"),CONCATENATE("R",'Mapa de Riesgos'!$A$66),"")</f>
        <v/>
      </c>
      <c r="AC44" s="314"/>
      <c r="AD44" s="314" t="str">
        <f>IF(AND('Mapa de Riesgos'!$H$73="Muy Baja",'Mapa de Riesgos'!$L$73="Mayor"),CONCATENATE("R",'Mapa de Riesgos'!#REF!),"")</f>
        <v/>
      </c>
      <c r="AE44" s="314"/>
      <c r="AF44" s="314" t="str">
        <f>IF(AND('Mapa de Riesgos'!$H$79="Muy Baja",'Mapa de Riesgos'!$L$79="Mayor"),CONCATENATE("R",'Mapa de Riesgos'!$A$79),"")</f>
        <v/>
      </c>
      <c r="AG44" s="315"/>
      <c r="AH44" s="325" t="str">
        <f>IF(AND('Mapa de Riesgos'!$H$66="Muy Baja",'Mapa de Riesgos'!$L$66="Catastrófico"),CONCATENATE("R",'Mapa de Riesgos'!$A$66),"")</f>
        <v/>
      </c>
      <c r="AI44" s="326"/>
      <c r="AJ44" s="326" t="str">
        <f>IF(AND('Mapa de Riesgos'!$H$73="Muy Baja",'Mapa de Riesgos'!$L$73="Catastrófico"),CONCATENATE("R",'Mapa de Riesgos'!#REF!),"")</f>
        <v/>
      </c>
      <c r="AK44" s="326"/>
      <c r="AL44" s="326" t="str">
        <f>IF(AND('Mapa de Riesgos'!$H$79="Muy Baja",'Mapa de Riesgos'!$L$79="Catastrófico"),CONCATENATE("R",'Mapa de Riesgos'!$A$79),"")</f>
        <v/>
      </c>
      <c r="AM44" s="327"/>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c r="BY44" s="79"/>
      <c r="BZ44" s="79"/>
      <c r="CA44" s="79"/>
      <c r="CB44" s="79"/>
    </row>
    <row r="45" spans="1:80" ht="15.75" thickBot="1" x14ac:dyDescent="0.3">
      <c r="A45" s="79"/>
      <c r="B45" s="267"/>
      <c r="C45" s="267"/>
      <c r="D45" s="268"/>
      <c r="E45" s="311"/>
      <c r="F45" s="312"/>
      <c r="G45" s="312"/>
      <c r="H45" s="312"/>
      <c r="I45" s="313"/>
      <c r="J45" s="346"/>
      <c r="K45" s="347"/>
      <c r="L45" s="347"/>
      <c r="M45" s="347"/>
      <c r="N45" s="347"/>
      <c r="O45" s="348"/>
      <c r="P45" s="346"/>
      <c r="Q45" s="347"/>
      <c r="R45" s="347"/>
      <c r="S45" s="347"/>
      <c r="T45" s="347"/>
      <c r="U45" s="348"/>
      <c r="V45" s="337"/>
      <c r="W45" s="338"/>
      <c r="X45" s="338"/>
      <c r="Y45" s="338"/>
      <c r="Z45" s="338"/>
      <c r="AA45" s="339"/>
      <c r="AB45" s="322"/>
      <c r="AC45" s="323"/>
      <c r="AD45" s="323"/>
      <c r="AE45" s="323"/>
      <c r="AF45" s="323"/>
      <c r="AG45" s="324"/>
      <c r="AH45" s="328"/>
      <c r="AI45" s="329"/>
      <c r="AJ45" s="329"/>
      <c r="AK45" s="329"/>
      <c r="AL45" s="329"/>
      <c r="AM45" s="330"/>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row>
    <row r="46" spans="1:80" x14ac:dyDescent="0.25">
      <c r="A46" s="79"/>
      <c r="B46" s="79"/>
      <c r="C46" s="79"/>
      <c r="D46" s="79"/>
      <c r="E46" s="79"/>
      <c r="F46" s="79"/>
      <c r="G46" s="79"/>
      <c r="H46" s="79"/>
      <c r="I46" s="79"/>
      <c r="J46" s="305" t="s">
        <v>176</v>
      </c>
      <c r="K46" s="306"/>
      <c r="L46" s="306"/>
      <c r="M46" s="306"/>
      <c r="N46" s="306"/>
      <c r="O46" s="307"/>
      <c r="P46" s="305" t="s">
        <v>177</v>
      </c>
      <c r="Q46" s="306"/>
      <c r="R46" s="306"/>
      <c r="S46" s="306"/>
      <c r="T46" s="306"/>
      <c r="U46" s="307"/>
      <c r="V46" s="305" t="s">
        <v>178</v>
      </c>
      <c r="W46" s="306"/>
      <c r="X46" s="306"/>
      <c r="Y46" s="306"/>
      <c r="Z46" s="306"/>
      <c r="AA46" s="307"/>
      <c r="AB46" s="305" t="s">
        <v>179</v>
      </c>
      <c r="AC46" s="321"/>
      <c r="AD46" s="306"/>
      <c r="AE46" s="306"/>
      <c r="AF46" s="306"/>
      <c r="AG46" s="307"/>
      <c r="AH46" s="305" t="s">
        <v>180</v>
      </c>
      <c r="AI46" s="306"/>
      <c r="AJ46" s="306"/>
      <c r="AK46" s="306"/>
      <c r="AL46" s="306"/>
      <c r="AM46" s="307"/>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row>
    <row r="47" spans="1:80" x14ac:dyDescent="0.25">
      <c r="A47" s="79"/>
      <c r="B47" s="79"/>
      <c r="C47" s="79"/>
      <c r="D47" s="79"/>
      <c r="E47" s="79"/>
      <c r="F47" s="79"/>
      <c r="G47" s="79"/>
      <c r="H47" s="79"/>
      <c r="I47" s="79"/>
      <c r="J47" s="308"/>
      <c r="K47" s="309"/>
      <c r="L47" s="309"/>
      <c r="M47" s="309"/>
      <c r="N47" s="309"/>
      <c r="O47" s="310"/>
      <c r="P47" s="308"/>
      <c r="Q47" s="309"/>
      <c r="R47" s="309"/>
      <c r="S47" s="309"/>
      <c r="T47" s="309"/>
      <c r="U47" s="310"/>
      <c r="V47" s="308"/>
      <c r="W47" s="309"/>
      <c r="X47" s="309"/>
      <c r="Y47" s="309"/>
      <c r="Z47" s="309"/>
      <c r="AA47" s="310"/>
      <c r="AB47" s="308"/>
      <c r="AC47" s="309"/>
      <c r="AD47" s="309"/>
      <c r="AE47" s="309"/>
      <c r="AF47" s="309"/>
      <c r="AG47" s="310"/>
      <c r="AH47" s="308"/>
      <c r="AI47" s="309"/>
      <c r="AJ47" s="309"/>
      <c r="AK47" s="309"/>
      <c r="AL47" s="309"/>
      <c r="AM47" s="310"/>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row>
    <row r="48" spans="1:80" x14ac:dyDescent="0.25">
      <c r="A48" s="79"/>
      <c r="B48" s="79"/>
      <c r="C48" s="79"/>
      <c r="D48" s="79"/>
      <c r="E48" s="79"/>
      <c r="F48" s="79"/>
      <c r="G48" s="79"/>
      <c r="H48" s="79"/>
      <c r="I48" s="79"/>
      <c r="J48" s="308"/>
      <c r="K48" s="309"/>
      <c r="L48" s="309"/>
      <c r="M48" s="309"/>
      <c r="N48" s="309"/>
      <c r="O48" s="310"/>
      <c r="P48" s="308"/>
      <c r="Q48" s="309"/>
      <c r="R48" s="309"/>
      <c r="S48" s="309"/>
      <c r="T48" s="309"/>
      <c r="U48" s="310"/>
      <c r="V48" s="308"/>
      <c r="W48" s="309"/>
      <c r="X48" s="309"/>
      <c r="Y48" s="309"/>
      <c r="Z48" s="309"/>
      <c r="AA48" s="310"/>
      <c r="AB48" s="308"/>
      <c r="AC48" s="309"/>
      <c r="AD48" s="309"/>
      <c r="AE48" s="309"/>
      <c r="AF48" s="309"/>
      <c r="AG48" s="310"/>
      <c r="AH48" s="308"/>
      <c r="AI48" s="309"/>
      <c r="AJ48" s="309"/>
      <c r="AK48" s="309"/>
      <c r="AL48" s="309"/>
      <c r="AM48" s="310"/>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row>
    <row r="49" spans="1:80" x14ac:dyDescent="0.25">
      <c r="A49" s="79"/>
      <c r="B49" s="79"/>
      <c r="C49" s="79"/>
      <c r="D49" s="79"/>
      <c r="E49" s="79"/>
      <c r="F49" s="79"/>
      <c r="G49" s="79"/>
      <c r="H49" s="79"/>
      <c r="I49" s="79"/>
      <c r="J49" s="308"/>
      <c r="K49" s="309"/>
      <c r="L49" s="309"/>
      <c r="M49" s="309"/>
      <c r="N49" s="309"/>
      <c r="O49" s="310"/>
      <c r="P49" s="308"/>
      <c r="Q49" s="309"/>
      <c r="R49" s="309"/>
      <c r="S49" s="309"/>
      <c r="T49" s="309"/>
      <c r="U49" s="310"/>
      <c r="V49" s="308"/>
      <c r="W49" s="309"/>
      <c r="X49" s="309"/>
      <c r="Y49" s="309"/>
      <c r="Z49" s="309"/>
      <c r="AA49" s="310"/>
      <c r="AB49" s="308"/>
      <c r="AC49" s="309"/>
      <c r="AD49" s="309"/>
      <c r="AE49" s="309"/>
      <c r="AF49" s="309"/>
      <c r="AG49" s="310"/>
      <c r="AH49" s="308"/>
      <c r="AI49" s="309"/>
      <c r="AJ49" s="309"/>
      <c r="AK49" s="309"/>
      <c r="AL49" s="309"/>
      <c r="AM49" s="310"/>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row>
    <row r="50" spans="1:80" x14ac:dyDescent="0.25">
      <c r="A50" s="79"/>
      <c r="B50" s="79"/>
      <c r="C50" s="79"/>
      <c r="D50" s="79"/>
      <c r="E50" s="79"/>
      <c r="F50" s="79"/>
      <c r="G50" s="79"/>
      <c r="H50" s="79"/>
      <c r="I50" s="79"/>
      <c r="J50" s="308"/>
      <c r="K50" s="309"/>
      <c r="L50" s="309"/>
      <c r="M50" s="309"/>
      <c r="N50" s="309"/>
      <c r="O50" s="310"/>
      <c r="P50" s="308"/>
      <c r="Q50" s="309"/>
      <c r="R50" s="309"/>
      <c r="S50" s="309"/>
      <c r="T50" s="309"/>
      <c r="U50" s="310"/>
      <c r="V50" s="308"/>
      <c r="W50" s="309"/>
      <c r="X50" s="309"/>
      <c r="Y50" s="309"/>
      <c r="Z50" s="309"/>
      <c r="AA50" s="310"/>
      <c r="AB50" s="308"/>
      <c r="AC50" s="309"/>
      <c r="AD50" s="309"/>
      <c r="AE50" s="309"/>
      <c r="AF50" s="309"/>
      <c r="AG50" s="310"/>
      <c r="AH50" s="308"/>
      <c r="AI50" s="309"/>
      <c r="AJ50" s="309"/>
      <c r="AK50" s="309"/>
      <c r="AL50" s="309"/>
      <c r="AM50" s="310"/>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row>
    <row r="51" spans="1:80" ht="15.75" thickBot="1" x14ac:dyDescent="0.3">
      <c r="A51" s="79"/>
      <c r="B51" s="79"/>
      <c r="C51" s="79"/>
      <c r="D51" s="79"/>
      <c r="E51" s="79"/>
      <c r="F51" s="79"/>
      <c r="G51" s="79"/>
      <c r="H51" s="79"/>
      <c r="I51" s="79"/>
      <c r="J51" s="311"/>
      <c r="K51" s="312"/>
      <c r="L51" s="312"/>
      <c r="M51" s="312"/>
      <c r="N51" s="312"/>
      <c r="O51" s="313"/>
      <c r="P51" s="311"/>
      <c r="Q51" s="312"/>
      <c r="R51" s="312"/>
      <c r="S51" s="312"/>
      <c r="T51" s="312"/>
      <c r="U51" s="313"/>
      <c r="V51" s="311"/>
      <c r="W51" s="312"/>
      <c r="X51" s="312"/>
      <c r="Y51" s="312"/>
      <c r="Z51" s="312"/>
      <c r="AA51" s="313"/>
      <c r="AB51" s="311"/>
      <c r="AC51" s="312"/>
      <c r="AD51" s="312"/>
      <c r="AE51" s="312"/>
      <c r="AF51" s="312"/>
      <c r="AG51" s="313"/>
      <c r="AH51" s="311"/>
      <c r="AI51" s="312"/>
      <c r="AJ51" s="312"/>
      <c r="AK51" s="312"/>
      <c r="AL51" s="312"/>
      <c r="AM51" s="313"/>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row>
    <row r="52" spans="1:80" x14ac:dyDescent="0.25">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row>
    <row r="53" spans="1:80" ht="15" customHeight="1" x14ac:dyDescent="0.25">
      <c r="A53" s="79"/>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row>
    <row r="54" spans="1:80" ht="15" customHeight="1" x14ac:dyDescent="0.25">
      <c r="A54" s="79"/>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row>
    <row r="55" spans="1:80" x14ac:dyDescent="0.25">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row>
    <row r="56" spans="1:80" x14ac:dyDescent="0.25">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row>
    <row r="57" spans="1:80" x14ac:dyDescent="0.25">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row>
    <row r="58" spans="1:80" x14ac:dyDescent="0.25">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row>
    <row r="59" spans="1:80" x14ac:dyDescent="0.25">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row>
    <row r="60" spans="1:80" x14ac:dyDescent="0.25">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row>
    <row r="61" spans="1:80" x14ac:dyDescent="0.25">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row>
    <row r="62" spans="1:80" x14ac:dyDescent="0.25">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row>
    <row r="63" spans="1:80" x14ac:dyDescent="0.25">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79"/>
      <c r="BU63" s="79"/>
      <c r="BV63" s="79"/>
      <c r="BW63" s="79"/>
      <c r="BX63" s="79"/>
      <c r="BY63" s="79"/>
      <c r="BZ63" s="79"/>
      <c r="CA63" s="79"/>
      <c r="CB63" s="79"/>
    </row>
    <row r="64" spans="1:80" x14ac:dyDescent="0.25">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79"/>
      <c r="BU64" s="79"/>
      <c r="BV64" s="79"/>
      <c r="BW64" s="79"/>
      <c r="BX64" s="79"/>
      <c r="BY64" s="79"/>
      <c r="BZ64" s="79"/>
      <c r="CA64" s="79"/>
      <c r="CB64" s="79"/>
    </row>
    <row r="65" spans="1:80" x14ac:dyDescent="0.25">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79"/>
      <c r="BW65" s="79"/>
      <c r="BX65" s="79"/>
      <c r="BY65" s="79"/>
      <c r="BZ65" s="79"/>
      <c r="CA65" s="79"/>
      <c r="CB65" s="79"/>
    </row>
    <row r="66" spans="1:80" x14ac:dyDescent="0.2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9"/>
      <c r="BY66" s="79"/>
      <c r="BZ66" s="79"/>
      <c r="CA66" s="79"/>
      <c r="CB66" s="79"/>
    </row>
    <row r="67" spans="1:80" x14ac:dyDescent="0.25">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79"/>
      <c r="BS67" s="79"/>
      <c r="BT67" s="79"/>
      <c r="BU67" s="79"/>
      <c r="BV67" s="79"/>
      <c r="BW67" s="79"/>
      <c r="BX67" s="79"/>
      <c r="BY67" s="79"/>
      <c r="BZ67" s="79"/>
      <c r="CA67" s="79"/>
      <c r="CB67" s="79"/>
    </row>
    <row r="68" spans="1:80" x14ac:dyDescent="0.25">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79"/>
      <c r="CB68" s="79"/>
    </row>
    <row r="69" spans="1:80" x14ac:dyDescent="0.25">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row>
    <row r="70" spans="1:80" x14ac:dyDescent="0.25">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c r="BZ70" s="79"/>
      <c r="CA70" s="79"/>
      <c r="CB70" s="79"/>
    </row>
    <row r="71" spans="1:80" x14ac:dyDescent="0.25">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9"/>
      <c r="BY71" s="79"/>
      <c r="BZ71" s="79"/>
      <c r="CA71" s="79"/>
      <c r="CB71" s="79"/>
    </row>
    <row r="72" spans="1:80" x14ac:dyDescent="0.25">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c r="BZ72" s="79"/>
      <c r="CA72" s="79"/>
      <c r="CB72" s="79"/>
    </row>
    <row r="73" spans="1:80" x14ac:dyDescent="0.2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row>
    <row r="74" spans="1:80" x14ac:dyDescent="0.2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row>
    <row r="75" spans="1:80" x14ac:dyDescent="0.2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79"/>
      <c r="BV75" s="79"/>
      <c r="BW75" s="79"/>
      <c r="BX75" s="79"/>
      <c r="BY75" s="79"/>
      <c r="BZ75" s="79"/>
      <c r="CA75" s="79"/>
      <c r="CB75" s="79"/>
    </row>
    <row r="76" spans="1:80" x14ac:dyDescent="0.2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79"/>
      <c r="BV76" s="79"/>
      <c r="BW76" s="79"/>
      <c r="BX76" s="79"/>
      <c r="BY76" s="79"/>
      <c r="BZ76" s="79"/>
      <c r="CA76" s="79"/>
      <c r="CB76" s="79"/>
    </row>
    <row r="77" spans="1:80" x14ac:dyDescent="0.2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row>
    <row r="78" spans="1:80" x14ac:dyDescent="0.25">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row>
    <row r="79" spans="1:80" x14ac:dyDescent="0.25">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row>
    <row r="80" spans="1:80" x14ac:dyDescent="0.25">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row>
    <row r="81" spans="1:63" x14ac:dyDescent="0.25">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row>
    <row r="82" spans="1:63" x14ac:dyDescent="0.25">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row>
    <row r="83" spans="1:63" x14ac:dyDescent="0.25">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row>
    <row r="84" spans="1:63" x14ac:dyDescent="0.25">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row>
    <row r="85" spans="1:63" x14ac:dyDescent="0.25">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row>
    <row r="86" spans="1:63" x14ac:dyDescent="0.25">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row>
    <row r="87" spans="1:63" x14ac:dyDescent="0.25">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row>
    <row r="88" spans="1:63" x14ac:dyDescent="0.25">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row>
    <row r="89" spans="1:63" x14ac:dyDescent="0.25">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row>
    <row r="90" spans="1:63" x14ac:dyDescent="0.25">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row>
    <row r="91" spans="1:63" x14ac:dyDescent="0.25">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row>
    <row r="92" spans="1:63" x14ac:dyDescent="0.25">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row>
    <row r="93" spans="1:63" x14ac:dyDescent="0.25">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row>
    <row r="94" spans="1:63" x14ac:dyDescent="0.25">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row>
    <row r="95" spans="1:63" x14ac:dyDescent="0.25">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row>
    <row r="96" spans="1:63" x14ac:dyDescent="0.25">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row>
    <row r="97" spans="1:63" x14ac:dyDescent="0.25">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row>
    <row r="98" spans="1:63" x14ac:dyDescent="0.25">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row>
    <row r="99" spans="1:63" x14ac:dyDescent="0.25">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row>
    <row r="100" spans="1:63" x14ac:dyDescent="0.25">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row>
    <row r="101" spans="1:63" x14ac:dyDescent="0.25">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row>
    <row r="102" spans="1:63" x14ac:dyDescent="0.25">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row>
    <row r="103" spans="1:63" x14ac:dyDescent="0.25">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79"/>
    </row>
    <row r="104" spans="1:63" x14ac:dyDescent="0.25">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79"/>
      <c r="BJ104" s="79"/>
      <c r="BK104" s="79"/>
    </row>
    <row r="105" spans="1:63" x14ac:dyDescent="0.25">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79"/>
      <c r="BJ105" s="79"/>
      <c r="BK105" s="79"/>
    </row>
    <row r="106" spans="1:63" x14ac:dyDescent="0.25">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79"/>
      <c r="BJ106" s="79"/>
      <c r="BK106" s="79"/>
    </row>
    <row r="107" spans="1:63" x14ac:dyDescent="0.25">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79"/>
    </row>
    <row r="108" spans="1:63" x14ac:dyDescent="0.25">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row>
    <row r="109" spans="1:63" x14ac:dyDescent="0.25">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row>
    <row r="110" spans="1:63" x14ac:dyDescent="0.25">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79"/>
    </row>
    <row r="111" spans="1:63" x14ac:dyDescent="0.25">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row>
    <row r="112" spans="1:63" x14ac:dyDescent="0.25">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row>
    <row r="113" spans="1:63" x14ac:dyDescent="0.25">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79"/>
      <c r="BK113" s="79"/>
    </row>
    <row r="114" spans="1:63" x14ac:dyDescent="0.25">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79"/>
      <c r="BJ114" s="79"/>
      <c r="BK114" s="79"/>
    </row>
    <row r="115" spans="1:63" x14ac:dyDescent="0.25">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79"/>
      <c r="BJ115" s="79"/>
      <c r="BK115" s="79"/>
    </row>
    <row r="116" spans="1:63" x14ac:dyDescent="0.25">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79"/>
      <c r="BJ116" s="79"/>
      <c r="BK116" s="79"/>
    </row>
    <row r="117" spans="1:63" x14ac:dyDescent="0.25">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79"/>
    </row>
    <row r="118" spans="1:63" x14ac:dyDescent="0.25">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79"/>
    </row>
    <row r="119" spans="1:63" x14ac:dyDescent="0.25">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row>
    <row r="120" spans="1:63" x14ac:dyDescent="0.25">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79"/>
      <c r="BK120" s="79"/>
    </row>
    <row r="121" spans="1:63" x14ac:dyDescent="0.25">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79"/>
      <c r="BJ121" s="79"/>
      <c r="BK121" s="79"/>
    </row>
    <row r="122" spans="1:63" x14ac:dyDescent="0.25">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79"/>
      <c r="BJ122" s="79"/>
      <c r="BK122" s="79"/>
    </row>
    <row r="123" spans="1:63" x14ac:dyDescent="0.25">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c r="BI123" s="79"/>
      <c r="BJ123" s="79"/>
      <c r="BK123" s="79"/>
    </row>
    <row r="124" spans="1:63" x14ac:dyDescent="0.25">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c r="BI124" s="79"/>
      <c r="BJ124" s="79"/>
      <c r="BK124" s="79"/>
    </row>
    <row r="125" spans="1:63" x14ac:dyDescent="0.25">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c r="BI125" s="79"/>
      <c r="BJ125" s="79"/>
      <c r="BK125" s="79"/>
    </row>
    <row r="126" spans="1:63" x14ac:dyDescent="0.25">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79"/>
      <c r="BJ126" s="79"/>
      <c r="BK126" s="79"/>
    </row>
    <row r="127" spans="1:63" x14ac:dyDescent="0.25">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row>
    <row r="128" spans="1:63" x14ac:dyDescent="0.25">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c r="BI128" s="79"/>
      <c r="BJ128" s="79"/>
      <c r="BK128" s="79"/>
    </row>
    <row r="129" spans="2:63" x14ac:dyDescent="0.25">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79"/>
      <c r="BJ129" s="79"/>
      <c r="BK129" s="79"/>
    </row>
    <row r="130" spans="2:63" x14ac:dyDescent="0.25">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79"/>
      <c r="BI130" s="79"/>
      <c r="BJ130" s="79"/>
      <c r="BK130" s="79"/>
    </row>
    <row r="131" spans="2:63" x14ac:dyDescent="0.25">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79"/>
      <c r="BH131" s="79"/>
      <c r="BI131" s="79"/>
      <c r="BJ131" s="79"/>
      <c r="BK131" s="79"/>
    </row>
    <row r="132" spans="2:63" x14ac:dyDescent="0.25">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c r="BI132" s="79"/>
      <c r="BJ132" s="79"/>
      <c r="BK132" s="79"/>
    </row>
    <row r="133" spans="2:63" x14ac:dyDescent="0.25">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c r="BI133" s="79"/>
      <c r="BJ133" s="79"/>
      <c r="BK133" s="79"/>
    </row>
    <row r="134" spans="2:63" x14ac:dyDescent="0.25">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79"/>
      <c r="BJ134" s="79"/>
      <c r="BK134" s="79"/>
    </row>
    <row r="135" spans="2:63" x14ac:dyDescent="0.25">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c r="BI135" s="79"/>
      <c r="BJ135" s="79"/>
      <c r="BK135" s="79"/>
    </row>
    <row r="136" spans="2:63" x14ac:dyDescent="0.25">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79"/>
      <c r="BI136" s="79"/>
      <c r="BJ136" s="79"/>
      <c r="BK136" s="79"/>
    </row>
    <row r="137" spans="2:63" x14ac:dyDescent="0.25">
      <c r="B137" s="79"/>
      <c r="C137" s="79"/>
      <c r="D137" s="79"/>
      <c r="E137" s="79"/>
      <c r="F137" s="79"/>
      <c r="G137" s="79"/>
      <c r="H137" s="79"/>
      <c r="I137" s="79"/>
    </row>
    <row r="138" spans="2:63" x14ac:dyDescent="0.25">
      <c r="B138" s="79"/>
      <c r="C138" s="79"/>
      <c r="D138" s="79"/>
      <c r="E138" s="79"/>
      <c r="F138" s="79"/>
      <c r="G138" s="79"/>
      <c r="H138" s="79"/>
      <c r="I138" s="79"/>
    </row>
    <row r="139" spans="2:63" x14ac:dyDescent="0.25">
      <c r="B139" s="79"/>
      <c r="C139" s="79"/>
      <c r="D139" s="79"/>
      <c r="E139" s="79"/>
      <c r="F139" s="79"/>
      <c r="G139" s="79"/>
      <c r="H139" s="79"/>
      <c r="I139" s="79"/>
    </row>
    <row r="140" spans="2:63" x14ac:dyDescent="0.25">
      <c r="B140" s="79"/>
      <c r="C140" s="79"/>
      <c r="D140" s="79"/>
      <c r="E140" s="79"/>
      <c r="F140" s="79"/>
      <c r="G140" s="79"/>
      <c r="H140" s="79"/>
      <c r="I140" s="79"/>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W47" sqref="W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79"/>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row>
    <row r="2" spans="1:91" ht="18" customHeight="1" x14ac:dyDescent="0.25">
      <c r="A2" s="79"/>
      <c r="B2" s="378" t="s">
        <v>181</v>
      </c>
      <c r="C2" s="379"/>
      <c r="D2" s="379"/>
      <c r="E2" s="379"/>
      <c r="F2" s="379"/>
      <c r="G2" s="379"/>
      <c r="H2" s="379"/>
      <c r="I2" s="379"/>
      <c r="J2" s="320" t="s">
        <v>23</v>
      </c>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row>
    <row r="3" spans="1:91" ht="18.75" customHeight="1" x14ac:dyDescent="0.25">
      <c r="A3" s="79"/>
      <c r="B3" s="379"/>
      <c r="C3" s="379"/>
      <c r="D3" s="379"/>
      <c r="E3" s="379"/>
      <c r="F3" s="379"/>
      <c r="G3" s="379"/>
      <c r="H3" s="379"/>
      <c r="I3" s="379"/>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row>
    <row r="4" spans="1:91" ht="15" customHeight="1" x14ac:dyDescent="0.25">
      <c r="A4" s="79"/>
      <c r="B4" s="379"/>
      <c r="C4" s="379"/>
      <c r="D4" s="379"/>
      <c r="E4" s="379"/>
      <c r="F4" s="379"/>
      <c r="G4" s="379"/>
      <c r="H4" s="379"/>
      <c r="I4" s="379"/>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row>
    <row r="5" spans="1:91" ht="15.75" thickBot="1" x14ac:dyDescent="0.3">
      <c r="A5" s="79"/>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row>
    <row r="6" spans="1:91" ht="15" customHeight="1" x14ac:dyDescent="0.25">
      <c r="A6" s="79"/>
      <c r="B6" s="267" t="s">
        <v>166</v>
      </c>
      <c r="C6" s="267"/>
      <c r="D6" s="268"/>
      <c r="E6" s="362" t="s">
        <v>167</v>
      </c>
      <c r="F6" s="363"/>
      <c r="G6" s="363"/>
      <c r="H6" s="363"/>
      <c r="I6" s="380"/>
      <c r="J6" s="42" t="str">
        <f>IF(AND('Mapa de Riesgos'!$Y$12="Muy Alta",'Mapa de Riesgos'!$AA$12="Leve"),CONCATENATE("R1C",'Mapa de Riesgos'!$O$12),"")</f>
        <v/>
      </c>
      <c r="K6" s="43" t="str">
        <f>IF(AND('Mapa de Riesgos'!$Y$13="Muy Alta",'Mapa de Riesgos'!$AA$13="Leve"),CONCATENATE("R1C",'Mapa de Riesgos'!$O$13),"")</f>
        <v/>
      </c>
      <c r="L6" s="43" t="str">
        <f>IF(AND('Mapa de Riesgos'!$Y$14="Muy Alta",'Mapa de Riesgos'!$AA$14="Leve"),CONCATENATE("R1C",'Mapa de Riesgos'!$O$14),"")</f>
        <v/>
      </c>
      <c r="M6" s="43" t="str">
        <f>IF(AND('Mapa de Riesgos'!$Y$15="Muy Alta",'Mapa de Riesgos'!$AA$15="Leve"),CONCATENATE("R1C",'Mapa de Riesgos'!$O$15),"")</f>
        <v/>
      </c>
      <c r="N6" s="43" t="str">
        <f>IF(AND('Mapa de Riesgos'!$Y$16="Muy Alta",'Mapa de Riesgos'!$AA$16="Leve"),CONCATENATE("R1C",'Mapa de Riesgos'!$O$16),"")</f>
        <v/>
      </c>
      <c r="O6" s="44" t="str">
        <f>IF(AND('Mapa de Riesgos'!$Y$17="Muy Alta",'Mapa de Riesgos'!$AA$17="Leve"),CONCATENATE("R1C",'Mapa de Riesgos'!$O$17),"")</f>
        <v/>
      </c>
      <c r="P6" s="42" t="str">
        <f>IF(AND('Mapa de Riesgos'!$Y$12="Muy Alta",'Mapa de Riesgos'!$AA$12="Menor"),CONCATENATE("R1C",'Mapa de Riesgos'!$O$12),"")</f>
        <v/>
      </c>
      <c r="Q6" s="43" t="str">
        <f>IF(AND('Mapa de Riesgos'!$Y$13="Muy Alta",'Mapa de Riesgos'!$AA$13="Menor"),CONCATENATE("R1C",'Mapa de Riesgos'!$O$13),"")</f>
        <v/>
      </c>
      <c r="R6" s="43" t="str">
        <f>IF(AND('Mapa de Riesgos'!$Y$14="Muy Alta",'Mapa de Riesgos'!$AA$14="Menor"),CONCATENATE("R1C",'Mapa de Riesgos'!$O$14),"")</f>
        <v/>
      </c>
      <c r="S6" s="43" t="str">
        <f>IF(AND('Mapa de Riesgos'!$Y$15="Muy Alta",'Mapa de Riesgos'!$AA$15="Menor"),CONCATENATE("R1C",'Mapa de Riesgos'!$O$15),"")</f>
        <v/>
      </c>
      <c r="T6" s="43" t="str">
        <f>IF(AND('Mapa de Riesgos'!$Y$16="Muy Alta",'Mapa de Riesgos'!$AA$16="Menor"),CONCATENATE("R1C",'Mapa de Riesgos'!$O$16),"")</f>
        <v/>
      </c>
      <c r="U6" s="44" t="str">
        <f>IF(AND('Mapa de Riesgos'!$Y$17="Muy Alta",'Mapa de Riesgos'!$AA$17="Menor"),CONCATENATE("R1C",'Mapa de Riesgos'!$O$17),"")</f>
        <v/>
      </c>
      <c r="V6" s="42" t="str">
        <f>IF(AND('Mapa de Riesgos'!$Y$12="Muy Alta",'Mapa de Riesgos'!$AA$12="Moderado"),CONCATENATE("R1C",'Mapa de Riesgos'!$O$12),"")</f>
        <v/>
      </c>
      <c r="W6" s="43" t="str">
        <f>IF(AND('Mapa de Riesgos'!$Y$13="Muy Alta",'Mapa de Riesgos'!$AA$13="Moderado"),CONCATENATE("R1C",'Mapa de Riesgos'!$O$13),"")</f>
        <v/>
      </c>
      <c r="X6" s="43" t="str">
        <f>IF(AND('Mapa de Riesgos'!$Y$14="Muy Alta",'Mapa de Riesgos'!$AA$14="Moderado"),CONCATENATE("R1C",'Mapa de Riesgos'!$O$14),"")</f>
        <v/>
      </c>
      <c r="Y6" s="43" t="str">
        <f>IF(AND('Mapa de Riesgos'!$Y$15="Muy Alta",'Mapa de Riesgos'!$AA$15="Moderado"),CONCATENATE("R1C",'Mapa de Riesgos'!$O$15),"")</f>
        <v/>
      </c>
      <c r="Z6" s="43" t="str">
        <f>IF(AND('Mapa de Riesgos'!$Y$16="Muy Alta",'Mapa de Riesgos'!$AA$16="Moderado"),CONCATENATE("R1C",'Mapa de Riesgos'!$O$16),"")</f>
        <v/>
      </c>
      <c r="AA6" s="44" t="str">
        <f>IF(AND('Mapa de Riesgos'!$Y$17="Muy Alta",'Mapa de Riesgos'!$AA$17="Moderado"),CONCATENATE("R1C",'Mapa de Riesgos'!$O$17),"")</f>
        <v/>
      </c>
      <c r="AB6" s="42" t="str">
        <f>IF(AND('Mapa de Riesgos'!$Y$12="Muy Alta",'Mapa de Riesgos'!$AA$12="Mayor"),CONCATENATE("R1C",'Mapa de Riesgos'!$O$12),"")</f>
        <v/>
      </c>
      <c r="AC6" s="43" t="str">
        <f>IF(AND('Mapa de Riesgos'!$Y$13="Muy Alta",'Mapa de Riesgos'!$AA$13="Mayor"),CONCATENATE("R1C",'Mapa de Riesgos'!$O$13),"")</f>
        <v/>
      </c>
      <c r="AD6" s="43" t="str">
        <f>IF(AND('Mapa de Riesgos'!$Y$14="Muy Alta",'Mapa de Riesgos'!$AA$14="Mayor"),CONCATENATE("R1C",'Mapa de Riesgos'!$O$14),"")</f>
        <v/>
      </c>
      <c r="AE6" s="43" t="str">
        <f>IF(AND('Mapa de Riesgos'!$Y$15="Muy Alta",'Mapa de Riesgos'!$AA$15="Mayor"),CONCATENATE("R1C",'Mapa de Riesgos'!$O$15),"")</f>
        <v/>
      </c>
      <c r="AF6" s="43" t="str">
        <f>IF(AND('Mapa de Riesgos'!$Y$16="Muy Alta",'Mapa de Riesgos'!$AA$16="Mayor"),CONCATENATE("R1C",'Mapa de Riesgos'!$O$16),"")</f>
        <v/>
      </c>
      <c r="AG6" s="44" t="str">
        <f>IF(AND('Mapa de Riesgos'!$Y$17="Muy Alta",'Mapa de Riesgos'!$AA$17="Mayor"),CONCATENATE("R1C",'Mapa de Riesgos'!$O$17),"")</f>
        <v/>
      </c>
      <c r="AH6" s="45" t="str">
        <f>IF(AND('Mapa de Riesgos'!$Y$12="Muy Alta",'Mapa de Riesgos'!$AA$12="Catastrófico"),CONCATENATE("R1C",'Mapa de Riesgos'!$O$12),"")</f>
        <v/>
      </c>
      <c r="AI6" s="46" t="str">
        <f>IF(AND('Mapa de Riesgos'!$Y$13="Muy Alta",'Mapa de Riesgos'!$AA$13="Catastrófico"),CONCATENATE("R1C",'Mapa de Riesgos'!$O$13),"")</f>
        <v/>
      </c>
      <c r="AJ6" s="46" t="str">
        <f>IF(AND('Mapa de Riesgos'!$Y$14="Muy Alta",'Mapa de Riesgos'!$AA$14="Catastrófico"),CONCATENATE("R1C",'Mapa de Riesgos'!$O$14),"")</f>
        <v/>
      </c>
      <c r="AK6" s="46" t="str">
        <f>IF(AND('Mapa de Riesgos'!$Y$15="Muy Alta",'Mapa de Riesgos'!$AA$15="Catastrófico"),CONCATENATE("R1C",'Mapa de Riesgos'!$O$15),"")</f>
        <v/>
      </c>
      <c r="AL6" s="46" t="str">
        <f>IF(AND('Mapa de Riesgos'!$Y$16="Muy Alta",'Mapa de Riesgos'!$AA$16="Catastrófico"),CONCATENATE("R1C",'Mapa de Riesgos'!$O$16),"")</f>
        <v/>
      </c>
      <c r="AM6" s="47" t="str">
        <f>IF(AND('Mapa de Riesgos'!$Y$17="Muy Alta",'Mapa de Riesgos'!$AA$17="Catastrófico"),CONCATENATE("R1C",'Mapa de Riesgos'!$O$17),"")</f>
        <v/>
      </c>
      <c r="AN6" s="79"/>
      <c r="AO6" s="369" t="s">
        <v>168</v>
      </c>
      <c r="AP6" s="370"/>
      <c r="AQ6" s="370"/>
      <c r="AR6" s="370"/>
      <c r="AS6" s="370"/>
      <c r="AT6" s="371"/>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row>
    <row r="7" spans="1:91" ht="15" customHeight="1" x14ac:dyDescent="0.25">
      <c r="A7" s="79"/>
      <c r="B7" s="267"/>
      <c r="C7" s="267"/>
      <c r="D7" s="268"/>
      <c r="E7" s="366"/>
      <c r="F7" s="365"/>
      <c r="G7" s="365"/>
      <c r="H7" s="365"/>
      <c r="I7" s="381"/>
      <c r="J7" s="48" t="str">
        <f>IF(AND('Mapa de Riesgos'!$Y$18="Muy Alta",'Mapa de Riesgos'!$AA$18="Leve"),CONCATENATE("R2C",'Mapa de Riesgos'!$O$18),"")</f>
        <v/>
      </c>
      <c r="K7" s="49" t="str">
        <f>IF(AND('Mapa de Riesgos'!$Y$19="Muy Alta",'Mapa de Riesgos'!$AA$19="Leve"),CONCATENATE("R2C",'Mapa de Riesgos'!$O$19),"")</f>
        <v/>
      </c>
      <c r="L7" s="49" t="str">
        <f>IF(AND('Mapa de Riesgos'!$Y$20="Muy Alta",'Mapa de Riesgos'!$AA$20="Leve"),CONCATENATE("R2C",'Mapa de Riesgos'!$O$20),"")</f>
        <v/>
      </c>
      <c r="M7" s="49" t="str">
        <f>IF(AND('Mapa de Riesgos'!$Y$21="Muy Alta",'Mapa de Riesgos'!$AA$21="Leve"),CONCATENATE("R2C",'Mapa de Riesgos'!$O$21),"")</f>
        <v/>
      </c>
      <c r="N7" s="49" t="str">
        <f>IF(AND('Mapa de Riesgos'!$Y$22="Muy Alta",'Mapa de Riesgos'!$AA$22="Leve"),CONCATENATE("R2C",'Mapa de Riesgos'!$O$22),"")</f>
        <v/>
      </c>
      <c r="O7" s="50" t="str">
        <f>IF(AND('Mapa de Riesgos'!$Y$23="Muy Alta",'Mapa de Riesgos'!$AA$23="Leve"),CONCATENATE("R2C",'Mapa de Riesgos'!$O$23),"")</f>
        <v/>
      </c>
      <c r="P7" s="48" t="str">
        <f>IF(AND('Mapa de Riesgos'!$Y$18="Muy Alta",'Mapa de Riesgos'!$AA$18="Menor"),CONCATENATE("R2C",'Mapa de Riesgos'!$O$18),"")</f>
        <v/>
      </c>
      <c r="Q7" s="49" t="str">
        <f>IF(AND('Mapa de Riesgos'!$Y$19="Muy Alta",'Mapa de Riesgos'!$AA$19="Menor"),CONCATENATE("R2C",'Mapa de Riesgos'!$O$19),"")</f>
        <v/>
      </c>
      <c r="R7" s="49" t="str">
        <f>IF(AND('Mapa de Riesgos'!$Y$20="Muy Alta",'Mapa de Riesgos'!$AA$20="Menor"),CONCATENATE("R2C",'Mapa de Riesgos'!$O$20),"")</f>
        <v/>
      </c>
      <c r="S7" s="49" t="str">
        <f>IF(AND('Mapa de Riesgos'!$Y$21="Muy Alta",'Mapa de Riesgos'!$AA$21="Menor"),CONCATENATE("R2C",'Mapa de Riesgos'!$O$21),"")</f>
        <v/>
      </c>
      <c r="T7" s="49" t="str">
        <f>IF(AND('Mapa de Riesgos'!$Y$22="Muy Alta",'Mapa de Riesgos'!$AA$22="Menor"),CONCATENATE("R2C",'Mapa de Riesgos'!$O$22),"")</f>
        <v/>
      </c>
      <c r="U7" s="50" t="str">
        <f>IF(AND('Mapa de Riesgos'!$Y$23="Muy Alta",'Mapa de Riesgos'!$AA$23="Menor"),CONCATENATE("R2C",'Mapa de Riesgos'!$O$23),"")</f>
        <v/>
      </c>
      <c r="V7" s="48" t="str">
        <f>IF(AND('Mapa de Riesgos'!$Y$18="Muy Alta",'Mapa de Riesgos'!$AA$18="Moderado"),CONCATENATE("R2C",'Mapa de Riesgos'!$O$18),"")</f>
        <v/>
      </c>
      <c r="W7" s="49" t="str">
        <f>IF(AND('Mapa de Riesgos'!$Y$19="Muy Alta",'Mapa de Riesgos'!$AA$19="Moderado"),CONCATENATE("R2C",'Mapa de Riesgos'!$O$19),"")</f>
        <v/>
      </c>
      <c r="X7" s="49" t="str">
        <f>IF(AND('Mapa de Riesgos'!$Y$20="Muy Alta",'Mapa de Riesgos'!$AA$20="Moderado"),CONCATENATE("R2C",'Mapa de Riesgos'!$O$20),"")</f>
        <v/>
      </c>
      <c r="Y7" s="49" t="str">
        <f>IF(AND('Mapa de Riesgos'!$Y$21="Muy Alta",'Mapa de Riesgos'!$AA$21="Moderado"),CONCATENATE("R2C",'Mapa de Riesgos'!$O$21),"")</f>
        <v/>
      </c>
      <c r="Z7" s="49" t="str">
        <f>IF(AND('Mapa de Riesgos'!$Y$22="Muy Alta",'Mapa de Riesgos'!$AA$22="Moderado"),CONCATENATE("R2C",'Mapa de Riesgos'!$O$22),"")</f>
        <v/>
      </c>
      <c r="AA7" s="50" t="str">
        <f>IF(AND('Mapa de Riesgos'!$Y$23="Muy Alta",'Mapa de Riesgos'!$AA$23="Moderado"),CONCATENATE("R2C",'Mapa de Riesgos'!$O$23),"")</f>
        <v/>
      </c>
      <c r="AB7" s="48" t="str">
        <f>IF(AND('Mapa de Riesgos'!$Y$18="Muy Alta",'Mapa de Riesgos'!$AA$18="Mayor"),CONCATENATE("R2C",'Mapa de Riesgos'!$O$18),"")</f>
        <v/>
      </c>
      <c r="AC7" s="49" t="str">
        <f>IF(AND('Mapa de Riesgos'!$Y$19="Muy Alta",'Mapa de Riesgos'!$AA$19="Mayor"),CONCATENATE("R2C",'Mapa de Riesgos'!$O$19),"")</f>
        <v/>
      </c>
      <c r="AD7" s="49" t="str">
        <f>IF(AND('Mapa de Riesgos'!$Y$20="Muy Alta",'Mapa de Riesgos'!$AA$20="Mayor"),CONCATENATE("R2C",'Mapa de Riesgos'!$O$20),"")</f>
        <v/>
      </c>
      <c r="AE7" s="49" t="str">
        <f>IF(AND('Mapa de Riesgos'!$Y$21="Muy Alta",'Mapa de Riesgos'!$AA$21="Mayor"),CONCATENATE("R2C",'Mapa de Riesgos'!$O$21),"")</f>
        <v/>
      </c>
      <c r="AF7" s="49" t="str">
        <f>IF(AND('Mapa de Riesgos'!$Y$22="Muy Alta",'Mapa de Riesgos'!$AA$22="Mayor"),CONCATENATE("R2C",'Mapa de Riesgos'!$O$22),"")</f>
        <v/>
      </c>
      <c r="AG7" s="50" t="str">
        <f>IF(AND('Mapa de Riesgos'!$Y$23="Muy Alta",'Mapa de Riesgos'!$AA$23="Mayor"),CONCATENATE("R2C",'Mapa de Riesgos'!$O$23),"")</f>
        <v/>
      </c>
      <c r="AH7" s="51" t="str">
        <f>IF(AND('Mapa de Riesgos'!$Y$18="Muy Alta",'Mapa de Riesgos'!$AA$18="Catastrófico"),CONCATENATE("R2C",'Mapa de Riesgos'!$O$18),"")</f>
        <v/>
      </c>
      <c r="AI7" s="52" t="str">
        <f>IF(AND('Mapa de Riesgos'!$Y$19="Muy Alta",'Mapa de Riesgos'!$AA$19="Catastrófico"),CONCATENATE("R2C",'Mapa de Riesgos'!$O$19),"")</f>
        <v/>
      </c>
      <c r="AJ7" s="52" t="str">
        <f>IF(AND('Mapa de Riesgos'!$Y$20="Muy Alta",'Mapa de Riesgos'!$AA$20="Catastrófico"),CONCATENATE("R2C",'Mapa de Riesgos'!$O$20),"")</f>
        <v/>
      </c>
      <c r="AK7" s="52" t="str">
        <f>IF(AND('Mapa de Riesgos'!$Y$21="Muy Alta",'Mapa de Riesgos'!$AA$21="Catastrófico"),CONCATENATE("R2C",'Mapa de Riesgos'!$O$21),"")</f>
        <v/>
      </c>
      <c r="AL7" s="52" t="str">
        <f>IF(AND('Mapa de Riesgos'!$Y$22="Muy Alta",'Mapa de Riesgos'!$AA$22="Catastrófico"),CONCATENATE("R2C",'Mapa de Riesgos'!$O$22),"")</f>
        <v/>
      </c>
      <c r="AM7" s="53" t="str">
        <f>IF(AND('Mapa de Riesgos'!$Y$23="Muy Alta",'Mapa de Riesgos'!$AA$23="Catastrófico"),CONCATENATE("R2C",'Mapa de Riesgos'!$O$23),"")</f>
        <v/>
      </c>
      <c r="AN7" s="79"/>
      <c r="AO7" s="372"/>
      <c r="AP7" s="373"/>
      <c r="AQ7" s="373"/>
      <c r="AR7" s="373"/>
      <c r="AS7" s="373"/>
      <c r="AT7" s="374"/>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row>
    <row r="8" spans="1:91" ht="15" customHeight="1" x14ac:dyDescent="0.25">
      <c r="A8" s="79"/>
      <c r="B8" s="267"/>
      <c r="C8" s="267"/>
      <c r="D8" s="268"/>
      <c r="E8" s="366"/>
      <c r="F8" s="365"/>
      <c r="G8" s="365"/>
      <c r="H8" s="365"/>
      <c r="I8" s="381"/>
      <c r="J8" s="48" t="str">
        <f>IF(AND('Mapa de Riesgos'!$Y$24="Muy Alta",'Mapa de Riesgos'!$AA$24="Leve"),CONCATENATE("R3C",'Mapa de Riesgos'!$O$24),"")</f>
        <v/>
      </c>
      <c r="K8" s="49" t="str">
        <f>IF(AND('Mapa de Riesgos'!$Y$25="Muy Alta",'Mapa de Riesgos'!$AA$25="Leve"),CONCATENATE("R3C",'Mapa de Riesgos'!$O$25),"")</f>
        <v/>
      </c>
      <c r="L8" s="49" t="str">
        <f>IF(AND('Mapa de Riesgos'!$Y$26="Muy Alta",'Mapa de Riesgos'!$AA$26="Leve"),CONCATENATE("R3C",'Mapa de Riesgos'!$O$26),"")</f>
        <v/>
      </c>
      <c r="M8" s="49" t="str">
        <f>IF(AND('Mapa de Riesgos'!$Y$27="Muy Alta",'Mapa de Riesgos'!$AA$27="Leve"),CONCATENATE("R3C",'Mapa de Riesgos'!$O$27),"")</f>
        <v/>
      </c>
      <c r="N8" s="49" t="str">
        <f>IF(AND('Mapa de Riesgos'!$Y$28="Muy Alta",'Mapa de Riesgos'!$AA$28="Leve"),CONCATENATE("R3C",'Mapa de Riesgos'!$O$28),"")</f>
        <v/>
      </c>
      <c r="O8" s="50" t="str">
        <f>IF(AND('Mapa de Riesgos'!$Y$29="Muy Alta",'Mapa de Riesgos'!$AA$29="Leve"),CONCATENATE("R3C",'Mapa de Riesgos'!$O$29),"")</f>
        <v/>
      </c>
      <c r="P8" s="48" t="str">
        <f>IF(AND('Mapa de Riesgos'!$Y$24="Muy Alta",'Mapa de Riesgos'!$AA$24="Menor"),CONCATENATE("R3C",'Mapa de Riesgos'!$O$24),"")</f>
        <v/>
      </c>
      <c r="Q8" s="49" t="str">
        <f>IF(AND('Mapa de Riesgos'!$Y$25="Muy Alta",'Mapa de Riesgos'!$AA$25="Menor"),CONCATENATE("R3C",'Mapa de Riesgos'!$O$25),"")</f>
        <v/>
      </c>
      <c r="R8" s="49" t="str">
        <f>IF(AND('Mapa de Riesgos'!$Y$26="Muy Alta",'Mapa de Riesgos'!$AA$26="Menor"),CONCATENATE("R3C",'Mapa de Riesgos'!$O$26),"")</f>
        <v/>
      </c>
      <c r="S8" s="49" t="str">
        <f>IF(AND('Mapa de Riesgos'!$Y$27="Muy Alta",'Mapa de Riesgos'!$AA$27="Menor"),CONCATENATE("R3C",'Mapa de Riesgos'!$O$27),"")</f>
        <v/>
      </c>
      <c r="T8" s="49" t="str">
        <f>IF(AND('Mapa de Riesgos'!$Y$28="Muy Alta",'Mapa de Riesgos'!$AA$28="Menor"),CONCATENATE("R3C",'Mapa de Riesgos'!$O$28),"")</f>
        <v/>
      </c>
      <c r="U8" s="50" t="str">
        <f>IF(AND('Mapa de Riesgos'!$Y$29="Muy Alta",'Mapa de Riesgos'!$AA$29="Menor"),CONCATENATE("R3C",'Mapa de Riesgos'!$O$29),"")</f>
        <v/>
      </c>
      <c r="V8" s="48" t="str">
        <f>IF(AND('Mapa de Riesgos'!$Y$24="Muy Alta",'Mapa de Riesgos'!$AA$24="Moderado"),CONCATENATE("R3C",'Mapa de Riesgos'!$O$24),"")</f>
        <v/>
      </c>
      <c r="W8" s="49" t="str">
        <f>IF(AND('Mapa de Riesgos'!$Y$25="Muy Alta",'Mapa de Riesgos'!$AA$25="Moderado"),CONCATENATE("R3C",'Mapa de Riesgos'!$O$25),"")</f>
        <v/>
      </c>
      <c r="X8" s="49" t="str">
        <f>IF(AND('Mapa de Riesgos'!$Y$26="Muy Alta",'Mapa de Riesgos'!$AA$26="Moderado"),CONCATENATE("R3C",'Mapa de Riesgos'!$O$26),"")</f>
        <v/>
      </c>
      <c r="Y8" s="49" t="str">
        <f>IF(AND('Mapa de Riesgos'!$Y$27="Muy Alta",'Mapa de Riesgos'!$AA$27="Moderado"),CONCATENATE("R3C",'Mapa de Riesgos'!$O$27),"")</f>
        <v/>
      </c>
      <c r="Z8" s="49" t="str">
        <f>IF(AND('Mapa de Riesgos'!$Y$28="Muy Alta",'Mapa de Riesgos'!$AA$28="Moderado"),CONCATENATE("R3C",'Mapa de Riesgos'!$O$28),"")</f>
        <v/>
      </c>
      <c r="AA8" s="50" t="str">
        <f>IF(AND('Mapa de Riesgos'!$Y$29="Muy Alta",'Mapa de Riesgos'!$AA$29="Moderado"),CONCATENATE("R3C",'Mapa de Riesgos'!$O$29),"")</f>
        <v/>
      </c>
      <c r="AB8" s="48" t="str">
        <f>IF(AND('Mapa de Riesgos'!$Y$24="Muy Alta",'Mapa de Riesgos'!$AA$24="Mayor"),CONCATENATE("R3C",'Mapa de Riesgos'!$O$24),"")</f>
        <v/>
      </c>
      <c r="AC8" s="49" t="str">
        <f>IF(AND('Mapa de Riesgos'!$Y$25="Muy Alta",'Mapa de Riesgos'!$AA$25="Mayor"),CONCATENATE("R3C",'Mapa de Riesgos'!$O$25),"")</f>
        <v/>
      </c>
      <c r="AD8" s="49" t="str">
        <f>IF(AND('Mapa de Riesgos'!$Y$26="Muy Alta",'Mapa de Riesgos'!$AA$26="Mayor"),CONCATENATE("R3C",'Mapa de Riesgos'!$O$26),"")</f>
        <v/>
      </c>
      <c r="AE8" s="49" t="str">
        <f>IF(AND('Mapa de Riesgos'!$Y$27="Muy Alta",'Mapa de Riesgos'!$AA$27="Mayor"),CONCATENATE("R3C",'Mapa de Riesgos'!$O$27),"")</f>
        <v/>
      </c>
      <c r="AF8" s="49" t="str">
        <f>IF(AND('Mapa de Riesgos'!$Y$28="Muy Alta",'Mapa de Riesgos'!$AA$28="Mayor"),CONCATENATE("R3C",'Mapa de Riesgos'!$O$28),"")</f>
        <v/>
      </c>
      <c r="AG8" s="50" t="str">
        <f>IF(AND('Mapa de Riesgos'!$Y$29="Muy Alta",'Mapa de Riesgos'!$AA$29="Mayor"),CONCATENATE("R3C",'Mapa de Riesgos'!$O$29),"")</f>
        <v/>
      </c>
      <c r="AH8" s="51" t="str">
        <f>IF(AND('Mapa de Riesgos'!$Y$24="Muy Alta",'Mapa de Riesgos'!$AA$24="Catastrófico"),CONCATENATE("R3C",'Mapa de Riesgos'!$O$24),"")</f>
        <v/>
      </c>
      <c r="AI8" s="52" t="str">
        <f>IF(AND('Mapa de Riesgos'!$Y$25="Muy Alta",'Mapa de Riesgos'!$AA$25="Catastrófico"),CONCATENATE("R3C",'Mapa de Riesgos'!$O$25),"")</f>
        <v/>
      </c>
      <c r="AJ8" s="52" t="str">
        <f>IF(AND('Mapa de Riesgos'!$Y$26="Muy Alta",'Mapa de Riesgos'!$AA$26="Catastrófico"),CONCATENATE("R3C",'Mapa de Riesgos'!$O$26),"")</f>
        <v/>
      </c>
      <c r="AK8" s="52" t="str">
        <f>IF(AND('Mapa de Riesgos'!$Y$27="Muy Alta",'Mapa de Riesgos'!$AA$27="Catastrófico"),CONCATENATE("R3C",'Mapa de Riesgos'!$O$27),"")</f>
        <v/>
      </c>
      <c r="AL8" s="52" t="str">
        <f>IF(AND('Mapa de Riesgos'!$Y$28="Muy Alta",'Mapa de Riesgos'!$AA$28="Catastrófico"),CONCATENATE("R3C",'Mapa de Riesgos'!$O$28),"")</f>
        <v/>
      </c>
      <c r="AM8" s="53" t="str">
        <f>IF(AND('Mapa de Riesgos'!$Y$29="Muy Alta",'Mapa de Riesgos'!$AA$29="Catastrófico"),CONCATENATE("R3C",'Mapa de Riesgos'!$O$29),"")</f>
        <v/>
      </c>
      <c r="AN8" s="79"/>
      <c r="AO8" s="372"/>
      <c r="AP8" s="373"/>
      <c r="AQ8" s="373"/>
      <c r="AR8" s="373"/>
      <c r="AS8" s="373"/>
      <c r="AT8" s="374"/>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row>
    <row r="9" spans="1:91" ht="15" customHeight="1" x14ac:dyDescent="0.25">
      <c r="A9" s="79"/>
      <c r="B9" s="267"/>
      <c r="C9" s="267"/>
      <c r="D9" s="268"/>
      <c r="E9" s="366"/>
      <c r="F9" s="365"/>
      <c r="G9" s="365"/>
      <c r="H9" s="365"/>
      <c r="I9" s="381"/>
      <c r="J9" s="48" t="str">
        <f>IF(AND('Mapa de Riesgos'!$Y$30="Muy Alta",'Mapa de Riesgos'!$AA$30="Leve"),CONCATENATE("R4C",'Mapa de Riesgos'!$O$30),"")</f>
        <v/>
      </c>
      <c r="K9" s="49" t="str">
        <f>IF(AND('Mapa de Riesgos'!$Y$31="Muy Alta",'Mapa de Riesgos'!$AA$31="Leve"),CONCATENATE("R4C",'Mapa de Riesgos'!$O$31),"")</f>
        <v/>
      </c>
      <c r="L9" s="49" t="str">
        <f>IF(AND('Mapa de Riesgos'!$Y$32="Muy Alta",'Mapa de Riesgos'!$AA$32="Leve"),CONCATENATE("R4C",'Mapa de Riesgos'!$O$32),"")</f>
        <v/>
      </c>
      <c r="M9" s="49" t="str">
        <f>IF(AND('Mapa de Riesgos'!$Y$33="Muy Alta",'Mapa de Riesgos'!$AA$33="Leve"),CONCATENATE("R4C",'Mapa de Riesgos'!$O$33),"")</f>
        <v/>
      </c>
      <c r="N9" s="49" t="str">
        <f>IF(AND('Mapa de Riesgos'!$Y$34="Muy Alta",'Mapa de Riesgos'!$AA$34="Leve"),CONCATENATE("R4C",'Mapa de Riesgos'!$O$34),"")</f>
        <v/>
      </c>
      <c r="O9" s="50" t="str">
        <f>IF(AND('Mapa de Riesgos'!$Y$35="Muy Alta",'Mapa de Riesgos'!$AA$35="Leve"),CONCATENATE("R4C",'Mapa de Riesgos'!$O$35),"")</f>
        <v/>
      </c>
      <c r="P9" s="48" t="str">
        <f>IF(AND('Mapa de Riesgos'!$Y$30="Muy Alta",'Mapa de Riesgos'!$AA$30="Menor"),CONCATENATE("R4C",'Mapa de Riesgos'!$O$30),"")</f>
        <v/>
      </c>
      <c r="Q9" s="49" t="str">
        <f>IF(AND('Mapa de Riesgos'!$Y$31="Muy Alta",'Mapa de Riesgos'!$AA$31="Menor"),CONCATENATE("R4C",'Mapa de Riesgos'!$O$31),"")</f>
        <v/>
      </c>
      <c r="R9" s="49" t="str">
        <f>IF(AND('Mapa de Riesgos'!$Y$32="Muy Alta",'Mapa de Riesgos'!$AA$32="Menor"),CONCATENATE("R4C",'Mapa de Riesgos'!$O$32),"")</f>
        <v/>
      </c>
      <c r="S9" s="49" t="str">
        <f>IF(AND('Mapa de Riesgos'!$Y$33="Muy Alta",'Mapa de Riesgos'!$AA$33="Menor"),CONCATENATE("R4C",'Mapa de Riesgos'!$O$33),"")</f>
        <v/>
      </c>
      <c r="T9" s="49" t="str">
        <f>IF(AND('Mapa de Riesgos'!$Y$34="Muy Alta",'Mapa de Riesgos'!$AA$34="Menor"),CONCATENATE("R4C",'Mapa de Riesgos'!$O$34),"")</f>
        <v/>
      </c>
      <c r="U9" s="50" t="str">
        <f>IF(AND('Mapa de Riesgos'!$Y$35="Muy Alta",'Mapa de Riesgos'!$AA$35="Menor"),CONCATENATE("R4C",'Mapa de Riesgos'!$O$35),"")</f>
        <v/>
      </c>
      <c r="V9" s="48" t="str">
        <f>IF(AND('Mapa de Riesgos'!$Y$30="Muy Alta",'Mapa de Riesgos'!$AA$30="Moderado"),CONCATENATE("R4C",'Mapa de Riesgos'!$O$30),"")</f>
        <v/>
      </c>
      <c r="W9" s="49" t="str">
        <f>IF(AND('Mapa de Riesgos'!$Y$31="Muy Alta",'Mapa de Riesgos'!$AA$31="Moderado"),CONCATENATE("R4C",'Mapa de Riesgos'!$O$31),"")</f>
        <v/>
      </c>
      <c r="X9" s="49" t="str">
        <f>IF(AND('Mapa de Riesgos'!$Y$32="Muy Alta",'Mapa de Riesgos'!$AA$32="Moderado"),CONCATENATE("R4C",'Mapa de Riesgos'!$O$32),"")</f>
        <v/>
      </c>
      <c r="Y9" s="49" t="str">
        <f>IF(AND('Mapa de Riesgos'!$Y$33="Muy Alta",'Mapa de Riesgos'!$AA$33="Moderado"),CONCATENATE("R4C",'Mapa de Riesgos'!$O$33),"")</f>
        <v/>
      </c>
      <c r="Z9" s="49" t="str">
        <f>IF(AND('Mapa de Riesgos'!$Y$34="Muy Alta",'Mapa de Riesgos'!$AA$34="Moderado"),CONCATENATE("R4C",'Mapa de Riesgos'!$O$34),"")</f>
        <v/>
      </c>
      <c r="AA9" s="50" t="str">
        <f>IF(AND('Mapa de Riesgos'!$Y$35="Muy Alta",'Mapa de Riesgos'!$AA$35="Moderado"),CONCATENATE("R4C",'Mapa de Riesgos'!$O$35),"")</f>
        <v/>
      </c>
      <c r="AB9" s="48" t="str">
        <f>IF(AND('Mapa de Riesgos'!$Y$30="Muy Alta",'Mapa de Riesgos'!$AA$30="Mayor"),CONCATENATE("R4C",'Mapa de Riesgos'!$O$30),"")</f>
        <v/>
      </c>
      <c r="AC9" s="49" t="str">
        <f>IF(AND('Mapa de Riesgos'!$Y$31="Muy Alta",'Mapa de Riesgos'!$AA$31="Mayor"),CONCATENATE("R4C",'Mapa de Riesgos'!$O$31),"")</f>
        <v/>
      </c>
      <c r="AD9" s="49" t="str">
        <f>IF(AND('Mapa de Riesgos'!$Y$32="Muy Alta",'Mapa de Riesgos'!$AA$32="Mayor"),CONCATENATE("R4C",'Mapa de Riesgos'!$O$32),"")</f>
        <v/>
      </c>
      <c r="AE9" s="49" t="str">
        <f>IF(AND('Mapa de Riesgos'!$Y$33="Muy Alta",'Mapa de Riesgos'!$AA$33="Mayor"),CONCATENATE("R4C",'Mapa de Riesgos'!$O$33),"")</f>
        <v/>
      </c>
      <c r="AF9" s="49" t="str">
        <f>IF(AND('Mapa de Riesgos'!$Y$34="Muy Alta",'Mapa de Riesgos'!$AA$34="Mayor"),CONCATENATE("R4C",'Mapa de Riesgos'!$O$34),"")</f>
        <v/>
      </c>
      <c r="AG9" s="50" t="str">
        <f>IF(AND('Mapa de Riesgos'!$Y$35="Muy Alta",'Mapa de Riesgos'!$AA$35="Mayor"),CONCATENATE("R4C",'Mapa de Riesgos'!$O$35),"")</f>
        <v/>
      </c>
      <c r="AH9" s="51" t="str">
        <f>IF(AND('Mapa de Riesgos'!$Y$30="Muy Alta",'Mapa de Riesgos'!$AA$30="Catastrófico"),CONCATENATE("R4C",'Mapa de Riesgos'!$O$30),"")</f>
        <v/>
      </c>
      <c r="AI9" s="52" t="str">
        <f>IF(AND('Mapa de Riesgos'!$Y$31="Muy Alta",'Mapa de Riesgos'!$AA$31="Catastrófico"),CONCATENATE("R4C",'Mapa de Riesgos'!$O$31),"")</f>
        <v/>
      </c>
      <c r="AJ9" s="52" t="str">
        <f>IF(AND('Mapa de Riesgos'!$Y$32="Muy Alta",'Mapa de Riesgos'!$AA$32="Catastrófico"),CONCATENATE("R4C",'Mapa de Riesgos'!$O$32),"")</f>
        <v/>
      </c>
      <c r="AK9" s="52" t="str">
        <f>IF(AND('Mapa de Riesgos'!$Y$33="Muy Alta",'Mapa de Riesgos'!$AA$33="Catastrófico"),CONCATENATE("R4C",'Mapa de Riesgos'!$O$33),"")</f>
        <v/>
      </c>
      <c r="AL9" s="52" t="str">
        <f>IF(AND('Mapa de Riesgos'!$Y$34="Muy Alta",'Mapa de Riesgos'!$AA$34="Catastrófico"),CONCATENATE("R4C",'Mapa de Riesgos'!$O$34),"")</f>
        <v/>
      </c>
      <c r="AM9" s="53" t="str">
        <f>IF(AND('Mapa de Riesgos'!$Y$35="Muy Alta",'Mapa de Riesgos'!$AA$35="Catastrófico"),CONCATENATE("R4C",'Mapa de Riesgos'!$O$35),"")</f>
        <v/>
      </c>
      <c r="AN9" s="79"/>
      <c r="AO9" s="372"/>
      <c r="AP9" s="373"/>
      <c r="AQ9" s="373"/>
      <c r="AR9" s="373"/>
      <c r="AS9" s="373"/>
      <c r="AT9" s="374"/>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row>
    <row r="10" spans="1:91" ht="15" customHeight="1" x14ac:dyDescent="0.25">
      <c r="A10" s="79"/>
      <c r="B10" s="267"/>
      <c r="C10" s="267"/>
      <c r="D10" s="268"/>
      <c r="E10" s="366"/>
      <c r="F10" s="365"/>
      <c r="G10" s="365"/>
      <c r="H10" s="365"/>
      <c r="I10" s="381"/>
      <c r="J10" s="48" t="str">
        <f>IF(AND('Mapa de Riesgos'!$Y$36="Muy Alta",'Mapa de Riesgos'!$AA$36="Leve"),CONCATENATE("R5C",'Mapa de Riesgos'!$O$36),"")</f>
        <v/>
      </c>
      <c r="K10" s="49" t="str">
        <f>IF(AND('Mapa de Riesgos'!$Y$37="Muy Alta",'Mapa de Riesgos'!$AA$37="Leve"),CONCATENATE("R5C",'Mapa de Riesgos'!$O$37),"")</f>
        <v/>
      </c>
      <c r="L10" s="49" t="str">
        <f>IF(AND('Mapa de Riesgos'!$Y$38="Muy Alta",'Mapa de Riesgos'!$AA$38="Leve"),CONCATENATE("R5C",'Mapa de Riesgos'!$O$38),"")</f>
        <v/>
      </c>
      <c r="M10" s="49" t="str">
        <f>IF(AND('Mapa de Riesgos'!$Y$39="Muy Alta",'Mapa de Riesgos'!$AA$39="Leve"),CONCATENATE("R5C",'Mapa de Riesgos'!$O$39),"")</f>
        <v/>
      </c>
      <c r="N10" s="49" t="str">
        <f>IF(AND('Mapa de Riesgos'!$Y$40="Muy Alta",'Mapa de Riesgos'!$AA$40="Leve"),CONCATENATE("R5C",'Mapa de Riesgos'!$O$40),"")</f>
        <v/>
      </c>
      <c r="O10" s="50" t="str">
        <f>IF(AND('Mapa de Riesgos'!$Y$41="Muy Alta",'Mapa de Riesgos'!$AA$41="Leve"),CONCATENATE("R5C",'Mapa de Riesgos'!$O$41),"")</f>
        <v/>
      </c>
      <c r="P10" s="48" t="str">
        <f>IF(AND('Mapa de Riesgos'!$Y$36="Muy Alta",'Mapa de Riesgos'!$AA$36="Menor"),CONCATENATE("R5C",'Mapa de Riesgos'!$O$36),"")</f>
        <v/>
      </c>
      <c r="Q10" s="49" t="str">
        <f>IF(AND('Mapa de Riesgos'!$Y$37="Muy Alta",'Mapa de Riesgos'!$AA$37="Menor"),CONCATENATE("R5C",'Mapa de Riesgos'!$O$37),"")</f>
        <v/>
      </c>
      <c r="R10" s="49" t="str">
        <f>IF(AND('Mapa de Riesgos'!$Y$38="Muy Alta",'Mapa de Riesgos'!$AA$38="Menor"),CONCATENATE("R5C",'Mapa de Riesgos'!$O$38),"")</f>
        <v/>
      </c>
      <c r="S10" s="49" t="str">
        <f>IF(AND('Mapa de Riesgos'!$Y$39="Muy Alta",'Mapa de Riesgos'!$AA$39="Menor"),CONCATENATE("R5C",'Mapa de Riesgos'!$O$39),"")</f>
        <v/>
      </c>
      <c r="T10" s="49" t="str">
        <f>IF(AND('Mapa de Riesgos'!$Y$40="Muy Alta",'Mapa de Riesgos'!$AA$40="Menor"),CONCATENATE("R5C",'Mapa de Riesgos'!$O$40),"")</f>
        <v/>
      </c>
      <c r="U10" s="50" t="str">
        <f>IF(AND('Mapa de Riesgos'!$Y$41="Muy Alta",'Mapa de Riesgos'!$AA$41="Menor"),CONCATENATE("R5C",'Mapa de Riesgos'!$O$41),"")</f>
        <v/>
      </c>
      <c r="V10" s="48" t="str">
        <f>IF(AND('Mapa de Riesgos'!$Y$36="Muy Alta",'Mapa de Riesgos'!$AA$36="Moderado"),CONCATENATE("R5C",'Mapa de Riesgos'!$O$36),"")</f>
        <v/>
      </c>
      <c r="W10" s="49" t="str">
        <f>IF(AND('Mapa de Riesgos'!$Y$37="Muy Alta",'Mapa de Riesgos'!$AA$37="Moderado"),CONCATENATE("R5C",'Mapa de Riesgos'!$O$37),"")</f>
        <v/>
      </c>
      <c r="X10" s="49" t="str">
        <f>IF(AND('Mapa de Riesgos'!$Y$38="Muy Alta",'Mapa de Riesgos'!$AA$38="Moderado"),CONCATENATE("R5C",'Mapa de Riesgos'!$O$38),"")</f>
        <v/>
      </c>
      <c r="Y10" s="49" t="str">
        <f>IF(AND('Mapa de Riesgos'!$Y$39="Muy Alta",'Mapa de Riesgos'!$AA$39="Moderado"),CONCATENATE("R5C",'Mapa de Riesgos'!$O$39),"")</f>
        <v/>
      </c>
      <c r="Z10" s="49" t="str">
        <f>IF(AND('Mapa de Riesgos'!$Y$40="Muy Alta",'Mapa de Riesgos'!$AA$40="Moderado"),CONCATENATE("R5C",'Mapa de Riesgos'!$O$40),"")</f>
        <v/>
      </c>
      <c r="AA10" s="50" t="str">
        <f>IF(AND('Mapa de Riesgos'!$Y$41="Muy Alta",'Mapa de Riesgos'!$AA$41="Moderado"),CONCATENATE("R5C",'Mapa de Riesgos'!$O$41),"")</f>
        <v/>
      </c>
      <c r="AB10" s="48" t="str">
        <f>IF(AND('Mapa de Riesgos'!$Y$36="Muy Alta",'Mapa de Riesgos'!$AA$36="Mayor"),CONCATENATE("R5C",'Mapa de Riesgos'!$O$36),"")</f>
        <v/>
      </c>
      <c r="AC10" s="49" t="str">
        <f>IF(AND('Mapa de Riesgos'!$Y$37="Muy Alta",'Mapa de Riesgos'!$AA$37="Mayor"),CONCATENATE("R5C",'Mapa de Riesgos'!$O$37),"")</f>
        <v/>
      </c>
      <c r="AD10" s="49" t="str">
        <f>IF(AND('Mapa de Riesgos'!$Y$38="Muy Alta",'Mapa de Riesgos'!$AA$38="Mayor"),CONCATENATE("R5C",'Mapa de Riesgos'!$O$38),"")</f>
        <v/>
      </c>
      <c r="AE10" s="49" t="str">
        <f>IF(AND('Mapa de Riesgos'!$Y$39="Muy Alta",'Mapa de Riesgos'!$AA$39="Mayor"),CONCATENATE("R5C",'Mapa de Riesgos'!$O$39),"")</f>
        <v/>
      </c>
      <c r="AF10" s="49" t="str">
        <f>IF(AND('Mapa de Riesgos'!$Y$40="Muy Alta",'Mapa de Riesgos'!$AA$40="Mayor"),CONCATENATE("R5C",'Mapa de Riesgos'!$O$40),"")</f>
        <v/>
      </c>
      <c r="AG10" s="50" t="str">
        <f>IF(AND('Mapa de Riesgos'!$Y$41="Muy Alta",'Mapa de Riesgos'!$AA$41="Mayor"),CONCATENATE("R5C",'Mapa de Riesgos'!$O$41),"")</f>
        <v/>
      </c>
      <c r="AH10" s="51" t="str">
        <f>IF(AND('Mapa de Riesgos'!$Y$36="Muy Alta",'Mapa de Riesgos'!$AA$36="Catastrófico"),CONCATENATE("R5C",'Mapa de Riesgos'!$O$36),"")</f>
        <v/>
      </c>
      <c r="AI10" s="52" t="str">
        <f>IF(AND('Mapa de Riesgos'!$Y$37="Muy Alta",'Mapa de Riesgos'!$AA$37="Catastrófico"),CONCATENATE("R5C",'Mapa de Riesgos'!$O$37),"")</f>
        <v/>
      </c>
      <c r="AJ10" s="52" t="str">
        <f>IF(AND('Mapa de Riesgos'!$Y$38="Muy Alta",'Mapa de Riesgos'!$AA$38="Catastrófico"),CONCATENATE("R5C",'Mapa de Riesgos'!$O$38),"")</f>
        <v/>
      </c>
      <c r="AK10" s="52" t="str">
        <f>IF(AND('Mapa de Riesgos'!$Y$39="Muy Alta",'Mapa de Riesgos'!$AA$39="Catastrófico"),CONCATENATE("R5C",'Mapa de Riesgos'!$O$39),"")</f>
        <v/>
      </c>
      <c r="AL10" s="52" t="str">
        <f>IF(AND('Mapa de Riesgos'!$Y$40="Muy Alta",'Mapa de Riesgos'!$AA$40="Catastrófico"),CONCATENATE("R5C",'Mapa de Riesgos'!$O$40),"")</f>
        <v/>
      </c>
      <c r="AM10" s="53" t="str">
        <f>IF(AND('Mapa de Riesgos'!$Y$41="Muy Alta",'Mapa de Riesgos'!$AA$41="Catastrófico"),CONCATENATE("R5C",'Mapa de Riesgos'!$O$41),"")</f>
        <v/>
      </c>
      <c r="AN10" s="79"/>
      <c r="AO10" s="372"/>
      <c r="AP10" s="373"/>
      <c r="AQ10" s="373"/>
      <c r="AR10" s="373"/>
      <c r="AS10" s="373"/>
      <c r="AT10" s="374"/>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row>
    <row r="11" spans="1:91" ht="15" customHeight="1" x14ac:dyDescent="0.25">
      <c r="A11" s="79"/>
      <c r="B11" s="267"/>
      <c r="C11" s="267"/>
      <c r="D11" s="268"/>
      <c r="E11" s="366"/>
      <c r="F11" s="365"/>
      <c r="G11" s="365"/>
      <c r="H11" s="365"/>
      <c r="I11" s="381"/>
      <c r="J11" s="48" t="str">
        <f>IF(AND('Mapa de Riesgos'!$Y$42="Muy Alta",'Mapa de Riesgos'!$AA$42="Leve"),CONCATENATE("R6C",'Mapa de Riesgos'!$O$42),"")</f>
        <v/>
      </c>
      <c r="K11" s="49" t="str">
        <f>IF(AND('Mapa de Riesgos'!$Y$43="Muy Alta",'Mapa de Riesgos'!$AA$43="Leve"),CONCATENATE("R6C",'Mapa de Riesgos'!$O$43),"")</f>
        <v/>
      </c>
      <c r="L11" s="49" t="str">
        <f>IF(AND('Mapa de Riesgos'!$Y$44="Muy Alta",'Mapa de Riesgos'!$AA$44="Leve"),CONCATENATE("R6C",'Mapa de Riesgos'!$O$44),"")</f>
        <v/>
      </c>
      <c r="M11" s="49" t="str">
        <f>IF(AND('Mapa de Riesgos'!$Y$45="Muy Alta",'Mapa de Riesgos'!$AA$45="Leve"),CONCATENATE("R6C",'Mapa de Riesgos'!$O$45),"")</f>
        <v/>
      </c>
      <c r="N11" s="49" t="str">
        <f>IF(AND('Mapa de Riesgos'!$Y$46="Muy Alta",'Mapa de Riesgos'!$AA$46="Leve"),CONCATENATE("R6C",'Mapa de Riesgos'!$O$46),"")</f>
        <v/>
      </c>
      <c r="O11" s="50" t="str">
        <f>IF(AND('Mapa de Riesgos'!$Y$47="Muy Alta",'Mapa de Riesgos'!$AA$47="Leve"),CONCATENATE("R6C",'Mapa de Riesgos'!$O$47),"")</f>
        <v/>
      </c>
      <c r="P11" s="48" t="str">
        <f>IF(AND('Mapa de Riesgos'!$Y$42="Muy Alta",'Mapa de Riesgos'!$AA$42="Menor"),CONCATENATE("R6C",'Mapa de Riesgos'!$O$42),"")</f>
        <v/>
      </c>
      <c r="Q11" s="49" t="str">
        <f>IF(AND('Mapa de Riesgos'!$Y$43="Muy Alta",'Mapa de Riesgos'!$AA$43="Menor"),CONCATENATE("R6C",'Mapa de Riesgos'!$O$43),"")</f>
        <v/>
      </c>
      <c r="R11" s="49" t="str">
        <f>IF(AND('Mapa de Riesgos'!$Y$44="Muy Alta",'Mapa de Riesgos'!$AA$44="Menor"),CONCATENATE("R6C",'Mapa de Riesgos'!$O$44),"")</f>
        <v/>
      </c>
      <c r="S11" s="49" t="str">
        <f>IF(AND('Mapa de Riesgos'!$Y$45="Muy Alta",'Mapa de Riesgos'!$AA$45="Menor"),CONCATENATE("R6C",'Mapa de Riesgos'!$O$45),"")</f>
        <v/>
      </c>
      <c r="T11" s="49" t="str">
        <f>IF(AND('Mapa de Riesgos'!$Y$46="Muy Alta",'Mapa de Riesgos'!$AA$46="Menor"),CONCATENATE("R6C",'Mapa de Riesgos'!$O$46),"")</f>
        <v/>
      </c>
      <c r="U11" s="50" t="str">
        <f>IF(AND('Mapa de Riesgos'!$Y$47="Muy Alta",'Mapa de Riesgos'!$AA$47="Menor"),CONCATENATE("R6C",'Mapa de Riesgos'!$O$47),"")</f>
        <v/>
      </c>
      <c r="V11" s="48" t="str">
        <f>IF(AND('Mapa de Riesgos'!$Y$42="Muy Alta",'Mapa de Riesgos'!$AA$42="Moderado"),CONCATENATE("R6C",'Mapa de Riesgos'!$O$42),"")</f>
        <v/>
      </c>
      <c r="W11" s="49" t="str">
        <f>IF(AND('Mapa de Riesgos'!$Y$43="Muy Alta",'Mapa de Riesgos'!$AA$43="Moderado"),CONCATENATE("R6C",'Mapa de Riesgos'!$O$43),"")</f>
        <v/>
      </c>
      <c r="X11" s="49" t="str">
        <f>IF(AND('Mapa de Riesgos'!$Y$44="Muy Alta",'Mapa de Riesgos'!$AA$44="Moderado"),CONCATENATE("R6C",'Mapa de Riesgos'!$O$44),"")</f>
        <v/>
      </c>
      <c r="Y11" s="49" t="str">
        <f>IF(AND('Mapa de Riesgos'!$Y$45="Muy Alta",'Mapa de Riesgos'!$AA$45="Moderado"),CONCATENATE("R6C",'Mapa de Riesgos'!$O$45),"")</f>
        <v/>
      </c>
      <c r="Z11" s="49" t="str">
        <f>IF(AND('Mapa de Riesgos'!$Y$46="Muy Alta",'Mapa de Riesgos'!$AA$46="Moderado"),CONCATENATE("R6C",'Mapa de Riesgos'!$O$46),"")</f>
        <v/>
      </c>
      <c r="AA11" s="50" t="str">
        <f>IF(AND('Mapa de Riesgos'!$Y$47="Muy Alta",'Mapa de Riesgos'!$AA$47="Moderado"),CONCATENATE("R6C",'Mapa de Riesgos'!$O$47),"")</f>
        <v/>
      </c>
      <c r="AB11" s="48" t="str">
        <f>IF(AND('Mapa de Riesgos'!$Y$42="Muy Alta",'Mapa de Riesgos'!$AA$42="Mayor"),CONCATENATE("R6C",'Mapa de Riesgos'!$O$42),"")</f>
        <v/>
      </c>
      <c r="AC11" s="49" t="str">
        <f>IF(AND('Mapa de Riesgos'!$Y$43="Muy Alta",'Mapa de Riesgos'!$AA$43="Mayor"),CONCATENATE("R6C",'Mapa de Riesgos'!$O$43),"")</f>
        <v/>
      </c>
      <c r="AD11" s="49" t="str">
        <f>IF(AND('Mapa de Riesgos'!$Y$44="Muy Alta",'Mapa de Riesgos'!$AA$44="Mayor"),CONCATENATE("R6C",'Mapa de Riesgos'!$O$44),"")</f>
        <v/>
      </c>
      <c r="AE11" s="49" t="str">
        <f>IF(AND('Mapa de Riesgos'!$Y$45="Muy Alta",'Mapa de Riesgos'!$AA$45="Mayor"),CONCATENATE("R6C",'Mapa de Riesgos'!$O$45),"")</f>
        <v/>
      </c>
      <c r="AF11" s="49" t="str">
        <f>IF(AND('Mapa de Riesgos'!$Y$46="Muy Alta",'Mapa de Riesgos'!$AA$46="Mayor"),CONCATENATE("R6C",'Mapa de Riesgos'!$O$46),"")</f>
        <v/>
      </c>
      <c r="AG11" s="50" t="str">
        <f>IF(AND('Mapa de Riesgos'!$Y$47="Muy Alta",'Mapa de Riesgos'!$AA$47="Mayor"),CONCATENATE("R6C",'Mapa de Riesgos'!$O$47),"")</f>
        <v/>
      </c>
      <c r="AH11" s="51" t="str">
        <f>IF(AND('Mapa de Riesgos'!$Y$42="Muy Alta",'Mapa de Riesgos'!$AA$42="Catastrófico"),CONCATENATE("R6C",'Mapa de Riesgos'!$O$42),"")</f>
        <v/>
      </c>
      <c r="AI11" s="52" t="str">
        <f>IF(AND('Mapa de Riesgos'!$Y$43="Muy Alta",'Mapa de Riesgos'!$AA$43="Catastrófico"),CONCATENATE("R6C",'Mapa de Riesgos'!$O$43),"")</f>
        <v/>
      </c>
      <c r="AJ11" s="52" t="str">
        <f>IF(AND('Mapa de Riesgos'!$Y$44="Muy Alta",'Mapa de Riesgos'!$AA$44="Catastrófico"),CONCATENATE("R6C",'Mapa de Riesgos'!$O$44),"")</f>
        <v/>
      </c>
      <c r="AK11" s="52" t="str">
        <f>IF(AND('Mapa de Riesgos'!$Y$45="Muy Alta",'Mapa de Riesgos'!$AA$45="Catastrófico"),CONCATENATE("R6C",'Mapa de Riesgos'!$O$45),"")</f>
        <v/>
      </c>
      <c r="AL11" s="52" t="str">
        <f>IF(AND('Mapa de Riesgos'!$Y$46="Muy Alta",'Mapa de Riesgos'!$AA$46="Catastrófico"),CONCATENATE("R6C",'Mapa de Riesgos'!$O$46),"")</f>
        <v/>
      </c>
      <c r="AM11" s="53" t="str">
        <f>IF(AND('Mapa de Riesgos'!$Y$47="Muy Alta",'Mapa de Riesgos'!$AA$47="Catastrófico"),CONCATENATE("R6C",'Mapa de Riesgos'!$O$47),"")</f>
        <v/>
      </c>
      <c r="AN11" s="79"/>
      <c r="AO11" s="372"/>
      <c r="AP11" s="373"/>
      <c r="AQ11" s="373"/>
      <c r="AR11" s="373"/>
      <c r="AS11" s="373"/>
      <c r="AT11" s="374"/>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row>
    <row r="12" spans="1:91" ht="15" customHeight="1" x14ac:dyDescent="0.25">
      <c r="A12" s="79"/>
      <c r="B12" s="267"/>
      <c r="C12" s="267"/>
      <c r="D12" s="268"/>
      <c r="E12" s="366"/>
      <c r="F12" s="365"/>
      <c r="G12" s="365"/>
      <c r="H12" s="365"/>
      <c r="I12" s="381"/>
      <c r="J12" s="48" t="str">
        <f>IF(AND('Mapa de Riesgos'!$Y$48="Muy Alta",'Mapa de Riesgos'!$AA$48="Leve"),CONCATENATE("R7C",'Mapa de Riesgos'!$O$48),"")</f>
        <v/>
      </c>
      <c r="K12" s="49" t="str">
        <f>IF(AND('Mapa de Riesgos'!$Y$49="Muy Alta",'Mapa de Riesgos'!$AA$49="Leve"),CONCATENATE("R7C",'Mapa de Riesgos'!$O$49),"")</f>
        <v/>
      </c>
      <c r="L12" s="49" t="str">
        <f>IF(AND('Mapa de Riesgos'!$Y$50="Muy Alta",'Mapa de Riesgos'!$AA$50="Leve"),CONCATENATE("R7C",'Mapa de Riesgos'!$O$50),"")</f>
        <v/>
      </c>
      <c r="M12" s="49" t="str">
        <f>IF(AND('Mapa de Riesgos'!$Y$51="Muy Alta",'Mapa de Riesgos'!$AA$51="Leve"),CONCATENATE("R7C",'Mapa de Riesgos'!$O$51),"")</f>
        <v/>
      </c>
      <c r="N12" s="49" t="str">
        <f>IF(AND('Mapa de Riesgos'!$Y$52="Muy Alta",'Mapa de Riesgos'!$AA$52="Leve"),CONCATENATE("R7C",'Mapa de Riesgos'!$O$52),"")</f>
        <v/>
      </c>
      <c r="O12" s="50" t="str">
        <f>IF(AND('Mapa de Riesgos'!$Y$53="Muy Alta",'Mapa de Riesgos'!$AA$53="Leve"),CONCATENATE("R7C",'Mapa de Riesgos'!$O$53),"")</f>
        <v/>
      </c>
      <c r="P12" s="48" t="str">
        <f>IF(AND('Mapa de Riesgos'!$Y$48="Muy Alta",'Mapa de Riesgos'!$AA$48="Menor"),CONCATENATE("R7C",'Mapa de Riesgos'!$O$48),"")</f>
        <v/>
      </c>
      <c r="Q12" s="49" t="str">
        <f>IF(AND('Mapa de Riesgos'!$Y$49="Muy Alta",'Mapa de Riesgos'!$AA$49="Menor"),CONCATENATE("R7C",'Mapa de Riesgos'!$O$49),"")</f>
        <v/>
      </c>
      <c r="R12" s="49" t="str">
        <f>IF(AND('Mapa de Riesgos'!$Y$50="Muy Alta",'Mapa de Riesgos'!$AA$50="Menor"),CONCATENATE("R7C",'Mapa de Riesgos'!$O$50),"")</f>
        <v/>
      </c>
      <c r="S12" s="49" t="str">
        <f>IF(AND('Mapa de Riesgos'!$Y$51="Muy Alta",'Mapa de Riesgos'!$AA$51="Menor"),CONCATENATE("R7C",'Mapa de Riesgos'!$O$51),"")</f>
        <v/>
      </c>
      <c r="T12" s="49" t="str">
        <f>IF(AND('Mapa de Riesgos'!$Y$52="Muy Alta",'Mapa de Riesgos'!$AA$52="Menor"),CONCATENATE("R7C",'Mapa de Riesgos'!$O$52),"")</f>
        <v/>
      </c>
      <c r="U12" s="50" t="str">
        <f>IF(AND('Mapa de Riesgos'!$Y$53="Muy Alta",'Mapa de Riesgos'!$AA$53="Menor"),CONCATENATE("R7C",'Mapa de Riesgos'!$O$53),"")</f>
        <v/>
      </c>
      <c r="V12" s="48" t="str">
        <f>IF(AND('Mapa de Riesgos'!$Y$48="Muy Alta",'Mapa de Riesgos'!$AA$48="Moderado"),CONCATENATE("R7C",'Mapa de Riesgos'!$O$48),"")</f>
        <v/>
      </c>
      <c r="W12" s="49" t="str">
        <f>IF(AND('Mapa de Riesgos'!$Y$49="Muy Alta",'Mapa de Riesgos'!$AA$49="Moderado"),CONCATENATE("R7C",'Mapa de Riesgos'!$O$49),"")</f>
        <v/>
      </c>
      <c r="X12" s="49" t="str">
        <f>IF(AND('Mapa de Riesgos'!$Y$50="Muy Alta",'Mapa de Riesgos'!$AA$50="Moderado"),CONCATENATE("R7C",'Mapa de Riesgos'!$O$50),"")</f>
        <v/>
      </c>
      <c r="Y12" s="49" t="str">
        <f>IF(AND('Mapa de Riesgos'!$Y$51="Muy Alta",'Mapa de Riesgos'!$AA$51="Moderado"),CONCATENATE("R7C",'Mapa de Riesgos'!$O$51),"")</f>
        <v/>
      </c>
      <c r="Z12" s="49" t="str">
        <f>IF(AND('Mapa de Riesgos'!$Y$52="Muy Alta",'Mapa de Riesgos'!$AA$52="Moderado"),CONCATENATE("R7C",'Mapa de Riesgos'!$O$52),"")</f>
        <v/>
      </c>
      <c r="AA12" s="50" t="str">
        <f>IF(AND('Mapa de Riesgos'!$Y$53="Muy Alta",'Mapa de Riesgos'!$AA$53="Moderado"),CONCATENATE("R7C",'Mapa de Riesgos'!$O$53),"")</f>
        <v/>
      </c>
      <c r="AB12" s="48" t="str">
        <f>IF(AND('Mapa de Riesgos'!$Y$48="Muy Alta",'Mapa de Riesgos'!$AA$48="Mayor"),CONCATENATE("R7C",'Mapa de Riesgos'!$O$48),"")</f>
        <v/>
      </c>
      <c r="AC12" s="49" t="str">
        <f>IF(AND('Mapa de Riesgos'!$Y$49="Muy Alta",'Mapa de Riesgos'!$AA$49="Mayor"),CONCATENATE("R7C",'Mapa de Riesgos'!$O$49),"")</f>
        <v/>
      </c>
      <c r="AD12" s="49" t="str">
        <f>IF(AND('Mapa de Riesgos'!$Y$50="Muy Alta",'Mapa de Riesgos'!$AA$50="Mayor"),CONCATENATE("R7C",'Mapa de Riesgos'!$O$50),"")</f>
        <v/>
      </c>
      <c r="AE12" s="49" t="str">
        <f>IF(AND('Mapa de Riesgos'!$Y$51="Muy Alta",'Mapa de Riesgos'!$AA$51="Mayor"),CONCATENATE("R7C",'Mapa de Riesgos'!$O$51),"")</f>
        <v/>
      </c>
      <c r="AF12" s="49" t="str">
        <f>IF(AND('Mapa de Riesgos'!$Y$52="Muy Alta",'Mapa de Riesgos'!$AA$52="Mayor"),CONCATENATE("R7C",'Mapa de Riesgos'!$O$52),"")</f>
        <v/>
      </c>
      <c r="AG12" s="50" t="str">
        <f>IF(AND('Mapa de Riesgos'!$Y$53="Muy Alta",'Mapa de Riesgos'!$AA$53="Mayor"),CONCATENATE("R7C",'Mapa de Riesgos'!$O$53),"")</f>
        <v/>
      </c>
      <c r="AH12" s="51" t="str">
        <f>IF(AND('Mapa de Riesgos'!$Y$48="Muy Alta",'Mapa de Riesgos'!$AA$48="Catastrófico"),CONCATENATE("R7C",'Mapa de Riesgos'!$O$48),"")</f>
        <v/>
      </c>
      <c r="AI12" s="52" t="str">
        <f>IF(AND('Mapa de Riesgos'!$Y$49="Muy Alta",'Mapa de Riesgos'!$AA$49="Catastrófico"),CONCATENATE("R7C",'Mapa de Riesgos'!$O$49),"")</f>
        <v/>
      </c>
      <c r="AJ12" s="52" t="str">
        <f>IF(AND('Mapa de Riesgos'!$Y$50="Muy Alta",'Mapa de Riesgos'!$AA$50="Catastrófico"),CONCATENATE("R7C",'Mapa de Riesgos'!$O$50),"")</f>
        <v/>
      </c>
      <c r="AK12" s="52" t="str">
        <f>IF(AND('Mapa de Riesgos'!$Y$51="Muy Alta",'Mapa de Riesgos'!$AA$51="Catastrófico"),CONCATENATE("R7C",'Mapa de Riesgos'!$O$51),"")</f>
        <v/>
      </c>
      <c r="AL12" s="52" t="str">
        <f>IF(AND('Mapa de Riesgos'!$Y$52="Muy Alta",'Mapa de Riesgos'!$AA$52="Catastrófico"),CONCATENATE("R7C",'Mapa de Riesgos'!$O$52),"")</f>
        <v/>
      </c>
      <c r="AM12" s="53" t="str">
        <f>IF(AND('Mapa de Riesgos'!$Y$53="Muy Alta",'Mapa de Riesgos'!$AA$53="Catastrófico"),CONCATENATE("R7C",'Mapa de Riesgos'!$O$53),"")</f>
        <v/>
      </c>
      <c r="AN12" s="79"/>
      <c r="AO12" s="372"/>
      <c r="AP12" s="373"/>
      <c r="AQ12" s="373"/>
      <c r="AR12" s="373"/>
      <c r="AS12" s="373"/>
      <c r="AT12" s="374"/>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row>
    <row r="13" spans="1:91" ht="15" customHeight="1" x14ac:dyDescent="0.25">
      <c r="A13" s="79"/>
      <c r="B13" s="267"/>
      <c r="C13" s="267"/>
      <c r="D13" s="268"/>
      <c r="E13" s="366"/>
      <c r="F13" s="365"/>
      <c r="G13" s="365"/>
      <c r="H13" s="365"/>
      <c r="I13" s="381"/>
      <c r="J13" s="48" t="str">
        <f>IF(AND('Mapa de Riesgos'!$Y$54="Muy Alta",'Mapa de Riesgos'!$AA$54="Leve"),CONCATENATE("R8C",'Mapa de Riesgos'!$O$54),"")</f>
        <v/>
      </c>
      <c r="K13" s="49" t="str">
        <f>IF(AND('Mapa de Riesgos'!$Y$55="Muy Alta",'Mapa de Riesgos'!$AA$55="Leve"),CONCATENATE("R8C",'Mapa de Riesgos'!$O$55),"")</f>
        <v/>
      </c>
      <c r="L13" s="49" t="str">
        <f>IF(AND('Mapa de Riesgos'!$Y$56="Muy Alta",'Mapa de Riesgos'!$AA$56="Leve"),CONCATENATE("R8C",'Mapa de Riesgos'!$O$56),"")</f>
        <v/>
      </c>
      <c r="M13" s="49" t="str">
        <f>IF(AND('Mapa de Riesgos'!$Y$57="Muy Alta",'Mapa de Riesgos'!$AA$57="Leve"),CONCATENATE("R8C",'Mapa de Riesgos'!$O$57),"")</f>
        <v/>
      </c>
      <c r="N13" s="49" t="str">
        <f>IF(AND('Mapa de Riesgos'!$Y$58="Muy Alta",'Mapa de Riesgos'!$AA$58="Leve"),CONCATENATE("R8C",'Mapa de Riesgos'!$O$58),"")</f>
        <v/>
      </c>
      <c r="O13" s="50" t="str">
        <f>IF(AND('Mapa de Riesgos'!$Y$59="Muy Alta",'Mapa de Riesgos'!$AA$59="Leve"),CONCATENATE("R8C",'Mapa de Riesgos'!$O$59),"")</f>
        <v/>
      </c>
      <c r="P13" s="48" t="str">
        <f>IF(AND('Mapa de Riesgos'!$Y$54="Muy Alta",'Mapa de Riesgos'!$AA$54="Menor"),CONCATENATE("R8C",'Mapa de Riesgos'!$O$54),"")</f>
        <v/>
      </c>
      <c r="Q13" s="49" t="str">
        <f>IF(AND('Mapa de Riesgos'!$Y$55="Muy Alta",'Mapa de Riesgos'!$AA$55="Menor"),CONCATENATE("R8C",'Mapa de Riesgos'!$O$55),"")</f>
        <v/>
      </c>
      <c r="R13" s="49" t="str">
        <f>IF(AND('Mapa de Riesgos'!$Y$56="Muy Alta",'Mapa de Riesgos'!$AA$56="Menor"),CONCATENATE("R8C",'Mapa de Riesgos'!$O$56),"")</f>
        <v/>
      </c>
      <c r="S13" s="49" t="str">
        <f>IF(AND('Mapa de Riesgos'!$Y$57="Muy Alta",'Mapa de Riesgos'!$AA$57="Menor"),CONCATENATE("R8C",'Mapa de Riesgos'!$O$57),"")</f>
        <v/>
      </c>
      <c r="T13" s="49" t="str">
        <f>IF(AND('Mapa de Riesgos'!$Y$58="Muy Alta",'Mapa de Riesgos'!$AA$58="Menor"),CONCATENATE("R8C",'Mapa de Riesgos'!$O$58),"")</f>
        <v/>
      </c>
      <c r="U13" s="50" t="str">
        <f>IF(AND('Mapa de Riesgos'!$Y$59="Muy Alta",'Mapa de Riesgos'!$AA$59="Menor"),CONCATENATE("R8C",'Mapa de Riesgos'!$O$59),"")</f>
        <v/>
      </c>
      <c r="V13" s="48" t="str">
        <f>IF(AND('Mapa de Riesgos'!$Y$54="Muy Alta",'Mapa de Riesgos'!$AA$54="Moderado"),CONCATENATE("R8C",'Mapa de Riesgos'!$O$54),"")</f>
        <v/>
      </c>
      <c r="W13" s="49" t="str">
        <f>IF(AND('Mapa de Riesgos'!$Y$55="Muy Alta",'Mapa de Riesgos'!$AA$55="Moderado"),CONCATENATE("R8C",'Mapa de Riesgos'!$O$55),"")</f>
        <v/>
      </c>
      <c r="X13" s="49" t="str">
        <f>IF(AND('Mapa de Riesgos'!$Y$56="Muy Alta",'Mapa de Riesgos'!$AA$56="Moderado"),CONCATENATE("R8C",'Mapa de Riesgos'!$O$56),"")</f>
        <v/>
      </c>
      <c r="Y13" s="49" t="str">
        <f>IF(AND('Mapa de Riesgos'!$Y$57="Muy Alta",'Mapa de Riesgos'!$AA$57="Moderado"),CONCATENATE("R8C",'Mapa de Riesgos'!$O$57),"")</f>
        <v/>
      </c>
      <c r="Z13" s="49" t="str">
        <f>IF(AND('Mapa de Riesgos'!$Y$58="Muy Alta",'Mapa de Riesgos'!$AA$58="Moderado"),CONCATENATE("R8C",'Mapa de Riesgos'!$O$58),"")</f>
        <v/>
      </c>
      <c r="AA13" s="50" t="str">
        <f>IF(AND('Mapa de Riesgos'!$Y$59="Muy Alta",'Mapa de Riesgos'!$AA$59="Moderado"),CONCATENATE("R8C",'Mapa de Riesgos'!$O$59),"")</f>
        <v/>
      </c>
      <c r="AB13" s="48" t="str">
        <f>IF(AND('Mapa de Riesgos'!$Y$54="Muy Alta",'Mapa de Riesgos'!$AA$54="Mayor"),CONCATENATE("R8C",'Mapa de Riesgos'!$O$54),"")</f>
        <v/>
      </c>
      <c r="AC13" s="49" t="str">
        <f>IF(AND('Mapa de Riesgos'!$Y$55="Muy Alta",'Mapa de Riesgos'!$AA$55="Mayor"),CONCATENATE("R8C",'Mapa de Riesgos'!$O$55),"")</f>
        <v/>
      </c>
      <c r="AD13" s="49" t="str">
        <f>IF(AND('Mapa de Riesgos'!$Y$56="Muy Alta",'Mapa de Riesgos'!$AA$56="Mayor"),CONCATENATE("R8C",'Mapa de Riesgos'!$O$56),"")</f>
        <v/>
      </c>
      <c r="AE13" s="49" t="str">
        <f>IF(AND('Mapa de Riesgos'!$Y$57="Muy Alta",'Mapa de Riesgos'!$AA$57="Mayor"),CONCATENATE("R8C",'Mapa de Riesgos'!$O$57),"")</f>
        <v/>
      </c>
      <c r="AF13" s="49" t="str">
        <f>IF(AND('Mapa de Riesgos'!$Y$58="Muy Alta",'Mapa de Riesgos'!$AA$58="Mayor"),CONCATENATE("R8C",'Mapa de Riesgos'!$O$58),"")</f>
        <v/>
      </c>
      <c r="AG13" s="50" t="str">
        <f>IF(AND('Mapa de Riesgos'!$Y$59="Muy Alta",'Mapa de Riesgos'!$AA$59="Mayor"),CONCATENATE("R8C",'Mapa de Riesgos'!$O$59),"")</f>
        <v/>
      </c>
      <c r="AH13" s="51" t="str">
        <f>IF(AND('Mapa de Riesgos'!$Y$54="Muy Alta",'Mapa de Riesgos'!$AA$54="Catastrófico"),CONCATENATE("R8C",'Mapa de Riesgos'!$O$54),"")</f>
        <v/>
      </c>
      <c r="AI13" s="52" t="str">
        <f>IF(AND('Mapa de Riesgos'!$Y$55="Muy Alta",'Mapa de Riesgos'!$AA$55="Catastrófico"),CONCATENATE("R8C",'Mapa de Riesgos'!$O$55),"")</f>
        <v/>
      </c>
      <c r="AJ13" s="52" t="str">
        <f>IF(AND('Mapa de Riesgos'!$Y$56="Muy Alta",'Mapa de Riesgos'!$AA$56="Catastrófico"),CONCATENATE("R8C",'Mapa de Riesgos'!$O$56),"")</f>
        <v/>
      </c>
      <c r="AK13" s="52" t="str">
        <f>IF(AND('Mapa de Riesgos'!$Y$57="Muy Alta",'Mapa de Riesgos'!$AA$57="Catastrófico"),CONCATENATE("R8C",'Mapa de Riesgos'!$O$57),"")</f>
        <v/>
      </c>
      <c r="AL13" s="52" t="str">
        <f>IF(AND('Mapa de Riesgos'!$Y$58="Muy Alta",'Mapa de Riesgos'!$AA$58="Catastrófico"),CONCATENATE("R8C",'Mapa de Riesgos'!$O$58),"")</f>
        <v/>
      </c>
      <c r="AM13" s="53" t="str">
        <f>IF(AND('Mapa de Riesgos'!$Y$59="Muy Alta",'Mapa de Riesgos'!$AA$59="Catastrófico"),CONCATENATE("R8C",'Mapa de Riesgos'!$O$59),"")</f>
        <v/>
      </c>
      <c r="AN13" s="79"/>
      <c r="AO13" s="372"/>
      <c r="AP13" s="373"/>
      <c r="AQ13" s="373"/>
      <c r="AR13" s="373"/>
      <c r="AS13" s="373"/>
      <c r="AT13" s="374"/>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row>
    <row r="14" spans="1:91" ht="15" customHeight="1" x14ac:dyDescent="0.25">
      <c r="A14" s="79"/>
      <c r="B14" s="267"/>
      <c r="C14" s="267"/>
      <c r="D14" s="268"/>
      <c r="E14" s="366"/>
      <c r="F14" s="365"/>
      <c r="G14" s="365"/>
      <c r="H14" s="365"/>
      <c r="I14" s="381"/>
      <c r="J14" s="48" t="str">
        <f>IF(AND('Mapa de Riesgos'!$Y$60="Muy Alta",'Mapa de Riesgos'!$AA$60="Leve"),CONCATENATE("R9C",'Mapa de Riesgos'!$O$60),"")</f>
        <v/>
      </c>
      <c r="K14" s="49" t="str">
        <f>IF(AND('Mapa de Riesgos'!$Y$61="Muy Alta",'Mapa de Riesgos'!$AA$61="Leve"),CONCATENATE("R9C",'Mapa de Riesgos'!$O$61),"")</f>
        <v/>
      </c>
      <c r="L14" s="49" t="str">
        <f>IF(AND('Mapa de Riesgos'!$Y$62="Muy Alta",'Mapa de Riesgos'!$AA$62="Leve"),CONCATENATE("R9C",'Mapa de Riesgos'!$O$62),"")</f>
        <v/>
      </c>
      <c r="M14" s="49" t="str">
        <f>IF(AND('Mapa de Riesgos'!$Y$63="Muy Alta",'Mapa de Riesgos'!$AA$63="Leve"),CONCATENATE("R9C",'Mapa de Riesgos'!$O$63),"")</f>
        <v/>
      </c>
      <c r="N14" s="49" t="str">
        <f>IF(AND('Mapa de Riesgos'!$Y$64="Muy Alta",'Mapa de Riesgos'!$AA$64="Leve"),CONCATENATE("R9C",'Mapa de Riesgos'!$O$64),"")</f>
        <v/>
      </c>
      <c r="O14" s="50" t="str">
        <f>IF(AND('Mapa de Riesgos'!$Y$65="Muy Alta",'Mapa de Riesgos'!$AA$65="Leve"),CONCATENATE("R9C",'Mapa de Riesgos'!$O$65),"")</f>
        <v/>
      </c>
      <c r="P14" s="48" t="str">
        <f>IF(AND('Mapa de Riesgos'!$Y$60="Muy Alta",'Mapa de Riesgos'!$AA$60="Menor"),CONCATENATE("R9C",'Mapa de Riesgos'!$O$60),"")</f>
        <v/>
      </c>
      <c r="Q14" s="49" t="str">
        <f>IF(AND('Mapa de Riesgos'!$Y$61="Muy Alta",'Mapa de Riesgos'!$AA$61="Menor"),CONCATENATE("R9C",'Mapa de Riesgos'!$O$61),"")</f>
        <v/>
      </c>
      <c r="R14" s="49" t="str">
        <f>IF(AND('Mapa de Riesgos'!$Y$62="Muy Alta",'Mapa de Riesgos'!$AA$62="Menor"),CONCATENATE("R9C",'Mapa de Riesgos'!$O$62),"")</f>
        <v/>
      </c>
      <c r="S14" s="49" t="str">
        <f>IF(AND('Mapa de Riesgos'!$Y$63="Muy Alta",'Mapa de Riesgos'!$AA$63="Menor"),CONCATENATE("R9C",'Mapa de Riesgos'!$O$63),"")</f>
        <v/>
      </c>
      <c r="T14" s="49" t="str">
        <f>IF(AND('Mapa de Riesgos'!$Y$64="Muy Alta",'Mapa de Riesgos'!$AA$64="Menor"),CONCATENATE("R9C",'Mapa de Riesgos'!$O$64),"")</f>
        <v/>
      </c>
      <c r="U14" s="50" t="str">
        <f>IF(AND('Mapa de Riesgos'!$Y$65="Muy Alta",'Mapa de Riesgos'!$AA$65="Menor"),CONCATENATE("R9C",'Mapa de Riesgos'!$O$65),"")</f>
        <v/>
      </c>
      <c r="V14" s="48" t="str">
        <f>IF(AND('Mapa de Riesgos'!$Y$60="Muy Alta",'Mapa de Riesgos'!$AA$60="Moderado"),CONCATENATE("R9C",'Mapa de Riesgos'!$O$60),"")</f>
        <v/>
      </c>
      <c r="W14" s="49" t="str">
        <f>IF(AND('Mapa de Riesgos'!$Y$61="Muy Alta",'Mapa de Riesgos'!$AA$61="Moderado"),CONCATENATE("R9C",'Mapa de Riesgos'!$O$61),"")</f>
        <v/>
      </c>
      <c r="X14" s="49" t="str">
        <f>IF(AND('Mapa de Riesgos'!$Y$62="Muy Alta",'Mapa de Riesgos'!$AA$62="Moderado"),CONCATENATE("R9C",'Mapa de Riesgos'!$O$62),"")</f>
        <v/>
      </c>
      <c r="Y14" s="49" t="str">
        <f>IF(AND('Mapa de Riesgos'!$Y$63="Muy Alta",'Mapa de Riesgos'!$AA$63="Moderado"),CONCATENATE("R9C",'Mapa de Riesgos'!$O$63),"")</f>
        <v/>
      </c>
      <c r="Z14" s="49" t="str">
        <f>IF(AND('Mapa de Riesgos'!$Y$64="Muy Alta",'Mapa de Riesgos'!$AA$64="Moderado"),CONCATENATE("R9C",'Mapa de Riesgos'!$O$64),"")</f>
        <v/>
      </c>
      <c r="AA14" s="50" t="str">
        <f>IF(AND('Mapa de Riesgos'!$Y$65="Muy Alta",'Mapa de Riesgos'!$AA$65="Moderado"),CONCATENATE("R9C",'Mapa de Riesgos'!$O$65),"")</f>
        <v/>
      </c>
      <c r="AB14" s="48" t="str">
        <f>IF(AND('Mapa de Riesgos'!$Y$60="Muy Alta",'Mapa de Riesgos'!$AA$60="Mayor"),CONCATENATE("R9C",'Mapa de Riesgos'!$O$60),"")</f>
        <v/>
      </c>
      <c r="AC14" s="49" t="str">
        <f>IF(AND('Mapa de Riesgos'!$Y$61="Muy Alta",'Mapa de Riesgos'!$AA$61="Mayor"),CONCATENATE("R9C",'Mapa de Riesgos'!$O$61),"")</f>
        <v/>
      </c>
      <c r="AD14" s="49" t="str">
        <f>IF(AND('Mapa de Riesgos'!$Y$62="Muy Alta",'Mapa de Riesgos'!$AA$62="Mayor"),CONCATENATE("R9C",'Mapa de Riesgos'!$O$62),"")</f>
        <v/>
      </c>
      <c r="AE14" s="49" t="str">
        <f>IF(AND('Mapa de Riesgos'!$Y$63="Muy Alta",'Mapa de Riesgos'!$AA$63="Mayor"),CONCATENATE("R9C",'Mapa de Riesgos'!$O$63),"")</f>
        <v/>
      </c>
      <c r="AF14" s="49" t="str">
        <f>IF(AND('Mapa de Riesgos'!$Y$64="Muy Alta",'Mapa de Riesgos'!$AA$64="Mayor"),CONCATENATE("R9C",'Mapa de Riesgos'!$O$64),"")</f>
        <v/>
      </c>
      <c r="AG14" s="50" t="str">
        <f>IF(AND('Mapa de Riesgos'!$Y$65="Muy Alta",'Mapa de Riesgos'!$AA$65="Mayor"),CONCATENATE("R9C",'Mapa de Riesgos'!$O$65),"")</f>
        <v/>
      </c>
      <c r="AH14" s="51" t="str">
        <f>IF(AND('Mapa de Riesgos'!$Y$60="Muy Alta",'Mapa de Riesgos'!$AA$60="Catastrófico"),CONCATENATE("R9C",'Mapa de Riesgos'!$O$60),"")</f>
        <v/>
      </c>
      <c r="AI14" s="52" t="str">
        <f>IF(AND('Mapa de Riesgos'!$Y$61="Muy Alta",'Mapa de Riesgos'!$AA$61="Catastrófico"),CONCATENATE("R9C",'Mapa de Riesgos'!$O$61),"")</f>
        <v/>
      </c>
      <c r="AJ14" s="52" t="str">
        <f>IF(AND('Mapa de Riesgos'!$Y$62="Muy Alta",'Mapa de Riesgos'!$AA$62="Catastrófico"),CONCATENATE("R9C",'Mapa de Riesgos'!$O$62),"")</f>
        <v/>
      </c>
      <c r="AK14" s="52" t="str">
        <f>IF(AND('Mapa de Riesgos'!$Y$63="Muy Alta",'Mapa de Riesgos'!$AA$63="Catastrófico"),CONCATENATE("R9C",'Mapa de Riesgos'!$O$63),"")</f>
        <v/>
      </c>
      <c r="AL14" s="52" t="str">
        <f>IF(AND('Mapa de Riesgos'!$Y$64="Muy Alta",'Mapa de Riesgos'!$AA$64="Catastrófico"),CONCATENATE("R9C",'Mapa de Riesgos'!$O$64),"")</f>
        <v/>
      </c>
      <c r="AM14" s="53" t="str">
        <f>IF(AND('Mapa de Riesgos'!$Y$65="Muy Alta",'Mapa de Riesgos'!$AA$65="Catastrófico"),CONCATENATE("R9C",'Mapa de Riesgos'!$O$65),"")</f>
        <v/>
      </c>
      <c r="AN14" s="79"/>
      <c r="AO14" s="372"/>
      <c r="AP14" s="373"/>
      <c r="AQ14" s="373"/>
      <c r="AR14" s="373"/>
      <c r="AS14" s="373"/>
      <c r="AT14" s="374"/>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row>
    <row r="15" spans="1:91" ht="15.75" customHeight="1" thickBot="1" x14ac:dyDescent="0.3">
      <c r="A15" s="79"/>
      <c r="B15" s="267"/>
      <c r="C15" s="267"/>
      <c r="D15" s="268"/>
      <c r="E15" s="367"/>
      <c r="F15" s="368"/>
      <c r="G15" s="368"/>
      <c r="H15" s="368"/>
      <c r="I15" s="382"/>
      <c r="J15" s="54" t="str">
        <f>IF(AND('Mapa de Riesgos'!$Y$66="Muy Alta",'Mapa de Riesgos'!$AA$66="Leve"),CONCATENATE("R10C",'Mapa de Riesgos'!$O$66),"")</f>
        <v/>
      </c>
      <c r="K15" s="55" t="str">
        <f>IF(AND('Mapa de Riesgos'!$Y$68="Muy Alta",'Mapa de Riesgos'!$AA$68="Leve"),CONCATENATE("R10C",'Mapa de Riesgos'!$O$68),"")</f>
        <v/>
      </c>
      <c r="L15" s="55" t="str">
        <f>IF(AND('Mapa de Riesgos'!$Y$69="Muy Alta",'Mapa de Riesgos'!$AA$69="Leve"),CONCATENATE("R10C",'Mapa de Riesgos'!$O$69),"")</f>
        <v/>
      </c>
      <c r="M15" s="55" t="str">
        <f>IF(AND('Mapa de Riesgos'!$Y$70="Muy Alta",'Mapa de Riesgos'!$AA$70="Leve"),CONCATENATE("R10C",'Mapa de Riesgos'!$O$70),"")</f>
        <v/>
      </c>
      <c r="N15" s="55" t="str">
        <f>IF(AND('Mapa de Riesgos'!$Y$71="Muy Alta",'Mapa de Riesgos'!$AA$71="Leve"),CONCATENATE("R10C",'Mapa de Riesgos'!$O$71),"")</f>
        <v/>
      </c>
      <c r="O15" s="56" t="str">
        <f>IF(AND('Mapa de Riesgos'!$Y$72="Muy Alta",'Mapa de Riesgos'!$AA$72="Leve"),CONCATENATE("R10C",'Mapa de Riesgos'!$O$72),"")</f>
        <v/>
      </c>
      <c r="P15" s="48" t="str">
        <f>IF(AND('Mapa de Riesgos'!$Y$66="Muy Alta",'Mapa de Riesgos'!$AA$66="Menor"),CONCATENATE("R10C",'Mapa de Riesgos'!$O$66),"")</f>
        <v/>
      </c>
      <c r="Q15" s="49" t="str">
        <f>IF(AND('Mapa de Riesgos'!$Y$68="Muy Alta",'Mapa de Riesgos'!$AA$68="Menor"),CONCATENATE("R10C",'Mapa de Riesgos'!$O$68),"")</f>
        <v/>
      </c>
      <c r="R15" s="49" t="str">
        <f>IF(AND('Mapa de Riesgos'!$Y$69="Muy Alta",'Mapa de Riesgos'!$AA$69="Menor"),CONCATENATE("R10C",'Mapa de Riesgos'!$O$69),"")</f>
        <v/>
      </c>
      <c r="S15" s="49" t="str">
        <f>IF(AND('Mapa de Riesgos'!$Y$70="Muy Alta",'Mapa de Riesgos'!$AA$70="Menor"),CONCATENATE("R10C",'Mapa de Riesgos'!$O$70),"")</f>
        <v/>
      </c>
      <c r="T15" s="49" t="str">
        <f>IF(AND('Mapa de Riesgos'!$Y$71="Muy Alta",'Mapa de Riesgos'!$AA$71="Menor"),CONCATENATE("R10C",'Mapa de Riesgos'!$O$71),"")</f>
        <v/>
      </c>
      <c r="U15" s="50" t="str">
        <f>IF(AND('Mapa de Riesgos'!$Y$72="Muy Alta",'Mapa de Riesgos'!$AA$72="Menor"),CONCATENATE("R10C",'Mapa de Riesgos'!$O$72),"")</f>
        <v/>
      </c>
      <c r="V15" s="54" t="str">
        <f>IF(AND('Mapa de Riesgos'!$Y$66="Muy Alta",'Mapa de Riesgos'!$AA$66="Moderado"),CONCATENATE("R10C",'Mapa de Riesgos'!$O$66),"")</f>
        <v/>
      </c>
      <c r="W15" s="55" t="str">
        <f>IF(AND('Mapa de Riesgos'!$Y$68="Muy Alta",'Mapa de Riesgos'!$AA$68="Moderado"),CONCATENATE("R10C",'Mapa de Riesgos'!$O$68),"")</f>
        <v/>
      </c>
      <c r="X15" s="55" t="str">
        <f>IF(AND('Mapa de Riesgos'!$Y$69="Muy Alta",'Mapa de Riesgos'!$AA$69="Moderado"),CONCATENATE("R10C",'Mapa de Riesgos'!$O$69),"")</f>
        <v/>
      </c>
      <c r="Y15" s="55" t="str">
        <f>IF(AND('Mapa de Riesgos'!$Y$70="Muy Alta",'Mapa de Riesgos'!$AA$70="Moderado"),CONCATENATE("R10C",'Mapa de Riesgos'!$O$70),"")</f>
        <v/>
      </c>
      <c r="Z15" s="55" t="str">
        <f>IF(AND('Mapa de Riesgos'!$Y$71="Muy Alta",'Mapa de Riesgos'!$AA$71="Moderado"),CONCATENATE("R10C",'Mapa de Riesgos'!$O$71),"")</f>
        <v/>
      </c>
      <c r="AA15" s="56" t="str">
        <f>IF(AND('Mapa de Riesgos'!$Y$72="Muy Alta",'Mapa de Riesgos'!$AA$72="Moderado"),CONCATENATE("R10C",'Mapa de Riesgos'!$O$72),"")</f>
        <v/>
      </c>
      <c r="AB15" s="48" t="str">
        <f>IF(AND('Mapa de Riesgos'!$Y$66="Muy Alta",'Mapa de Riesgos'!$AA$66="Mayor"),CONCATENATE("R10C",'Mapa de Riesgos'!$O$66),"")</f>
        <v/>
      </c>
      <c r="AC15" s="49" t="str">
        <f>IF(AND('Mapa de Riesgos'!$Y$68="Muy Alta",'Mapa de Riesgos'!$AA$68="Mayor"),CONCATENATE("R10C",'Mapa de Riesgos'!$O$68),"")</f>
        <v/>
      </c>
      <c r="AD15" s="49" t="str">
        <f>IF(AND('Mapa de Riesgos'!$Y$69="Muy Alta",'Mapa de Riesgos'!$AA$69="Mayor"),CONCATENATE("R10C",'Mapa de Riesgos'!$O$69),"")</f>
        <v/>
      </c>
      <c r="AE15" s="49" t="str">
        <f>IF(AND('Mapa de Riesgos'!$Y$70="Muy Alta",'Mapa de Riesgos'!$AA$70="Mayor"),CONCATENATE("R10C",'Mapa de Riesgos'!$O$70),"")</f>
        <v/>
      </c>
      <c r="AF15" s="49" t="str">
        <f>IF(AND('Mapa de Riesgos'!$Y$71="Muy Alta",'Mapa de Riesgos'!$AA$71="Mayor"),CONCATENATE("R10C",'Mapa de Riesgos'!$O$71),"")</f>
        <v/>
      </c>
      <c r="AG15" s="50" t="str">
        <f>IF(AND('Mapa de Riesgos'!$Y$72="Muy Alta",'Mapa de Riesgos'!$AA$72="Mayor"),CONCATENATE("R10C",'Mapa de Riesgos'!$O$72),"")</f>
        <v/>
      </c>
      <c r="AH15" s="57" t="str">
        <f>IF(AND('Mapa de Riesgos'!$Y$66="Muy Alta",'Mapa de Riesgos'!$AA$66="Catastrófico"),CONCATENATE("R10C",'Mapa de Riesgos'!$O$66),"")</f>
        <v/>
      </c>
      <c r="AI15" s="58" t="str">
        <f>IF(AND('Mapa de Riesgos'!$Y$68="Muy Alta",'Mapa de Riesgos'!$AA$68="Catastrófico"),CONCATENATE("R10C",'Mapa de Riesgos'!$O$68),"")</f>
        <v/>
      </c>
      <c r="AJ15" s="58" t="str">
        <f>IF(AND('Mapa de Riesgos'!$Y$69="Muy Alta",'Mapa de Riesgos'!$AA$69="Catastrófico"),CONCATENATE("R10C",'Mapa de Riesgos'!$O$69),"")</f>
        <v/>
      </c>
      <c r="AK15" s="58" t="str">
        <f>IF(AND('Mapa de Riesgos'!$Y$70="Muy Alta",'Mapa de Riesgos'!$AA$70="Catastrófico"),CONCATENATE("R10C",'Mapa de Riesgos'!$O$70),"")</f>
        <v/>
      </c>
      <c r="AL15" s="58" t="str">
        <f>IF(AND('Mapa de Riesgos'!$Y$71="Muy Alta",'Mapa de Riesgos'!$AA$71="Catastrófico"),CONCATENATE("R10C",'Mapa de Riesgos'!$O$71),"")</f>
        <v/>
      </c>
      <c r="AM15" s="59" t="str">
        <f>IF(AND('Mapa de Riesgos'!$Y$72="Muy Alta",'Mapa de Riesgos'!$AA$72="Catastrófico"),CONCATENATE("R10C",'Mapa de Riesgos'!$O$72),"")</f>
        <v/>
      </c>
      <c r="AN15" s="79"/>
      <c r="AO15" s="375"/>
      <c r="AP15" s="376"/>
      <c r="AQ15" s="376"/>
      <c r="AR15" s="376"/>
      <c r="AS15" s="376"/>
      <c r="AT15" s="377"/>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row>
    <row r="16" spans="1:91" ht="15" customHeight="1" x14ac:dyDescent="0.25">
      <c r="A16" s="79"/>
      <c r="B16" s="267"/>
      <c r="C16" s="267"/>
      <c r="D16" s="268"/>
      <c r="E16" s="362" t="s">
        <v>169</v>
      </c>
      <c r="F16" s="363"/>
      <c r="G16" s="363"/>
      <c r="H16" s="363"/>
      <c r="I16" s="363"/>
      <c r="J16" s="60" t="str">
        <f>IF(AND('Mapa de Riesgos'!$Y$12="Alta",'Mapa de Riesgos'!$AA$12="Leve"),CONCATENATE("R1C",'Mapa de Riesgos'!$O$12),"")</f>
        <v/>
      </c>
      <c r="K16" s="61" t="str">
        <f>IF(AND('Mapa de Riesgos'!$Y$13="Alta",'Mapa de Riesgos'!$AA$13="Leve"),CONCATENATE("R1C",'Mapa de Riesgos'!$O$13),"")</f>
        <v/>
      </c>
      <c r="L16" s="61" t="str">
        <f>IF(AND('Mapa de Riesgos'!$Y$14="Alta",'Mapa de Riesgos'!$AA$14="Leve"),CONCATENATE("R1C",'Mapa de Riesgos'!$O$14),"")</f>
        <v/>
      </c>
      <c r="M16" s="61" t="str">
        <f>IF(AND('Mapa de Riesgos'!$Y$15="Alta",'Mapa de Riesgos'!$AA$15="Leve"),CONCATENATE("R1C",'Mapa de Riesgos'!$O$15),"")</f>
        <v/>
      </c>
      <c r="N16" s="61" t="str">
        <f>IF(AND('Mapa de Riesgos'!$Y$16="Alta",'Mapa de Riesgos'!$AA$16="Leve"),CONCATENATE("R1C",'Mapa de Riesgos'!$O$16),"")</f>
        <v/>
      </c>
      <c r="O16" s="62" t="str">
        <f>IF(AND('Mapa de Riesgos'!$Y$17="Alta",'Mapa de Riesgos'!$AA$17="Leve"),CONCATENATE("R1C",'Mapa de Riesgos'!$O$17),"")</f>
        <v/>
      </c>
      <c r="P16" s="60" t="str">
        <f>IF(AND('Mapa de Riesgos'!$Y$12="Alta",'Mapa de Riesgos'!$AA$12="Menor"),CONCATENATE("R1C",'Mapa de Riesgos'!$O$12),"")</f>
        <v/>
      </c>
      <c r="Q16" s="61" t="str">
        <f>IF(AND('Mapa de Riesgos'!$Y$13="Alta",'Mapa de Riesgos'!$AA$13="Menor"),CONCATENATE("R1C",'Mapa de Riesgos'!$O$13),"")</f>
        <v/>
      </c>
      <c r="R16" s="61" t="str">
        <f>IF(AND('Mapa de Riesgos'!$Y$14="Alta",'Mapa de Riesgos'!$AA$14="Menor"),CONCATENATE("R1C",'Mapa de Riesgos'!$O$14),"")</f>
        <v/>
      </c>
      <c r="S16" s="61" t="str">
        <f>IF(AND('Mapa de Riesgos'!$Y$15="Alta",'Mapa de Riesgos'!$AA$15="Menor"),CONCATENATE("R1C",'Mapa de Riesgos'!$O$15),"")</f>
        <v/>
      </c>
      <c r="T16" s="61" t="str">
        <f>IF(AND('Mapa de Riesgos'!$Y$16="Alta",'Mapa de Riesgos'!$AA$16="Menor"),CONCATENATE("R1C",'Mapa de Riesgos'!$O$16),"")</f>
        <v/>
      </c>
      <c r="U16" s="62" t="str">
        <f>IF(AND('Mapa de Riesgos'!$Y$17="Alta",'Mapa de Riesgos'!$AA$17="Menor"),CONCATENATE("R1C",'Mapa de Riesgos'!$O$17),"")</f>
        <v/>
      </c>
      <c r="V16" s="42" t="str">
        <f>IF(AND('Mapa de Riesgos'!$Y$12="Alta",'Mapa de Riesgos'!$AA$12="Moderado"),CONCATENATE("R1C",'Mapa de Riesgos'!$O$12),"")</f>
        <v/>
      </c>
      <c r="W16" s="43" t="str">
        <f>IF(AND('Mapa de Riesgos'!$Y$13="Alta",'Mapa de Riesgos'!$AA$13="Moderado"),CONCATENATE("R1C",'Mapa de Riesgos'!$O$13),"")</f>
        <v/>
      </c>
      <c r="X16" s="43" t="str">
        <f>IF(AND('Mapa de Riesgos'!$Y$14="Alta",'Mapa de Riesgos'!$AA$14="Moderado"),CONCATENATE("R1C",'Mapa de Riesgos'!$O$14),"")</f>
        <v/>
      </c>
      <c r="Y16" s="43" t="str">
        <f>IF(AND('Mapa de Riesgos'!$Y$15="Alta",'Mapa de Riesgos'!$AA$15="Moderado"),CONCATENATE("R1C",'Mapa de Riesgos'!$O$15),"")</f>
        <v/>
      </c>
      <c r="Z16" s="43" t="str">
        <f>IF(AND('Mapa de Riesgos'!$Y$16="Alta",'Mapa de Riesgos'!$AA$16="Moderado"),CONCATENATE("R1C",'Mapa de Riesgos'!$O$16),"")</f>
        <v/>
      </c>
      <c r="AA16" s="44" t="str">
        <f>IF(AND('Mapa de Riesgos'!$Y$17="Alta",'Mapa de Riesgos'!$AA$17="Moderado"),CONCATENATE("R1C",'Mapa de Riesgos'!$O$17),"")</f>
        <v/>
      </c>
      <c r="AB16" s="42" t="str">
        <f>IF(AND('Mapa de Riesgos'!$Y$12="Alta",'Mapa de Riesgos'!$AA$12="Mayor"),CONCATENATE("R1C",'Mapa de Riesgos'!$O$12),"")</f>
        <v/>
      </c>
      <c r="AC16" s="43" t="str">
        <f>IF(AND('Mapa de Riesgos'!$Y$13="Alta",'Mapa de Riesgos'!$AA$13="Mayor"),CONCATENATE("R1C",'Mapa de Riesgos'!$O$13),"")</f>
        <v/>
      </c>
      <c r="AD16" s="43" t="str">
        <f>IF(AND('Mapa de Riesgos'!$Y$14="Alta",'Mapa de Riesgos'!$AA$14="Mayor"),CONCATENATE("R1C",'Mapa de Riesgos'!$O$14),"")</f>
        <v/>
      </c>
      <c r="AE16" s="43" t="str">
        <f>IF(AND('Mapa de Riesgos'!$Y$15="Alta",'Mapa de Riesgos'!$AA$15="Mayor"),CONCATENATE("R1C",'Mapa de Riesgos'!$O$15),"")</f>
        <v/>
      </c>
      <c r="AF16" s="43" t="str">
        <f>IF(AND('Mapa de Riesgos'!$Y$16="Alta",'Mapa de Riesgos'!$AA$16="Mayor"),CONCATENATE("R1C",'Mapa de Riesgos'!$O$16),"")</f>
        <v/>
      </c>
      <c r="AG16" s="44" t="str">
        <f>IF(AND('Mapa de Riesgos'!$Y$17="Alta",'Mapa de Riesgos'!$AA$17="Mayor"),CONCATENATE("R1C",'Mapa de Riesgos'!$O$17),"")</f>
        <v/>
      </c>
      <c r="AH16" s="45" t="str">
        <f>IF(AND('Mapa de Riesgos'!$Y$12="Alta",'Mapa de Riesgos'!$AA$12="Catastrófico"),CONCATENATE("R1C",'Mapa de Riesgos'!$O$12),"")</f>
        <v/>
      </c>
      <c r="AI16" s="46" t="str">
        <f>IF(AND('Mapa de Riesgos'!$Y$13="Alta",'Mapa de Riesgos'!$AA$13="Catastrófico"),CONCATENATE("R1C",'Mapa de Riesgos'!$O$13),"")</f>
        <v/>
      </c>
      <c r="AJ16" s="46" t="str">
        <f>IF(AND('Mapa de Riesgos'!$Y$14="Alta",'Mapa de Riesgos'!$AA$14="Catastrófico"),CONCATENATE("R1C",'Mapa de Riesgos'!$O$14),"")</f>
        <v/>
      </c>
      <c r="AK16" s="46" t="str">
        <f>IF(AND('Mapa de Riesgos'!$Y$15="Alta",'Mapa de Riesgos'!$AA$15="Catastrófico"),CONCATENATE("R1C",'Mapa de Riesgos'!$O$15),"")</f>
        <v/>
      </c>
      <c r="AL16" s="46" t="str">
        <f>IF(AND('Mapa de Riesgos'!$Y$16="Alta",'Mapa de Riesgos'!$AA$16="Catastrófico"),CONCATENATE("R1C",'Mapa de Riesgos'!$O$16),"")</f>
        <v/>
      </c>
      <c r="AM16" s="47" t="str">
        <f>IF(AND('Mapa de Riesgos'!$Y$17="Alta",'Mapa de Riesgos'!$AA$17="Catastrófico"),CONCATENATE("R1C",'Mapa de Riesgos'!$O$17),"")</f>
        <v/>
      </c>
      <c r="AN16" s="79"/>
      <c r="AO16" s="353" t="s">
        <v>170</v>
      </c>
      <c r="AP16" s="354"/>
      <c r="AQ16" s="354"/>
      <c r="AR16" s="354"/>
      <c r="AS16" s="354"/>
      <c r="AT16" s="355"/>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row>
    <row r="17" spans="1:76" ht="15" customHeight="1" x14ac:dyDescent="0.25">
      <c r="A17" s="79"/>
      <c r="B17" s="267"/>
      <c r="C17" s="267"/>
      <c r="D17" s="268"/>
      <c r="E17" s="364"/>
      <c r="F17" s="365"/>
      <c r="G17" s="365"/>
      <c r="H17" s="365"/>
      <c r="I17" s="365"/>
      <c r="J17" s="63" t="str">
        <f>IF(AND('Mapa de Riesgos'!$Y$18="Alta",'Mapa de Riesgos'!$AA$18="Leve"),CONCATENATE("R2C",'Mapa de Riesgos'!$O$18),"")</f>
        <v/>
      </c>
      <c r="K17" s="64" t="str">
        <f>IF(AND('Mapa de Riesgos'!$Y$19="Alta",'Mapa de Riesgos'!$AA$19="Leve"),CONCATENATE("R2C",'Mapa de Riesgos'!$O$19),"")</f>
        <v/>
      </c>
      <c r="L17" s="64" t="str">
        <f>IF(AND('Mapa de Riesgos'!$Y$20="Alta",'Mapa de Riesgos'!$AA$20="Leve"),CONCATENATE("R2C",'Mapa de Riesgos'!$O$20),"")</f>
        <v/>
      </c>
      <c r="M17" s="64" t="str">
        <f>IF(AND('Mapa de Riesgos'!$Y$21="Alta",'Mapa de Riesgos'!$AA$21="Leve"),CONCATENATE("R2C",'Mapa de Riesgos'!$O$21),"")</f>
        <v/>
      </c>
      <c r="N17" s="64" t="str">
        <f>IF(AND('Mapa de Riesgos'!$Y$22="Alta",'Mapa de Riesgos'!$AA$22="Leve"),CONCATENATE("R2C",'Mapa de Riesgos'!$O$22),"")</f>
        <v/>
      </c>
      <c r="O17" s="65" t="str">
        <f>IF(AND('Mapa de Riesgos'!$Y$23="Alta",'Mapa de Riesgos'!$AA$23="Leve"),CONCATENATE("R2C",'Mapa de Riesgos'!$O$23),"")</f>
        <v/>
      </c>
      <c r="P17" s="63" t="str">
        <f>IF(AND('Mapa de Riesgos'!$Y$18="Alta",'Mapa de Riesgos'!$AA$18="Menor"),CONCATENATE("R2C",'Mapa de Riesgos'!$O$18),"")</f>
        <v/>
      </c>
      <c r="Q17" s="64" t="str">
        <f>IF(AND('Mapa de Riesgos'!$Y$19="Alta",'Mapa de Riesgos'!$AA$19="Menor"),CONCATENATE("R2C",'Mapa de Riesgos'!$O$19),"")</f>
        <v/>
      </c>
      <c r="R17" s="64" t="str">
        <f>IF(AND('Mapa de Riesgos'!$Y$20="Alta",'Mapa de Riesgos'!$AA$20="Menor"),CONCATENATE("R2C",'Mapa de Riesgos'!$O$20),"")</f>
        <v/>
      </c>
      <c r="S17" s="64" t="str">
        <f>IF(AND('Mapa de Riesgos'!$Y$21="Alta",'Mapa de Riesgos'!$AA$21="Menor"),CONCATENATE("R2C",'Mapa de Riesgos'!$O$21),"")</f>
        <v/>
      </c>
      <c r="T17" s="64" t="str">
        <f>IF(AND('Mapa de Riesgos'!$Y$22="Alta",'Mapa de Riesgos'!$AA$22="Menor"),CONCATENATE("R2C",'Mapa de Riesgos'!$O$22),"")</f>
        <v/>
      </c>
      <c r="U17" s="65" t="str">
        <f>IF(AND('Mapa de Riesgos'!$Y$23="Alta",'Mapa de Riesgos'!$AA$23="Menor"),CONCATENATE("R2C",'Mapa de Riesgos'!$O$23),"")</f>
        <v/>
      </c>
      <c r="V17" s="48" t="str">
        <f>IF(AND('Mapa de Riesgos'!$Y$18="Alta",'Mapa de Riesgos'!$AA$18="Moderado"),CONCATENATE("R2C",'Mapa de Riesgos'!$O$18),"")</f>
        <v/>
      </c>
      <c r="W17" s="49" t="str">
        <f>IF(AND('Mapa de Riesgos'!$Y$19="Alta",'Mapa de Riesgos'!$AA$19="Moderado"),CONCATENATE("R2C",'Mapa de Riesgos'!$O$19),"")</f>
        <v/>
      </c>
      <c r="X17" s="49" t="str">
        <f>IF(AND('Mapa de Riesgos'!$Y$20="Alta",'Mapa de Riesgos'!$AA$20="Moderado"),CONCATENATE("R2C",'Mapa de Riesgos'!$O$20),"")</f>
        <v/>
      </c>
      <c r="Y17" s="49" t="str">
        <f>IF(AND('Mapa de Riesgos'!$Y$21="Alta",'Mapa de Riesgos'!$AA$21="Moderado"),CONCATENATE("R2C",'Mapa de Riesgos'!$O$21),"")</f>
        <v/>
      </c>
      <c r="Z17" s="49" t="str">
        <f>IF(AND('Mapa de Riesgos'!$Y$22="Alta",'Mapa de Riesgos'!$AA$22="Moderado"),CONCATENATE("R2C",'Mapa de Riesgos'!$O$22),"")</f>
        <v/>
      </c>
      <c r="AA17" s="50" t="str">
        <f>IF(AND('Mapa de Riesgos'!$Y$23="Alta",'Mapa de Riesgos'!$AA$23="Moderado"),CONCATENATE("R2C",'Mapa de Riesgos'!$O$23),"")</f>
        <v/>
      </c>
      <c r="AB17" s="48" t="str">
        <f>IF(AND('Mapa de Riesgos'!$Y$18="Alta",'Mapa de Riesgos'!$AA$18="Mayor"),CONCATENATE("R2C",'Mapa de Riesgos'!$O$18),"")</f>
        <v/>
      </c>
      <c r="AC17" s="49" t="str">
        <f>IF(AND('Mapa de Riesgos'!$Y$19="Alta",'Mapa de Riesgos'!$AA$19="Mayor"),CONCATENATE("R2C",'Mapa de Riesgos'!$O$19),"")</f>
        <v/>
      </c>
      <c r="AD17" s="49" t="str">
        <f>IF(AND('Mapa de Riesgos'!$Y$20="Alta",'Mapa de Riesgos'!$AA$20="Mayor"),CONCATENATE("R2C",'Mapa de Riesgos'!$O$20),"")</f>
        <v/>
      </c>
      <c r="AE17" s="49" t="str">
        <f>IF(AND('Mapa de Riesgos'!$Y$21="Alta",'Mapa de Riesgos'!$AA$21="Mayor"),CONCATENATE("R2C",'Mapa de Riesgos'!$O$21),"")</f>
        <v/>
      </c>
      <c r="AF17" s="49" t="str">
        <f>IF(AND('Mapa de Riesgos'!$Y$22="Alta",'Mapa de Riesgos'!$AA$22="Mayor"),CONCATENATE("R2C",'Mapa de Riesgos'!$O$22),"")</f>
        <v/>
      </c>
      <c r="AG17" s="50" t="str">
        <f>IF(AND('Mapa de Riesgos'!$Y$23="Alta",'Mapa de Riesgos'!$AA$23="Mayor"),CONCATENATE("R2C",'Mapa de Riesgos'!$O$23),"")</f>
        <v/>
      </c>
      <c r="AH17" s="51" t="str">
        <f>IF(AND('Mapa de Riesgos'!$Y$18="Alta",'Mapa de Riesgos'!$AA$18="Catastrófico"),CONCATENATE("R2C",'Mapa de Riesgos'!$O$18),"")</f>
        <v/>
      </c>
      <c r="AI17" s="52" t="str">
        <f>IF(AND('Mapa de Riesgos'!$Y$19="Alta",'Mapa de Riesgos'!$AA$19="Catastrófico"),CONCATENATE("R2C",'Mapa de Riesgos'!$O$19),"")</f>
        <v/>
      </c>
      <c r="AJ17" s="52" t="str">
        <f>IF(AND('Mapa de Riesgos'!$Y$20="Alta",'Mapa de Riesgos'!$AA$20="Catastrófico"),CONCATENATE("R2C",'Mapa de Riesgos'!$O$20),"")</f>
        <v/>
      </c>
      <c r="AK17" s="52" t="str">
        <f>IF(AND('Mapa de Riesgos'!$Y$21="Alta",'Mapa de Riesgos'!$AA$21="Catastrófico"),CONCATENATE("R2C",'Mapa de Riesgos'!$O$21),"")</f>
        <v/>
      </c>
      <c r="AL17" s="52" t="str">
        <f>IF(AND('Mapa de Riesgos'!$Y$22="Alta",'Mapa de Riesgos'!$AA$22="Catastrófico"),CONCATENATE("R2C",'Mapa de Riesgos'!$O$22),"")</f>
        <v/>
      </c>
      <c r="AM17" s="53" t="str">
        <f>IF(AND('Mapa de Riesgos'!$Y$23="Alta",'Mapa de Riesgos'!$AA$23="Catastrófico"),CONCATENATE("R2C",'Mapa de Riesgos'!$O$23),"")</f>
        <v/>
      </c>
      <c r="AN17" s="79"/>
      <c r="AO17" s="356"/>
      <c r="AP17" s="357"/>
      <c r="AQ17" s="357"/>
      <c r="AR17" s="357"/>
      <c r="AS17" s="357"/>
      <c r="AT17" s="358"/>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row>
    <row r="18" spans="1:76" ht="15" customHeight="1" x14ac:dyDescent="0.25">
      <c r="A18" s="79"/>
      <c r="B18" s="267"/>
      <c r="C18" s="267"/>
      <c r="D18" s="268"/>
      <c r="E18" s="366"/>
      <c r="F18" s="365"/>
      <c r="G18" s="365"/>
      <c r="H18" s="365"/>
      <c r="I18" s="365"/>
      <c r="J18" s="63" t="str">
        <f>IF(AND('Mapa de Riesgos'!$Y$24="Alta",'Mapa de Riesgos'!$AA$24="Leve"),CONCATENATE("R3C",'Mapa de Riesgos'!$O$24),"")</f>
        <v/>
      </c>
      <c r="K18" s="64" t="str">
        <f>IF(AND('Mapa de Riesgos'!$Y$25="Alta",'Mapa de Riesgos'!$AA$25="Leve"),CONCATENATE("R3C",'Mapa de Riesgos'!$O$25),"")</f>
        <v/>
      </c>
      <c r="L18" s="64" t="str">
        <f>IF(AND('Mapa de Riesgos'!$Y$26="Alta",'Mapa de Riesgos'!$AA$26="Leve"),CONCATENATE("R3C",'Mapa de Riesgos'!$O$26),"")</f>
        <v/>
      </c>
      <c r="M18" s="64" t="str">
        <f>IF(AND('Mapa de Riesgos'!$Y$27="Alta",'Mapa de Riesgos'!$AA$27="Leve"),CONCATENATE("R3C",'Mapa de Riesgos'!$O$27),"")</f>
        <v/>
      </c>
      <c r="N18" s="64" t="str">
        <f>IF(AND('Mapa de Riesgos'!$Y$28="Alta",'Mapa de Riesgos'!$AA$28="Leve"),CONCATENATE("R3C",'Mapa de Riesgos'!$O$28),"")</f>
        <v/>
      </c>
      <c r="O18" s="65" t="str">
        <f>IF(AND('Mapa de Riesgos'!$Y$29="Alta",'Mapa de Riesgos'!$AA$29="Leve"),CONCATENATE("R3C",'Mapa de Riesgos'!$O$29),"")</f>
        <v/>
      </c>
      <c r="P18" s="63" t="str">
        <f>IF(AND('Mapa de Riesgos'!$Y$24="Alta",'Mapa de Riesgos'!$AA$24="Menor"),CONCATENATE("R3C",'Mapa de Riesgos'!$O$24),"")</f>
        <v/>
      </c>
      <c r="Q18" s="64" t="str">
        <f>IF(AND('Mapa de Riesgos'!$Y$25="Alta",'Mapa de Riesgos'!$AA$25="Menor"),CONCATENATE("R3C",'Mapa de Riesgos'!$O$25),"")</f>
        <v/>
      </c>
      <c r="R18" s="64" t="str">
        <f>IF(AND('Mapa de Riesgos'!$Y$26="Alta",'Mapa de Riesgos'!$AA$26="Menor"),CONCATENATE("R3C",'Mapa de Riesgos'!$O$26),"")</f>
        <v/>
      </c>
      <c r="S18" s="64" t="str">
        <f>IF(AND('Mapa de Riesgos'!$Y$27="Alta",'Mapa de Riesgos'!$AA$27="Menor"),CONCATENATE("R3C",'Mapa de Riesgos'!$O$27),"")</f>
        <v/>
      </c>
      <c r="T18" s="64" t="str">
        <f>IF(AND('Mapa de Riesgos'!$Y$28="Alta",'Mapa de Riesgos'!$AA$28="Menor"),CONCATENATE("R3C",'Mapa de Riesgos'!$O$28),"")</f>
        <v/>
      </c>
      <c r="U18" s="65" t="str">
        <f>IF(AND('Mapa de Riesgos'!$Y$29="Alta",'Mapa de Riesgos'!$AA$29="Menor"),CONCATENATE("R3C",'Mapa de Riesgos'!$O$29),"")</f>
        <v/>
      </c>
      <c r="V18" s="48" t="str">
        <f>IF(AND('Mapa de Riesgos'!$Y$24="Alta",'Mapa de Riesgos'!$AA$24="Moderado"),CONCATENATE("R3C",'Mapa de Riesgos'!$O$24),"")</f>
        <v/>
      </c>
      <c r="W18" s="49" t="str">
        <f>IF(AND('Mapa de Riesgos'!$Y$25="Alta",'Mapa de Riesgos'!$AA$25="Moderado"),CONCATENATE("R3C",'Mapa de Riesgos'!$O$25),"")</f>
        <v/>
      </c>
      <c r="X18" s="49" t="str">
        <f>IF(AND('Mapa de Riesgos'!$Y$26="Alta",'Mapa de Riesgos'!$AA$26="Moderado"),CONCATENATE("R3C",'Mapa de Riesgos'!$O$26),"")</f>
        <v/>
      </c>
      <c r="Y18" s="49" t="str">
        <f>IF(AND('Mapa de Riesgos'!$Y$27="Alta",'Mapa de Riesgos'!$AA$27="Moderado"),CONCATENATE("R3C",'Mapa de Riesgos'!$O$27),"")</f>
        <v/>
      </c>
      <c r="Z18" s="49" t="str">
        <f>IF(AND('Mapa de Riesgos'!$Y$28="Alta",'Mapa de Riesgos'!$AA$28="Moderado"),CONCATENATE("R3C",'Mapa de Riesgos'!$O$28),"")</f>
        <v/>
      </c>
      <c r="AA18" s="50" t="str">
        <f>IF(AND('Mapa de Riesgos'!$Y$29="Alta",'Mapa de Riesgos'!$AA$29="Moderado"),CONCATENATE("R3C",'Mapa de Riesgos'!$O$29),"")</f>
        <v/>
      </c>
      <c r="AB18" s="48" t="str">
        <f>IF(AND('Mapa de Riesgos'!$Y$24="Alta",'Mapa de Riesgos'!$AA$24="Mayor"),CONCATENATE("R3C",'Mapa de Riesgos'!$O$24),"")</f>
        <v/>
      </c>
      <c r="AC18" s="49" t="str">
        <f>IF(AND('Mapa de Riesgos'!$Y$25="Alta",'Mapa de Riesgos'!$AA$25="Mayor"),CONCATENATE("R3C",'Mapa de Riesgos'!$O$25),"")</f>
        <v/>
      </c>
      <c r="AD18" s="49" t="str">
        <f>IF(AND('Mapa de Riesgos'!$Y$26="Alta",'Mapa de Riesgos'!$AA$26="Mayor"),CONCATENATE("R3C",'Mapa de Riesgos'!$O$26),"")</f>
        <v/>
      </c>
      <c r="AE18" s="49" t="str">
        <f>IF(AND('Mapa de Riesgos'!$Y$27="Alta",'Mapa de Riesgos'!$AA$27="Mayor"),CONCATENATE("R3C",'Mapa de Riesgos'!$O$27),"")</f>
        <v/>
      </c>
      <c r="AF18" s="49" t="str">
        <f>IF(AND('Mapa de Riesgos'!$Y$28="Alta",'Mapa de Riesgos'!$AA$28="Mayor"),CONCATENATE("R3C",'Mapa de Riesgos'!$O$28),"")</f>
        <v/>
      </c>
      <c r="AG18" s="50" t="str">
        <f>IF(AND('Mapa de Riesgos'!$Y$29="Alta",'Mapa de Riesgos'!$AA$29="Mayor"),CONCATENATE("R3C",'Mapa de Riesgos'!$O$29),"")</f>
        <v/>
      </c>
      <c r="AH18" s="51" t="str">
        <f>IF(AND('Mapa de Riesgos'!$Y$24="Alta",'Mapa de Riesgos'!$AA$24="Catastrófico"),CONCATENATE("R3C",'Mapa de Riesgos'!$O$24),"")</f>
        <v/>
      </c>
      <c r="AI18" s="52" t="str">
        <f>IF(AND('Mapa de Riesgos'!$Y$25="Alta",'Mapa de Riesgos'!$AA$25="Catastrófico"),CONCATENATE("R3C",'Mapa de Riesgos'!$O$25),"")</f>
        <v/>
      </c>
      <c r="AJ18" s="52" t="str">
        <f>IF(AND('Mapa de Riesgos'!$Y$26="Alta",'Mapa de Riesgos'!$AA$26="Catastrófico"),CONCATENATE("R3C",'Mapa de Riesgos'!$O$26),"")</f>
        <v/>
      </c>
      <c r="AK18" s="52" t="str">
        <f>IF(AND('Mapa de Riesgos'!$Y$27="Alta",'Mapa de Riesgos'!$AA$27="Catastrófico"),CONCATENATE("R3C",'Mapa de Riesgos'!$O$27),"")</f>
        <v/>
      </c>
      <c r="AL18" s="52" t="str">
        <f>IF(AND('Mapa de Riesgos'!$Y$28="Alta",'Mapa de Riesgos'!$AA$28="Catastrófico"),CONCATENATE("R3C",'Mapa de Riesgos'!$O$28),"")</f>
        <v/>
      </c>
      <c r="AM18" s="53" t="str">
        <f>IF(AND('Mapa de Riesgos'!$Y$29="Alta",'Mapa de Riesgos'!$AA$29="Catastrófico"),CONCATENATE("R3C",'Mapa de Riesgos'!$O$29),"")</f>
        <v/>
      </c>
      <c r="AN18" s="79"/>
      <c r="AO18" s="356"/>
      <c r="AP18" s="357"/>
      <c r="AQ18" s="357"/>
      <c r="AR18" s="357"/>
      <c r="AS18" s="357"/>
      <c r="AT18" s="358"/>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row>
    <row r="19" spans="1:76" ht="15" customHeight="1" x14ac:dyDescent="0.25">
      <c r="A19" s="79"/>
      <c r="B19" s="267"/>
      <c r="C19" s="267"/>
      <c r="D19" s="268"/>
      <c r="E19" s="366"/>
      <c r="F19" s="365"/>
      <c r="G19" s="365"/>
      <c r="H19" s="365"/>
      <c r="I19" s="365"/>
      <c r="J19" s="63" t="str">
        <f>IF(AND('Mapa de Riesgos'!$Y$30="Alta",'Mapa de Riesgos'!$AA$30="Leve"),CONCATENATE("R4C",'Mapa de Riesgos'!$O$30),"")</f>
        <v/>
      </c>
      <c r="K19" s="64" t="str">
        <f>IF(AND('Mapa de Riesgos'!$Y$31="Alta",'Mapa de Riesgos'!$AA$31="Leve"),CONCATENATE("R4C",'Mapa de Riesgos'!$O$31),"")</f>
        <v/>
      </c>
      <c r="L19" s="64" t="str">
        <f>IF(AND('Mapa de Riesgos'!$Y$32="Alta",'Mapa de Riesgos'!$AA$32="Leve"),CONCATENATE("R4C",'Mapa de Riesgos'!$O$32),"")</f>
        <v/>
      </c>
      <c r="M19" s="64" t="str">
        <f>IF(AND('Mapa de Riesgos'!$Y$33="Alta",'Mapa de Riesgos'!$AA$33="Leve"),CONCATENATE("R4C",'Mapa de Riesgos'!$O$33),"")</f>
        <v/>
      </c>
      <c r="N19" s="64" t="str">
        <f>IF(AND('Mapa de Riesgos'!$Y$34="Alta",'Mapa de Riesgos'!$AA$34="Leve"),CONCATENATE("R4C",'Mapa de Riesgos'!$O$34),"")</f>
        <v/>
      </c>
      <c r="O19" s="65" t="str">
        <f>IF(AND('Mapa de Riesgos'!$Y$35="Alta",'Mapa de Riesgos'!$AA$35="Leve"),CONCATENATE("R4C",'Mapa de Riesgos'!$O$35),"")</f>
        <v/>
      </c>
      <c r="P19" s="63" t="str">
        <f>IF(AND('Mapa de Riesgos'!$Y$30="Alta",'Mapa de Riesgos'!$AA$30="Menor"),CONCATENATE("R4C",'Mapa de Riesgos'!$O$30),"")</f>
        <v/>
      </c>
      <c r="Q19" s="64" t="str">
        <f>IF(AND('Mapa de Riesgos'!$Y$31="Alta",'Mapa de Riesgos'!$AA$31="Menor"),CONCATENATE("R4C",'Mapa de Riesgos'!$O$31),"")</f>
        <v/>
      </c>
      <c r="R19" s="64" t="str">
        <f>IF(AND('Mapa de Riesgos'!$Y$32="Alta",'Mapa de Riesgos'!$AA$32="Menor"),CONCATENATE("R4C",'Mapa de Riesgos'!$O$32),"")</f>
        <v/>
      </c>
      <c r="S19" s="64" t="str">
        <f>IF(AND('Mapa de Riesgos'!$Y$33="Alta",'Mapa de Riesgos'!$AA$33="Menor"),CONCATENATE("R4C",'Mapa de Riesgos'!$O$33),"")</f>
        <v/>
      </c>
      <c r="T19" s="64" t="str">
        <f>IF(AND('Mapa de Riesgos'!$Y$34="Alta",'Mapa de Riesgos'!$AA$34="Menor"),CONCATENATE("R4C",'Mapa de Riesgos'!$O$34),"")</f>
        <v/>
      </c>
      <c r="U19" s="65" t="str">
        <f>IF(AND('Mapa de Riesgos'!$Y$35="Alta",'Mapa de Riesgos'!$AA$35="Menor"),CONCATENATE("R4C",'Mapa de Riesgos'!$O$35),"")</f>
        <v/>
      </c>
      <c r="V19" s="48" t="str">
        <f>IF(AND('Mapa de Riesgos'!$Y$30="Alta",'Mapa de Riesgos'!$AA$30="Moderado"),CONCATENATE("R4C",'Mapa de Riesgos'!$O$30),"")</f>
        <v/>
      </c>
      <c r="W19" s="49" t="str">
        <f>IF(AND('Mapa de Riesgos'!$Y$31="Alta",'Mapa de Riesgos'!$AA$31="Moderado"),CONCATENATE("R4C",'Mapa de Riesgos'!$O$31),"")</f>
        <v/>
      </c>
      <c r="X19" s="49" t="str">
        <f>IF(AND('Mapa de Riesgos'!$Y$32="Alta",'Mapa de Riesgos'!$AA$32="Moderado"),CONCATENATE("R4C",'Mapa de Riesgos'!$O$32),"")</f>
        <v/>
      </c>
      <c r="Y19" s="49" t="str">
        <f>IF(AND('Mapa de Riesgos'!$Y$33="Alta",'Mapa de Riesgos'!$AA$33="Moderado"),CONCATENATE("R4C",'Mapa de Riesgos'!$O$33),"")</f>
        <v/>
      </c>
      <c r="Z19" s="49" t="str">
        <f>IF(AND('Mapa de Riesgos'!$Y$34="Alta",'Mapa de Riesgos'!$AA$34="Moderado"),CONCATENATE("R4C",'Mapa de Riesgos'!$O$34),"")</f>
        <v/>
      </c>
      <c r="AA19" s="50" t="str">
        <f>IF(AND('Mapa de Riesgos'!$Y$35="Alta",'Mapa de Riesgos'!$AA$35="Moderado"),CONCATENATE("R4C",'Mapa de Riesgos'!$O$35),"")</f>
        <v/>
      </c>
      <c r="AB19" s="48" t="str">
        <f>IF(AND('Mapa de Riesgos'!$Y$30="Alta",'Mapa de Riesgos'!$AA$30="Mayor"),CONCATENATE("R4C",'Mapa de Riesgos'!$O$30),"")</f>
        <v/>
      </c>
      <c r="AC19" s="49" t="str">
        <f>IF(AND('Mapa de Riesgos'!$Y$31="Alta",'Mapa de Riesgos'!$AA$31="Mayor"),CONCATENATE("R4C",'Mapa de Riesgos'!$O$31),"")</f>
        <v/>
      </c>
      <c r="AD19" s="49" t="str">
        <f>IF(AND('Mapa de Riesgos'!$Y$32="Alta",'Mapa de Riesgos'!$AA$32="Mayor"),CONCATENATE("R4C",'Mapa de Riesgos'!$O$32),"")</f>
        <v/>
      </c>
      <c r="AE19" s="49" t="str">
        <f>IF(AND('Mapa de Riesgos'!$Y$33="Alta",'Mapa de Riesgos'!$AA$33="Mayor"),CONCATENATE("R4C",'Mapa de Riesgos'!$O$33),"")</f>
        <v/>
      </c>
      <c r="AF19" s="49" t="str">
        <f>IF(AND('Mapa de Riesgos'!$Y$34="Alta",'Mapa de Riesgos'!$AA$34="Mayor"),CONCATENATE("R4C",'Mapa de Riesgos'!$O$34),"")</f>
        <v/>
      </c>
      <c r="AG19" s="50" t="str">
        <f>IF(AND('Mapa de Riesgos'!$Y$35="Alta",'Mapa de Riesgos'!$AA$35="Mayor"),CONCATENATE("R4C",'Mapa de Riesgos'!$O$35),"")</f>
        <v/>
      </c>
      <c r="AH19" s="51" t="str">
        <f>IF(AND('Mapa de Riesgos'!$Y$30="Alta",'Mapa de Riesgos'!$AA$30="Catastrófico"),CONCATENATE("R4C",'Mapa de Riesgos'!$O$30),"")</f>
        <v/>
      </c>
      <c r="AI19" s="52" t="str">
        <f>IF(AND('Mapa de Riesgos'!$Y$31="Alta",'Mapa de Riesgos'!$AA$31="Catastrófico"),CONCATENATE("R4C",'Mapa de Riesgos'!$O$31),"")</f>
        <v/>
      </c>
      <c r="AJ19" s="52" t="str">
        <f>IF(AND('Mapa de Riesgos'!$Y$32="Alta",'Mapa de Riesgos'!$AA$32="Catastrófico"),CONCATENATE("R4C",'Mapa de Riesgos'!$O$32),"")</f>
        <v/>
      </c>
      <c r="AK19" s="52" t="str">
        <f>IF(AND('Mapa de Riesgos'!$Y$33="Alta",'Mapa de Riesgos'!$AA$33="Catastrófico"),CONCATENATE("R4C",'Mapa de Riesgos'!$O$33),"")</f>
        <v/>
      </c>
      <c r="AL19" s="52" t="str">
        <f>IF(AND('Mapa de Riesgos'!$Y$34="Alta",'Mapa de Riesgos'!$AA$34="Catastrófico"),CONCATENATE("R4C",'Mapa de Riesgos'!$O$34),"")</f>
        <v/>
      </c>
      <c r="AM19" s="53" t="str">
        <f>IF(AND('Mapa de Riesgos'!$Y$35="Alta",'Mapa de Riesgos'!$AA$35="Catastrófico"),CONCATENATE("R4C",'Mapa de Riesgos'!$O$35),"")</f>
        <v/>
      </c>
      <c r="AN19" s="79"/>
      <c r="AO19" s="356"/>
      <c r="AP19" s="357"/>
      <c r="AQ19" s="357"/>
      <c r="AR19" s="357"/>
      <c r="AS19" s="357"/>
      <c r="AT19" s="358"/>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row>
    <row r="20" spans="1:76" ht="15" customHeight="1" x14ac:dyDescent="0.25">
      <c r="A20" s="79"/>
      <c r="B20" s="267"/>
      <c r="C20" s="267"/>
      <c r="D20" s="268"/>
      <c r="E20" s="366"/>
      <c r="F20" s="365"/>
      <c r="G20" s="365"/>
      <c r="H20" s="365"/>
      <c r="I20" s="365"/>
      <c r="J20" s="63" t="str">
        <f>IF(AND('Mapa de Riesgos'!$Y$36="Alta",'Mapa de Riesgos'!$AA$36="Leve"),CONCATENATE("R5C",'Mapa de Riesgos'!$O$36),"")</f>
        <v/>
      </c>
      <c r="K20" s="64" t="str">
        <f>IF(AND('Mapa de Riesgos'!$Y$37="Alta",'Mapa de Riesgos'!$AA$37="Leve"),CONCATENATE("R5C",'Mapa de Riesgos'!$O$37),"")</f>
        <v/>
      </c>
      <c r="L20" s="64" t="str">
        <f>IF(AND('Mapa de Riesgos'!$Y$38="Alta",'Mapa de Riesgos'!$AA$38="Leve"),CONCATENATE("R5C",'Mapa de Riesgos'!$O$38),"")</f>
        <v/>
      </c>
      <c r="M20" s="64" t="str">
        <f>IF(AND('Mapa de Riesgos'!$Y$39="Alta",'Mapa de Riesgos'!$AA$39="Leve"),CONCATENATE("R5C",'Mapa de Riesgos'!$O$39),"")</f>
        <v/>
      </c>
      <c r="N20" s="64" t="str">
        <f>IF(AND('Mapa de Riesgos'!$Y$40="Alta",'Mapa de Riesgos'!$AA$40="Leve"),CONCATENATE("R5C",'Mapa de Riesgos'!$O$40),"")</f>
        <v/>
      </c>
      <c r="O20" s="65" t="str">
        <f>IF(AND('Mapa de Riesgos'!$Y$41="Alta",'Mapa de Riesgos'!$AA$41="Leve"),CONCATENATE("R5C",'Mapa de Riesgos'!$O$41),"")</f>
        <v/>
      </c>
      <c r="P20" s="63" t="str">
        <f>IF(AND('Mapa de Riesgos'!$Y$36="Alta",'Mapa de Riesgos'!$AA$36="Menor"),CONCATENATE("R5C",'Mapa de Riesgos'!$O$36),"")</f>
        <v/>
      </c>
      <c r="Q20" s="64" t="str">
        <f>IF(AND('Mapa de Riesgos'!$Y$37="Alta",'Mapa de Riesgos'!$AA$37="Menor"),CONCATENATE("R5C",'Mapa de Riesgos'!$O$37),"")</f>
        <v/>
      </c>
      <c r="R20" s="64" t="str">
        <f>IF(AND('Mapa de Riesgos'!$Y$38="Alta",'Mapa de Riesgos'!$AA$38="Menor"),CONCATENATE("R5C",'Mapa de Riesgos'!$O$38),"")</f>
        <v/>
      </c>
      <c r="S20" s="64" t="str">
        <f>IF(AND('Mapa de Riesgos'!$Y$39="Alta",'Mapa de Riesgos'!$AA$39="Menor"),CONCATENATE("R5C",'Mapa de Riesgos'!$O$39),"")</f>
        <v/>
      </c>
      <c r="T20" s="64" t="str">
        <f>IF(AND('Mapa de Riesgos'!$Y$40="Alta",'Mapa de Riesgos'!$AA$40="Menor"),CONCATENATE("R5C",'Mapa de Riesgos'!$O$40),"")</f>
        <v/>
      </c>
      <c r="U20" s="65" t="str">
        <f>IF(AND('Mapa de Riesgos'!$Y$41="Alta",'Mapa de Riesgos'!$AA$41="Menor"),CONCATENATE("R5C",'Mapa de Riesgos'!$O$41),"")</f>
        <v/>
      </c>
      <c r="V20" s="48" t="str">
        <f>IF(AND('Mapa de Riesgos'!$Y$36="Alta",'Mapa de Riesgos'!$AA$36="Moderado"),CONCATENATE("R5C",'Mapa de Riesgos'!$O$36),"")</f>
        <v/>
      </c>
      <c r="W20" s="49" t="str">
        <f>IF(AND('Mapa de Riesgos'!$Y$37="Alta",'Mapa de Riesgos'!$AA$37="Moderado"),CONCATENATE("R5C",'Mapa de Riesgos'!$O$37),"")</f>
        <v/>
      </c>
      <c r="X20" s="49" t="str">
        <f>IF(AND('Mapa de Riesgos'!$Y$38="Alta",'Mapa de Riesgos'!$AA$38="Moderado"),CONCATENATE("R5C",'Mapa de Riesgos'!$O$38),"")</f>
        <v/>
      </c>
      <c r="Y20" s="49" t="str">
        <f>IF(AND('Mapa de Riesgos'!$Y$39="Alta",'Mapa de Riesgos'!$AA$39="Moderado"),CONCATENATE("R5C",'Mapa de Riesgos'!$O$39),"")</f>
        <v/>
      </c>
      <c r="Z20" s="49" t="str">
        <f>IF(AND('Mapa de Riesgos'!$Y$40="Alta",'Mapa de Riesgos'!$AA$40="Moderado"),CONCATENATE("R5C",'Mapa de Riesgos'!$O$40),"")</f>
        <v/>
      </c>
      <c r="AA20" s="50" t="str">
        <f>IF(AND('Mapa de Riesgos'!$Y$41="Alta",'Mapa de Riesgos'!$AA$41="Moderado"),CONCATENATE("R5C",'Mapa de Riesgos'!$O$41),"")</f>
        <v/>
      </c>
      <c r="AB20" s="48" t="str">
        <f>IF(AND('Mapa de Riesgos'!$Y$36="Alta",'Mapa de Riesgos'!$AA$36="Mayor"),CONCATENATE("R5C",'Mapa de Riesgos'!$O$36),"")</f>
        <v/>
      </c>
      <c r="AC20" s="49" t="str">
        <f>IF(AND('Mapa de Riesgos'!$Y$37="Alta",'Mapa de Riesgos'!$AA$37="Mayor"),CONCATENATE("R5C",'Mapa de Riesgos'!$O$37),"")</f>
        <v/>
      </c>
      <c r="AD20" s="49" t="str">
        <f>IF(AND('Mapa de Riesgos'!$Y$38="Alta",'Mapa de Riesgos'!$AA$38="Mayor"),CONCATENATE("R5C",'Mapa de Riesgos'!$O$38),"")</f>
        <v/>
      </c>
      <c r="AE20" s="49" t="str">
        <f>IF(AND('Mapa de Riesgos'!$Y$39="Alta",'Mapa de Riesgos'!$AA$39="Mayor"),CONCATENATE("R5C",'Mapa de Riesgos'!$O$39),"")</f>
        <v/>
      </c>
      <c r="AF20" s="49" t="str">
        <f>IF(AND('Mapa de Riesgos'!$Y$40="Alta",'Mapa de Riesgos'!$AA$40="Mayor"),CONCATENATE("R5C",'Mapa de Riesgos'!$O$40),"")</f>
        <v/>
      </c>
      <c r="AG20" s="50" t="str">
        <f>IF(AND('Mapa de Riesgos'!$Y$41="Alta",'Mapa de Riesgos'!$AA$41="Mayor"),CONCATENATE("R5C",'Mapa de Riesgos'!$O$41),"")</f>
        <v/>
      </c>
      <c r="AH20" s="51" t="str">
        <f>IF(AND('Mapa de Riesgos'!$Y$36="Alta",'Mapa de Riesgos'!$AA$36="Catastrófico"),CONCATENATE("R5C",'Mapa de Riesgos'!$O$36),"")</f>
        <v/>
      </c>
      <c r="AI20" s="52" t="str">
        <f>IF(AND('Mapa de Riesgos'!$Y$37="Alta",'Mapa de Riesgos'!$AA$37="Catastrófico"),CONCATENATE("R5C",'Mapa de Riesgos'!$O$37),"")</f>
        <v/>
      </c>
      <c r="AJ20" s="52" t="str">
        <f>IF(AND('Mapa de Riesgos'!$Y$38="Alta",'Mapa de Riesgos'!$AA$38="Catastrófico"),CONCATENATE("R5C",'Mapa de Riesgos'!$O$38),"")</f>
        <v/>
      </c>
      <c r="AK20" s="52" t="str">
        <f>IF(AND('Mapa de Riesgos'!$Y$39="Alta",'Mapa de Riesgos'!$AA$39="Catastrófico"),CONCATENATE("R5C",'Mapa de Riesgos'!$O$39),"")</f>
        <v/>
      </c>
      <c r="AL20" s="52" t="str">
        <f>IF(AND('Mapa de Riesgos'!$Y$40="Alta",'Mapa de Riesgos'!$AA$40="Catastrófico"),CONCATENATE("R5C",'Mapa de Riesgos'!$O$40),"")</f>
        <v/>
      </c>
      <c r="AM20" s="53" t="str">
        <f>IF(AND('Mapa de Riesgos'!$Y$41="Alta",'Mapa de Riesgos'!$AA$41="Catastrófico"),CONCATENATE("R5C",'Mapa de Riesgos'!$O$41),"")</f>
        <v/>
      </c>
      <c r="AN20" s="79"/>
      <c r="AO20" s="356"/>
      <c r="AP20" s="357"/>
      <c r="AQ20" s="357"/>
      <c r="AR20" s="357"/>
      <c r="AS20" s="357"/>
      <c r="AT20" s="358"/>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row>
    <row r="21" spans="1:76" ht="15" customHeight="1" x14ac:dyDescent="0.25">
      <c r="A21" s="79"/>
      <c r="B21" s="267"/>
      <c r="C21" s="267"/>
      <c r="D21" s="268"/>
      <c r="E21" s="366"/>
      <c r="F21" s="365"/>
      <c r="G21" s="365"/>
      <c r="H21" s="365"/>
      <c r="I21" s="365"/>
      <c r="J21" s="63" t="str">
        <f>IF(AND('Mapa de Riesgos'!$Y$42="Alta",'Mapa de Riesgos'!$AA$42="Leve"),CONCATENATE("R6C",'Mapa de Riesgos'!$O$42),"")</f>
        <v/>
      </c>
      <c r="K21" s="64" t="str">
        <f>IF(AND('Mapa de Riesgos'!$Y$43="Alta",'Mapa de Riesgos'!$AA$43="Leve"),CONCATENATE("R6C",'Mapa de Riesgos'!$O$43),"")</f>
        <v/>
      </c>
      <c r="L21" s="64" t="str">
        <f>IF(AND('Mapa de Riesgos'!$Y$44="Alta",'Mapa de Riesgos'!$AA$44="Leve"),CONCATENATE("R6C",'Mapa de Riesgos'!$O$44),"")</f>
        <v/>
      </c>
      <c r="M21" s="64" t="str">
        <f>IF(AND('Mapa de Riesgos'!$Y$45="Alta",'Mapa de Riesgos'!$AA$45="Leve"),CONCATENATE("R6C",'Mapa de Riesgos'!$O$45),"")</f>
        <v/>
      </c>
      <c r="N21" s="64" t="str">
        <f>IF(AND('Mapa de Riesgos'!$Y$46="Alta",'Mapa de Riesgos'!$AA$46="Leve"),CONCATENATE("R6C",'Mapa de Riesgos'!$O$46),"")</f>
        <v/>
      </c>
      <c r="O21" s="65" t="str">
        <f>IF(AND('Mapa de Riesgos'!$Y$47="Alta",'Mapa de Riesgos'!$AA$47="Leve"),CONCATENATE("R6C",'Mapa de Riesgos'!$O$47),"")</f>
        <v/>
      </c>
      <c r="P21" s="63" t="str">
        <f>IF(AND('Mapa de Riesgos'!$Y$42="Alta",'Mapa de Riesgos'!$AA$42="Menor"),CONCATENATE("R6C",'Mapa de Riesgos'!$O$42),"")</f>
        <v/>
      </c>
      <c r="Q21" s="64" t="str">
        <f>IF(AND('Mapa de Riesgos'!$Y$43="Alta",'Mapa de Riesgos'!$AA$43="Menor"),CONCATENATE("R6C",'Mapa de Riesgos'!$O$43),"")</f>
        <v/>
      </c>
      <c r="R21" s="64" t="str">
        <f>IF(AND('Mapa de Riesgos'!$Y$44="Alta",'Mapa de Riesgos'!$AA$44="Menor"),CONCATENATE("R6C",'Mapa de Riesgos'!$O$44),"")</f>
        <v/>
      </c>
      <c r="S21" s="64" t="str">
        <f>IF(AND('Mapa de Riesgos'!$Y$45="Alta",'Mapa de Riesgos'!$AA$45="Menor"),CONCATENATE("R6C",'Mapa de Riesgos'!$O$45),"")</f>
        <v/>
      </c>
      <c r="T21" s="64" t="str">
        <f>IF(AND('Mapa de Riesgos'!$Y$46="Alta",'Mapa de Riesgos'!$AA$46="Menor"),CONCATENATE("R6C",'Mapa de Riesgos'!$O$46),"")</f>
        <v/>
      </c>
      <c r="U21" s="65" t="str">
        <f>IF(AND('Mapa de Riesgos'!$Y$47="Alta",'Mapa de Riesgos'!$AA$47="Menor"),CONCATENATE("R6C",'Mapa de Riesgos'!$O$47),"")</f>
        <v/>
      </c>
      <c r="V21" s="48" t="str">
        <f>IF(AND('Mapa de Riesgos'!$Y$42="Alta",'Mapa de Riesgos'!$AA$42="Moderado"),CONCATENATE("R6C",'Mapa de Riesgos'!$O$42),"")</f>
        <v/>
      </c>
      <c r="W21" s="49" t="str">
        <f>IF(AND('Mapa de Riesgos'!$Y$43="Alta",'Mapa de Riesgos'!$AA$43="Moderado"),CONCATENATE("R6C",'Mapa de Riesgos'!$O$43),"")</f>
        <v/>
      </c>
      <c r="X21" s="49" t="str">
        <f>IF(AND('Mapa de Riesgos'!$Y$44="Alta",'Mapa de Riesgos'!$AA$44="Moderado"),CONCATENATE("R6C",'Mapa de Riesgos'!$O$44),"")</f>
        <v/>
      </c>
      <c r="Y21" s="49" t="str">
        <f>IF(AND('Mapa de Riesgos'!$Y$45="Alta",'Mapa de Riesgos'!$AA$45="Moderado"),CONCATENATE("R6C",'Mapa de Riesgos'!$O$45),"")</f>
        <v/>
      </c>
      <c r="Z21" s="49" t="str">
        <f>IF(AND('Mapa de Riesgos'!$Y$46="Alta",'Mapa de Riesgos'!$AA$46="Moderado"),CONCATENATE("R6C",'Mapa de Riesgos'!$O$46),"")</f>
        <v/>
      </c>
      <c r="AA21" s="50" t="str">
        <f>IF(AND('Mapa de Riesgos'!$Y$47="Alta",'Mapa de Riesgos'!$AA$47="Moderado"),CONCATENATE("R6C",'Mapa de Riesgos'!$O$47),"")</f>
        <v/>
      </c>
      <c r="AB21" s="48" t="str">
        <f>IF(AND('Mapa de Riesgos'!$Y$42="Alta",'Mapa de Riesgos'!$AA$42="Mayor"),CONCATENATE("R6C",'Mapa de Riesgos'!$O$42),"")</f>
        <v/>
      </c>
      <c r="AC21" s="49" t="str">
        <f>IF(AND('Mapa de Riesgos'!$Y$43="Alta",'Mapa de Riesgos'!$AA$43="Mayor"),CONCATENATE("R6C",'Mapa de Riesgos'!$O$43),"")</f>
        <v/>
      </c>
      <c r="AD21" s="49" t="str">
        <f>IF(AND('Mapa de Riesgos'!$Y$44="Alta",'Mapa de Riesgos'!$AA$44="Mayor"),CONCATENATE("R6C",'Mapa de Riesgos'!$O$44),"")</f>
        <v/>
      </c>
      <c r="AE21" s="49" t="str">
        <f>IF(AND('Mapa de Riesgos'!$Y$45="Alta",'Mapa de Riesgos'!$AA$45="Mayor"),CONCATENATE("R6C",'Mapa de Riesgos'!$O$45),"")</f>
        <v/>
      </c>
      <c r="AF21" s="49" t="str">
        <f>IF(AND('Mapa de Riesgos'!$Y$46="Alta",'Mapa de Riesgos'!$AA$46="Mayor"),CONCATENATE("R6C",'Mapa de Riesgos'!$O$46),"")</f>
        <v/>
      </c>
      <c r="AG21" s="50" t="str">
        <f>IF(AND('Mapa de Riesgos'!$Y$47="Alta",'Mapa de Riesgos'!$AA$47="Mayor"),CONCATENATE("R6C",'Mapa de Riesgos'!$O$47),"")</f>
        <v/>
      </c>
      <c r="AH21" s="51" t="str">
        <f>IF(AND('Mapa de Riesgos'!$Y$42="Alta",'Mapa de Riesgos'!$AA$42="Catastrófico"),CONCATENATE("R6C",'Mapa de Riesgos'!$O$42),"")</f>
        <v/>
      </c>
      <c r="AI21" s="52" t="str">
        <f>IF(AND('Mapa de Riesgos'!$Y$43="Alta",'Mapa de Riesgos'!$AA$43="Catastrófico"),CONCATENATE("R6C",'Mapa de Riesgos'!$O$43),"")</f>
        <v/>
      </c>
      <c r="AJ21" s="52" t="str">
        <f>IF(AND('Mapa de Riesgos'!$Y$44="Alta",'Mapa de Riesgos'!$AA$44="Catastrófico"),CONCATENATE("R6C",'Mapa de Riesgos'!$O$44),"")</f>
        <v/>
      </c>
      <c r="AK21" s="52" t="str">
        <f>IF(AND('Mapa de Riesgos'!$Y$45="Alta",'Mapa de Riesgos'!$AA$45="Catastrófico"),CONCATENATE("R6C",'Mapa de Riesgos'!$O$45),"")</f>
        <v/>
      </c>
      <c r="AL21" s="52" t="str">
        <f>IF(AND('Mapa de Riesgos'!$Y$46="Alta",'Mapa de Riesgos'!$AA$46="Catastrófico"),CONCATENATE("R6C",'Mapa de Riesgos'!$O$46),"")</f>
        <v/>
      </c>
      <c r="AM21" s="53" t="str">
        <f>IF(AND('Mapa de Riesgos'!$Y$47="Alta",'Mapa de Riesgos'!$AA$47="Catastrófico"),CONCATENATE("R6C",'Mapa de Riesgos'!$O$47),"")</f>
        <v/>
      </c>
      <c r="AN21" s="79"/>
      <c r="AO21" s="356"/>
      <c r="AP21" s="357"/>
      <c r="AQ21" s="357"/>
      <c r="AR21" s="357"/>
      <c r="AS21" s="357"/>
      <c r="AT21" s="358"/>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row>
    <row r="22" spans="1:76" ht="15" customHeight="1" x14ac:dyDescent="0.25">
      <c r="A22" s="79"/>
      <c r="B22" s="267"/>
      <c r="C22" s="267"/>
      <c r="D22" s="268"/>
      <c r="E22" s="366"/>
      <c r="F22" s="365"/>
      <c r="G22" s="365"/>
      <c r="H22" s="365"/>
      <c r="I22" s="365"/>
      <c r="J22" s="63" t="str">
        <f>IF(AND('Mapa de Riesgos'!$Y$48="Alta",'Mapa de Riesgos'!$AA$48="Leve"),CONCATENATE("R7C",'Mapa de Riesgos'!$O$48),"")</f>
        <v/>
      </c>
      <c r="K22" s="64" t="str">
        <f>IF(AND('Mapa de Riesgos'!$Y$49="Alta",'Mapa de Riesgos'!$AA$49="Leve"),CONCATENATE("R7C",'Mapa de Riesgos'!$O$49),"")</f>
        <v/>
      </c>
      <c r="L22" s="64" t="str">
        <f>IF(AND('Mapa de Riesgos'!$Y$50="Alta",'Mapa de Riesgos'!$AA$50="Leve"),CONCATENATE("R7C",'Mapa de Riesgos'!$O$50),"")</f>
        <v/>
      </c>
      <c r="M22" s="64" t="str">
        <f>IF(AND('Mapa de Riesgos'!$Y$51="Alta",'Mapa de Riesgos'!$AA$51="Leve"),CONCATENATE("R7C",'Mapa de Riesgos'!$O$51),"")</f>
        <v/>
      </c>
      <c r="N22" s="64" t="str">
        <f>IF(AND('Mapa de Riesgos'!$Y$52="Alta",'Mapa de Riesgos'!$AA$52="Leve"),CONCATENATE("R7C",'Mapa de Riesgos'!$O$52),"")</f>
        <v/>
      </c>
      <c r="O22" s="65" t="str">
        <f>IF(AND('Mapa de Riesgos'!$Y$53="Alta",'Mapa de Riesgos'!$AA$53="Leve"),CONCATENATE("R7C",'Mapa de Riesgos'!$O$53),"")</f>
        <v/>
      </c>
      <c r="P22" s="63" t="str">
        <f>IF(AND('Mapa de Riesgos'!$Y$48="Alta",'Mapa de Riesgos'!$AA$48="Menor"),CONCATENATE("R7C",'Mapa de Riesgos'!$O$48),"")</f>
        <v/>
      </c>
      <c r="Q22" s="64" t="str">
        <f>IF(AND('Mapa de Riesgos'!$Y$49="Alta",'Mapa de Riesgos'!$AA$49="Menor"),CONCATENATE("R7C",'Mapa de Riesgos'!$O$49),"")</f>
        <v/>
      </c>
      <c r="R22" s="64" t="str">
        <f>IF(AND('Mapa de Riesgos'!$Y$50="Alta",'Mapa de Riesgos'!$AA$50="Menor"),CONCATENATE("R7C",'Mapa de Riesgos'!$O$50),"")</f>
        <v/>
      </c>
      <c r="S22" s="64" t="str">
        <f>IF(AND('Mapa de Riesgos'!$Y$51="Alta",'Mapa de Riesgos'!$AA$51="Menor"),CONCATENATE("R7C",'Mapa de Riesgos'!$O$51),"")</f>
        <v/>
      </c>
      <c r="T22" s="64" t="str">
        <f>IF(AND('Mapa de Riesgos'!$Y$52="Alta",'Mapa de Riesgos'!$AA$52="Menor"),CONCATENATE("R7C",'Mapa de Riesgos'!$O$52),"")</f>
        <v/>
      </c>
      <c r="U22" s="65" t="str">
        <f>IF(AND('Mapa de Riesgos'!$Y$53="Alta",'Mapa de Riesgos'!$AA$53="Menor"),CONCATENATE("R7C",'Mapa de Riesgos'!$O$53),"")</f>
        <v/>
      </c>
      <c r="V22" s="48" t="str">
        <f>IF(AND('Mapa de Riesgos'!$Y$48="Alta",'Mapa de Riesgos'!$AA$48="Moderado"),CONCATENATE("R7C",'Mapa de Riesgos'!$O$48),"")</f>
        <v/>
      </c>
      <c r="W22" s="49" t="str">
        <f>IF(AND('Mapa de Riesgos'!$Y$49="Alta",'Mapa de Riesgos'!$AA$49="Moderado"),CONCATENATE("R7C",'Mapa de Riesgos'!$O$49),"")</f>
        <v/>
      </c>
      <c r="X22" s="49" t="str">
        <f>IF(AND('Mapa de Riesgos'!$Y$50="Alta",'Mapa de Riesgos'!$AA$50="Moderado"),CONCATENATE("R7C",'Mapa de Riesgos'!$O$50),"")</f>
        <v/>
      </c>
      <c r="Y22" s="49" t="str">
        <f>IF(AND('Mapa de Riesgos'!$Y$51="Alta",'Mapa de Riesgos'!$AA$51="Moderado"),CONCATENATE("R7C",'Mapa de Riesgos'!$O$51),"")</f>
        <v/>
      </c>
      <c r="Z22" s="49" t="str">
        <f>IF(AND('Mapa de Riesgos'!$Y$52="Alta",'Mapa de Riesgos'!$AA$52="Moderado"),CONCATENATE("R7C",'Mapa de Riesgos'!$O$52),"")</f>
        <v/>
      </c>
      <c r="AA22" s="50" t="str">
        <f>IF(AND('Mapa de Riesgos'!$Y$53="Alta",'Mapa de Riesgos'!$AA$53="Moderado"),CONCATENATE("R7C",'Mapa de Riesgos'!$O$53),"")</f>
        <v/>
      </c>
      <c r="AB22" s="48" t="str">
        <f>IF(AND('Mapa de Riesgos'!$Y$48="Alta",'Mapa de Riesgos'!$AA$48="Mayor"),CONCATENATE("R7C",'Mapa de Riesgos'!$O$48),"")</f>
        <v/>
      </c>
      <c r="AC22" s="49" t="str">
        <f>IF(AND('Mapa de Riesgos'!$Y$49="Alta",'Mapa de Riesgos'!$AA$49="Mayor"),CONCATENATE("R7C",'Mapa de Riesgos'!$O$49),"")</f>
        <v/>
      </c>
      <c r="AD22" s="49" t="str">
        <f>IF(AND('Mapa de Riesgos'!$Y$50="Alta",'Mapa de Riesgos'!$AA$50="Mayor"),CONCATENATE("R7C",'Mapa de Riesgos'!$O$50),"")</f>
        <v/>
      </c>
      <c r="AE22" s="49" t="str">
        <f>IF(AND('Mapa de Riesgos'!$Y$51="Alta",'Mapa de Riesgos'!$AA$51="Mayor"),CONCATENATE("R7C",'Mapa de Riesgos'!$O$51),"")</f>
        <v/>
      </c>
      <c r="AF22" s="49" t="str">
        <f>IF(AND('Mapa de Riesgos'!$Y$52="Alta",'Mapa de Riesgos'!$AA$52="Mayor"),CONCATENATE("R7C",'Mapa de Riesgos'!$O$52),"")</f>
        <v/>
      </c>
      <c r="AG22" s="50" t="str">
        <f>IF(AND('Mapa de Riesgos'!$Y$53="Alta",'Mapa de Riesgos'!$AA$53="Mayor"),CONCATENATE("R7C",'Mapa de Riesgos'!$O$53),"")</f>
        <v/>
      </c>
      <c r="AH22" s="51" t="str">
        <f>IF(AND('Mapa de Riesgos'!$Y$48="Alta",'Mapa de Riesgos'!$AA$48="Catastrófico"),CONCATENATE("R7C",'Mapa de Riesgos'!$O$48),"")</f>
        <v/>
      </c>
      <c r="AI22" s="52" t="str">
        <f>IF(AND('Mapa de Riesgos'!$Y$49="Alta",'Mapa de Riesgos'!$AA$49="Catastrófico"),CONCATENATE("R7C",'Mapa de Riesgos'!$O$49),"")</f>
        <v/>
      </c>
      <c r="AJ22" s="52" t="str">
        <f>IF(AND('Mapa de Riesgos'!$Y$50="Alta",'Mapa de Riesgos'!$AA$50="Catastrófico"),CONCATENATE("R7C",'Mapa de Riesgos'!$O$50),"")</f>
        <v/>
      </c>
      <c r="AK22" s="52" t="str">
        <f>IF(AND('Mapa de Riesgos'!$Y$51="Alta",'Mapa de Riesgos'!$AA$51="Catastrófico"),CONCATENATE("R7C",'Mapa de Riesgos'!$O$51),"")</f>
        <v/>
      </c>
      <c r="AL22" s="52" t="str">
        <f>IF(AND('Mapa de Riesgos'!$Y$52="Alta",'Mapa de Riesgos'!$AA$52="Catastrófico"),CONCATENATE("R7C",'Mapa de Riesgos'!$O$52),"")</f>
        <v/>
      </c>
      <c r="AM22" s="53" t="str">
        <f>IF(AND('Mapa de Riesgos'!$Y$53="Alta",'Mapa de Riesgos'!$AA$53="Catastrófico"),CONCATENATE("R7C",'Mapa de Riesgos'!$O$53),"")</f>
        <v/>
      </c>
      <c r="AN22" s="79"/>
      <c r="AO22" s="356"/>
      <c r="AP22" s="357"/>
      <c r="AQ22" s="357"/>
      <c r="AR22" s="357"/>
      <c r="AS22" s="357"/>
      <c r="AT22" s="358"/>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row>
    <row r="23" spans="1:76" ht="15" customHeight="1" x14ac:dyDescent="0.25">
      <c r="A23" s="79"/>
      <c r="B23" s="267"/>
      <c r="C23" s="267"/>
      <c r="D23" s="268"/>
      <c r="E23" s="366"/>
      <c r="F23" s="365"/>
      <c r="G23" s="365"/>
      <c r="H23" s="365"/>
      <c r="I23" s="365"/>
      <c r="J23" s="63" t="str">
        <f>IF(AND('Mapa de Riesgos'!$Y$54="Alta",'Mapa de Riesgos'!$AA$54="Leve"),CONCATENATE("R8C",'Mapa de Riesgos'!$O$54),"")</f>
        <v/>
      </c>
      <c r="K23" s="64" t="str">
        <f>IF(AND('Mapa de Riesgos'!$Y$55="Alta",'Mapa de Riesgos'!$AA$55="Leve"),CONCATENATE("R8C",'Mapa de Riesgos'!$O$55),"")</f>
        <v/>
      </c>
      <c r="L23" s="64" t="str">
        <f>IF(AND('Mapa de Riesgos'!$Y$56="Alta",'Mapa de Riesgos'!$AA$56="Leve"),CONCATENATE("R8C",'Mapa de Riesgos'!$O$56),"")</f>
        <v/>
      </c>
      <c r="M23" s="64" t="str">
        <f>IF(AND('Mapa de Riesgos'!$Y$57="Alta",'Mapa de Riesgos'!$AA$57="Leve"),CONCATENATE("R8C",'Mapa de Riesgos'!$O$57),"")</f>
        <v/>
      </c>
      <c r="N23" s="64" t="str">
        <f>IF(AND('Mapa de Riesgos'!$Y$58="Alta",'Mapa de Riesgos'!$AA$58="Leve"),CONCATENATE("R8C",'Mapa de Riesgos'!$O$58),"")</f>
        <v/>
      </c>
      <c r="O23" s="65" t="str">
        <f>IF(AND('Mapa de Riesgos'!$Y$59="Alta",'Mapa de Riesgos'!$AA$59="Leve"),CONCATENATE("R8C",'Mapa de Riesgos'!$O$59),"")</f>
        <v/>
      </c>
      <c r="P23" s="63" t="str">
        <f>IF(AND('Mapa de Riesgos'!$Y$54="Alta",'Mapa de Riesgos'!$AA$54="Menor"),CONCATENATE("R8C",'Mapa de Riesgos'!$O$54),"")</f>
        <v/>
      </c>
      <c r="Q23" s="64" t="str">
        <f>IF(AND('Mapa de Riesgos'!$Y$55="Alta",'Mapa de Riesgos'!$AA$55="Menor"),CONCATENATE("R8C",'Mapa de Riesgos'!$O$55),"")</f>
        <v/>
      </c>
      <c r="R23" s="64" t="str">
        <f>IF(AND('Mapa de Riesgos'!$Y$56="Alta",'Mapa de Riesgos'!$AA$56="Menor"),CONCATENATE("R8C",'Mapa de Riesgos'!$O$56),"")</f>
        <v/>
      </c>
      <c r="S23" s="64" t="str">
        <f>IF(AND('Mapa de Riesgos'!$Y$57="Alta",'Mapa de Riesgos'!$AA$57="Menor"),CONCATENATE("R8C",'Mapa de Riesgos'!$O$57),"")</f>
        <v/>
      </c>
      <c r="T23" s="64" t="str">
        <f>IF(AND('Mapa de Riesgos'!$Y$58="Alta",'Mapa de Riesgos'!$AA$58="Menor"),CONCATENATE("R8C",'Mapa de Riesgos'!$O$58),"")</f>
        <v/>
      </c>
      <c r="U23" s="65" t="str">
        <f>IF(AND('Mapa de Riesgos'!$Y$59="Alta",'Mapa de Riesgos'!$AA$59="Menor"),CONCATENATE("R8C",'Mapa de Riesgos'!$O$59),"")</f>
        <v/>
      </c>
      <c r="V23" s="48" t="str">
        <f>IF(AND('Mapa de Riesgos'!$Y$54="Alta",'Mapa de Riesgos'!$AA$54="Moderado"),CONCATENATE("R8C",'Mapa de Riesgos'!$O$54),"")</f>
        <v/>
      </c>
      <c r="W23" s="49" t="str">
        <f>IF(AND('Mapa de Riesgos'!$Y$55="Alta",'Mapa de Riesgos'!$AA$55="Moderado"),CONCATENATE("R8C",'Mapa de Riesgos'!$O$55),"")</f>
        <v/>
      </c>
      <c r="X23" s="49" t="str">
        <f>IF(AND('Mapa de Riesgos'!$Y$56="Alta",'Mapa de Riesgos'!$AA$56="Moderado"),CONCATENATE("R8C",'Mapa de Riesgos'!$O$56),"")</f>
        <v/>
      </c>
      <c r="Y23" s="49" t="str">
        <f>IF(AND('Mapa de Riesgos'!$Y$57="Alta",'Mapa de Riesgos'!$AA$57="Moderado"),CONCATENATE("R8C",'Mapa de Riesgos'!$O$57),"")</f>
        <v/>
      </c>
      <c r="Z23" s="49" t="str">
        <f>IF(AND('Mapa de Riesgos'!$Y$58="Alta",'Mapa de Riesgos'!$AA$58="Moderado"),CONCATENATE("R8C",'Mapa de Riesgos'!$O$58),"")</f>
        <v/>
      </c>
      <c r="AA23" s="50" t="str">
        <f>IF(AND('Mapa de Riesgos'!$Y$59="Alta",'Mapa de Riesgos'!$AA$59="Moderado"),CONCATENATE("R8C",'Mapa de Riesgos'!$O$59),"")</f>
        <v/>
      </c>
      <c r="AB23" s="48" t="str">
        <f>IF(AND('Mapa de Riesgos'!$Y$54="Alta",'Mapa de Riesgos'!$AA$54="Mayor"),CONCATENATE("R8C",'Mapa de Riesgos'!$O$54),"")</f>
        <v/>
      </c>
      <c r="AC23" s="49" t="str">
        <f>IF(AND('Mapa de Riesgos'!$Y$55="Alta",'Mapa de Riesgos'!$AA$55="Mayor"),CONCATENATE("R8C",'Mapa de Riesgos'!$O$55),"")</f>
        <v/>
      </c>
      <c r="AD23" s="49" t="str">
        <f>IF(AND('Mapa de Riesgos'!$Y$56="Alta",'Mapa de Riesgos'!$AA$56="Mayor"),CONCATENATE("R8C",'Mapa de Riesgos'!$O$56),"")</f>
        <v/>
      </c>
      <c r="AE23" s="49" t="str">
        <f>IF(AND('Mapa de Riesgos'!$Y$57="Alta",'Mapa de Riesgos'!$AA$57="Mayor"),CONCATENATE("R8C",'Mapa de Riesgos'!$O$57),"")</f>
        <v/>
      </c>
      <c r="AF23" s="49" t="str">
        <f>IF(AND('Mapa de Riesgos'!$Y$58="Alta",'Mapa de Riesgos'!$AA$58="Mayor"),CONCATENATE("R8C",'Mapa de Riesgos'!$O$58),"")</f>
        <v/>
      </c>
      <c r="AG23" s="50" t="str">
        <f>IF(AND('Mapa de Riesgos'!$Y$59="Alta",'Mapa de Riesgos'!$AA$59="Mayor"),CONCATENATE("R8C",'Mapa de Riesgos'!$O$59),"")</f>
        <v/>
      </c>
      <c r="AH23" s="51" t="str">
        <f>IF(AND('Mapa de Riesgos'!$Y$54="Alta",'Mapa de Riesgos'!$AA$54="Catastrófico"),CONCATENATE("R8C",'Mapa de Riesgos'!$O$54),"")</f>
        <v/>
      </c>
      <c r="AI23" s="52" t="str">
        <f>IF(AND('Mapa de Riesgos'!$Y$55="Alta",'Mapa de Riesgos'!$AA$55="Catastrófico"),CONCATENATE("R8C",'Mapa de Riesgos'!$O$55),"")</f>
        <v/>
      </c>
      <c r="AJ23" s="52" t="str">
        <f>IF(AND('Mapa de Riesgos'!$Y$56="Alta",'Mapa de Riesgos'!$AA$56="Catastrófico"),CONCATENATE("R8C",'Mapa de Riesgos'!$O$56),"")</f>
        <v/>
      </c>
      <c r="AK23" s="52" t="str">
        <f>IF(AND('Mapa de Riesgos'!$Y$57="Alta",'Mapa de Riesgos'!$AA$57="Catastrófico"),CONCATENATE("R8C",'Mapa de Riesgos'!$O$57),"")</f>
        <v/>
      </c>
      <c r="AL23" s="52" t="str">
        <f>IF(AND('Mapa de Riesgos'!$Y$58="Alta",'Mapa de Riesgos'!$AA$58="Catastrófico"),CONCATENATE("R8C",'Mapa de Riesgos'!$O$58),"")</f>
        <v/>
      </c>
      <c r="AM23" s="53" t="str">
        <f>IF(AND('Mapa de Riesgos'!$Y$59="Alta",'Mapa de Riesgos'!$AA$59="Catastrófico"),CONCATENATE("R8C",'Mapa de Riesgos'!$O$59),"")</f>
        <v/>
      </c>
      <c r="AN23" s="79"/>
      <c r="AO23" s="356"/>
      <c r="AP23" s="357"/>
      <c r="AQ23" s="357"/>
      <c r="AR23" s="357"/>
      <c r="AS23" s="357"/>
      <c r="AT23" s="358"/>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row>
    <row r="24" spans="1:76" ht="15" customHeight="1" x14ac:dyDescent="0.25">
      <c r="A24" s="79"/>
      <c r="B24" s="267"/>
      <c r="C24" s="267"/>
      <c r="D24" s="268"/>
      <c r="E24" s="366"/>
      <c r="F24" s="365"/>
      <c r="G24" s="365"/>
      <c r="H24" s="365"/>
      <c r="I24" s="365"/>
      <c r="J24" s="63" t="str">
        <f>IF(AND('Mapa de Riesgos'!$Y$60="Alta",'Mapa de Riesgos'!$AA$60="Leve"),CONCATENATE("R9C",'Mapa de Riesgos'!$O$60),"")</f>
        <v/>
      </c>
      <c r="K24" s="64" t="str">
        <f>IF(AND('Mapa de Riesgos'!$Y$61="Alta",'Mapa de Riesgos'!$AA$61="Leve"),CONCATENATE("R9C",'Mapa de Riesgos'!$O$61),"")</f>
        <v/>
      </c>
      <c r="L24" s="64" t="str">
        <f>IF(AND('Mapa de Riesgos'!$Y$62="Alta",'Mapa de Riesgos'!$AA$62="Leve"),CONCATENATE("R9C",'Mapa de Riesgos'!$O$62),"")</f>
        <v/>
      </c>
      <c r="M24" s="64" t="str">
        <f>IF(AND('Mapa de Riesgos'!$Y$63="Alta",'Mapa de Riesgos'!$AA$63="Leve"),CONCATENATE("R9C",'Mapa de Riesgos'!$O$63),"")</f>
        <v/>
      </c>
      <c r="N24" s="64" t="str">
        <f>IF(AND('Mapa de Riesgos'!$Y$64="Alta",'Mapa de Riesgos'!$AA$64="Leve"),CONCATENATE("R9C",'Mapa de Riesgos'!$O$64),"")</f>
        <v/>
      </c>
      <c r="O24" s="65" t="str">
        <f>IF(AND('Mapa de Riesgos'!$Y$65="Alta",'Mapa de Riesgos'!$AA$65="Leve"),CONCATENATE("R9C",'Mapa de Riesgos'!$O$65),"")</f>
        <v/>
      </c>
      <c r="P24" s="63" t="str">
        <f>IF(AND('Mapa de Riesgos'!$Y$60="Alta",'Mapa de Riesgos'!$AA$60="Menor"),CONCATENATE("R9C",'Mapa de Riesgos'!$O$60),"")</f>
        <v/>
      </c>
      <c r="Q24" s="64" t="str">
        <f>IF(AND('Mapa de Riesgos'!$Y$61="Alta",'Mapa de Riesgos'!$AA$61="Menor"),CONCATENATE("R9C",'Mapa de Riesgos'!$O$61),"")</f>
        <v/>
      </c>
      <c r="R24" s="64" t="str">
        <f>IF(AND('Mapa de Riesgos'!$Y$62="Alta",'Mapa de Riesgos'!$AA$62="Menor"),CONCATENATE("R9C",'Mapa de Riesgos'!$O$62),"")</f>
        <v/>
      </c>
      <c r="S24" s="64" t="str">
        <f>IF(AND('Mapa de Riesgos'!$Y$63="Alta",'Mapa de Riesgos'!$AA$63="Menor"),CONCATENATE("R9C",'Mapa de Riesgos'!$O$63),"")</f>
        <v/>
      </c>
      <c r="T24" s="64" t="str">
        <f>IF(AND('Mapa de Riesgos'!$Y$64="Alta",'Mapa de Riesgos'!$AA$64="Menor"),CONCATENATE("R9C",'Mapa de Riesgos'!$O$64),"")</f>
        <v/>
      </c>
      <c r="U24" s="65" t="str">
        <f>IF(AND('Mapa de Riesgos'!$Y$65="Alta",'Mapa de Riesgos'!$AA$65="Menor"),CONCATENATE("R9C",'Mapa de Riesgos'!$O$65),"")</f>
        <v/>
      </c>
      <c r="V24" s="48" t="str">
        <f>IF(AND('Mapa de Riesgos'!$Y$60="Alta",'Mapa de Riesgos'!$AA$60="Moderado"),CONCATENATE("R9C",'Mapa de Riesgos'!$O$60),"")</f>
        <v/>
      </c>
      <c r="W24" s="49" t="str">
        <f>IF(AND('Mapa de Riesgos'!$Y$61="Alta",'Mapa de Riesgos'!$AA$61="Moderado"),CONCATENATE("R9C",'Mapa de Riesgos'!$O$61),"")</f>
        <v/>
      </c>
      <c r="X24" s="49" t="str">
        <f>IF(AND('Mapa de Riesgos'!$Y$62="Alta",'Mapa de Riesgos'!$AA$62="Moderado"),CONCATENATE("R9C",'Mapa de Riesgos'!$O$62),"")</f>
        <v/>
      </c>
      <c r="Y24" s="49" t="str">
        <f>IF(AND('Mapa de Riesgos'!$Y$63="Alta",'Mapa de Riesgos'!$AA$63="Moderado"),CONCATENATE("R9C",'Mapa de Riesgos'!$O$63),"")</f>
        <v/>
      </c>
      <c r="Z24" s="49" t="str">
        <f>IF(AND('Mapa de Riesgos'!$Y$64="Alta",'Mapa de Riesgos'!$AA$64="Moderado"),CONCATENATE("R9C",'Mapa de Riesgos'!$O$64),"")</f>
        <v/>
      </c>
      <c r="AA24" s="50" t="str">
        <f>IF(AND('Mapa de Riesgos'!$Y$65="Alta",'Mapa de Riesgos'!$AA$65="Moderado"),CONCATENATE("R9C",'Mapa de Riesgos'!$O$65),"")</f>
        <v/>
      </c>
      <c r="AB24" s="48" t="str">
        <f>IF(AND('Mapa de Riesgos'!$Y$60="Alta",'Mapa de Riesgos'!$AA$60="Mayor"),CONCATENATE("R9C",'Mapa de Riesgos'!$O$60),"")</f>
        <v/>
      </c>
      <c r="AC24" s="49" t="str">
        <f>IF(AND('Mapa de Riesgos'!$Y$61="Alta",'Mapa de Riesgos'!$AA$61="Mayor"),CONCATENATE("R9C",'Mapa de Riesgos'!$O$61),"")</f>
        <v/>
      </c>
      <c r="AD24" s="49" t="str">
        <f>IF(AND('Mapa de Riesgos'!$Y$62="Alta",'Mapa de Riesgos'!$AA$62="Mayor"),CONCATENATE("R9C",'Mapa de Riesgos'!$O$62),"")</f>
        <v/>
      </c>
      <c r="AE24" s="49" t="str">
        <f>IF(AND('Mapa de Riesgos'!$Y$63="Alta",'Mapa de Riesgos'!$AA$63="Mayor"),CONCATENATE("R9C",'Mapa de Riesgos'!$O$63),"")</f>
        <v/>
      </c>
      <c r="AF24" s="49" t="str">
        <f>IF(AND('Mapa de Riesgos'!$Y$64="Alta",'Mapa de Riesgos'!$AA$64="Mayor"),CONCATENATE("R9C",'Mapa de Riesgos'!$O$64),"")</f>
        <v/>
      </c>
      <c r="AG24" s="50" t="str">
        <f>IF(AND('Mapa de Riesgos'!$Y$65="Alta",'Mapa de Riesgos'!$AA$65="Mayor"),CONCATENATE("R9C",'Mapa de Riesgos'!$O$65),"")</f>
        <v/>
      </c>
      <c r="AH24" s="51" t="str">
        <f>IF(AND('Mapa de Riesgos'!$Y$60="Alta",'Mapa de Riesgos'!$AA$60="Catastrófico"),CONCATENATE("R9C",'Mapa de Riesgos'!$O$60),"")</f>
        <v/>
      </c>
      <c r="AI24" s="52" t="str">
        <f>IF(AND('Mapa de Riesgos'!$Y$61="Alta",'Mapa de Riesgos'!$AA$61="Catastrófico"),CONCATENATE("R9C",'Mapa de Riesgos'!$O$61),"")</f>
        <v/>
      </c>
      <c r="AJ24" s="52" t="str">
        <f>IF(AND('Mapa de Riesgos'!$Y$62="Alta",'Mapa de Riesgos'!$AA$62="Catastrófico"),CONCATENATE("R9C",'Mapa de Riesgos'!$O$62),"")</f>
        <v/>
      </c>
      <c r="AK24" s="52" t="str">
        <f>IF(AND('Mapa de Riesgos'!$Y$63="Alta",'Mapa de Riesgos'!$AA$63="Catastrófico"),CONCATENATE("R9C",'Mapa de Riesgos'!$O$63),"")</f>
        <v/>
      </c>
      <c r="AL24" s="52" t="str">
        <f>IF(AND('Mapa de Riesgos'!$Y$64="Alta",'Mapa de Riesgos'!$AA$64="Catastrófico"),CONCATENATE("R9C",'Mapa de Riesgos'!$O$64),"")</f>
        <v/>
      </c>
      <c r="AM24" s="53" t="str">
        <f>IF(AND('Mapa de Riesgos'!$Y$65="Alta",'Mapa de Riesgos'!$AA$65="Catastrófico"),CONCATENATE("R9C",'Mapa de Riesgos'!$O$65),"")</f>
        <v/>
      </c>
      <c r="AN24" s="79"/>
      <c r="AO24" s="356"/>
      <c r="AP24" s="357"/>
      <c r="AQ24" s="357"/>
      <c r="AR24" s="357"/>
      <c r="AS24" s="357"/>
      <c r="AT24" s="358"/>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row>
    <row r="25" spans="1:76" ht="15.75" customHeight="1" thickBot="1" x14ac:dyDescent="0.3">
      <c r="A25" s="79"/>
      <c r="B25" s="267"/>
      <c r="C25" s="267"/>
      <c r="D25" s="268"/>
      <c r="E25" s="367"/>
      <c r="F25" s="368"/>
      <c r="G25" s="368"/>
      <c r="H25" s="368"/>
      <c r="I25" s="368"/>
      <c r="J25" s="66" t="str">
        <f>IF(AND('Mapa de Riesgos'!$Y$66="Alta",'Mapa de Riesgos'!$AA$66="Leve"),CONCATENATE("R10C",'Mapa de Riesgos'!$O$66),"")</f>
        <v/>
      </c>
      <c r="K25" s="67" t="str">
        <f>IF(AND('Mapa de Riesgos'!$Y$68="Alta",'Mapa de Riesgos'!$AA$68="Leve"),CONCATENATE("R10C",'Mapa de Riesgos'!$O$68),"")</f>
        <v/>
      </c>
      <c r="L25" s="67" t="str">
        <f>IF(AND('Mapa de Riesgos'!$Y$69="Alta",'Mapa de Riesgos'!$AA$69="Leve"),CONCATENATE("R10C",'Mapa de Riesgos'!$O$69),"")</f>
        <v/>
      </c>
      <c r="M25" s="67" t="str">
        <f>IF(AND('Mapa de Riesgos'!$Y$70="Alta",'Mapa de Riesgos'!$AA$70="Leve"),CONCATENATE("R10C",'Mapa de Riesgos'!$O$70),"")</f>
        <v/>
      </c>
      <c r="N25" s="67" t="str">
        <f>IF(AND('Mapa de Riesgos'!$Y$71="Alta",'Mapa de Riesgos'!$AA$71="Leve"),CONCATENATE("R10C",'Mapa de Riesgos'!$O$71),"")</f>
        <v/>
      </c>
      <c r="O25" s="68" t="str">
        <f>IF(AND('Mapa de Riesgos'!$Y$72="Alta",'Mapa de Riesgos'!$AA$72="Leve"),CONCATENATE("R10C",'Mapa de Riesgos'!$O$72),"")</f>
        <v/>
      </c>
      <c r="P25" s="66" t="str">
        <f>IF(AND('Mapa de Riesgos'!$Y$66="Alta",'Mapa de Riesgos'!$AA$66="Menor"),CONCATENATE("R10C",'Mapa de Riesgos'!$O$66),"")</f>
        <v/>
      </c>
      <c r="Q25" s="67" t="str">
        <f>IF(AND('Mapa de Riesgos'!$Y$68="Alta",'Mapa de Riesgos'!$AA$68="Menor"),CONCATENATE("R10C",'Mapa de Riesgos'!$O$68),"")</f>
        <v/>
      </c>
      <c r="R25" s="67" t="str">
        <f>IF(AND('Mapa de Riesgos'!$Y$69="Alta",'Mapa de Riesgos'!$AA$69="Menor"),CONCATENATE("R10C",'Mapa de Riesgos'!$O$69),"")</f>
        <v/>
      </c>
      <c r="S25" s="67" t="str">
        <f>IF(AND('Mapa de Riesgos'!$Y$70="Alta",'Mapa de Riesgos'!$AA$70="Menor"),CONCATENATE("R10C",'Mapa de Riesgos'!$O$70),"")</f>
        <v/>
      </c>
      <c r="T25" s="67" t="str">
        <f>IF(AND('Mapa de Riesgos'!$Y$71="Alta",'Mapa de Riesgos'!$AA$71="Menor"),CONCATENATE("R10C",'Mapa de Riesgos'!$O$71),"")</f>
        <v/>
      </c>
      <c r="U25" s="68" t="str">
        <f>IF(AND('Mapa de Riesgos'!$Y$72="Alta",'Mapa de Riesgos'!$AA$72="Menor"),CONCATENATE("R10C",'Mapa de Riesgos'!$O$72),"")</f>
        <v/>
      </c>
      <c r="V25" s="54" t="str">
        <f>IF(AND('Mapa de Riesgos'!$Y$66="Alta",'Mapa de Riesgos'!$AA$66="Moderado"),CONCATENATE("R10C",'Mapa de Riesgos'!$O$66),"")</f>
        <v/>
      </c>
      <c r="W25" s="55" t="str">
        <f>IF(AND('Mapa de Riesgos'!$Y$68="Alta",'Mapa de Riesgos'!$AA$68="Moderado"),CONCATENATE("R10C",'Mapa de Riesgos'!$O$68),"")</f>
        <v/>
      </c>
      <c r="X25" s="55" t="str">
        <f>IF(AND('Mapa de Riesgos'!$Y$69="Alta",'Mapa de Riesgos'!$AA$69="Moderado"),CONCATENATE("R10C",'Mapa de Riesgos'!$O$69),"")</f>
        <v/>
      </c>
      <c r="Y25" s="55" t="str">
        <f>IF(AND('Mapa de Riesgos'!$Y$70="Alta",'Mapa de Riesgos'!$AA$70="Moderado"),CONCATENATE("R10C",'Mapa de Riesgos'!$O$70),"")</f>
        <v/>
      </c>
      <c r="Z25" s="55" t="str">
        <f>IF(AND('Mapa de Riesgos'!$Y$71="Alta",'Mapa de Riesgos'!$AA$71="Moderado"),CONCATENATE("R10C",'Mapa de Riesgos'!$O$71),"")</f>
        <v/>
      </c>
      <c r="AA25" s="56" t="str">
        <f>IF(AND('Mapa de Riesgos'!$Y$72="Alta",'Mapa de Riesgos'!$AA$72="Moderado"),CONCATENATE("R10C",'Mapa de Riesgos'!$O$72),"")</f>
        <v/>
      </c>
      <c r="AB25" s="54" t="str">
        <f>IF(AND('Mapa de Riesgos'!$Y$66="Alta",'Mapa de Riesgos'!$AA$66="Mayor"),CONCATENATE("R10C",'Mapa de Riesgos'!$O$66),"")</f>
        <v/>
      </c>
      <c r="AC25" s="55" t="str">
        <f>IF(AND('Mapa de Riesgos'!$Y$68="Alta",'Mapa de Riesgos'!$AA$68="Mayor"),CONCATENATE("R10C",'Mapa de Riesgos'!$O$68),"")</f>
        <v/>
      </c>
      <c r="AD25" s="55" t="str">
        <f>IF(AND('Mapa de Riesgos'!$Y$69="Alta",'Mapa de Riesgos'!$AA$69="Mayor"),CONCATENATE("R10C",'Mapa de Riesgos'!$O$69),"")</f>
        <v/>
      </c>
      <c r="AE25" s="55" t="str">
        <f>IF(AND('Mapa de Riesgos'!$Y$70="Alta",'Mapa de Riesgos'!$AA$70="Mayor"),CONCATENATE("R10C",'Mapa de Riesgos'!$O$70),"")</f>
        <v/>
      </c>
      <c r="AF25" s="55" t="str">
        <f>IF(AND('Mapa de Riesgos'!$Y$71="Alta",'Mapa de Riesgos'!$AA$71="Mayor"),CONCATENATE("R10C",'Mapa de Riesgos'!$O$71),"")</f>
        <v/>
      </c>
      <c r="AG25" s="56" t="str">
        <f>IF(AND('Mapa de Riesgos'!$Y$72="Alta",'Mapa de Riesgos'!$AA$72="Mayor"),CONCATENATE("R10C",'Mapa de Riesgos'!$O$72),"")</f>
        <v/>
      </c>
      <c r="AH25" s="57" t="str">
        <f>IF(AND('Mapa de Riesgos'!$Y$66="Alta",'Mapa de Riesgos'!$AA$66="Catastrófico"),CONCATENATE("R10C",'Mapa de Riesgos'!$O$66),"")</f>
        <v/>
      </c>
      <c r="AI25" s="58" t="str">
        <f>IF(AND('Mapa de Riesgos'!$Y$68="Alta",'Mapa de Riesgos'!$AA$68="Catastrófico"),CONCATENATE("R10C",'Mapa de Riesgos'!$O$68),"")</f>
        <v/>
      </c>
      <c r="AJ25" s="58" t="str">
        <f>IF(AND('Mapa de Riesgos'!$Y$69="Alta",'Mapa de Riesgos'!$AA$69="Catastrófico"),CONCATENATE("R10C",'Mapa de Riesgos'!$O$69),"")</f>
        <v/>
      </c>
      <c r="AK25" s="58" t="str">
        <f>IF(AND('Mapa de Riesgos'!$Y$70="Alta",'Mapa de Riesgos'!$AA$70="Catastrófico"),CONCATENATE("R10C",'Mapa de Riesgos'!$O$70),"")</f>
        <v/>
      </c>
      <c r="AL25" s="58" t="str">
        <f>IF(AND('Mapa de Riesgos'!$Y$71="Alta",'Mapa de Riesgos'!$AA$71="Catastrófico"),CONCATENATE("R10C",'Mapa de Riesgos'!$O$71),"")</f>
        <v/>
      </c>
      <c r="AM25" s="59" t="str">
        <f>IF(AND('Mapa de Riesgos'!$Y$72="Alta",'Mapa de Riesgos'!$AA$72="Catastrófico"),CONCATENATE("R10C",'Mapa de Riesgos'!$O$72),"")</f>
        <v/>
      </c>
      <c r="AN25" s="79"/>
      <c r="AO25" s="359"/>
      <c r="AP25" s="360"/>
      <c r="AQ25" s="360"/>
      <c r="AR25" s="360"/>
      <c r="AS25" s="360"/>
      <c r="AT25" s="361"/>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row>
    <row r="26" spans="1:76" ht="15" customHeight="1" x14ac:dyDescent="0.25">
      <c r="A26" s="79"/>
      <c r="B26" s="267"/>
      <c r="C26" s="267"/>
      <c r="D26" s="268"/>
      <c r="E26" s="362" t="s">
        <v>171</v>
      </c>
      <c r="F26" s="363"/>
      <c r="G26" s="363"/>
      <c r="H26" s="363"/>
      <c r="I26" s="380"/>
      <c r="J26" s="60" t="str">
        <f>IF(AND('Mapa de Riesgos'!$Y$12="Media",'Mapa de Riesgos'!$AA$12="Leve"),CONCATENATE("R1C",'Mapa de Riesgos'!$O$12),"")</f>
        <v/>
      </c>
      <c r="K26" s="61" t="str">
        <f>IF(AND('Mapa de Riesgos'!$Y$13="Media",'Mapa de Riesgos'!$AA$13="Leve"),CONCATENATE("R1C",'Mapa de Riesgos'!$O$13),"")</f>
        <v/>
      </c>
      <c r="L26" s="61" t="str">
        <f>IF(AND('Mapa de Riesgos'!$Y$14="Media",'Mapa de Riesgos'!$AA$14="Leve"),CONCATENATE("R1C",'Mapa de Riesgos'!$O$14),"")</f>
        <v/>
      </c>
      <c r="M26" s="61" t="str">
        <f>IF(AND('Mapa de Riesgos'!$Y$15="Media",'Mapa de Riesgos'!$AA$15="Leve"),CONCATENATE("R1C",'Mapa de Riesgos'!$O$15),"")</f>
        <v/>
      </c>
      <c r="N26" s="61" t="str">
        <f>IF(AND('Mapa de Riesgos'!$Y$16="Media",'Mapa de Riesgos'!$AA$16="Leve"),CONCATENATE("R1C",'Mapa de Riesgos'!$O$16),"")</f>
        <v/>
      </c>
      <c r="O26" s="62" t="str">
        <f>IF(AND('Mapa de Riesgos'!$Y$17="Media",'Mapa de Riesgos'!$AA$17="Leve"),CONCATENATE("R1C",'Mapa de Riesgos'!$O$17),"")</f>
        <v/>
      </c>
      <c r="P26" s="60" t="str">
        <f>IF(AND('Mapa de Riesgos'!$Y$12="Media",'Mapa de Riesgos'!$AA$12="Menor"),CONCATENATE("R1C",'Mapa de Riesgos'!$O$12),"")</f>
        <v/>
      </c>
      <c r="Q26" s="61" t="str">
        <f>IF(AND('Mapa de Riesgos'!$Y$13="Media",'Mapa de Riesgos'!$AA$13="Menor"),CONCATENATE("R1C",'Mapa de Riesgos'!$O$13),"")</f>
        <v/>
      </c>
      <c r="R26" s="61" t="str">
        <f>IF(AND('Mapa de Riesgos'!$Y$14="Media",'Mapa de Riesgos'!$AA$14="Menor"),CONCATENATE("R1C",'Mapa de Riesgos'!$O$14),"")</f>
        <v/>
      </c>
      <c r="S26" s="61" t="str">
        <f>IF(AND('Mapa de Riesgos'!$Y$15="Media",'Mapa de Riesgos'!$AA$15="Menor"),CONCATENATE("R1C",'Mapa de Riesgos'!$O$15),"")</f>
        <v/>
      </c>
      <c r="T26" s="61" t="str">
        <f>IF(AND('Mapa de Riesgos'!$Y$16="Media",'Mapa de Riesgos'!$AA$16="Menor"),CONCATENATE("R1C",'Mapa de Riesgos'!$O$16),"")</f>
        <v/>
      </c>
      <c r="U26" s="62" t="str">
        <f>IF(AND('Mapa de Riesgos'!$Y$17="Media",'Mapa de Riesgos'!$AA$17="Menor"),CONCATENATE("R1C",'Mapa de Riesgos'!$O$17),"")</f>
        <v/>
      </c>
      <c r="V26" s="60" t="str">
        <f>IF(AND('Mapa de Riesgos'!$Y$12="Media",'Mapa de Riesgos'!$AA$12="Moderado"),CONCATENATE("R1C",'Mapa de Riesgos'!$O$12),"")</f>
        <v/>
      </c>
      <c r="W26" s="61" t="str">
        <f>IF(AND('Mapa de Riesgos'!$Y$13="Media",'Mapa de Riesgos'!$AA$13="Moderado"),CONCATENATE("R1C",'Mapa de Riesgos'!$O$13),"")</f>
        <v/>
      </c>
      <c r="X26" s="61" t="str">
        <f>IF(AND('Mapa de Riesgos'!$Y$14="Media",'Mapa de Riesgos'!$AA$14="Moderado"),CONCATENATE("R1C",'Mapa de Riesgos'!$O$14),"")</f>
        <v/>
      </c>
      <c r="Y26" s="61" t="str">
        <f>IF(AND('Mapa de Riesgos'!$Y$15="Media",'Mapa de Riesgos'!$AA$15="Moderado"),CONCATENATE("R1C",'Mapa de Riesgos'!$O$15),"")</f>
        <v/>
      </c>
      <c r="Z26" s="61" t="str">
        <f>IF(AND('Mapa de Riesgos'!$Y$16="Media",'Mapa de Riesgos'!$AA$16="Moderado"),CONCATENATE("R1C",'Mapa de Riesgos'!$O$16),"")</f>
        <v/>
      </c>
      <c r="AA26" s="62" t="str">
        <f>IF(AND('Mapa de Riesgos'!$Y$17="Media",'Mapa de Riesgos'!$AA$17="Moderado"),CONCATENATE("R1C",'Mapa de Riesgos'!$O$17),"")</f>
        <v/>
      </c>
      <c r="AB26" s="42" t="str">
        <f>IF(AND('Mapa de Riesgos'!$Y$12="Media",'Mapa de Riesgos'!$AA$12="Mayor"),CONCATENATE("R1C",'Mapa de Riesgos'!$O$12),"")</f>
        <v/>
      </c>
      <c r="AC26" s="43" t="str">
        <f>IF(AND('Mapa de Riesgos'!$Y$13="Media",'Mapa de Riesgos'!$AA$13="Mayor"),CONCATENATE("R1C",'Mapa de Riesgos'!$O$13),"")</f>
        <v/>
      </c>
      <c r="AD26" s="43" t="str">
        <f>IF(AND('Mapa de Riesgos'!$Y$14="Media",'Mapa de Riesgos'!$AA$14="Mayor"),CONCATENATE("R1C",'Mapa de Riesgos'!$O$14),"")</f>
        <v/>
      </c>
      <c r="AE26" s="43" t="str">
        <f>IF(AND('Mapa de Riesgos'!$Y$15="Media",'Mapa de Riesgos'!$AA$15="Mayor"),CONCATENATE("R1C",'Mapa de Riesgos'!$O$15),"")</f>
        <v/>
      </c>
      <c r="AF26" s="43" t="str">
        <f>IF(AND('Mapa de Riesgos'!$Y$16="Media",'Mapa de Riesgos'!$AA$16="Mayor"),CONCATENATE("R1C",'Mapa de Riesgos'!$O$16),"")</f>
        <v/>
      </c>
      <c r="AG26" s="44" t="str">
        <f>IF(AND('Mapa de Riesgos'!$Y$17="Media",'Mapa de Riesgos'!$AA$17="Mayor"),CONCATENATE("R1C",'Mapa de Riesgos'!$O$17),"")</f>
        <v/>
      </c>
      <c r="AH26" s="45" t="str">
        <f>IF(AND('Mapa de Riesgos'!$Y$12="Media",'Mapa de Riesgos'!$AA$12="Catastrófico"),CONCATENATE("R1C",'Mapa de Riesgos'!$O$12),"")</f>
        <v/>
      </c>
      <c r="AI26" s="46" t="str">
        <f>IF(AND('Mapa de Riesgos'!$Y$13="Media",'Mapa de Riesgos'!$AA$13="Catastrófico"),CONCATENATE("R1C",'Mapa de Riesgos'!$O$13),"")</f>
        <v/>
      </c>
      <c r="AJ26" s="46" t="str">
        <f>IF(AND('Mapa de Riesgos'!$Y$14="Media",'Mapa de Riesgos'!$AA$14="Catastrófico"),CONCATENATE("R1C",'Mapa de Riesgos'!$O$14),"")</f>
        <v/>
      </c>
      <c r="AK26" s="46" t="str">
        <f>IF(AND('Mapa de Riesgos'!$Y$15="Media",'Mapa de Riesgos'!$AA$15="Catastrófico"),CONCATENATE("R1C",'Mapa de Riesgos'!$O$15),"")</f>
        <v/>
      </c>
      <c r="AL26" s="46" t="str">
        <f>IF(AND('Mapa de Riesgos'!$Y$16="Media",'Mapa de Riesgos'!$AA$16="Catastrófico"),CONCATENATE("R1C",'Mapa de Riesgos'!$O$16),"")</f>
        <v/>
      </c>
      <c r="AM26" s="47" t="str">
        <f>IF(AND('Mapa de Riesgos'!$Y$17="Media",'Mapa de Riesgos'!$AA$17="Catastrófico"),CONCATENATE("R1C",'Mapa de Riesgos'!$O$17),"")</f>
        <v/>
      </c>
      <c r="AN26" s="79"/>
      <c r="AO26" s="392" t="s">
        <v>172</v>
      </c>
      <c r="AP26" s="393"/>
      <c r="AQ26" s="393"/>
      <c r="AR26" s="393"/>
      <c r="AS26" s="393"/>
      <c r="AT26" s="394"/>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row>
    <row r="27" spans="1:76" ht="15" customHeight="1" x14ac:dyDescent="0.25">
      <c r="A27" s="79"/>
      <c r="B27" s="267"/>
      <c r="C27" s="267"/>
      <c r="D27" s="268"/>
      <c r="E27" s="364"/>
      <c r="F27" s="365"/>
      <c r="G27" s="365"/>
      <c r="H27" s="365"/>
      <c r="I27" s="381"/>
      <c r="J27" s="63" t="str">
        <f>IF(AND('Mapa de Riesgos'!$Y$18="Media",'Mapa de Riesgos'!$AA$18="Leve"),CONCATENATE("R2C",'Mapa de Riesgos'!$O$18),"")</f>
        <v/>
      </c>
      <c r="K27" s="64" t="str">
        <f>IF(AND('Mapa de Riesgos'!$Y$19="Media",'Mapa de Riesgos'!$AA$19="Leve"),CONCATENATE("R2C",'Mapa de Riesgos'!$O$19),"")</f>
        <v/>
      </c>
      <c r="L27" s="64" t="str">
        <f>IF(AND('Mapa de Riesgos'!$Y$20="Media",'Mapa de Riesgos'!$AA$20="Leve"),CONCATENATE("R2C",'Mapa de Riesgos'!$O$20),"")</f>
        <v/>
      </c>
      <c r="M27" s="64" t="str">
        <f>IF(AND('Mapa de Riesgos'!$Y$21="Media",'Mapa de Riesgos'!$AA$21="Leve"),CONCATENATE("R2C",'Mapa de Riesgos'!$O$21),"")</f>
        <v/>
      </c>
      <c r="N27" s="64" t="str">
        <f>IF(AND('Mapa de Riesgos'!$Y$22="Media",'Mapa de Riesgos'!$AA$22="Leve"),CONCATENATE("R2C",'Mapa de Riesgos'!$O$22),"")</f>
        <v/>
      </c>
      <c r="O27" s="65" t="str">
        <f>IF(AND('Mapa de Riesgos'!$Y$23="Media",'Mapa de Riesgos'!$AA$23="Leve"),CONCATENATE("R2C",'Mapa de Riesgos'!$O$23),"")</f>
        <v/>
      </c>
      <c r="P27" s="63" t="str">
        <f>IF(AND('Mapa de Riesgos'!$Y$18="Media",'Mapa de Riesgos'!$AA$18="Menor"),CONCATENATE("R2C",'Mapa de Riesgos'!$O$18),"")</f>
        <v/>
      </c>
      <c r="Q27" s="64" t="str">
        <f>IF(AND('Mapa de Riesgos'!$Y$19="Media",'Mapa de Riesgos'!$AA$19="Menor"),CONCATENATE("R2C",'Mapa de Riesgos'!$O$19),"")</f>
        <v/>
      </c>
      <c r="R27" s="64" t="str">
        <f>IF(AND('Mapa de Riesgos'!$Y$20="Media",'Mapa de Riesgos'!$AA$20="Menor"),CONCATENATE("R2C",'Mapa de Riesgos'!$O$20),"")</f>
        <v/>
      </c>
      <c r="S27" s="64" t="str">
        <f>IF(AND('Mapa de Riesgos'!$Y$21="Media",'Mapa de Riesgos'!$AA$21="Menor"),CONCATENATE("R2C",'Mapa de Riesgos'!$O$21),"")</f>
        <v/>
      </c>
      <c r="T27" s="64" t="str">
        <f>IF(AND('Mapa de Riesgos'!$Y$22="Media",'Mapa de Riesgos'!$AA$22="Menor"),CONCATENATE("R2C",'Mapa de Riesgos'!$O$22),"")</f>
        <v/>
      </c>
      <c r="U27" s="65" t="str">
        <f>IF(AND('Mapa de Riesgos'!$Y$23="Media",'Mapa de Riesgos'!$AA$23="Menor"),CONCATENATE("R2C",'Mapa de Riesgos'!$O$23),"")</f>
        <v/>
      </c>
      <c r="V27" s="63" t="str">
        <f>IF(AND('Mapa de Riesgos'!$Y$18="Media",'Mapa de Riesgos'!$AA$18="Moderado"),CONCATENATE("R2C",'Mapa de Riesgos'!$O$18),"")</f>
        <v/>
      </c>
      <c r="W27" s="64" t="str">
        <f>IF(AND('Mapa de Riesgos'!$Y$19="Media",'Mapa de Riesgos'!$AA$19="Moderado"),CONCATENATE("R2C",'Mapa de Riesgos'!$O$19),"")</f>
        <v/>
      </c>
      <c r="X27" s="64" t="str">
        <f>IF(AND('Mapa de Riesgos'!$Y$20="Media",'Mapa de Riesgos'!$AA$20="Moderado"),CONCATENATE("R2C",'Mapa de Riesgos'!$O$20),"")</f>
        <v/>
      </c>
      <c r="Y27" s="64" t="str">
        <f>IF(AND('Mapa de Riesgos'!$Y$21="Media",'Mapa de Riesgos'!$AA$21="Moderado"),CONCATENATE("R2C",'Mapa de Riesgos'!$O$21),"")</f>
        <v/>
      </c>
      <c r="Z27" s="64" t="str">
        <f>IF(AND('Mapa de Riesgos'!$Y$22="Media",'Mapa de Riesgos'!$AA$22="Moderado"),CONCATENATE("R2C",'Mapa de Riesgos'!$O$22),"")</f>
        <v/>
      </c>
      <c r="AA27" s="65" t="str">
        <f>IF(AND('Mapa de Riesgos'!$Y$23="Media",'Mapa de Riesgos'!$AA$23="Moderado"),CONCATENATE("R2C",'Mapa de Riesgos'!$O$23),"")</f>
        <v/>
      </c>
      <c r="AB27" s="48" t="str">
        <f>IF(AND('Mapa de Riesgos'!$Y$18="Media",'Mapa de Riesgos'!$AA$18="Mayor"),CONCATENATE("R2C",'Mapa de Riesgos'!$O$18),"")</f>
        <v/>
      </c>
      <c r="AC27" s="49" t="str">
        <f>IF(AND('Mapa de Riesgos'!$Y$19="Media",'Mapa de Riesgos'!$AA$19="Mayor"),CONCATENATE("R2C",'Mapa de Riesgos'!$O$19),"")</f>
        <v/>
      </c>
      <c r="AD27" s="49" t="str">
        <f>IF(AND('Mapa de Riesgos'!$Y$20="Media",'Mapa de Riesgos'!$AA$20="Mayor"),CONCATENATE("R2C",'Mapa de Riesgos'!$O$20),"")</f>
        <v/>
      </c>
      <c r="AE27" s="49" t="str">
        <f>IF(AND('Mapa de Riesgos'!$Y$21="Media",'Mapa de Riesgos'!$AA$21="Mayor"),CONCATENATE("R2C",'Mapa de Riesgos'!$O$21),"")</f>
        <v/>
      </c>
      <c r="AF27" s="49" t="str">
        <f>IF(AND('Mapa de Riesgos'!$Y$22="Media",'Mapa de Riesgos'!$AA$22="Mayor"),CONCATENATE("R2C",'Mapa de Riesgos'!$O$22),"")</f>
        <v/>
      </c>
      <c r="AG27" s="50" t="str">
        <f>IF(AND('Mapa de Riesgos'!$Y$23="Media",'Mapa de Riesgos'!$AA$23="Mayor"),CONCATENATE("R2C",'Mapa de Riesgos'!$O$23),"")</f>
        <v/>
      </c>
      <c r="AH27" s="51" t="str">
        <f>IF(AND('Mapa de Riesgos'!$Y$18="Media",'Mapa de Riesgos'!$AA$18="Catastrófico"),CONCATENATE("R2C",'Mapa de Riesgos'!$O$18),"")</f>
        <v/>
      </c>
      <c r="AI27" s="52" t="str">
        <f>IF(AND('Mapa de Riesgos'!$Y$19="Media",'Mapa de Riesgos'!$AA$19="Catastrófico"),CONCATENATE("R2C",'Mapa de Riesgos'!$O$19),"")</f>
        <v/>
      </c>
      <c r="AJ27" s="52" t="str">
        <f>IF(AND('Mapa de Riesgos'!$Y$20="Media",'Mapa de Riesgos'!$AA$20="Catastrófico"),CONCATENATE("R2C",'Mapa de Riesgos'!$O$20),"")</f>
        <v/>
      </c>
      <c r="AK27" s="52" t="str">
        <f>IF(AND('Mapa de Riesgos'!$Y$21="Media",'Mapa de Riesgos'!$AA$21="Catastrófico"),CONCATENATE("R2C",'Mapa de Riesgos'!$O$21),"")</f>
        <v/>
      </c>
      <c r="AL27" s="52" t="str">
        <f>IF(AND('Mapa de Riesgos'!$Y$22="Media",'Mapa de Riesgos'!$AA$22="Catastrófico"),CONCATENATE("R2C",'Mapa de Riesgos'!$O$22),"")</f>
        <v/>
      </c>
      <c r="AM27" s="53" t="str">
        <f>IF(AND('Mapa de Riesgos'!$Y$23="Media",'Mapa de Riesgos'!$AA$23="Catastrófico"),CONCATENATE("R2C",'Mapa de Riesgos'!$O$23),"")</f>
        <v/>
      </c>
      <c r="AN27" s="79"/>
      <c r="AO27" s="395"/>
      <c r="AP27" s="396"/>
      <c r="AQ27" s="396"/>
      <c r="AR27" s="396"/>
      <c r="AS27" s="396"/>
      <c r="AT27" s="397"/>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row>
    <row r="28" spans="1:76" ht="15" customHeight="1" x14ac:dyDescent="0.25">
      <c r="A28" s="79"/>
      <c r="B28" s="267"/>
      <c r="C28" s="267"/>
      <c r="D28" s="268"/>
      <c r="E28" s="366"/>
      <c r="F28" s="365"/>
      <c r="G28" s="365"/>
      <c r="H28" s="365"/>
      <c r="I28" s="381"/>
      <c r="J28" s="63" t="str">
        <f>IF(AND('Mapa de Riesgos'!$Y$24="Media",'Mapa de Riesgos'!$AA$24="Leve"),CONCATENATE("R3C",'Mapa de Riesgos'!$O$24),"")</f>
        <v/>
      </c>
      <c r="K28" s="64" t="str">
        <f>IF(AND('Mapa de Riesgos'!$Y$25="Media",'Mapa de Riesgos'!$AA$25="Leve"),CONCATENATE("R3C",'Mapa de Riesgos'!$O$25),"")</f>
        <v/>
      </c>
      <c r="L28" s="64" t="str">
        <f>IF(AND('Mapa de Riesgos'!$Y$26="Media",'Mapa de Riesgos'!$AA$26="Leve"),CONCATENATE("R3C",'Mapa de Riesgos'!$O$26),"")</f>
        <v/>
      </c>
      <c r="M28" s="64" t="str">
        <f>IF(AND('Mapa de Riesgos'!$Y$27="Media",'Mapa de Riesgos'!$AA$27="Leve"),CONCATENATE("R3C",'Mapa de Riesgos'!$O$27),"")</f>
        <v/>
      </c>
      <c r="N28" s="64" t="str">
        <f>IF(AND('Mapa de Riesgos'!$Y$28="Media",'Mapa de Riesgos'!$AA$28="Leve"),CONCATENATE("R3C",'Mapa de Riesgos'!$O$28),"")</f>
        <v/>
      </c>
      <c r="O28" s="65" t="str">
        <f>IF(AND('Mapa de Riesgos'!$Y$29="Media",'Mapa de Riesgos'!$AA$29="Leve"),CONCATENATE("R3C",'Mapa de Riesgos'!$O$29),"")</f>
        <v/>
      </c>
      <c r="P28" s="63" t="str">
        <f>IF(AND('Mapa de Riesgos'!$Y$24="Media",'Mapa de Riesgos'!$AA$24="Menor"),CONCATENATE("R3C",'Mapa de Riesgos'!$O$24),"")</f>
        <v/>
      </c>
      <c r="Q28" s="64" t="str">
        <f>IF(AND('Mapa de Riesgos'!$Y$25="Media",'Mapa de Riesgos'!$AA$25="Menor"),CONCATENATE("R3C",'Mapa de Riesgos'!$O$25),"")</f>
        <v/>
      </c>
      <c r="R28" s="64" t="str">
        <f>IF(AND('Mapa de Riesgos'!$Y$26="Media",'Mapa de Riesgos'!$AA$26="Menor"),CONCATENATE("R3C",'Mapa de Riesgos'!$O$26),"")</f>
        <v/>
      </c>
      <c r="S28" s="64" t="str">
        <f>IF(AND('Mapa de Riesgos'!$Y$27="Media",'Mapa de Riesgos'!$AA$27="Menor"),CONCATENATE("R3C",'Mapa de Riesgos'!$O$27),"")</f>
        <v/>
      </c>
      <c r="T28" s="64" t="str">
        <f>IF(AND('Mapa de Riesgos'!$Y$28="Media",'Mapa de Riesgos'!$AA$28="Menor"),CONCATENATE("R3C",'Mapa de Riesgos'!$O$28),"")</f>
        <v/>
      </c>
      <c r="U28" s="65" t="str">
        <f>IF(AND('Mapa de Riesgos'!$Y$29="Media",'Mapa de Riesgos'!$AA$29="Menor"),CONCATENATE("R3C",'Mapa de Riesgos'!$O$29),"")</f>
        <v/>
      </c>
      <c r="V28" s="63" t="str">
        <f>IF(AND('Mapa de Riesgos'!$Y$24="Media",'Mapa de Riesgos'!$AA$24="Moderado"),CONCATENATE("R3C",'Mapa de Riesgos'!$O$24),"")</f>
        <v/>
      </c>
      <c r="W28" s="64" t="str">
        <f>IF(AND('Mapa de Riesgos'!$Y$25="Media",'Mapa de Riesgos'!$AA$25="Moderado"),CONCATENATE("R3C",'Mapa de Riesgos'!$O$25),"")</f>
        <v/>
      </c>
      <c r="X28" s="64" t="str">
        <f>IF(AND('Mapa de Riesgos'!$Y$26="Media",'Mapa de Riesgos'!$AA$26="Moderado"),CONCATENATE("R3C",'Mapa de Riesgos'!$O$26),"")</f>
        <v/>
      </c>
      <c r="Y28" s="64" t="str">
        <f>IF(AND('Mapa de Riesgos'!$Y$27="Media",'Mapa de Riesgos'!$AA$27="Moderado"),CONCATENATE("R3C",'Mapa de Riesgos'!$O$27),"")</f>
        <v/>
      </c>
      <c r="Z28" s="64" t="str">
        <f>IF(AND('Mapa de Riesgos'!$Y$28="Media",'Mapa de Riesgos'!$AA$28="Moderado"),CONCATENATE("R3C",'Mapa de Riesgos'!$O$28),"")</f>
        <v/>
      </c>
      <c r="AA28" s="65" t="str">
        <f>IF(AND('Mapa de Riesgos'!$Y$29="Media",'Mapa de Riesgos'!$AA$29="Moderado"),CONCATENATE("R3C",'Mapa de Riesgos'!$O$29),"")</f>
        <v/>
      </c>
      <c r="AB28" s="48" t="str">
        <f>IF(AND('Mapa de Riesgos'!$Y$24="Media",'Mapa de Riesgos'!$AA$24="Mayor"),CONCATENATE("R3C",'Mapa de Riesgos'!$O$24),"")</f>
        <v/>
      </c>
      <c r="AC28" s="49" t="str">
        <f>IF(AND('Mapa de Riesgos'!$Y$25="Media",'Mapa de Riesgos'!$AA$25="Mayor"),CONCATENATE("R3C",'Mapa de Riesgos'!$O$25),"")</f>
        <v/>
      </c>
      <c r="AD28" s="49" t="str">
        <f>IF(AND('Mapa de Riesgos'!$Y$26="Media",'Mapa de Riesgos'!$AA$26="Mayor"),CONCATENATE("R3C",'Mapa de Riesgos'!$O$26),"")</f>
        <v/>
      </c>
      <c r="AE28" s="49" t="str">
        <f>IF(AND('Mapa de Riesgos'!$Y$27="Media",'Mapa de Riesgos'!$AA$27="Mayor"),CONCATENATE("R3C",'Mapa de Riesgos'!$O$27),"")</f>
        <v/>
      </c>
      <c r="AF28" s="49" t="str">
        <f>IF(AND('Mapa de Riesgos'!$Y$28="Media",'Mapa de Riesgos'!$AA$28="Mayor"),CONCATENATE("R3C",'Mapa de Riesgos'!$O$28),"")</f>
        <v/>
      </c>
      <c r="AG28" s="50" t="str">
        <f>IF(AND('Mapa de Riesgos'!$Y$29="Media",'Mapa de Riesgos'!$AA$29="Mayor"),CONCATENATE("R3C",'Mapa de Riesgos'!$O$29),"")</f>
        <v/>
      </c>
      <c r="AH28" s="51" t="str">
        <f>IF(AND('Mapa de Riesgos'!$Y$24="Media",'Mapa de Riesgos'!$AA$24="Catastrófico"),CONCATENATE("R3C",'Mapa de Riesgos'!$O$24),"")</f>
        <v/>
      </c>
      <c r="AI28" s="52" t="str">
        <f>IF(AND('Mapa de Riesgos'!$Y$25="Media",'Mapa de Riesgos'!$AA$25="Catastrófico"),CONCATENATE("R3C",'Mapa de Riesgos'!$O$25),"")</f>
        <v/>
      </c>
      <c r="AJ28" s="52" t="str">
        <f>IF(AND('Mapa de Riesgos'!$Y$26="Media",'Mapa de Riesgos'!$AA$26="Catastrófico"),CONCATENATE("R3C",'Mapa de Riesgos'!$O$26),"")</f>
        <v/>
      </c>
      <c r="AK28" s="52" t="str">
        <f>IF(AND('Mapa de Riesgos'!$Y$27="Media",'Mapa de Riesgos'!$AA$27="Catastrófico"),CONCATENATE("R3C",'Mapa de Riesgos'!$O$27),"")</f>
        <v/>
      </c>
      <c r="AL28" s="52" t="str">
        <f>IF(AND('Mapa de Riesgos'!$Y$28="Media",'Mapa de Riesgos'!$AA$28="Catastrófico"),CONCATENATE("R3C",'Mapa de Riesgos'!$O$28),"")</f>
        <v/>
      </c>
      <c r="AM28" s="53" t="str">
        <f>IF(AND('Mapa de Riesgos'!$Y$29="Media",'Mapa de Riesgos'!$AA$29="Catastrófico"),CONCATENATE("R3C",'Mapa de Riesgos'!$O$29),"")</f>
        <v/>
      </c>
      <c r="AN28" s="79"/>
      <c r="AO28" s="395"/>
      <c r="AP28" s="396"/>
      <c r="AQ28" s="396"/>
      <c r="AR28" s="396"/>
      <c r="AS28" s="396"/>
      <c r="AT28" s="397"/>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row>
    <row r="29" spans="1:76" ht="15" customHeight="1" x14ac:dyDescent="0.25">
      <c r="A29" s="79"/>
      <c r="B29" s="267"/>
      <c r="C29" s="267"/>
      <c r="D29" s="268"/>
      <c r="E29" s="366"/>
      <c r="F29" s="365"/>
      <c r="G29" s="365"/>
      <c r="H29" s="365"/>
      <c r="I29" s="381"/>
      <c r="J29" s="63" t="str">
        <f>IF(AND('Mapa de Riesgos'!$Y$30="Media",'Mapa de Riesgos'!$AA$30="Leve"),CONCATENATE("R4C",'Mapa de Riesgos'!$O$30),"")</f>
        <v/>
      </c>
      <c r="K29" s="64" t="str">
        <f>IF(AND('Mapa de Riesgos'!$Y$31="Media",'Mapa de Riesgos'!$AA$31="Leve"),CONCATENATE("R4C",'Mapa de Riesgos'!$O$31),"")</f>
        <v/>
      </c>
      <c r="L29" s="64" t="str">
        <f>IF(AND('Mapa de Riesgos'!$Y$32="Media",'Mapa de Riesgos'!$AA$32="Leve"),CONCATENATE("R4C",'Mapa de Riesgos'!$O$32),"")</f>
        <v/>
      </c>
      <c r="M29" s="64" t="str">
        <f>IF(AND('Mapa de Riesgos'!$Y$33="Media",'Mapa de Riesgos'!$AA$33="Leve"),CONCATENATE("R4C",'Mapa de Riesgos'!$O$33),"")</f>
        <v/>
      </c>
      <c r="N29" s="64" t="str">
        <f>IF(AND('Mapa de Riesgos'!$Y$34="Media",'Mapa de Riesgos'!$AA$34="Leve"),CONCATENATE("R4C",'Mapa de Riesgos'!$O$34),"")</f>
        <v/>
      </c>
      <c r="O29" s="65" t="str">
        <f>IF(AND('Mapa de Riesgos'!$Y$35="Media",'Mapa de Riesgos'!$AA$35="Leve"),CONCATENATE("R4C",'Mapa de Riesgos'!$O$35),"")</f>
        <v/>
      </c>
      <c r="P29" s="63" t="str">
        <f>IF(AND('Mapa de Riesgos'!$Y$30="Media",'Mapa de Riesgos'!$AA$30="Menor"),CONCATENATE("R4C",'Mapa de Riesgos'!$O$30),"")</f>
        <v/>
      </c>
      <c r="Q29" s="64" t="str">
        <f>IF(AND('Mapa de Riesgos'!$Y$31="Media",'Mapa de Riesgos'!$AA$31="Menor"),CONCATENATE("R4C",'Mapa de Riesgos'!$O$31),"")</f>
        <v/>
      </c>
      <c r="R29" s="64" t="str">
        <f>IF(AND('Mapa de Riesgos'!$Y$32="Media",'Mapa de Riesgos'!$AA$32="Menor"),CONCATENATE("R4C",'Mapa de Riesgos'!$O$32),"")</f>
        <v/>
      </c>
      <c r="S29" s="64" t="str">
        <f>IF(AND('Mapa de Riesgos'!$Y$33="Media",'Mapa de Riesgos'!$AA$33="Menor"),CONCATENATE("R4C",'Mapa de Riesgos'!$O$33),"")</f>
        <v/>
      </c>
      <c r="T29" s="64" t="str">
        <f>IF(AND('Mapa de Riesgos'!$Y$34="Media",'Mapa de Riesgos'!$AA$34="Menor"),CONCATENATE("R4C",'Mapa de Riesgos'!$O$34),"")</f>
        <v/>
      </c>
      <c r="U29" s="65" t="str">
        <f>IF(AND('Mapa de Riesgos'!$Y$35="Media",'Mapa de Riesgos'!$AA$35="Menor"),CONCATENATE("R4C",'Mapa de Riesgos'!$O$35),"")</f>
        <v/>
      </c>
      <c r="V29" s="63" t="str">
        <f>IF(AND('Mapa de Riesgos'!$Y$30="Media",'Mapa de Riesgos'!$AA$30="Moderado"),CONCATENATE("R4C",'Mapa de Riesgos'!$O$30),"")</f>
        <v/>
      </c>
      <c r="W29" s="64" t="str">
        <f>IF(AND('Mapa de Riesgos'!$Y$31="Media",'Mapa de Riesgos'!$AA$31="Moderado"),CONCATENATE("R4C",'Mapa de Riesgos'!$O$31),"")</f>
        <v/>
      </c>
      <c r="X29" s="64" t="str">
        <f>IF(AND('Mapa de Riesgos'!$Y$32="Media",'Mapa de Riesgos'!$AA$32="Moderado"),CONCATENATE("R4C",'Mapa de Riesgos'!$O$32),"")</f>
        <v/>
      </c>
      <c r="Y29" s="64" t="str">
        <f>IF(AND('Mapa de Riesgos'!$Y$33="Media",'Mapa de Riesgos'!$AA$33="Moderado"),CONCATENATE("R4C",'Mapa de Riesgos'!$O$33),"")</f>
        <v/>
      </c>
      <c r="Z29" s="64" t="str">
        <f>IF(AND('Mapa de Riesgos'!$Y$34="Media",'Mapa de Riesgos'!$AA$34="Moderado"),CONCATENATE("R4C",'Mapa de Riesgos'!$O$34),"")</f>
        <v/>
      </c>
      <c r="AA29" s="65" t="str">
        <f>IF(AND('Mapa de Riesgos'!$Y$35="Media",'Mapa de Riesgos'!$AA$35="Moderado"),CONCATENATE("R4C",'Mapa de Riesgos'!$O$35),"")</f>
        <v/>
      </c>
      <c r="AB29" s="48" t="str">
        <f>IF(AND('Mapa de Riesgos'!$Y$30="Media",'Mapa de Riesgos'!$AA$30="Mayor"),CONCATENATE("R4C",'Mapa de Riesgos'!$O$30),"")</f>
        <v/>
      </c>
      <c r="AC29" s="49" t="str">
        <f>IF(AND('Mapa de Riesgos'!$Y$31="Media",'Mapa de Riesgos'!$AA$31="Mayor"),CONCATENATE("R4C",'Mapa de Riesgos'!$O$31),"")</f>
        <v/>
      </c>
      <c r="AD29" s="49" t="str">
        <f>IF(AND('Mapa de Riesgos'!$Y$32="Media",'Mapa de Riesgos'!$AA$32="Mayor"),CONCATENATE("R4C",'Mapa de Riesgos'!$O$32),"")</f>
        <v/>
      </c>
      <c r="AE29" s="49" t="str">
        <f>IF(AND('Mapa de Riesgos'!$Y$33="Media",'Mapa de Riesgos'!$AA$33="Mayor"),CONCATENATE("R4C",'Mapa de Riesgos'!$O$33),"")</f>
        <v/>
      </c>
      <c r="AF29" s="49" t="str">
        <f>IF(AND('Mapa de Riesgos'!$Y$34="Media",'Mapa de Riesgos'!$AA$34="Mayor"),CONCATENATE("R4C",'Mapa de Riesgos'!$O$34),"")</f>
        <v/>
      </c>
      <c r="AG29" s="50" t="str">
        <f>IF(AND('Mapa de Riesgos'!$Y$35="Media",'Mapa de Riesgos'!$AA$35="Mayor"),CONCATENATE("R4C",'Mapa de Riesgos'!$O$35),"")</f>
        <v/>
      </c>
      <c r="AH29" s="51" t="str">
        <f>IF(AND('Mapa de Riesgos'!$Y$30="Media",'Mapa de Riesgos'!$AA$30="Catastrófico"),CONCATENATE("R4C",'Mapa de Riesgos'!$O$30),"")</f>
        <v/>
      </c>
      <c r="AI29" s="52" t="str">
        <f>IF(AND('Mapa de Riesgos'!$Y$31="Media",'Mapa de Riesgos'!$AA$31="Catastrófico"),CONCATENATE("R4C",'Mapa de Riesgos'!$O$31),"")</f>
        <v/>
      </c>
      <c r="AJ29" s="52" t="str">
        <f>IF(AND('Mapa de Riesgos'!$Y$32="Media",'Mapa de Riesgos'!$AA$32="Catastrófico"),CONCATENATE("R4C",'Mapa de Riesgos'!$O$32),"")</f>
        <v/>
      </c>
      <c r="AK29" s="52" t="str">
        <f>IF(AND('Mapa de Riesgos'!$Y$33="Media",'Mapa de Riesgos'!$AA$33="Catastrófico"),CONCATENATE("R4C",'Mapa de Riesgos'!$O$33),"")</f>
        <v/>
      </c>
      <c r="AL29" s="52" t="str">
        <f>IF(AND('Mapa de Riesgos'!$Y$34="Media",'Mapa de Riesgos'!$AA$34="Catastrófico"),CONCATENATE("R4C",'Mapa de Riesgos'!$O$34),"")</f>
        <v/>
      </c>
      <c r="AM29" s="53" t="str">
        <f>IF(AND('Mapa de Riesgos'!$Y$35="Media",'Mapa de Riesgos'!$AA$35="Catastrófico"),CONCATENATE("R4C",'Mapa de Riesgos'!$O$35),"")</f>
        <v/>
      </c>
      <c r="AN29" s="79"/>
      <c r="AO29" s="395"/>
      <c r="AP29" s="396"/>
      <c r="AQ29" s="396"/>
      <c r="AR29" s="396"/>
      <c r="AS29" s="396"/>
      <c r="AT29" s="397"/>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row>
    <row r="30" spans="1:76" ht="15" customHeight="1" x14ac:dyDescent="0.25">
      <c r="A30" s="79"/>
      <c r="B30" s="267"/>
      <c r="C30" s="267"/>
      <c r="D30" s="268"/>
      <c r="E30" s="366"/>
      <c r="F30" s="365"/>
      <c r="G30" s="365"/>
      <c r="H30" s="365"/>
      <c r="I30" s="381"/>
      <c r="J30" s="63" t="str">
        <f>IF(AND('Mapa de Riesgos'!$Y$36="Media",'Mapa de Riesgos'!$AA$36="Leve"),CONCATENATE("R5C",'Mapa de Riesgos'!$O$36),"")</f>
        <v/>
      </c>
      <c r="K30" s="64" t="str">
        <f>IF(AND('Mapa de Riesgos'!$Y$37="Media",'Mapa de Riesgos'!$AA$37="Leve"),CONCATENATE("R5C",'Mapa de Riesgos'!$O$37),"")</f>
        <v/>
      </c>
      <c r="L30" s="64" t="str">
        <f>IF(AND('Mapa de Riesgos'!$Y$38="Media",'Mapa de Riesgos'!$AA$38="Leve"),CONCATENATE("R5C",'Mapa de Riesgos'!$O$38),"")</f>
        <v/>
      </c>
      <c r="M30" s="64" t="str">
        <f>IF(AND('Mapa de Riesgos'!$Y$39="Media",'Mapa de Riesgos'!$AA$39="Leve"),CONCATENATE("R5C",'Mapa de Riesgos'!$O$39),"")</f>
        <v/>
      </c>
      <c r="N30" s="64" t="str">
        <f>IF(AND('Mapa de Riesgos'!$Y$40="Media",'Mapa de Riesgos'!$AA$40="Leve"),CONCATENATE("R5C",'Mapa de Riesgos'!$O$40),"")</f>
        <v/>
      </c>
      <c r="O30" s="65" t="str">
        <f>IF(AND('Mapa de Riesgos'!$Y$41="Media",'Mapa de Riesgos'!$AA$41="Leve"),CONCATENATE("R5C",'Mapa de Riesgos'!$O$41),"")</f>
        <v/>
      </c>
      <c r="P30" s="63" t="str">
        <f>IF(AND('Mapa de Riesgos'!$Y$36="Media",'Mapa de Riesgos'!$AA$36="Menor"),CONCATENATE("R5C",'Mapa de Riesgos'!$O$36),"")</f>
        <v/>
      </c>
      <c r="Q30" s="64" t="str">
        <f>IF(AND('Mapa de Riesgos'!$Y$37="Media",'Mapa de Riesgos'!$AA$37="Menor"),CONCATENATE("R5C",'Mapa de Riesgos'!$O$37),"")</f>
        <v/>
      </c>
      <c r="R30" s="64" t="str">
        <f>IF(AND('Mapa de Riesgos'!$Y$38="Media",'Mapa de Riesgos'!$AA$38="Menor"),CONCATENATE("R5C",'Mapa de Riesgos'!$O$38),"")</f>
        <v/>
      </c>
      <c r="S30" s="64" t="str">
        <f>IF(AND('Mapa de Riesgos'!$Y$39="Media",'Mapa de Riesgos'!$AA$39="Menor"),CONCATENATE("R5C",'Mapa de Riesgos'!$O$39),"")</f>
        <v/>
      </c>
      <c r="T30" s="64" t="str">
        <f>IF(AND('Mapa de Riesgos'!$Y$40="Media",'Mapa de Riesgos'!$AA$40="Menor"),CONCATENATE("R5C",'Mapa de Riesgos'!$O$40),"")</f>
        <v/>
      </c>
      <c r="U30" s="65" t="str">
        <f>IF(AND('Mapa de Riesgos'!$Y$41="Media",'Mapa de Riesgos'!$AA$41="Menor"),CONCATENATE("R5C",'Mapa de Riesgos'!$O$41),"")</f>
        <v/>
      </c>
      <c r="V30" s="63" t="str">
        <f>IF(AND('Mapa de Riesgos'!$Y$36="Media",'Mapa de Riesgos'!$AA$36="Moderado"),CONCATENATE("R5C",'Mapa de Riesgos'!$O$36),"")</f>
        <v/>
      </c>
      <c r="W30" s="64" t="str">
        <f>IF(AND('Mapa de Riesgos'!$Y$37="Media",'Mapa de Riesgos'!$AA$37="Moderado"),CONCATENATE("R5C",'Mapa de Riesgos'!$O$37),"")</f>
        <v/>
      </c>
      <c r="X30" s="64" t="str">
        <f>IF(AND('Mapa de Riesgos'!$Y$38="Media",'Mapa de Riesgos'!$AA$38="Moderado"),CONCATENATE("R5C",'Mapa de Riesgos'!$O$38),"")</f>
        <v/>
      </c>
      <c r="Y30" s="64" t="str">
        <f>IF(AND('Mapa de Riesgos'!$Y$39="Media",'Mapa de Riesgos'!$AA$39="Moderado"),CONCATENATE("R5C",'Mapa de Riesgos'!$O$39),"")</f>
        <v/>
      </c>
      <c r="Z30" s="64" t="str">
        <f>IF(AND('Mapa de Riesgos'!$Y$40="Media",'Mapa de Riesgos'!$AA$40="Moderado"),CONCATENATE("R5C",'Mapa de Riesgos'!$O$40),"")</f>
        <v/>
      </c>
      <c r="AA30" s="65" t="str">
        <f>IF(AND('Mapa de Riesgos'!$Y$41="Media",'Mapa de Riesgos'!$AA$41="Moderado"),CONCATENATE("R5C",'Mapa de Riesgos'!$O$41),"")</f>
        <v/>
      </c>
      <c r="AB30" s="48" t="str">
        <f>IF(AND('Mapa de Riesgos'!$Y$36="Media",'Mapa de Riesgos'!$AA$36="Mayor"),CONCATENATE("R5C",'Mapa de Riesgos'!$O$36),"")</f>
        <v/>
      </c>
      <c r="AC30" s="49" t="str">
        <f>IF(AND('Mapa de Riesgos'!$Y$37="Media",'Mapa de Riesgos'!$AA$37="Mayor"),CONCATENATE("R5C",'Mapa de Riesgos'!$O$37),"")</f>
        <v/>
      </c>
      <c r="AD30" s="49" t="str">
        <f>IF(AND('Mapa de Riesgos'!$Y$38="Media",'Mapa de Riesgos'!$AA$38="Mayor"),CONCATENATE("R5C",'Mapa de Riesgos'!$O$38),"")</f>
        <v/>
      </c>
      <c r="AE30" s="49" t="str">
        <f>IF(AND('Mapa de Riesgos'!$Y$39="Media",'Mapa de Riesgos'!$AA$39="Mayor"),CONCATENATE("R5C",'Mapa de Riesgos'!$O$39),"")</f>
        <v/>
      </c>
      <c r="AF30" s="49" t="str">
        <f>IF(AND('Mapa de Riesgos'!$Y$40="Media",'Mapa de Riesgos'!$AA$40="Mayor"),CONCATENATE("R5C",'Mapa de Riesgos'!$O$40),"")</f>
        <v/>
      </c>
      <c r="AG30" s="50" t="str">
        <f>IF(AND('Mapa de Riesgos'!$Y$41="Media",'Mapa de Riesgos'!$AA$41="Mayor"),CONCATENATE("R5C",'Mapa de Riesgos'!$O$41),"")</f>
        <v/>
      </c>
      <c r="AH30" s="51" t="str">
        <f>IF(AND('Mapa de Riesgos'!$Y$36="Media",'Mapa de Riesgos'!$AA$36="Catastrófico"),CONCATENATE("R5C",'Mapa de Riesgos'!$O$36),"")</f>
        <v/>
      </c>
      <c r="AI30" s="52" t="str">
        <f>IF(AND('Mapa de Riesgos'!$Y$37="Media",'Mapa de Riesgos'!$AA$37="Catastrófico"),CONCATENATE("R5C",'Mapa de Riesgos'!$O$37),"")</f>
        <v/>
      </c>
      <c r="AJ30" s="52" t="str">
        <f>IF(AND('Mapa de Riesgos'!$Y$38="Media",'Mapa de Riesgos'!$AA$38="Catastrófico"),CONCATENATE("R5C",'Mapa de Riesgos'!$O$38),"")</f>
        <v/>
      </c>
      <c r="AK30" s="52" t="str">
        <f>IF(AND('Mapa de Riesgos'!$Y$39="Media",'Mapa de Riesgos'!$AA$39="Catastrófico"),CONCATENATE("R5C",'Mapa de Riesgos'!$O$39),"")</f>
        <v/>
      </c>
      <c r="AL30" s="52" t="str">
        <f>IF(AND('Mapa de Riesgos'!$Y$40="Media",'Mapa de Riesgos'!$AA$40="Catastrófico"),CONCATENATE("R5C",'Mapa de Riesgos'!$O$40),"")</f>
        <v/>
      </c>
      <c r="AM30" s="53" t="str">
        <f>IF(AND('Mapa de Riesgos'!$Y$41="Media",'Mapa de Riesgos'!$AA$41="Catastrófico"),CONCATENATE("R5C",'Mapa de Riesgos'!$O$41),"")</f>
        <v/>
      </c>
      <c r="AN30" s="79"/>
      <c r="AO30" s="395"/>
      <c r="AP30" s="396"/>
      <c r="AQ30" s="396"/>
      <c r="AR30" s="396"/>
      <c r="AS30" s="396"/>
      <c r="AT30" s="397"/>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row>
    <row r="31" spans="1:76" ht="15" customHeight="1" x14ac:dyDescent="0.25">
      <c r="A31" s="79"/>
      <c r="B31" s="267"/>
      <c r="C31" s="267"/>
      <c r="D31" s="268"/>
      <c r="E31" s="366"/>
      <c r="F31" s="365"/>
      <c r="G31" s="365"/>
      <c r="H31" s="365"/>
      <c r="I31" s="381"/>
      <c r="J31" s="63" t="str">
        <f>IF(AND('Mapa de Riesgos'!$Y$42="Media",'Mapa de Riesgos'!$AA$42="Leve"),CONCATENATE("R6C",'Mapa de Riesgos'!$O$42),"")</f>
        <v/>
      </c>
      <c r="K31" s="64" t="str">
        <f>IF(AND('Mapa de Riesgos'!$Y$43="Media",'Mapa de Riesgos'!$AA$43="Leve"),CONCATENATE("R6C",'Mapa de Riesgos'!$O$43),"")</f>
        <v/>
      </c>
      <c r="L31" s="64" t="str">
        <f>IF(AND('Mapa de Riesgos'!$Y$44="Media",'Mapa de Riesgos'!$AA$44="Leve"),CONCATENATE("R6C",'Mapa de Riesgos'!$O$44),"")</f>
        <v/>
      </c>
      <c r="M31" s="64" t="str">
        <f>IF(AND('Mapa de Riesgos'!$Y$45="Media",'Mapa de Riesgos'!$AA$45="Leve"),CONCATENATE("R6C",'Mapa de Riesgos'!$O$45),"")</f>
        <v/>
      </c>
      <c r="N31" s="64" t="str">
        <f>IF(AND('Mapa de Riesgos'!$Y$46="Media",'Mapa de Riesgos'!$AA$46="Leve"),CONCATENATE("R6C",'Mapa de Riesgos'!$O$46),"")</f>
        <v/>
      </c>
      <c r="O31" s="65" t="str">
        <f>IF(AND('Mapa de Riesgos'!$Y$47="Media",'Mapa de Riesgos'!$AA$47="Leve"),CONCATENATE("R6C",'Mapa de Riesgos'!$O$47),"")</f>
        <v/>
      </c>
      <c r="P31" s="63" t="str">
        <f>IF(AND('Mapa de Riesgos'!$Y$42="Media",'Mapa de Riesgos'!$AA$42="Menor"),CONCATENATE("R6C",'Mapa de Riesgos'!$O$42),"")</f>
        <v/>
      </c>
      <c r="Q31" s="64" t="str">
        <f>IF(AND('Mapa de Riesgos'!$Y$43="Media",'Mapa de Riesgos'!$AA$43="Menor"),CONCATENATE("R6C",'Mapa de Riesgos'!$O$43),"")</f>
        <v/>
      </c>
      <c r="R31" s="64" t="str">
        <f>IF(AND('Mapa de Riesgos'!$Y$44="Media",'Mapa de Riesgos'!$AA$44="Menor"),CONCATENATE("R6C",'Mapa de Riesgos'!$O$44),"")</f>
        <v/>
      </c>
      <c r="S31" s="64" t="str">
        <f>IF(AND('Mapa de Riesgos'!$Y$45="Media",'Mapa de Riesgos'!$AA$45="Menor"),CONCATENATE("R6C",'Mapa de Riesgos'!$O$45),"")</f>
        <v/>
      </c>
      <c r="T31" s="64" t="str">
        <f>IF(AND('Mapa de Riesgos'!$Y$46="Media",'Mapa de Riesgos'!$AA$46="Menor"),CONCATENATE("R6C",'Mapa de Riesgos'!$O$46),"")</f>
        <v/>
      </c>
      <c r="U31" s="65" t="str">
        <f>IF(AND('Mapa de Riesgos'!$Y$47="Media",'Mapa de Riesgos'!$AA$47="Menor"),CONCATENATE("R6C",'Mapa de Riesgos'!$O$47),"")</f>
        <v/>
      </c>
      <c r="V31" s="63" t="str">
        <f>IF(AND('Mapa de Riesgos'!$Y$42="Media",'Mapa de Riesgos'!$AA$42="Moderado"),CONCATENATE("R6C",'Mapa de Riesgos'!$O$42),"")</f>
        <v/>
      </c>
      <c r="W31" s="64" t="str">
        <f>IF(AND('Mapa de Riesgos'!$Y$43="Media",'Mapa de Riesgos'!$AA$43="Moderado"),CONCATENATE("R6C",'Mapa de Riesgos'!$O$43),"")</f>
        <v/>
      </c>
      <c r="X31" s="64" t="str">
        <f>IF(AND('Mapa de Riesgos'!$Y$44="Media",'Mapa de Riesgos'!$AA$44="Moderado"),CONCATENATE("R6C",'Mapa de Riesgos'!$O$44),"")</f>
        <v/>
      </c>
      <c r="Y31" s="64" t="str">
        <f>IF(AND('Mapa de Riesgos'!$Y$45="Media",'Mapa de Riesgos'!$AA$45="Moderado"),CONCATENATE("R6C",'Mapa de Riesgos'!$O$45),"")</f>
        <v/>
      </c>
      <c r="Z31" s="64" t="str">
        <f>IF(AND('Mapa de Riesgos'!$Y$46="Media",'Mapa de Riesgos'!$AA$46="Moderado"),CONCATENATE("R6C",'Mapa de Riesgos'!$O$46),"")</f>
        <v/>
      </c>
      <c r="AA31" s="65" t="str">
        <f>IF(AND('Mapa de Riesgos'!$Y$47="Media",'Mapa de Riesgos'!$AA$47="Moderado"),CONCATENATE("R6C",'Mapa de Riesgos'!$O$47),"")</f>
        <v/>
      </c>
      <c r="AB31" s="48" t="str">
        <f>IF(AND('Mapa de Riesgos'!$Y$42="Media",'Mapa de Riesgos'!$AA$42="Mayor"),CONCATENATE("R6C",'Mapa de Riesgos'!$O$42),"")</f>
        <v/>
      </c>
      <c r="AC31" s="49" t="str">
        <f>IF(AND('Mapa de Riesgos'!$Y$43="Media",'Mapa de Riesgos'!$AA$43="Mayor"),CONCATENATE("R6C",'Mapa de Riesgos'!$O$43),"")</f>
        <v/>
      </c>
      <c r="AD31" s="49" t="str">
        <f>IF(AND('Mapa de Riesgos'!$Y$44="Media",'Mapa de Riesgos'!$AA$44="Mayor"),CONCATENATE("R6C",'Mapa de Riesgos'!$O$44),"")</f>
        <v/>
      </c>
      <c r="AE31" s="49" t="str">
        <f>IF(AND('Mapa de Riesgos'!$Y$45="Media",'Mapa de Riesgos'!$AA$45="Mayor"),CONCATENATE("R6C",'Mapa de Riesgos'!$O$45),"")</f>
        <v/>
      </c>
      <c r="AF31" s="49" t="str">
        <f>IF(AND('Mapa de Riesgos'!$Y$46="Media",'Mapa de Riesgos'!$AA$46="Mayor"),CONCATENATE("R6C",'Mapa de Riesgos'!$O$46),"")</f>
        <v/>
      </c>
      <c r="AG31" s="50" t="str">
        <f>IF(AND('Mapa de Riesgos'!$Y$47="Media",'Mapa de Riesgos'!$AA$47="Mayor"),CONCATENATE("R6C",'Mapa de Riesgos'!$O$47),"")</f>
        <v/>
      </c>
      <c r="AH31" s="51" t="str">
        <f>IF(AND('Mapa de Riesgos'!$Y$42="Media",'Mapa de Riesgos'!$AA$42="Catastrófico"),CONCATENATE("R6C",'Mapa de Riesgos'!$O$42),"")</f>
        <v/>
      </c>
      <c r="AI31" s="52" t="str">
        <f>IF(AND('Mapa de Riesgos'!$Y$43="Media",'Mapa de Riesgos'!$AA$43="Catastrófico"),CONCATENATE("R6C",'Mapa de Riesgos'!$O$43),"")</f>
        <v/>
      </c>
      <c r="AJ31" s="52" t="str">
        <f>IF(AND('Mapa de Riesgos'!$Y$44="Media",'Mapa de Riesgos'!$AA$44="Catastrófico"),CONCATENATE("R6C",'Mapa de Riesgos'!$O$44),"")</f>
        <v/>
      </c>
      <c r="AK31" s="52" t="str">
        <f>IF(AND('Mapa de Riesgos'!$Y$45="Media",'Mapa de Riesgos'!$AA$45="Catastrófico"),CONCATENATE("R6C",'Mapa de Riesgos'!$O$45),"")</f>
        <v/>
      </c>
      <c r="AL31" s="52" t="str">
        <f>IF(AND('Mapa de Riesgos'!$Y$46="Media",'Mapa de Riesgos'!$AA$46="Catastrófico"),CONCATENATE("R6C",'Mapa de Riesgos'!$O$46),"")</f>
        <v/>
      </c>
      <c r="AM31" s="53" t="str">
        <f>IF(AND('Mapa de Riesgos'!$Y$47="Media",'Mapa de Riesgos'!$AA$47="Catastrófico"),CONCATENATE("R6C",'Mapa de Riesgos'!$O$47),"")</f>
        <v/>
      </c>
      <c r="AN31" s="79"/>
      <c r="AO31" s="395"/>
      <c r="AP31" s="396"/>
      <c r="AQ31" s="396"/>
      <c r="AR31" s="396"/>
      <c r="AS31" s="396"/>
      <c r="AT31" s="397"/>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row>
    <row r="32" spans="1:76" ht="15" customHeight="1" x14ac:dyDescent="0.25">
      <c r="A32" s="79"/>
      <c r="B32" s="267"/>
      <c r="C32" s="267"/>
      <c r="D32" s="268"/>
      <c r="E32" s="366"/>
      <c r="F32" s="365"/>
      <c r="G32" s="365"/>
      <c r="H32" s="365"/>
      <c r="I32" s="381"/>
      <c r="J32" s="63" t="str">
        <f>IF(AND('Mapa de Riesgos'!$Y$48="Media",'Mapa de Riesgos'!$AA$48="Leve"),CONCATENATE("R7C",'Mapa de Riesgos'!$O$48),"")</f>
        <v/>
      </c>
      <c r="K32" s="64" t="str">
        <f>IF(AND('Mapa de Riesgos'!$Y$49="Media",'Mapa de Riesgos'!$AA$49="Leve"),CONCATENATE("R7C",'Mapa de Riesgos'!$O$49),"")</f>
        <v/>
      </c>
      <c r="L32" s="64" t="str">
        <f>IF(AND('Mapa de Riesgos'!$Y$50="Media",'Mapa de Riesgos'!$AA$50="Leve"),CONCATENATE("R7C",'Mapa de Riesgos'!$O$50),"")</f>
        <v/>
      </c>
      <c r="M32" s="64" t="str">
        <f>IF(AND('Mapa de Riesgos'!$Y$51="Media",'Mapa de Riesgos'!$AA$51="Leve"),CONCATENATE("R7C",'Mapa de Riesgos'!$O$51),"")</f>
        <v/>
      </c>
      <c r="N32" s="64" t="str">
        <f>IF(AND('Mapa de Riesgos'!$Y$52="Media",'Mapa de Riesgos'!$AA$52="Leve"),CONCATENATE("R7C",'Mapa de Riesgos'!$O$52),"")</f>
        <v/>
      </c>
      <c r="O32" s="65" t="str">
        <f>IF(AND('Mapa de Riesgos'!$Y$53="Media",'Mapa de Riesgos'!$AA$53="Leve"),CONCATENATE("R7C",'Mapa de Riesgos'!$O$53),"")</f>
        <v/>
      </c>
      <c r="P32" s="63" t="str">
        <f>IF(AND('Mapa de Riesgos'!$Y$48="Media",'Mapa de Riesgos'!$AA$48="Menor"),CONCATENATE("R7C",'Mapa de Riesgos'!$O$48),"")</f>
        <v/>
      </c>
      <c r="Q32" s="64" t="str">
        <f>IF(AND('Mapa de Riesgos'!$Y$49="Media",'Mapa de Riesgos'!$AA$49="Menor"),CONCATENATE("R7C",'Mapa de Riesgos'!$O$49),"")</f>
        <v/>
      </c>
      <c r="R32" s="64" t="str">
        <f>IF(AND('Mapa de Riesgos'!$Y$50="Media",'Mapa de Riesgos'!$AA$50="Menor"),CONCATENATE("R7C",'Mapa de Riesgos'!$O$50),"")</f>
        <v/>
      </c>
      <c r="S32" s="64" t="str">
        <f>IF(AND('Mapa de Riesgos'!$Y$51="Media",'Mapa de Riesgos'!$AA$51="Menor"),CONCATENATE("R7C",'Mapa de Riesgos'!$O$51),"")</f>
        <v/>
      </c>
      <c r="T32" s="64" t="str">
        <f>IF(AND('Mapa de Riesgos'!$Y$52="Media",'Mapa de Riesgos'!$AA$52="Menor"),CONCATENATE("R7C",'Mapa de Riesgos'!$O$52),"")</f>
        <v/>
      </c>
      <c r="U32" s="65" t="str">
        <f>IF(AND('Mapa de Riesgos'!$Y$53="Media",'Mapa de Riesgos'!$AA$53="Menor"),CONCATENATE("R7C",'Mapa de Riesgos'!$O$53),"")</f>
        <v/>
      </c>
      <c r="V32" s="63" t="str">
        <f>IF(AND('Mapa de Riesgos'!$Y$48="Media",'Mapa de Riesgos'!$AA$48="Moderado"),CONCATENATE("R7C",'Mapa de Riesgos'!$O$48),"")</f>
        <v/>
      </c>
      <c r="W32" s="64" t="str">
        <f>IF(AND('Mapa de Riesgos'!$Y$49="Media",'Mapa de Riesgos'!$AA$49="Moderado"),CONCATENATE("R7C",'Mapa de Riesgos'!$O$49),"")</f>
        <v/>
      </c>
      <c r="X32" s="64" t="str">
        <f>IF(AND('Mapa de Riesgos'!$Y$50="Media",'Mapa de Riesgos'!$AA$50="Moderado"),CONCATENATE("R7C",'Mapa de Riesgos'!$O$50),"")</f>
        <v/>
      </c>
      <c r="Y32" s="64" t="str">
        <f>IF(AND('Mapa de Riesgos'!$Y$51="Media",'Mapa de Riesgos'!$AA$51="Moderado"),CONCATENATE("R7C",'Mapa de Riesgos'!$O$51),"")</f>
        <v/>
      </c>
      <c r="Z32" s="64" t="str">
        <f>IF(AND('Mapa de Riesgos'!$Y$52="Media",'Mapa de Riesgos'!$AA$52="Moderado"),CONCATENATE("R7C",'Mapa de Riesgos'!$O$52),"")</f>
        <v/>
      </c>
      <c r="AA32" s="65" t="str">
        <f>IF(AND('Mapa de Riesgos'!$Y$53="Media",'Mapa de Riesgos'!$AA$53="Moderado"),CONCATENATE("R7C",'Mapa de Riesgos'!$O$53),"")</f>
        <v/>
      </c>
      <c r="AB32" s="48" t="str">
        <f>IF(AND('Mapa de Riesgos'!$Y$48="Media",'Mapa de Riesgos'!$AA$48="Mayor"),CONCATENATE("R7C",'Mapa de Riesgos'!$O$48),"")</f>
        <v/>
      </c>
      <c r="AC32" s="49" t="str">
        <f>IF(AND('Mapa de Riesgos'!$Y$49="Media",'Mapa de Riesgos'!$AA$49="Mayor"),CONCATENATE("R7C",'Mapa de Riesgos'!$O$49),"")</f>
        <v/>
      </c>
      <c r="AD32" s="49" t="str">
        <f>IF(AND('Mapa de Riesgos'!$Y$50="Media",'Mapa de Riesgos'!$AA$50="Mayor"),CONCATENATE("R7C",'Mapa de Riesgos'!$O$50),"")</f>
        <v/>
      </c>
      <c r="AE32" s="49" t="str">
        <f>IF(AND('Mapa de Riesgos'!$Y$51="Media",'Mapa de Riesgos'!$AA$51="Mayor"),CONCATENATE("R7C",'Mapa de Riesgos'!$O$51),"")</f>
        <v/>
      </c>
      <c r="AF32" s="49" t="str">
        <f>IF(AND('Mapa de Riesgos'!$Y$52="Media",'Mapa de Riesgos'!$AA$52="Mayor"),CONCATENATE("R7C",'Mapa de Riesgos'!$O$52),"")</f>
        <v/>
      </c>
      <c r="AG32" s="50" t="str">
        <f>IF(AND('Mapa de Riesgos'!$Y$53="Media",'Mapa de Riesgos'!$AA$53="Mayor"),CONCATENATE("R7C",'Mapa de Riesgos'!$O$53),"")</f>
        <v/>
      </c>
      <c r="AH32" s="51" t="str">
        <f>IF(AND('Mapa de Riesgos'!$Y$48="Media",'Mapa de Riesgos'!$AA$48="Catastrófico"),CONCATENATE("R7C",'Mapa de Riesgos'!$O$48),"")</f>
        <v/>
      </c>
      <c r="AI32" s="52" t="str">
        <f>IF(AND('Mapa de Riesgos'!$Y$49="Media",'Mapa de Riesgos'!$AA$49="Catastrófico"),CONCATENATE("R7C",'Mapa de Riesgos'!$O$49),"")</f>
        <v/>
      </c>
      <c r="AJ32" s="52" t="str">
        <f>IF(AND('Mapa de Riesgos'!$Y$50="Media",'Mapa de Riesgos'!$AA$50="Catastrófico"),CONCATENATE("R7C",'Mapa de Riesgos'!$O$50),"")</f>
        <v/>
      </c>
      <c r="AK32" s="52" t="str">
        <f>IF(AND('Mapa de Riesgos'!$Y$51="Media",'Mapa de Riesgos'!$AA$51="Catastrófico"),CONCATENATE("R7C",'Mapa de Riesgos'!$O$51),"")</f>
        <v/>
      </c>
      <c r="AL32" s="52" t="str">
        <f>IF(AND('Mapa de Riesgos'!$Y$52="Media",'Mapa de Riesgos'!$AA$52="Catastrófico"),CONCATENATE("R7C",'Mapa de Riesgos'!$O$52),"")</f>
        <v/>
      </c>
      <c r="AM32" s="53" t="str">
        <f>IF(AND('Mapa de Riesgos'!$Y$53="Media",'Mapa de Riesgos'!$AA$53="Catastrófico"),CONCATENATE("R7C",'Mapa de Riesgos'!$O$53),"")</f>
        <v/>
      </c>
      <c r="AN32" s="79"/>
      <c r="AO32" s="395"/>
      <c r="AP32" s="396"/>
      <c r="AQ32" s="396"/>
      <c r="AR32" s="396"/>
      <c r="AS32" s="396"/>
      <c r="AT32" s="397"/>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row>
    <row r="33" spans="1:80" ht="15" customHeight="1" x14ac:dyDescent="0.25">
      <c r="A33" s="79"/>
      <c r="B33" s="267"/>
      <c r="C33" s="267"/>
      <c r="D33" s="268"/>
      <c r="E33" s="366"/>
      <c r="F33" s="365"/>
      <c r="G33" s="365"/>
      <c r="H33" s="365"/>
      <c r="I33" s="381"/>
      <c r="J33" s="63" t="str">
        <f>IF(AND('Mapa de Riesgos'!$Y$54="Media",'Mapa de Riesgos'!$AA$54="Leve"),CONCATENATE("R8C",'Mapa de Riesgos'!$O$54),"")</f>
        <v/>
      </c>
      <c r="K33" s="64" t="str">
        <f>IF(AND('Mapa de Riesgos'!$Y$55="Media",'Mapa de Riesgos'!$AA$55="Leve"),CONCATENATE("R8C",'Mapa de Riesgos'!$O$55),"")</f>
        <v/>
      </c>
      <c r="L33" s="64" t="str">
        <f>IF(AND('Mapa de Riesgos'!$Y$56="Media",'Mapa de Riesgos'!$AA$56="Leve"),CONCATENATE("R8C",'Mapa de Riesgos'!$O$56),"")</f>
        <v/>
      </c>
      <c r="M33" s="64" t="str">
        <f>IF(AND('Mapa de Riesgos'!$Y$57="Media",'Mapa de Riesgos'!$AA$57="Leve"),CONCATENATE("R8C",'Mapa de Riesgos'!$O$57),"")</f>
        <v/>
      </c>
      <c r="N33" s="64" t="str">
        <f>IF(AND('Mapa de Riesgos'!$Y$58="Media",'Mapa de Riesgos'!$AA$58="Leve"),CONCATENATE("R8C",'Mapa de Riesgos'!$O$58),"")</f>
        <v/>
      </c>
      <c r="O33" s="65" t="str">
        <f>IF(AND('Mapa de Riesgos'!$Y$59="Media",'Mapa de Riesgos'!$AA$59="Leve"),CONCATENATE("R8C",'Mapa de Riesgos'!$O$59),"")</f>
        <v/>
      </c>
      <c r="P33" s="63" t="str">
        <f>IF(AND('Mapa de Riesgos'!$Y$54="Media",'Mapa de Riesgos'!$AA$54="Menor"),CONCATENATE("R8C",'Mapa de Riesgos'!$O$54),"")</f>
        <v/>
      </c>
      <c r="Q33" s="64" t="str">
        <f>IF(AND('Mapa de Riesgos'!$Y$55="Media",'Mapa de Riesgos'!$AA$55="Menor"),CONCATENATE("R8C",'Mapa de Riesgos'!$O$55),"")</f>
        <v/>
      </c>
      <c r="R33" s="64" t="str">
        <f>IF(AND('Mapa de Riesgos'!$Y$56="Media",'Mapa de Riesgos'!$AA$56="Menor"),CONCATENATE("R8C",'Mapa de Riesgos'!$O$56),"")</f>
        <v/>
      </c>
      <c r="S33" s="64" t="str">
        <f>IF(AND('Mapa de Riesgos'!$Y$57="Media",'Mapa de Riesgos'!$AA$57="Menor"),CONCATENATE("R8C",'Mapa de Riesgos'!$O$57),"")</f>
        <v/>
      </c>
      <c r="T33" s="64" t="str">
        <f>IF(AND('Mapa de Riesgos'!$Y$58="Media",'Mapa de Riesgos'!$AA$58="Menor"),CONCATENATE("R8C",'Mapa de Riesgos'!$O$58),"")</f>
        <v/>
      </c>
      <c r="U33" s="65" t="str">
        <f>IF(AND('Mapa de Riesgos'!$Y$59="Media",'Mapa de Riesgos'!$AA$59="Menor"),CONCATENATE("R8C",'Mapa de Riesgos'!$O$59),"")</f>
        <v/>
      </c>
      <c r="V33" s="63" t="str">
        <f>IF(AND('Mapa de Riesgos'!$Y$54="Media",'Mapa de Riesgos'!$AA$54="Moderado"),CONCATENATE("R8C",'Mapa de Riesgos'!$O$54),"")</f>
        <v/>
      </c>
      <c r="W33" s="64" t="str">
        <f>IF(AND('Mapa de Riesgos'!$Y$55="Media",'Mapa de Riesgos'!$AA$55="Moderado"),CONCATENATE("R8C",'Mapa de Riesgos'!$O$55),"")</f>
        <v/>
      </c>
      <c r="X33" s="64" t="str">
        <f>IF(AND('Mapa de Riesgos'!$Y$56="Media",'Mapa de Riesgos'!$AA$56="Moderado"),CONCATENATE("R8C",'Mapa de Riesgos'!$O$56),"")</f>
        <v/>
      </c>
      <c r="Y33" s="64" t="str">
        <f>IF(AND('Mapa de Riesgos'!$Y$57="Media",'Mapa de Riesgos'!$AA$57="Moderado"),CONCATENATE("R8C",'Mapa de Riesgos'!$O$57),"")</f>
        <v/>
      </c>
      <c r="Z33" s="64" t="str">
        <f>IF(AND('Mapa de Riesgos'!$Y$58="Media",'Mapa de Riesgos'!$AA$58="Moderado"),CONCATENATE("R8C",'Mapa de Riesgos'!$O$58),"")</f>
        <v/>
      </c>
      <c r="AA33" s="65" t="str">
        <f>IF(AND('Mapa de Riesgos'!$Y$59="Media",'Mapa de Riesgos'!$AA$59="Moderado"),CONCATENATE("R8C",'Mapa de Riesgos'!$O$59),"")</f>
        <v/>
      </c>
      <c r="AB33" s="48" t="str">
        <f>IF(AND('Mapa de Riesgos'!$Y$54="Media",'Mapa de Riesgos'!$AA$54="Mayor"),CONCATENATE("R8C",'Mapa de Riesgos'!$O$54),"")</f>
        <v/>
      </c>
      <c r="AC33" s="49" t="str">
        <f>IF(AND('Mapa de Riesgos'!$Y$55="Media",'Mapa de Riesgos'!$AA$55="Mayor"),CONCATENATE("R8C",'Mapa de Riesgos'!$O$55),"")</f>
        <v/>
      </c>
      <c r="AD33" s="49" t="str">
        <f>IF(AND('Mapa de Riesgos'!$Y$56="Media",'Mapa de Riesgos'!$AA$56="Mayor"),CONCATENATE("R8C",'Mapa de Riesgos'!$O$56),"")</f>
        <v/>
      </c>
      <c r="AE33" s="49" t="str">
        <f>IF(AND('Mapa de Riesgos'!$Y$57="Media",'Mapa de Riesgos'!$AA$57="Mayor"),CONCATENATE("R8C",'Mapa de Riesgos'!$O$57),"")</f>
        <v/>
      </c>
      <c r="AF33" s="49" t="str">
        <f>IF(AND('Mapa de Riesgos'!$Y$58="Media",'Mapa de Riesgos'!$AA$58="Mayor"),CONCATENATE("R8C",'Mapa de Riesgos'!$O$58),"")</f>
        <v/>
      </c>
      <c r="AG33" s="50" t="str">
        <f>IF(AND('Mapa de Riesgos'!$Y$59="Media",'Mapa de Riesgos'!$AA$59="Mayor"),CONCATENATE("R8C",'Mapa de Riesgos'!$O$59),"")</f>
        <v/>
      </c>
      <c r="AH33" s="51" t="str">
        <f>IF(AND('Mapa de Riesgos'!$Y$54="Media",'Mapa de Riesgos'!$AA$54="Catastrófico"),CONCATENATE("R8C",'Mapa de Riesgos'!$O$54),"")</f>
        <v/>
      </c>
      <c r="AI33" s="52" t="str">
        <f>IF(AND('Mapa de Riesgos'!$Y$55="Media",'Mapa de Riesgos'!$AA$55="Catastrófico"),CONCATENATE("R8C",'Mapa de Riesgos'!$O$55),"")</f>
        <v/>
      </c>
      <c r="AJ33" s="52" t="str">
        <f>IF(AND('Mapa de Riesgos'!$Y$56="Media",'Mapa de Riesgos'!$AA$56="Catastrófico"),CONCATENATE("R8C",'Mapa de Riesgos'!$O$56),"")</f>
        <v/>
      </c>
      <c r="AK33" s="52" t="str">
        <f>IF(AND('Mapa de Riesgos'!$Y$57="Media",'Mapa de Riesgos'!$AA$57="Catastrófico"),CONCATENATE("R8C",'Mapa de Riesgos'!$O$57),"")</f>
        <v/>
      </c>
      <c r="AL33" s="52" t="str">
        <f>IF(AND('Mapa de Riesgos'!$Y$58="Media",'Mapa de Riesgos'!$AA$58="Catastrófico"),CONCATENATE("R8C",'Mapa de Riesgos'!$O$58),"")</f>
        <v/>
      </c>
      <c r="AM33" s="53" t="str">
        <f>IF(AND('Mapa de Riesgos'!$Y$59="Media",'Mapa de Riesgos'!$AA$59="Catastrófico"),CONCATENATE("R8C",'Mapa de Riesgos'!$O$59),"")</f>
        <v/>
      </c>
      <c r="AN33" s="79"/>
      <c r="AO33" s="395"/>
      <c r="AP33" s="396"/>
      <c r="AQ33" s="396"/>
      <c r="AR33" s="396"/>
      <c r="AS33" s="396"/>
      <c r="AT33" s="397"/>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row>
    <row r="34" spans="1:80" ht="15" customHeight="1" x14ac:dyDescent="0.25">
      <c r="A34" s="79"/>
      <c r="B34" s="267"/>
      <c r="C34" s="267"/>
      <c r="D34" s="268"/>
      <c r="E34" s="366"/>
      <c r="F34" s="365"/>
      <c r="G34" s="365"/>
      <c r="H34" s="365"/>
      <c r="I34" s="381"/>
      <c r="J34" s="63" t="str">
        <f>IF(AND('Mapa de Riesgos'!$Y$60="Media",'Mapa de Riesgos'!$AA$60="Leve"),CONCATENATE("R9C",'Mapa de Riesgos'!$O$60),"")</f>
        <v/>
      </c>
      <c r="K34" s="64" t="str">
        <f>IF(AND('Mapa de Riesgos'!$Y$61="Media",'Mapa de Riesgos'!$AA$61="Leve"),CONCATENATE("R9C",'Mapa de Riesgos'!$O$61),"")</f>
        <v/>
      </c>
      <c r="L34" s="64" t="str">
        <f>IF(AND('Mapa de Riesgos'!$Y$62="Media",'Mapa de Riesgos'!$AA$62="Leve"),CONCATENATE("R9C",'Mapa de Riesgos'!$O$62),"")</f>
        <v/>
      </c>
      <c r="M34" s="64" t="str">
        <f>IF(AND('Mapa de Riesgos'!$Y$63="Media",'Mapa de Riesgos'!$AA$63="Leve"),CONCATENATE("R9C",'Mapa de Riesgos'!$O$63),"")</f>
        <v/>
      </c>
      <c r="N34" s="64" t="str">
        <f>IF(AND('Mapa de Riesgos'!$Y$64="Media",'Mapa de Riesgos'!$AA$64="Leve"),CONCATENATE("R9C",'Mapa de Riesgos'!$O$64),"")</f>
        <v/>
      </c>
      <c r="O34" s="65" t="str">
        <f>IF(AND('Mapa de Riesgos'!$Y$65="Media",'Mapa de Riesgos'!$AA$65="Leve"),CONCATENATE("R9C",'Mapa de Riesgos'!$O$65),"")</f>
        <v/>
      </c>
      <c r="P34" s="63" t="str">
        <f>IF(AND('Mapa de Riesgos'!$Y$60="Media",'Mapa de Riesgos'!$AA$60="Menor"),CONCATENATE("R9C",'Mapa de Riesgos'!$O$60),"")</f>
        <v/>
      </c>
      <c r="Q34" s="64" t="str">
        <f>IF(AND('Mapa de Riesgos'!$Y$61="Media",'Mapa de Riesgos'!$AA$61="Menor"),CONCATENATE("R9C",'Mapa de Riesgos'!$O$61),"")</f>
        <v/>
      </c>
      <c r="R34" s="64" t="str">
        <f>IF(AND('Mapa de Riesgos'!$Y$62="Media",'Mapa de Riesgos'!$AA$62="Menor"),CONCATENATE("R9C",'Mapa de Riesgos'!$O$62),"")</f>
        <v/>
      </c>
      <c r="S34" s="64" t="str">
        <f>IF(AND('Mapa de Riesgos'!$Y$63="Media",'Mapa de Riesgos'!$AA$63="Menor"),CONCATENATE("R9C",'Mapa de Riesgos'!$O$63),"")</f>
        <v/>
      </c>
      <c r="T34" s="64" t="str">
        <f>IF(AND('Mapa de Riesgos'!$Y$64="Media",'Mapa de Riesgos'!$AA$64="Menor"),CONCATENATE("R9C",'Mapa de Riesgos'!$O$64),"")</f>
        <v/>
      </c>
      <c r="U34" s="65" t="str">
        <f>IF(AND('Mapa de Riesgos'!$Y$65="Media",'Mapa de Riesgos'!$AA$65="Menor"),CONCATENATE("R9C",'Mapa de Riesgos'!$O$65),"")</f>
        <v/>
      </c>
      <c r="V34" s="63" t="str">
        <f>IF(AND('Mapa de Riesgos'!$Y$60="Media",'Mapa de Riesgos'!$AA$60="Moderado"),CONCATENATE("R9C",'Mapa de Riesgos'!$O$60),"")</f>
        <v/>
      </c>
      <c r="W34" s="64" t="str">
        <f>IF(AND('Mapa de Riesgos'!$Y$61="Media",'Mapa de Riesgos'!$AA$61="Moderado"),CONCATENATE("R9C",'Mapa de Riesgos'!$O$61),"")</f>
        <v/>
      </c>
      <c r="X34" s="64" t="str">
        <f>IF(AND('Mapa de Riesgos'!$Y$62="Media",'Mapa de Riesgos'!$AA$62="Moderado"),CONCATENATE("R9C",'Mapa de Riesgos'!$O$62),"")</f>
        <v/>
      </c>
      <c r="Y34" s="64" t="str">
        <f>IF(AND('Mapa de Riesgos'!$Y$63="Media",'Mapa de Riesgos'!$AA$63="Moderado"),CONCATENATE("R9C",'Mapa de Riesgos'!$O$63),"")</f>
        <v/>
      </c>
      <c r="Z34" s="64" t="str">
        <f>IF(AND('Mapa de Riesgos'!$Y$64="Media",'Mapa de Riesgos'!$AA$64="Moderado"),CONCATENATE("R9C",'Mapa de Riesgos'!$O$64),"")</f>
        <v/>
      </c>
      <c r="AA34" s="65" t="str">
        <f>IF(AND('Mapa de Riesgos'!$Y$65="Media",'Mapa de Riesgos'!$AA$65="Moderado"),CONCATENATE("R9C",'Mapa de Riesgos'!$O$65),"")</f>
        <v/>
      </c>
      <c r="AB34" s="48" t="str">
        <f>IF(AND('Mapa de Riesgos'!$Y$60="Media",'Mapa de Riesgos'!$AA$60="Mayor"),CONCATENATE("R9C",'Mapa de Riesgos'!$O$60),"")</f>
        <v/>
      </c>
      <c r="AC34" s="49" t="str">
        <f>IF(AND('Mapa de Riesgos'!$Y$61="Media",'Mapa de Riesgos'!$AA$61="Mayor"),CONCATENATE("R9C",'Mapa de Riesgos'!$O$61),"")</f>
        <v/>
      </c>
      <c r="AD34" s="49" t="str">
        <f>IF(AND('Mapa de Riesgos'!$Y$62="Media",'Mapa de Riesgos'!$AA$62="Mayor"),CONCATENATE("R9C",'Mapa de Riesgos'!$O$62),"")</f>
        <v/>
      </c>
      <c r="AE34" s="49" t="str">
        <f>IF(AND('Mapa de Riesgos'!$Y$63="Media",'Mapa de Riesgos'!$AA$63="Mayor"),CONCATENATE("R9C",'Mapa de Riesgos'!$O$63),"")</f>
        <v/>
      </c>
      <c r="AF34" s="49" t="str">
        <f>IF(AND('Mapa de Riesgos'!$Y$64="Media",'Mapa de Riesgos'!$AA$64="Mayor"),CONCATENATE("R9C",'Mapa de Riesgos'!$O$64),"")</f>
        <v/>
      </c>
      <c r="AG34" s="50" t="str">
        <f>IF(AND('Mapa de Riesgos'!$Y$65="Media",'Mapa de Riesgos'!$AA$65="Mayor"),CONCATENATE("R9C",'Mapa de Riesgos'!$O$65),"")</f>
        <v/>
      </c>
      <c r="AH34" s="51" t="str">
        <f>IF(AND('Mapa de Riesgos'!$Y$60="Media",'Mapa de Riesgos'!$AA$60="Catastrófico"),CONCATENATE("R9C",'Mapa de Riesgos'!$O$60),"")</f>
        <v/>
      </c>
      <c r="AI34" s="52" t="str">
        <f>IF(AND('Mapa de Riesgos'!$Y$61="Media",'Mapa de Riesgos'!$AA$61="Catastrófico"),CONCATENATE("R9C",'Mapa de Riesgos'!$O$61),"")</f>
        <v/>
      </c>
      <c r="AJ34" s="52" t="str">
        <f>IF(AND('Mapa de Riesgos'!$Y$62="Media",'Mapa de Riesgos'!$AA$62="Catastrófico"),CONCATENATE("R9C",'Mapa de Riesgos'!$O$62),"")</f>
        <v/>
      </c>
      <c r="AK34" s="52" t="str">
        <f>IF(AND('Mapa de Riesgos'!$Y$63="Media",'Mapa de Riesgos'!$AA$63="Catastrófico"),CONCATENATE("R9C",'Mapa de Riesgos'!$O$63),"")</f>
        <v/>
      </c>
      <c r="AL34" s="52" t="str">
        <f>IF(AND('Mapa de Riesgos'!$Y$64="Media",'Mapa de Riesgos'!$AA$64="Catastrófico"),CONCATENATE("R9C",'Mapa de Riesgos'!$O$64),"")</f>
        <v/>
      </c>
      <c r="AM34" s="53" t="str">
        <f>IF(AND('Mapa de Riesgos'!$Y$65="Media",'Mapa de Riesgos'!$AA$65="Catastrófico"),CONCATENATE("R9C",'Mapa de Riesgos'!$O$65),"")</f>
        <v/>
      </c>
      <c r="AN34" s="79"/>
      <c r="AO34" s="395"/>
      <c r="AP34" s="396"/>
      <c r="AQ34" s="396"/>
      <c r="AR34" s="396"/>
      <c r="AS34" s="396"/>
      <c r="AT34" s="397"/>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row>
    <row r="35" spans="1:80" ht="15.75" customHeight="1" thickBot="1" x14ac:dyDescent="0.3">
      <c r="A35" s="79"/>
      <c r="B35" s="267"/>
      <c r="C35" s="267"/>
      <c r="D35" s="268"/>
      <c r="E35" s="367"/>
      <c r="F35" s="368"/>
      <c r="G35" s="368"/>
      <c r="H35" s="368"/>
      <c r="I35" s="382"/>
      <c r="J35" s="63" t="str">
        <f>IF(AND('Mapa de Riesgos'!$Y$66="Media",'Mapa de Riesgos'!$AA$66="Leve"),CONCATENATE("R10C",'Mapa de Riesgos'!$O$66),"")</f>
        <v/>
      </c>
      <c r="K35" s="64" t="str">
        <f>IF(AND('Mapa de Riesgos'!$Y$68="Media",'Mapa de Riesgos'!$AA$68="Leve"),CONCATENATE("R10C",'Mapa de Riesgos'!$O$68),"")</f>
        <v/>
      </c>
      <c r="L35" s="64" t="str">
        <f>IF(AND('Mapa de Riesgos'!$Y$69="Media",'Mapa de Riesgos'!$AA$69="Leve"),CONCATENATE("R10C",'Mapa de Riesgos'!$O$69),"")</f>
        <v/>
      </c>
      <c r="M35" s="64" t="str">
        <f>IF(AND('Mapa de Riesgos'!$Y$70="Media",'Mapa de Riesgos'!$AA$70="Leve"),CONCATENATE("R10C",'Mapa de Riesgos'!$O$70),"")</f>
        <v/>
      </c>
      <c r="N35" s="64" t="str">
        <f>IF(AND('Mapa de Riesgos'!$Y$71="Media",'Mapa de Riesgos'!$AA$71="Leve"),CONCATENATE("R10C",'Mapa de Riesgos'!$O$71),"")</f>
        <v/>
      </c>
      <c r="O35" s="65" t="str">
        <f>IF(AND('Mapa de Riesgos'!$Y$72="Media",'Mapa de Riesgos'!$AA$72="Leve"),CONCATENATE("R10C",'Mapa de Riesgos'!$O$72),"")</f>
        <v/>
      </c>
      <c r="P35" s="63" t="str">
        <f>IF(AND('Mapa de Riesgos'!$Y$66="Media",'Mapa de Riesgos'!$AA$66="Menor"),CONCATENATE("R10C",'Mapa de Riesgos'!$O$66),"")</f>
        <v/>
      </c>
      <c r="Q35" s="64" t="str">
        <f>IF(AND('Mapa de Riesgos'!$Y$68="Media",'Mapa de Riesgos'!$AA$68="Menor"),CONCATENATE("R10C",'Mapa de Riesgos'!$O$68),"")</f>
        <v/>
      </c>
      <c r="R35" s="64" t="str">
        <f>IF(AND('Mapa de Riesgos'!$Y$69="Media",'Mapa de Riesgos'!$AA$69="Menor"),CONCATENATE("R10C",'Mapa de Riesgos'!$O$69),"")</f>
        <v/>
      </c>
      <c r="S35" s="64" t="str">
        <f>IF(AND('Mapa de Riesgos'!$Y$70="Media",'Mapa de Riesgos'!$AA$70="Menor"),CONCATENATE("R10C",'Mapa de Riesgos'!$O$70),"")</f>
        <v/>
      </c>
      <c r="T35" s="64" t="str">
        <f>IF(AND('Mapa de Riesgos'!$Y$71="Media",'Mapa de Riesgos'!$AA$71="Menor"),CONCATENATE("R10C",'Mapa de Riesgos'!$O$71),"")</f>
        <v/>
      </c>
      <c r="U35" s="65" t="str">
        <f>IF(AND('Mapa de Riesgos'!$Y$72="Media",'Mapa de Riesgos'!$AA$72="Menor"),CONCATENATE("R10C",'Mapa de Riesgos'!$O$72),"")</f>
        <v/>
      </c>
      <c r="V35" s="63" t="str">
        <f>IF(AND('Mapa de Riesgos'!$Y$66="Media",'Mapa de Riesgos'!$AA$66="Moderado"),CONCATENATE("R10C",'Mapa de Riesgos'!$O$66),"")</f>
        <v/>
      </c>
      <c r="W35" s="64" t="str">
        <f>IF(AND('Mapa de Riesgos'!$Y$68="Media",'Mapa de Riesgos'!$AA$68="Moderado"),CONCATENATE("R10C",'Mapa de Riesgos'!$O$68),"")</f>
        <v/>
      </c>
      <c r="X35" s="64" t="str">
        <f>IF(AND('Mapa de Riesgos'!$Y$69="Media",'Mapa de Riesgos'!$AA$69="Moderado"),CONCATENATE("R10C",'Mapa de Riesgos'!$O$69),"")</f>
        <v/>
      </c>
      <c r="Y35" s="64" t="str">
        <f>IF(AND('Mapa de Riesgos'!$Y$70="Media",'Mapa de Riesgos'!$AA$70="Moderado"),CONCATENATE("R10C",'Mapa de Riesgos'!$O$70),"")</f>
        <v/>
      </c>
      <c r="Z35" s="64" t="str">
        <f>IF(AND('Mapa de Riesgos'!$Y$71="Media",'Mapa de Riesgos'!$AA$71="Moderado"),CONCATENATE("R10C",'Mapa de Riesgos'!$O$71),"")</f>
        <v/>
      </c>
      <c r="AA35" s="65" t="str">
        <f>IF(AND('Mapa de Riesgos'!$Y$72="Media",'Mapa de Riesgos'!$AA$72="Moderado"),CONCATENATE("R10C",'Mapa de Riesgos'!$O$72),"")</f>
        <v/>
      </c>
      <c r="AB35" s="54" t="str">
        <f>IF(AND('Mapa de Riesgos'!$Y$66="Media",'Mapa de Riesgos'!$AA$66="Mayor"),CONCATENATE("R10C",'Mapa de Riesgos'!$O$66),"")</f>
        <v/>
      </c>
      <c r="AC35" s="55" t="str">
        <f>IF(AND('Mapa de Riesgos'!$Y$68="Media",'Mapa de Riesgos'!$AA$68="Mayor"),CONCATENATE("R10C",'Mapa de Riesgos'!$O$68),"")</f>
        <v/>
      </c>
      <c r="AD35" s="55" t="str">
        <f>IF(AND('Mapa de Riesgos'!$Y$69="Media",'Mapa de Riesgos'!$AA$69="Mayor"),CONCATENATE("R10C",'Mapa de Riesgos'!$O$69),"")</f>
        <v/>
      </c>
      <c r="AE35" s="55" t="str">
        <f>IF(AND('Mapa de Riesgos'!$Y$70="Media",'Mapa de Riesgos'!$AA$70="Mayor"),CONCATENATE("R10C",'Mapa de Riesgos'!$O$70),"")</f>
        <v/>
      </c>
      <c r="AF35" s="55" t="str">
        <f>IF(AND('Mapa de Riesgos'!$Y$71="Media",'Mapa de Riesgos'!$AA$71="Mayor"),CONCATENATE("R10C",'Mapa de Riesgos'!$O$71),"")</f>
        <v/>
      </c>
      <c r="AG35" s="56" t="str">
        <f>IF(AND('Mapa de Riesgos'!$Y$72="Media",'Mapa de Riesgos'!$AA$72="Mayor"),CONCATENATE("R10C",'Mapa de Riesgos'!$O$72),"")</f>
        <v/>
      </c>
      <c r="AH35" s="57" t="str">
        <f>IF(AND('Mapa de Riesgos'!$Y$66="Media",'Mapa de Riesgos'!$AA$66="Catastrófico"),CONCATENATE("R10C",'Mapa de Riesgos'!$O$66),"")</f>
        <v/>
      </c>
      <c r="AI35" s="58" t="str">
        <f>IF(AND('Mapa de Riesgos'!$Y$68="Media",'Mapa de Riesgos'!$AA$68="Catastrófico"),CONCATENATE("R10C",'Mapa de Riesgos'!$O$68),"")</f>
        <v/>
      </c>
      <c r="AJ35" s="58" t="str">
        <f>IF(AND('Mapa de Riesgos'!$Y$69="Media",'Mapa de Riesgos'!$AA$69="Catastrófico"),CONCATENATE("R10C",'Mapa de Riesgos'!$O$69),"")</f>
        <v/>
      </c>
      <c r="AK35" s="58" t="str">
        <f>IF(AND('Mapa de Riesgos'!$Y$70="Media",'Mapa de Riesgos'!$AA$70="Catastrófico"),CONCATENATE("R10C",'Mapa de Riesgos'!$O$70),"")</f>
        <v/>
      </c>
      <c r="AL35" s="58" t="str">
        <f>IF(AND('Mapa de Riesgos'!$Y$71="Media",'Mapa de Riesgos'!$AA$71="Catastrófico"),CONCATENATE("R10C",'Mapa de Riesgos'!$O$71),"")</f>
        <v/>
      </c>
      <c r="AM35" s="59" t="str">
        <f>IF(AND('Mapa de Riesgos'!$Y$72="Media",'Mapa de Riesgos'!$AA$72="Catastrófico"),CONCATENATE("R10C",'Mapa de Riesgos'!$O$72),"")</f>
        <v/>
      </c>
      <c r="AN35" s="79"/>
      <c r="AO35" s="398"/>
      <c r="AP35" s="399"/>
      <c r="AQ35" s="399"/>
      <c r="AR35" s="399"/>
      <c r="AS35" s="399"/>
      <c r="AT35" s="400"/>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row>
    <row r="36" spans="1:80" ht="15" customHeight="1" x14ac:dyDescent="0.25">
      <c r="A36" s="79"/>
      <c r="B36" s="267"/>
      <c r="C36" s="267"/>
      <c r="D36" s="268"/>
      <c r="E36" s="362" t="s">
        <v>173</v>
      </c>
      <c r="F36" s="363"/>
      <c r="G36" s="363"/>
      <c r="H36" s="363"/>
      <c r="I36" s="363"/>
      <c r="J36" s="69" t="str">
        <f>IF(AND('Mapa de Riesgos'!$Y$12="Baja",'Mapa de Riesgos'!$AA$12="Leve"),CONCATENATE("R1C",'Mapa de Riesgos'!$O$12),"")</f>
        <v/>
      </c>
      <c r="K36" s="70" t="str">
        <f>IF(AND('Mapa de Riesgos'!$Y$13="Baja",'Mapa de Riesgos'!$AA$13="Leve"),CONCATENATE("R1C",'Mapa de Riesgos'!$O$13),"")</f>
        <v/>
      </c>
      <c r="L36" s="70" t="str">
        <f>IF(AND('Mapa de Riesgos'!$Y$14="Baja",'Mapa de Riesgos'!$AA$14="Leve"),CONCATENATE("R1C",'Mapa de Riesgos'!$O$14),"")</f>
        <v/>
      </c>
      <c r="M36" s="70" t="str">
        <f>IF(AND('Mapa de Riesgos'!$Y$15="Baja",'Mapa de Riesgos'!$AA$15="Leve"),CONCATENATE("R1C",'Mapa de Riesgos'!$O$15),"")</f>
        <v/>
      </c>
      <c r="N36" s="70" t="str">
        <f>IF(AND('Mapa de Riesgos'!$Y$16="Baja",'Mapa de Riesgos'!$AA$16="Leve"),CONCATENATE("R1C",'Mapa de Riesgos'!$O$16),"")</f>
        <v/>
      </c>
      <c r="O36" s="71" t="str">
        <f>IF(AND('Mapa de Riesgos'!$Y$17="Baja",'Mapa de Riesgos'!$AA$17="Leve"),CONCATENATE("R1C",'Mapa de Riesgos'!$O$17),"")</f>
        <v/>
      </c>
      <c r="P36" s="60" t="str">
        <f>IF(AND('Mapa de Riesgos'!$Y$12="Baja",'Mapa de Riesgos'!$AA$12="Menor"),CONCATENATE("R1C",'Mapa de Riesgos'!$O$12),"")</f>
        <v/>
      </c>
      <c r="Q36" s="61" t="str">
        <f>IF(AND('Mapa de Riesgos'!$Y$13="Baja",'Mapa de Riesgos'!$AA$13="Menor"),CONCATENATE("R1C",'Mapa de Riesgos'!$O$13),"")</f>
        <v/>
      </c>
      <c r="R36" s="61" t="str">
        <f>IF(AND('Mapa de Riesgos'!$Y$14="Baja",'Mapa de Riesgos'!$AA$14="Menor"),CONCATENATE("R1C",'Mapa de Riesgos'!$O$14),"")</f>
        <v/>
      </c>
      <c r="S36" s="61" t="str">
        <f>IF(AND('Mapa de Riesgos'!$Y$15="Baja",'Mapa de Riesgos'!$AA$15="Menor"),CONCATENATE("R1C",'Mapa de Riesgos'!$O$15),"")</f>
        <v/>
      </c>
      <c r="T36" s="61" t="str">
        <f>IF(AND('Mapa de Riesgos'!$Y$16="Baja",'Mapa de Riesgos'!$AA$16="Menor"),CONCATENATE("R1C",'Mapa de Riesgos'!$O$16),"")</f>
        <v/>
      </c>
      <c r="U36" s="62" t="str">
        <f>IF(AND('Mapa de Riesgos'!$Y$17="Baja",'Mapa de Riesgos'!$AA$17="Menor"),CONCATENATE("R1C",'Mapa de Riesgos'!$O$17),"")</f>
        <v/>
      </c>
      <c r="V36" s="60" t="str">
        <f>IF(AND('Mapa de Riesgos'!$Y$12="Baja",'Mapa de Riesgos'!$AA$12="Moderado"),CONCATENATE("R1C",'Mapa de Riesgos'!$O$12),"")</f>
        <v/>
      </c>
      <c r="W36" s="61" t="str">
        <f>IF(AND('Mapa de Riesgos'!$Y$13="Baja",'Mapa de Riesgos'!$AA$13="Moderado"),CONCATENATE("R1C",'Mapa de Riesgos'!$O$13),"")</f>
        <v/>
      </c>
      <c r="X36" s="61" t="str">
        <f>IF(AND('Mapa de Riesgos'!$Y$14="Baja",'Mapa de Riesgos'!$AA$14="Moderado"),CONCATENATE("R1C",'Mapa de Riesgos'!$O$14),"")</f>
        <v/>
      </c>
      <c r="Y36" s="61" t="str">
        <f>IF(AND('Mapa de Riesgos'!$Y$15="Baja",'Mapa de Riesgos'!$AA$15="Moderado"),CONCATENATE("R1C",'Mapa de Riesgos'!$O$15),"")</f>
        <v/>
      </c>
      <c r="Z36" s="61" t="str">
        <f>IF(AND('Mapa de Riesgos'!$Y$16="Baja",'Mapa de Riesgos'!$AA$16="Moderado"),CONCATENATE("R1C",'Mapa de Riesgos'!$O$16),"")</f>
        <v/>
      </c>
      <c r="AA36" s="62" t="str">
        <f>IF(AND('Mapa de Riesgos'!$Y$17="Baja",'Mapa de Riesgos'!$AA$17="Moderado"),CONCATENATE("R1C",'Mapa de Riesgos'!$O$17),"")</f>
        <v/>
      </c>
      <c r="AB36" s="42" t="str">
        <f>IF(AND('Mapa de Riesgos'!$Y$12="Baja",'Mapa de Riesgos'!$AA$12="Mayor"),CONCATENATE("R1C",'Mapa de Riesgos'!$O$12),"")</f>
        <v/>
      </c>
      <c r="AC36" s="43" t="str">
        <f>IF(AND('Mapa de Riesgos'!$Y$13="Baja",'Mapa de Riesgos'!$AA$13="Mayor"),CONCATENATE("R1C",'Mapa de Riesgos'!$O$13),"")</f>
        <v/>
      </c>
      <c r="AD36" s="43" t="str">
        <f>IF(AND('Mapa de Riesgos'!$Y$14="Baja",'Mapa de Riesgos'!$AA$14="Mayor"),CONCATENATE("R1C",'Mapa de Riesgos'!$O$14),"")</f>
        <v/>
      </c>
      <c r="AE36" s="43" t="str">
        <f>IF(AND('Mapa de Riesgos'!$Y$15="Baja",'Mapa de Riesgos'!$AA$15="Mayor"),CONCATENATE("R1C",'Mapa de Riesgos'!$O$15),"")</f>
        <v/>
      </c>
      <c r="AF36" s="43" t="str">
        <f>IF(AND('Mapa de Riesgos'!$Y$16="Baja",'Mapa de Riesgos'!$AA$16="Mayor"),CONCATENATE("R1C",'Mapa de Riesgos'!$O$16),"")</f>
        <v/>
      </c>
      <c r="AG36" s="44" t="str">
        <f>IF(AND('Mapa de Riesgos'!$Y$17="Baja",'Mapa de Riesgos'!$AA$17="Mayor"),CONCATENATE("R1C",'Mapa de Riesgos'!$O$17),"")</f>
        <v/>
      </c>
      <c r="AH36" s="45" t="str">
        <f>IF(AND('Mapa de Riesgos'!$Y$12="Baja",'Mapa de Riesgos'!$AA$12="Catastrófico"),CONCATENATE("R1C",'Mapa de Riesgos'!$O$12),"")</f>
        <v>R1C1</v>
      </c>
      <c r="AI36" s="46" t="str">
        <f>IF(AND('Mapa de Riesgos'!$Y$13="Baja",'Mapa de Riesgos'!$AA$13="Catastrófico"),CONCATENATE("R1C",'Mapa de Riesgos'!$O$13),"")</f>
        <v/>
      </c>
      <c r="AJ36" s="46" t="str">
        <f>IF(AND('Mapa de Riesgos'!$Y$14="Baja",'Mapa de Riesgos'!$AA$14="Catastrófico"),CONCATENATE("R1C",'Mapa de Riesgos'!$O$14),"")</f>
        <v/>
      </c>
      <c r="AK36" s="46" t="str">
        <f>IF(AND('Mapa de Riesgos'!$Y$15="Baja",'Mapa de Riesgos'!$AA$15="Catastrófico"),CONCATENATE("R1C",'Mapa de Riesgos'!$O$15),"")</f>
        <v/>
      </c>
      <c r="AL36" s="46" t="str">
        <f>IF(AND('Mapa de Riesgos'!$Y$16="Baja",'Mapa de Riesgos'!$AA$16="Catastrófico"),CONCATENATE("R1C",'Mapa de Riesgos'!$O$16),"")</f>
        <v/>
      </c>
      <c r="AM36" s="47" t="str">
        <f>IF(AND('Mapa de Riesgos'!$Y$17="Baja",'Mapa de Riesgos'!$AA$17="Catastrófico"),CONCATENATE("R1C",'Mapa de Riesgos'!$O$17),"")</f>
        <v/>
      </c>
      <c r="AN36" s="79"/>
      <c r="AO36" s="383" t="s">
        <v>174</v>
      </c>
      <c r="AP36" s="384"/>
      <c r="AQ36" s="384"/>
      <c r="AR36" s="384"/>
      <c r="AS36" s="384"/>
      <c r="AT36" s="385"/>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row>
    <row r="37" spans="1:80" ht="15" customHeight="1" x14ac:dyDescent="0.25">
      <c r="A37" s="79"/>
      <c r="B37" s="267"/>
      <c r="C37" s="267"/>
      <c r="D37" s="268"/>
      <c r="E37" s="364"/>
      <c r="F37" s="365"/>
      <c r="G37" s="365"/>
      <c r="H37" s="365"/>
      <c r="I37" s="365"/>
      <c r="J37" s="72" t="str">
        <f>IF(AND('Mapa de Riesgos'!$Y$18="Baja",'Mapa de Riesgos'!$AA$18="Leve"),CONCATENATE("R2C",'Mapa de Riesgos'!$O$18),"")</f>
        <v/>
      </c>
      <c r="K37" s="73" t="str">
        <f>IF(AND('Mapa de Riesgos'!$Y$19="Baja",'Mapa de Riesgos'!$AA$19="Leve"),CONCATENATE("R2C",'Mapa de Riesgos'!$O$19),"")</f>
        <v/>
      </c>
      <c r="L37" s="73" t="str">
        <f>IF(AND('Mapa de Riesgos'!$Y$20="Baja",'Mapa de Riesgos'!$AA$20="Leve"),CONCATENATE("R2C",'Mapa de Riesgos'!$O$20),"")</f>
        <v/>
      </c>
      <c r="M37" s="73" t="str">
        <f>IF(AND('Mapa de Riesgos'!$Y$21="Baja",'Mapa de Riesgos'!$AA$21="Leve"),CONCATENATE("R2C",'Mapa de Riesgos'!$O$21),"")</f>
        <v/>
      </c>
      <c r="N37" s="73" t="str">
        <f>IF(AND('Mapa de Riesgos'!$Y$22="Baja",'Mapa de Riesgos'!$AA$22="Leve"),CONCATENATE("R2C",'Mapa de Riesgos'!$O$22),"")</f>
        <v/>
      </c>
      <c r="O37" s="74" t="str">
        <f>IF(AND('Mapa de Riesgos'!$Y$23="Baja",'Mapa de Riesgos'!$AA$23="Leve"),CONCATENATE("R2C",'Mapa de Riesgos'!$O$23),"")</f>
        <v/>
      </c>
      <c r="P37" s="63" t="str">
        <f>IF(AND('Mapa de Riesgos'!$Y$18="Baja",'Mapa de Riesgos'!$AA$18="Menor"),CONCATENATE("R2C",'Mapa de Riesgos'!$O$18),"")</f>
        <v/>
      </c>
      <c r="Q37" s="64" t="str">
        <f>IF(AND('Mapa de Riesgos'!$Y$19="Baja",'Mapa de Riesgos'!$AA$19="Menor"),CONCATENATE("R2C",'Mapa de Riesgos'!$O$19),"")</f>
        <v/>
      </c>
      <c r="R37" s="64" t="str">
        <f>IF(AND('Mapa de Riesgos'!$Y$20="Baja",'Mapa de Riesgos'!$AA$20="Menor"),CONCATENATE("R2C",'Mapa de Riesgos'!$O$20),"")</f>
        <v/>
      </c>
      <c r="S37" s="64" t="str">
        <f>IF(AND('Mapa de Riesgos'!$Y$21="Baja",'Mapa de Riesgos'!$AA$21="Menor"),CONCATENATE("R2C",'Mapa de Riesgos'!$O$21),"")</f>
        <v/>
      </c>
      <c r="T37" s="64" t="str">
        <f>IF(AND('Mapa de Riesgos'!$Y$22="Baja",'Mapa de Riesgos'!$AA$22="Menor"),CONCATENATE("R2C",'Mapa de Riesgos'!$O$22),"")</f>
        <v/>
      </c>
      <c r="U37" s="65" t="str">
        <f>IF(AND('Mapa de Riesgos'!$Y$23="Baja",'Mapa de Riesgos'!$AA$23="Menor"),CONCATENATE("R2C",'Mapa de Riesgos'!$O$23),"")</f>
        <v/>
      </c>
      <c r="V37" s="63" t="str">
        <f>IF(AND('Mapa de Riesgos'!$Y$18="Baja",'Mapa de Riesgos'!$AA$18="Moderado"),CONCATENATE("R2C",'Mapa de Riesgos'!$O$18),"")</f>
        <v>R2C1</v>
      </c>
      <c r="W37" s="64" t="str">
        <f>IF(AND('Mapa de Riesgos'!$Y$19="Baja",'Mapa de Riesgos'!$AA$19="Moderado"),CONCATENATE("R2C",'Mapa de Riesgos'!$O$19),"")</f>
        <v>R2C2</v>
      </c>
      <c r="X37" s="64" t="str">
        <f>IF(AND('Mapa de Riesgos'!$Y$20="Baja",'Mapa de Riesgos'!$AA$20="Moderado"),CONCATENATE("R2C",'Mapa de Riesgos'!$O$20),"")</f>
        <v/>
      </c>
      <c r="Y37" s="64" t="str">
        <f>IF(AND('Mapa de Riesgos'!$Y$21="Baja",'Mapa de Riesgos'!$AA$21="Moderado"),CONCATENATE("R2C",'Mapa de Riesgos'!$O$21),"")</f>
        <v/>
      </c>
      <c r="Z37" s="64" t="str">
        <f>IF(AND('Mapa de Riesgos'!$Y$22="Baja",'Mapa de Riesgos'!$AA$22="Moderado"),CONCATENATE("R2C",'Mapa de Riesgos'!$O$22),"")</f>
        <v/>
      </c>
      <c r="AA37" s="65" t="str">
        <f>IF(AND('Mapa de Riesgos'!$Y$23="Baja",'Mapa de Riesgos'!$AA$23="Moderado"),CONCATENATE("R2C",'Mapa de Riesgos'!$O$23),"")</f>
        <v/>
      </c>
      <c r="AB37" s="48" t="str">
        <f>IF(AND('Mapa de Riesgos'!$Y$18="Baja",'Mapa de Riesgos'!$AA$18="Mayor"),CONCATENATE("R2C",'Mapa de Riesgos'!$O$18),"")</f>
        <v/>
      </c>
      <c r="AC37" s="49" t="str">
        <f>IF(AND('Mapa de Riesgos'!$Y$19="Baja",'Mapa de Riesgos'!$AA$19="Mayor"),CONCATENATE("R2C",'Mapa de Riesgos'!$O$19),"")</f>
        <v/>
      </c>
      <c r="AD37" s="49" t="str">
        <f>IF(AND('Mapa de Riesgos'!$Y$20="Baja",'Mapa de Riesgos'!$AA$20="Mayor"),CONCATENATE("R2C",'Mapa de Riesgos'!$O$20),"")</f>
        <v/>
      </c>
      <c r="AE37" s="49" t="str">
        <f>IF(AND('Mapa de Riesgos'!$Y$21="Baja",'Mapa de Riesgos'!$AA$21="Mayor"),CONCATENATE("R2C",'Mapa de Riesgos'!$O$21),"")</f>
        <v/>
      </c>
      <c r="AF37" s="49" t="str">
        <f>IF(AND('Mapa de Riesgos'!$Y$22="Baja",'Mapa de Riesgos'!$AA$22="Mayor"),CONCATENATE("R2C",'Mapa de Riesgos'!$O$22),"")</f>
        <v/>
      </c>
      <c r="AG37" s="50" t="str">
        <f>IF(AND('Mapa de Riesgos'!$Y$23="Baja",'Mapa de Riesgos'!$AA$23="Mayor"),CONCATENATE("R2C",'Mapa de Riesgos'!$O$23),"")</f>
        <v/>
      </c>
      <c r="AH37" s="51" t="str">
        <f>IF(AND('Mapa de Riesgos'!$Y$18="Baja",'Mapa de Riesgos'!$AA$18="Catastrófico"),CONCATENATE("R2C",'Mapa de Riesgos'!$O$18),"")</f>
        <v/>
      </c>
      <c r="AI37" s="52" t="str">
        <f>IF(AND('Mapa de Riesgos'!$Y$19="Baja",'Mapa de Riesgos'!$AA$19="Catastrófico"),CONCATENATE("R2C",'Mapa de Riesgos'!$O$19),"")</f>
        <v/>
      </c>
      <c r="AJ37" s="52" t="str">
        <f>IF(AND('Mapa de Riesgos'!$Y$20="Baja",'Mapa de Riesgos'!$AA$20="Catastrófico"),CONCATENATE("R2C",'Mapa de Riesgos'!$O$20),"")</f>
        <v/>
      </c>
      <c r="AK37" s="52" t="str">
        <f>IF(AND('Mapa de Riesgos'!$Y$21="Baja",'Mapa de Riesgos'!$AA$21="Catastrófico"),CONCATENATE("R2C",'Mapa de Riesgos'!$O$21),"")</f>
        <v/>
      </c>
      <c r="AL37" s="52" t="str">
        <f>IF(AND('Mapa de Riesgos'!$Y$22="Baja",'Mapa de Riesgos'!$AA$22="Catastrófico"),CONCATENATE("R2C",'Mapa de Riesgos'!$O$22),"")</f>
        <v/>
      </c>
      <c r="AM37" s="53" t="str">
        <f>IF(AND('Mapa de Riesgos'!$Y$23="Baja",'Mapa de Riesgos'!$AA$23="Catastrófico"),CONCATENATE("R2C",'Mapa de Riesgos'!$O$23),"")</f>
        <v/>
      </c>
      <c r="AN37" s="79"/>
      <c r="AO37" s="386"/>
      <c r="AP37" s="387"/>
      <c r="AQ37" s="387"/>
      <c r="AR37" s="387"/>
      <c r="AS37" s="387"/>
      <c r="AT37" s="388"/>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row>
    <row r="38" spans="1:80" ht="15" customHeight="1" x14ac:dyDescent="0.25">
      <c r="A38" s="79"/>
      <c r="B38" s="267"/>
      <c r="C38" s="267"/>
      <c r="D38" s="268"/>
      <c r="E38" s="366"/>
      <c r="F38" s="365"/>
      <c r="G38" s="365"/>
      <c r="H38" s="365"/>
      <c r="I38" s="365"/>
      <c r="J38" s="72" t="str">
        <f>IF(AND('Mapa de Riesgos'!$Y$24="Baja",'Mapa de Riesgos'!$AA$24="Leve"),CONCATENATE("R3C",'Mapa de Riesgos'!$O$24),"")</f>
        <v/>
      </c>
      <c r="K38" s="73" t="str">
        <f>IF(AND('Mapa de Riesgos'!$Y$25="Baja",'Mapa de Riesgos'!$AA$25="Leve"),CONCATENATE("R3C",'Mapa de Riesgos'!$O$25),"")</f>
        <v/>
      </c>
      <c r="L38" s="73" t="str">
        <f>IF(AND('Mapa de Riesgos'!$Y$26="Baja",'Mapa de Riesgos'!$AA$26="Leve"),CONCATENATE("R3C",'Mapa de Riesgos'!$O$26),"")</f>
        <v/>
      </c>
      <c r="M38" s="73" t="str">
        <f>IF(AND('Mapa de Riesgos'!$Y$27="Baja",'Mapa de Riesgos'!$AA$27="Leve"),CONCATENATE("R3C",'Mapa de Riesgos'!$O$27),"")</f>
        <v/>
      </c>
      <c r="N38" s="73" t="str">
        <f>IF(AND('Mapa de Riesgos'!$Y$28="Baja",'Mapa de Riesgos'!$AA$28="Leve"),CONCATENATE("R3C",'Mapa de Riesgos'!$O$28),"")</f>
        <v/>
      </c>
      <c r="O38" s="74" t="str">
        <f>IF(AND('Mapa de Riesgos'!$Y$29="Baja",'Mapa de Riesgos'!$AA$29="Leve"),CONCATENATE("R3C",'Mapa de Riesgos'!$O$29),"")</f>
        <v/>
      </c>
      <c r="P38" s="63" t="str">
        <f>IF(AND('Mapa de Riesgos'!$Y$24="Baja",'Mapa de Riesgos'!$AA$24="Menor"),CONCATENATE("R3C",'Mapa de Riesgos'!$O$24),"")</f>
        <v>R3C1</v>
      </c>
      <c r="Q38" s="64" t="str">
        <f>IF(AND('Mapa de Riesgos'!$Y$25="Baja",'Mapa de Riesgos'!$AA$25="Menor"),CONCATENATE("R3C",'Mapa de Riesgos'!$O$25),"")</f>
        <v>R3C2</v>
      </c>
      <c r="R38" s="64" t="str">
        <f>IF(AND('Mapa de Riesgos'!$Y$26="Baja",'Mapa de Riesgos'!$AA$26="Menor"),CONCATENATE("R3C",'Mapa de Riesgos'!$O$26),"")</f>
        <v/>
      </c>
      <c r="S38" s="64" t="str">
        <f>IF(AND('Mapa de Riesgos'!$Y$27="Baja",'Mapa de Riesgos'!$AA$27="Menor"),CONCATENATE("R3C",'Mapa de Riesgos'!$O$27),"")</f>
        <v/>
      </c>
      <c r="T38" s="64" t="str">
        <f>IF(AND('Mapa de Riesgos'!$Y$28="Baja",'Mapa de Riesgos'!$AA$28="Menor"),CONCATENATE("R3C",'Mapa de Riesgos'!$O$28),"")</f>
        <v/>
      </c>
      <c r="U38" s="65" t="str">
        <f>IF(AND('Mapa de Riesgos'!$Y$29="Baja",'Mapa de Riesgos'!$AA$29="Menor"),CONCATENATE("R3C",'Mapa de Riesgos'!$O$29),"")</f>
        <v/>
      </c>
      <c r="V38" s="63" t="str">
        <f>IF(AND('Mapa de Riesgos'!$Y$24="Baja",'Mapa de Riesgos'!$AA$24="Moderado"),CONCATENATE("R3C",'Mapa de Riesgos'!$O$24),"")</f>
        <v/>
      </c>
      <c r="W38" s="64" t="str">
        <f>IF(AND('Mapa de Riesgos'!$Y$25="Baja",'Mapa de Riesgos'!$AA$25="Moderado"),CONCATENATE("R3C",'Mapa de Riesgos'!$O$25),"")</f>
        <v/>
      </c>
      <c r="X38" s="64" t="str">
        <f>IF(AND('Mapa de Riesgos'!$Y$26="Baja",'Mapa de Riesgos'!$AA$26="Moderado"),CONCATENATE("R3C",'Mapa de Riesgos'!$O$26),"")</f>
        <v/>
      </c>
      <c r="Y38" s="64" t="str">
        <f>IF(AND('Mapa de Riesgos'!$Y$27="Baja",'Mapa de Riesgos'!$AA$27="Moderado"),CONCATENATE("R3C",'Mapa de Riesgos'!$O$27),"")</f>
        <v/>
      </c>
      <c r="Z38" s="64" t="str">
        <f>IF(AND('Mapa de Riesgos'!$Y$28="Baja",'Mapa de Riesgos'!$AA$28="Moderado"),CONCATENATE("R3C",'Mapa de Riesgos'!$O$28),"")</f>
        <v/>
      </c>
      <c r="AA38" s="65" t="str">
        <f>IF(AND('Mapa de Riesgos'!$Y$29="Baja",'Mapa de Riesgos'!$AA$29="Moderado"),CONCATENATE("R3C",'Mapa de Riesgos'!$O$29),"")</f>
        <v/>
      </c>
      <c r="AB38" s="48" t="str">
        <f>IF(AND('Mapa de Riesgos'!$Y$24="Baja",'Mapa de Riesgos'!$AA$24="Mayor"),CONCATENATE("R3C",'Mapa de Riesgos'!$O$24),"")</f>
        <v/>
      </c>
      <c r="AC38" s="49" t="str">
        <f>IF(AND('Mapa de Riesgos'!$Y$25="Baja",'Mapa de Riesgos'!$AA$25="Mayor"),CONCATENATE("R3C",'Mapa de Riesgos'!$O$25),"")</f>
        <v/>
      </c>
      <c r="AD38" s="49" t="str">
        <f>IF(AND('Mapa de Riesgos'!$Y$26="Baja",'Mapa de Riesgos'!$AA$26="Mayor"),CONCATENATE("R3C",'Mapa de Riesgos'!$O$26),"")</f>
        <v/>
      </c>
      <c r="AE38" s="49" t="str">
        <f>IF(AND('Mapa de Riesgos'!$Y$27="Baja",'Mapa de Riesgos'!$AA$27="Mayor"),CONCATENATE("R3C",'Mapa de Riesgos'!$O$27),"")</f>
        <v/>
      </c>
      <c r="AF38" s="49" t="str">
        <f>IF(AND('Mapa de Riesgos'!$Y$28="Baja",'Mapa de Riesgos'!$AA$28="Mayor"),CONCATENATE("R3C",'Mapa de Riesgos'!$O$28),"")</f>
        <v/>
      </c>
      <c r="AG38" s="50" t="str">
        <f>IF(AND('Mapa de Riesgos'!$Y$29="Baja",'Mapa de Riesgos'!$AA$29="Mayor"),CONCATENATE("R3C",'Mapa de Riesgos'!$O$29),"")</f>
        <v/>
      </c>
      <c r="AH38" s="51" t="str">
        <f>IF(AND('Mapa de Riesgos'!$Y$24="Baja",'Mapa de Riesgos'!$AA$24="Catastrófico"),CONCATENATE("R3C",'Mapa de Riesgos'!$O$24),"")</f>
        <v/>
      </c>
      <c r="AI38" s="52" t="str">
        <f>IF(AND('Mapa de Riesgos'!$Y$25="Baja",'Mapa de Riesgos'!$AA$25="Catastrófico"),CONCATENATE("R3C",'Mapa de Riesgos'!$O$25),"")</f>
        <v/>
      </c>
      <c r="AJ38" s="52" t="str">
        <f>IF(AND('Mapa de Riesgos'!$Y$26="Baja",'Mapa de Riesgos'!$AA$26="Catastrófico"),CONCATENATE("R3C",'Mapa de Riesgos'!$O$26),"")</f>
        <v/>
      </c>
      <c r="AK38" s="52" t="str">
        <f>IF(AND('Mapa de Riesgos'!$Y$27="Baja",'Mapa de Riesgos'!$AA$27="Catastrófico"),CONCATENATE("R3C",'Mapa de Riesgos'!$O$27),"")</f>
        <v/>
      </c>
      <c r="AL38" s="52" t="str">
        <f>IF(AND('Mapa de Riesgos'!$Y$28="Baja",'Mapa de Riesgos'!$AA$28="Catastrófico"),CONCATENATE("R3C",'Mapa de Riesgos'!$O$28),"")</f>
        <v/>
      </c>
      <c r="AM38" s="53" t="str">
        <f>IF(AND('Mapa de Riesgos'!$Y$29="Baja",'Mapa de Riesgos'!$AA$29="Catastrófico"),CONCATENATE("R3C",'Mapa de Riesgos'!$O$29),"")</f>
        <v/>
      </c>
      <c r="AN38" s="79"/>
      <c r="AO38" s="386"/>
      <c r="AP38" s="387"/>
      <c r="AQ38" s="387"/>
      <c r="AR38" s="387"/>
      <c r="AS38" s="387"/>
      <c r="AT38" s="388"/>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row>
    <row r="39" spans="1:80" ht="15" customHeight="1" x14ac:dyDescent="0.25">
      <c r="A39" s="79"/>
      <c r="B39" s="267"/>
      <c r="C39" s="267"/>
      <c r="D39" s="268"/>
      <c r="E39" s="366"/>
      <c r="F39" s="365"/>
      <c r="G39" s="365"/>
      <c r="H39" s="365"/>
      <c r="I39" s="365"/>
      <c r="J39" s="72" t="str">
        <f>IF(AND('Mapa de Riesgos'!$Y$30="Baja",'Mapa de Riesgos'!$AA$30="Leve"),CONCATENATE("R4C",'Mapa de Riesgos'!$O$30),"")</f>
        <v/>
      </c>
      <c r="K39" s="73" t="str">
        <f>IF(AND('Mapa de Riesgos'!$Y$31="Baja",'Mapa de Riesgos'!$AA$31="Leve"),CONCATENATE("R4C",'Mapa de Riesgos'!$O$31),"")</f>
        <v/>
      </c>
      <c r="L39" s="73" t="str">
        <f>IF(AND('Mapa de Riesgos'!$Y$32="Baja",'Mapa de Riesgos'!$AA$32="Leve"),CONCATENATE("R4C",'Mapa de Riesgos'!$O$32),"")</f>
        <v/>
      </c>
      <c r="M39" s="73" t="str">
        <f>IF(AND('Mapa de Riesgos'!$Y$33="Baja",'Mapa de Riesgos'!$AA$33="Leve"),CONCATENATE("R4C",'Mapa de Riesgos'!$O$33),"")</f>
        <v/>
      </c>
      <c r="N39" s="73" t="str">
        <f>IF(AND('Mapa de Riesgos'!$Y$34="Baja",'Mapa de Riesgos'!$AA$34="Leve"),CONCATENATE("R4C",'Mapa de Riesgos'!$O$34),"")</f>
        <v/>
      </c>
      <c r="O39" s="74" t="str">
        <f>IF(AND('Mapa de Riesgos'!$Y$35="Baja",'Mapa de Riesgos'!$AA$35="Leve"),CONCATENATE("R4C",'Mapa de Riesgos'!$O$35),"")</f>
        <v/>
      </c>
      <c r="P39" s="63" t="str">
        <f>IF(AND('Mapa de Riesgos'!$Y$30="Baja",'Mapa de Riesgos'!$AA$30="Menor"),CONCATENATE("R4C",'Mapa de Riesgos'!$O$30),"")</f>
        <v/>
      </c>
      <c r="Q39" s="64" t="str">
        <f>IF(AND('Mapa de Riesgos'!$Y$31="Baja",'Mapa de Riesgos'!$AA$31="Menor"),CONCATENATE("R4C",'Mapa de Riesgos'!$O$31),"")</f>
        <v/>
      </c>
      <c r="R39" s="64" t="str">
        <f>IF(AND('Mapa de Riesgos'!$Y$32="Baja",'Mapa de Riesgos'!$AA$32="Menor"),CONCATENATE("R4C",'Mapa de Riesgos'!$O$32),"")</f>
        <v/>
      </c>
      <c r="S39" s="64" t="str">
        <f>IF(AND('Mapa de Riesgos'!$Y$33="Baja",'Mapa de Riesgos'!$AA$33="Menor"),CONCATENATE("R4C",'Mapa de Riesgos'!$O$33),"")</f>
        <v/>
      </c>
      <c r="T39" s="64" t="str">
        <f>IF(AND('Mapa de Riesgos'!$Y$34="Baja",'Mapa de Riesgos'!$AA$34="Menor"),CONCATENATE("R4C",'Mapa de Riesgos'!$O$34),"")</f>
        <v/>
      </c>
      <c r="U39" s="65" t="str">
        <f>IF(AND('Mapa de Riesgos'!$Y$35="Baja",'Mapa de Riesgos'!$AA$35="Menor"),CONCATENATE("R4C",'Mapa de Riesgos'!$O$35),"")</f>
        <v/>
      </c>
      <c r="V39" s="63" t="str">
        <f>IF(AND('Mapa de Riesgos'!$Y$30="Baja",'Mapa de Riesgos'!$AA$30="Moderado"),CONCATENATE("R4C",'Mapa de Riesgos'!$O$30),"")</f>
        <v>R4C1</v>
      </c>
      <c r="W39" s="64" t="str">
        <f>IF(AND('Mapa de Riesgos'!$Y$31="Baja",'Mapa de Riesgos'!$AA$31="Moderado"),CONCATENATE("R4C",'Mapa de Riesgos'!$O$31),"")</f>
        <v/>
      </c>
      <c r="X39" s="64" t="str">
        <f>IF(AND('Mapa de Riesgos'!$Y$32="Baja",'Mapa de Riesgos'!$AA$32="Moderado"),CONCATENATE("R4C",'Mapa de Riesgos'!$O$32),"")</f>
        <v/>
      </c>
      <c r="Y39" s="64" t="str">
        <f>IF(AND('Mapa de Riesgos'!$Y$33="Baja",'Mapa de Riesgos'!$AA$33="Moderado"),CONCATENATE("R4C",'Mapa de Riesgos'!$O$33),"")</f>
        <v/>
      </c>
      <c r="Z39" s="64" t="str">
        <f>IF(AND('Mapa de Riesgos'!$Y$34="Baja",'Mapa de Riesgos'!$AA$34="Moderado"),CONCATENATE("R4C",'Mapa de Riesgos'!$O$34),"")</f>
        <v/>
      </c>
      <c r="AA39" s="65" t="str">
        <f>IF(AND('Mapa de Riesgos'!$Y$35="Baja",'Mapa de Riesgos'!$AA$35="Moderado"),CONCATENATE("R4C",'Mapa de Riesgos'!$O$35),"")</f>
        <v/>
      </c>
      <c r="AB39" s="48" t="str">
        <f>IF(AND('Mapa de Riesgos'!$Y$30="Baja",'Mapa de Riesgos'!$AA$30="Mayor"),CONCATENATE("R4C",'Mapa de Riesgos'!$O$30),"")</f>
        <v/>
      </c>
      <c r="AC39" s="49" t="str">
        <f>IF(AND('Mapa de Riesgos'!$Y$31="Baja",'Mapa de Riesgos'!$AA$31="Mayor"),CONCATENATE("R4C",'Mapa de Riesgos'!$O$31),"")</f>
        <v/>
      </c>
      <c r="AD39" s="49" t="str">
        <f>IF(AND('Mapa de Riesgos'!$Y$32="Baja",'Mapa de Riesgos'!$AA$32="Mayor"),CONCATENATE("R4C",'Mapa de Riesgos'!$O$32),"")</f>
        <v/>
      </c>
      <c r="AE39" s="49" t="str">
        <f>IF(AND('Mapa de Riesgos'!$Y$33="Baja",'Mapa de Riesgos'!$AA$33="Mayor"),CONCATENATE("R4C",'Mapa de Riesgos'!$O$33),"")</f>
        <v/>
      </c>
      <c r="AF39" s="49" t="str">
        <f>IF(AND('Mapa de Riesgos'!$Y$34="Baja",'Mapa de Riesgos'!$AA$34="Mayor"),CONCATENATE("R4C",'Mapa de Riesgos'!$O$34),"")</f>
        <v/>
      </c>
      <c r="AG39" s="50" t="str">
        <f>IF(AND('Mapa de Riesgos'!$Y$35="Baja",'Mapa de Riesgos'!$AA$35="Mayor"),CONCATENATE("R4C",'Mapa de Riesgos'!$O$35),"")</f>
        <v/>
      </c>
      <c r="AH39" s="51" t="str">
        <f>IF(AND('Mapa de Riesgos'!$Y$30="Baja",'Mapa de Riesgos'!$AA$30="Catastrófico"),CONCATENATE("R4C",'Mapa de Riesgos'!$O$30),"")</f>
        <v/>
      </c>
      <c r="AI39" s="52" t="str">
        <f>IF(AND('Mapa de Riesgos'!$Y$31="Baja",'Mapa de Riesgos'!$AA$31="Catastrófico"),CONCATENATE("R4C",'Mapa de Riesgos'!$O$31),"")</f>
        <v/>
      </c>
      <c r="AJ39" s="52" t="str">
        <f>IF(AND('Mapa de Riesgos'!$Y$32="Baja",'Mapa de Riesgos'!$AA$32="Catastrófico"),CONCATENATE("R4C",'Mapa de Riesgos'!$O$32),"")</f>
        <v/>
      </c>
      <c r="AK39" s="52" t="str">
        <f>IF(AND('Mapa de Riesgos'!$Y$33="Baja",'Mapa de Riesgos'!$AA$33="Catastrófico"),CONCATENATE("R4C",'Mapa de Riesgos'!$O$33),"")</f>
        <v/>
      </c>
      <c r="AL39" s="52" t="str">
        <f>IF(AND('Mapa de Riesgos'!$Y$34="Baja",'Mapa de Riesgos'!$AA$34="Catastrófico"),CONCATENATE("R4C",'Mapa de Riesgos'!$O$34),"")</f>
        <v/>
      </c>
      <c r="AM39" s="53" t="str">
        <f>IF(AND('Mapa de Riesgos'!$Y$35="Baja",'Mapa de Riesgos'!$AA$35="Catastrófico"),CONCATENATE("R4C",'Mapa de Riesgos'!$O$35),"")</f>
        <v/>
      </c>
      <c r="AN39" s="79"/>
      <c r="AO39" s="386"/>
      <c r="AP39" s="387"/>
      <c r="AQ39" s="387"/>
      <c r="AR39" s="387"/>
      <c r="AS39" s="387"/>
      <c r="AT39" s="388"/>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9"/>
    </row>
    <row r="40" spans="1:80" ht="15" customHeight="1" x14ac:dyDescent="0.25">
      <c r="A40" s="79"/>
      <c r="B40" s="267"/>
      <c r="C40" s="267"/>
      <c r="D40" s="268"/>
      <c r="E40" s="366"/>
      <c r="F40" s="365"/>
      <c r="G40" s="365"/>
      <c r="H40" s="365"/>
      <c r="I40" s="365"/>
      <c r="J40" s="72" t="str">
        <f>IF(AND('Mapa de Riesgos'!$Y$36="Baja",'Mapa de Riesgos'!$AA$36="Leve"),CONCATENATE("R5C",'Mapa de Riesgos'!$O$36),"")</f>
        <v/>
      </c>
      <c r="K40" s="73" t="str">
        <f>IF(AND('Mapa de Riesgos'!$Y$37="Baja",'Mapa de Riesgos'!$AA$37="Leve"),CONCATENATE("R5C",'Mapa de Riesgos'!$O$37),"")</f>
        <v/>
      </c>
      <c r="L40" s="73" t="str">
        <f>IF(AND('Mapa de Riesgos'!$Y$38="Baja",'Mapa de Riesgos'!$AA$38="Leve"),CONCATENATE("R5C",'Mapa de Riesgos'!$O$38),"")</f>
        <v/>
      </c>
      <c r="M40" s="73" t="str">
        <f>IF(AND('Mapa de Riesgos'!$Y$39="Baja",'Mapa de Riesgos'!$AA$39="Leve"),CONCATENATE("R5C",'Mapa de Riesgos'!$O$39),"")</f>
        <v/>
      </c>
      <c r="N40" s="73" t="str">
        <f>IF(AND('Mapa de Riesgos'!$Y$40="Baja",'Mapa de Riesgos'!$AA$40="Leve"),CONCATENATE("R5C",'Mapa de Riesgos'!$O$40),"")</f>
        <v/>
      </c>
      <c r="O40" s="74" t="str">
        <f>IF(AND('Mapa de Riesgos'!$Y$41="Baja",'Mapa de Riesgos'!$AA$41="Leve"),CONCATENATE("R5C",'Mapa de Riesgos'!$O$41),"")</f>
        <v/>
      </c>
      <c r="P40" s="63" t="str">
        <f>IF(AND('Mapa de Riesgos'!$Y$36="Baja",'Mapa de Riesgos'!$AA$36="Menor"),CONCATENATE("R5C",'Mapa de Riesgos'!$O$36),"")</f>
        <v/>
      </c>
      <c r="Q40" s="64" t="str">
        <f>IF(AND('Mapa de Riesgos'!$Y$37="Baja",'Mapa de Riesgos'!$AA$37="Menor"),CONCATENATE("R5C",'Mapa de Riesgos'!$O$37),"")</f>
        <v/>
      </c>
      <c r="R40" s="64" t="str">
        <f>IF(AND('Mapa de Riesgos'!$Y$38="Baja",'Mapa de Riesgos'!$AA$38="Menor"),CONCATENATE("R5C",'Mapa de Riesgos'!$O$38),"")</f>
        <v/>
      </c>
      <c r="S40" s="64" t="str">
        <f>IF(AND('Mapa de Riesgos'!$Y$39="Baja",'Mapa de Riesgos'!$AA$39="Menor"),CONCATENATE("R5C",'Mapa de Riesgos'!$O$39),"")</f>
        <v/>
      </c>
      <c r="T40" s="64" t="str">
        <f>IF(AND('Mapa de Riesgos'!$Y$40="Baja",'Mapa de Riesgos'!$AA$40="Menor"),CONCATENATE("R5C",'Mapa de Riesgos'!$O$40),"")</f>
        <v/>
      </c>
      <c r="U40" s="65" t="str">
        <f>IF(AND('Mapa de Riesgos'!$Y$41="Baja",'Mapa de Riesgos'!$AA$41="Menor"),CONCATENATE("R5C",'Mapa de Riesgos'!$O$41),"")</f>
        <v/>
      </c>
      <c r="V40" s="63" t="str">
        <f>IF(AND('Mapa de Riesgos'!$Y$36="Baja",'Mapa de Riesgos'!$AA$36="Moderado"),CONCATENATE("R5C",'Mapa de Riesgos'!$O$36),"")</f>
        <v>R5C1</v>
      </c>
      <c r="W40" s="64" t="str">
        <f>IF(AND('Mapa de Riesgos'!$Y$37="Baja",'Mapa de Riesgos'!$AA$37="Moderado"),CONCATENATE("R5C",'Mapa de Riesgos'!$O$37),"")</f>
        <v/>
      </c>
      <c r="X40" s="64" t="str">
        <f>IF(AND('Mapa de Riesgos'!$Y$38="Baja",'Mapa de Riesgos'!$AA$38="Moderado"),CONCATENATE("R5C",'Mapa de Riesgos'!$O$38),"")</f>
        <v/>
      </c>
      <c r="Y40" s="64" t="str">
        <f>IF(AND('Mapa de Riesgos'!$Y$39="Baja",'Mapa de Riesgos'!$AA$39="Moderado"),CONCATENATE("R5C",'Mapa de Riesgos'!$O$39),"")</f>
        <v/>
      </c>
      <c r="Z40" s="64" t="str">
        <f>IF(AND('Mapa de Riesgos'!$Y$40="Baja",'Mapa de Riesgos'!$AA$40="Moderado"),CONCATENATE("R5C",'Mapa de Riesgos'!$O$40),"")</f>
        <v/>
      </c>
      <c r="AA40" s="65" t="str">
        <f>IF(AND('Mapa de Riesgos'!$Y$41="Baja",'Mapa de Riesgos'!$AA$41="Moderado"),CONCATENATE("R5C",'Mapa de Riesgos'!$O$41),"")</f>
        <v/>
      </c>
      <c r="AB40" s="48" t="str">
        <f>IF(AND('Mapa de Riesgos'!$Y$36="Baja",'Mapa de Riesgos'!$AA$36="Mayor"),CONCATENATE("R5C",'Mapa de Riesgos'!$O$36),"")</f>
        <v/>
      </c>
      <c r="AC40" s="49" t="str">
        <f>IF(AND('Mapa de Riesgos'!$Y$37="Baja",'Mapa de Riesgos'!$AA$37="Mayor"),CONCATENATE("R5C",'Mapa de Riesgos'!$O$37),"")</f>
        <v/>
      </c>
      <c r="AD40" s="49" t="str">
        <f>IF(AND('Mapa de Riesgos'!$Y$38="Baja",'Mapa de Riesgos'!$AA$38="Mayor"),CONCATENATE("R5C",'Mapa de Riesgos'!$O$38),"")</f>
        <v/>
      </c>
      <c r="AE40" s="49" t="str">
        <f>IF(AND('Mapa de Riesgos'!$Y$39="Baja",'Mapa de Riesgos'!$AA$39="Mayor"),CONCATENATE("R5C",'Mapa de Riesgos'!$O$39),"")</f>
        <v/>
      </c>
      <c r="AF40" s="49" t="str">
        <f>IF(AND('Mapa de Riesgos'!$Y$40="Baja",'Mapa de Riesgos'!$AA$40="Mayor"),CONCATENATE("R5C",'Mapa de Riesgos'!$O$40),"")</f>
        <v/>
      </c>
      <c r="AG40" s="50" t="str">
        <f>IF(AND('Mapa de Riesgos'!$Y$41="Baja",'Mapa de Riesgos'!$AA$41="Mayor"),CONCATENATE("R5C",'Mapa de Riesgos'!$O$41),"")</f>
        <v/>
      </c>
      <c r="AH40" s="51" t="str">
        <f>IF(AND('Mapa de Riesgos'!$Y$36="Baja",'Mapa de Riesgos'!$AA$36="Catastrófico"),CONCATENATE("R5C",'Mapa de Riesgos'!$O$36),"")</f>
        <v/>
      </c>
      <c r="AI40" s="52" t="str">
        <f>IF(AND('Mapa de Riesgos'!$Y$37="Baja",'Mapa de Riesgos'!$AA$37="Catastrófico"),CONCATENATE("R5C",'Mapa de Riesgos'!$O$37),"")</f>
        <v/>
      </c>
      <c r="AJ40" s="52" t="str">
        <f>IF(AND('Mapa de Riesgos'!$Y$38="Baja",'Mapa de Riesgos'!$AA$38="Catastrófico"),CONCATENATE("R5C",'Mapa de Riesgos'!$O$38),"")</f>
        <v/>
      </c>
      <c r="AK40" s="52" t="str">
        <f>IF(AND('Mapa de Riesgos'!$Y$39="Baja",'Mapa de Riesgos'!$AA$39="Catastrófico"),CONCATENATE("R5C",'Mapa de Riesgos'!$O$39),"")</f>
        <v/>
      </c>
      <c r="AL40" s="52" t="str">
        <f>IF(AND('Mapa de Riesgos'!$Y$40="Baja",'Mapa de Riesgos'!$AA$40="Catastrófico"),CONCATENATE("R5C",'Mapa de Riesgos'!$O$40),"")</f>
        <v/>
      </c>
      <c r="AM40" s="53" t="str">
        <f>IF(AND('Mapa de Riesgos'!$Y$41="Baja",'Mapa de Riesgos'!$AA$41="Catastrófico"),CONCATENATE("R5C",'Mapa de Riesgos'!$O$41),"")</f>
        <v/>
      </c>
      <c r="AN40" s="79"/>
      <c r="AO40" s="386"/>
      <c r="AP40" s="387"/>
      <c r="AQ40" s="387"/>
      <c r="AR40" s="387"/>
      <c r="AS40" s="387"/>
      <c r="AT40" s="388"/>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row>
    <row r="41" spans="1:80" ht="15" customHeight="1" x14ac:dyDescent="0.25">
      <c r="A41" s="79"/>
      <c r="B41" s="267"/>
      <c r="C41" s="267"/>
      <c r="D41" s="268"/>
      <c r="E41" s="366"/>
      <c r="F41" s="365"/>
      <c r="G41" s="365"/>
      <c r="H41" s="365"/>
      <c r="I41" s="365"/>
      <c r="J41" s="72" t="str">
        <f>IF(AND('Mapa de Riesgos'!$Y$42="Baja",'Mapa de Riesgos'!$AA$42="Leve"),CONCATENATE("R6C",'Mapa de Riesgos'!$O$42),"")</f>
        <v/>
      </c>
      <c r="K41" s="73" t="str">
        <f>IF(AND('Mapa de Riesgos'!$Y$43="Baja",'Mapa de Riesgos'!$AA$43="Leve"),CONCATENATE("R6C",'Mapa de Riesgos'!$O$43),"")</f>
        <v/>
      </c>
      <c r="L41" s="73" t="str">
        <f>IF(AND('Mapa de Riesgos'!$Y$44="Baja",'Mapa de Riesgos'!$AA$44="Leve"),CONCATENATE("R6C",'Mapa de Riesgos'!$O$44),"")</f>
        <v/>
      </c>
      <c r="M41" s="73" t="str">
        <f>IF(AND('Mapa de Riesgos'!$Y$45="Baja",'Mapa de Riesgos'!$AA$45="Leve"),CONCATENATE("R6C",'Mapa de Riesgos'!$O$45),"")</f>
        <v/>
      </c>
      <c r="N41" s="73" t="str">
        <f>IF(AND('Mapa de Riesgos'!$Y$46="Baja",'Mapa de Riesgos'!$AA$46="Leve"),CONCATENATE("R6C",'Mapa de Riesgos'!$O$46),"")</f>
        <v/>
      </c>
      <c r="O41" s="74" t="str">
        <f>IF(AND('Mapa de Riesgos'!$Y$47="Baja",'Mapa de Riesgos'!$AA$47="Leve"),CONCATENATE("R6C",'Mapa de Riesgos'!$O$47),"")</f>
        <v/>
      </c>
      <c r="P41" s="63" t="str">
        <f>IF(AND('Mapa de Riesgos'!$Y$42="Baja",'Mapa de Riesgos'!$AA$42="Menor"),CONCATENATE("R6C",'Mapa de Riesgos'!$O$42),"")</f>
        <v/>
      </c>
      <c r="Q41" s="64" t="str">
        <f>IF(AND('Mapa de Riesgos'!$Y$43="Baja",'Mapa de Riesgos'!$AA$43="Menor"),CONCATENATE("R6C",'Mapa de Riesgos'!$O$43),"")</f>
        <v/>
      </c>
      <c r="R41" s="64" t="str">
        <f>IF(AND('Mapa de Riesgos'!$Y$44="Baja",'Mapa de Riesgos'!$AA$44="Menor"),CONCATENATE("R6C",'Mapa de Riesgos'!$O$44),"")</f>
        <v/>
      </c>
      <c r="S41" s="64" t="str">
        <f>IF(AND('Mapa de Riesgos'!$Y$45="Baja",'Mapa de Riesgos'!$AA$45="Menor"),CONCATENATE("R6C",'Mapa de Riesgos'!$O$45),"")</f>
        <v/>
      </c>
      <c r="T41" s="64" t="str">
        <f>IF(AND('Mapa de Riesgos'!$Y$46="Baja",'Mapa de Riesgos'!$AA$46="Menor"),CONCATENATE("R6C",'Mapa de Riesgos'!$O$46),"")</f>
        <v/>
      </c>
      <c r="U41" s="65" t="str">
        <f>IF(AND('Mapa de Riesgos'!$Y$47="Baja",'Mapa de Riesgos'!$AA$47="Menor"),CONCATENATE("R6C",'Mapa de Riesgos'!$O$47),"")</f>
        <v/>
      </c>
      <c r="V41" s="63" t="str">
        <f>IF(AND('Mapa de Riesgos'!$Y$42="Baja",'Mapa de Riesgos'!$AA$42="Moderado"),CONCATENATE("R6C",'Mapa de Riesgos'!$O$42),"")</f>
        <v>R6C1</v>
      </c>
      <c r="W41" s="64" t="str">
        <f>IF(AND('Mapa de Riesgos'!$Y$43="Baja",'Mapa de Riesgos'!$AA$43="Moderado"),CONCATENATE("R6C",'Mapa de Riesgos'!$O$43),"")</f>
        <v>R6C2</v>
      </c>
      <c r="X41" s="64" t="str">
        <f>IF(AND('Mapa de Riesgos'!$Y$44="Baja",'Mapa de Riesgos'!$AA$44="Moderado"),CONCATENATE("R6C",'Mapa de Riesgos'!$O$44),"")</f>
        <v/>
      </c>
      <c r="Y41" s="64" t="str">
        <f>IF(AND('Mapa de Riesgos'!$Y$45="Baja",'Mapa de Riesgos'!$AA$45="Moderado"),CONCATENATE("R6C",'Mapa de Riesgos'!$O$45),"")</f>
        <v/>
      </c>
      <c r="Z41" s="64" t="str">
        <f>IF(AND('Mapa de Riesgos'!$Y$46="Baja",'Mapa de Riesgos'!$AA$46="Moderado"),CONCATENATE("R6C",'Mapa de Riesgos'!$O$46),"")</f>
        <v/>
      </c>
      <c r="AA41" s="65" t="str">
        <f>IF(AND('Mapa de Riesgos'!$Y$47="Baja",'Mapa de Riesgos'!$AA$47="Moderado"),CONCATENATE("R6C",'Mapa de Riesgos'!$O$47),"")</f>
        <v/>
      </c>
      <c r="AB41" s="48" t="str">
        <f>IF(AND('Mapa de Riesgos'!$Y$42="Baja",'Mapa de Riesgos'!$AA$42="Mayor"),CONCATENATE("R6C",'Mapa de Riesgos'!$O$42),"")</f>
        <v/>
      </c>
      <c r="AC41" s="49" t="str">
        <f>IF(AND('Mapa de Riesgos'!$Y$43="Baja",'Mapa de Riesgos'!$AA$43="Mayor"),CONCATENATE("R6C",'Mapa de Riesgos'!$O$43),"")</f>
        <v/>
      </c>
      <c r="AD41" s="49" t="str">
        <f>IF(AND('Mapa de Riesgos'!$Y$44="Baja",'Mapa de Riesgos'!$AA$44="Mayor"),CONCATENATE("R6C",'Mapa de Riesgos'!$O$44),"")</f>
        <v/>
      </c>
      <c r="AE41" s="49" t="str">
        <f>IF(AND('Mapa de Riesgos'!$Y$45="Baja",'Mapa de Riesgos'!$AA$45="Mayor"),CONCATENATE("R6C",'Mapa de Riesgos'!$O$45),"")</f>
        <v/>
      </c>
      <c r="AF41" s="49" t="str">
        <f>IF(AND('Mapa de Riesgos'!$Y$46="Baja",'Mapa de Riesgos'!$AA$46="Mayor"),CONCATENATE("R6C",'Mapa de Riesgos'!$O$46),"")</f>
        <v/>
      </c>
      <c r="AG41" s="50" t="str">
        <f>IF(AND('Mapa de Riesgos'!$Y$47="Baja",'Mapa de Riesgos'!$AA$47="Mayor"),CONCATENATE("R6C",'Mapa de Riesgos'!$O$47),"")</f>
        <v/>
      </c>
      <c r="AH41" s="51" t="str">
        <f>IF(AND('Mapa de Riesgos'!$Y$42="Baja",'Mapa de Riesgos'!$AA$42="Catastrófico"),CONCATENATE("R6C",'Mapa de Riesgos'!$O$42),"")</f>
        <v/>
      </c>
      <c r="AI41" s="52" t="str">
        <f>IF(AND('Mapa de Riesgos'!$Y$43="Baja",'Mapa de Riesgos'!$AA$43="Catastrófico"),CONCATENATE("R6C",'Mapa de Riesgos'!$O$43),"")</f>
        <v/>
      </c>
      <c r="AJ41" s="52" t="str">
        <f>IF(AND('Mapa de Riesgos'!$Y$44="Baja",'Mapa de Riesgos'!$AA$44="Catastrófico"),CONCATENATE("R6C",'Mapa de Riesgos'!$O$44),"")</f>
        <v/>
      </c>
      <c r="AK41" s="52" t="str">
        <f>IF(AND('Mapa de Riesgos'!$Y$45="Baja",'Mapa de Riesgos'!$AA$45="Catastrófico"),CONCATENATE("R6C",'Mapa de Riesgos'!$O$45),"")</f>
        <v/>
      </c>
      <c r="AL41" s="52" t="str">
        <f>IF(AND('Mapa de Riesgos'!$Y$46="Baja",'Mapa de Riesgos'!$AA$46="Catastrófico"),CONCATENATE("R6C",'Mapa de Riesgos'!$O$46),"")</f>
        <v/>
      </c>
      <c r="AM41" s="53" t="str">
        <f>IF(AND('Mapa de Riesgos'!$Y$47="Baja",'Mapa de Riesgos'!$AA$47="Catastrófico"),CONCATENATE("R6C",'Mapa de Riesgos'!$O$47),"")</f>
        <v/>
      </c>
      <c r="AN41" s="79"/>
      <c r="AO41" s="386"/>
      <c r="AP41" s="387"/>
      <c r="AQ41" s="387"/>
      <c r="AR41" s="387"/>
      <c r="AS41" s="387"/>
      <c r="AT41" s="388"/>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row>
    <row r="42" spans="1:80" ht="15" customHeight="1" x14ac:dyDescent="0.25">
      <c r="A42" s="79"/>
      <c r="B42" s="267"/>
      <c r="C42" s="267"/>
      <c r="D42" s="268"/>
      <c r="E42" s="366"/>
      <c r="F42" s="365"/>
      <c r="G42" s="365"/>
      <c r="H42" s="365"/>
      <c r="I42" s="365"/>
      <c r="J42" s="72" t="str">
        <f>IF(AND('Mapa de Riesgos'!$Y$48="Baja",'Mapa de Riesgos'!$AA$48="Leve"),CONCATENATE("R7C",'Mapa de Riesgos'!$O$48),"")</f>
        <v/>
      </c>
      <c r="K42" s="73" t="str">
        <f>IF(AND('Mapa de Riesgos'!$Y$49="Baja",'Mapa de Riesgos'!$AA$49="Leve"),CONCATENATE("R7C",'Mapa de Riesgos'!$O$49),"")</f>
        <v/>
      </c>
      <c r="L42" s="73" t="str">
        <f>IF(AND('Mapa de Riesgos'!$Y$50="Baja",'Mapa de Riesgos'!$AA$50="Leve"),CONCATENATE("R7C",'Mapa de Riesgos'!$O$50),"")</f>
        <v/>
      </c>
      <c r="M42" s="73" t="str">
        <f>IF(AND('Mapa de Riesgos'!$Y$51="Baja",'Mapa de Riesgos'!$AA$51="Leve"),CONCATENATE("R7C",'Mapa de Riesgos'!$O$51),"")</f>
        <v/>
      </c>
      <c r="N42" s="73" t="str">
        <f>IF(AND('Mapa de Riesgos'!$Y$52="Baja",'Mapa de Riesgos'!$AA$52="Leve"),CONCATENATE("R7C",'Mapa de Riesgos'!$O$52),"")</f>
        <v/>
      </c>
      <c r="O42" s="74" t="str">
        <f>IF(AND('Mapa de Riesgos'!$Y$53="Baja",'Mapa de Riesgos'!$AA$53="Leve"),CONCATENATE("R7C",'Mapa de Riesgos'!$O$53),"")</f>
        <v/>
      </c>
      <c r="P42" s="63" t="str">
        <f>IF(AND('Mapa de Riesgos'!$Y$48="Baja",'Mapa de Riesgos'!$AA$48="Menor"),CONCATENATE("R7C",'Mapa de Riesgos'!$O$48),"")</f>
        <v/>
      </c>
      <c r="Q42" s="64" t="str">
        <f>IF(AND('Mapa de Riesgos'!$Y$49="Baja",'Mapa de Riesgos'!$AA$49="Menor"),CONCATENATE("R7C",'Mapa de Riesgos'!$O$49),"")</f>
        <v/>
      </c>
      <c r="R42" s="64" t="str">
        <f>IF(AND('Mapa de Riesgos'!$Y$50="Baja",'Mapa de Riesgos'!$AA$50="Menor"),CONCATENATE("R7C",'Mapa de Riesgos'!$O$50),"")</f>
        <v/>
      </c>
      <c r="S42" s="64" t="str">
        <f>IF(AND('Mapa de Riesgos'!$Y$51="Baja",'Mapa de Riesgos'!$AA$51="Menor"),CONCATENATE("R7C",'Mapa de Riesgos'!$O$51),"")</f>
        <v/>
      </c>
      <c r="T42" s="64" t="str">
        <f>IF(AND('Mapa de Riesgos'!$Y$52="Baja",'Mapa de Riesgos'!$AA$52="Menor"),CONCATENATE("R7C",'Mapa de Riesgos'!$O$52),"")</f>
        <v/>
      </c>
      <c r="U42" s="65" t="str">
        <f>IF(AND('Mapa de Riesgos'!$Y$53="Baja",'Mapa de Riesgos'!$AA$53="Menor"),CONCATENATE("R7C",'Mapa de Riesgos'!$O$53),"")</f>
        <v/>
      </c>
      <c r="V42" s="63" t="str">
        <f>IF(AND('Mapa de Riesgos'!$Y$48="Baja",'Mapa de Riesgos'!$AA$48="Moderado"),CONCATENATE("R7C",'Mapa de Riesgos'!$O$48),"")</f>
        <v>R7C1</v>
      </c>
      <c r="W42" s="64" t="str">
        <f>IF(AND('Mapa de Riesgos'!$Y$49="Baja",'Mapa de Riesgos'!$AA$49="Moderado"),CONCATENATE("R7C",'Mapa de Riesgos'!$O$49),"")</f>
        <v/>
      </c>
      <c r="X42" s="64" t="str">
        <f>IF(AND('Mapa de Riesgos'!$Y$50="Baja",'Mapa de Riesgos'!$AA$50="Moderado"),CONCATENATE("R7C",'Mapa de Riesgos'!$O$50),"")</f>
        <v/>
      </c>
      <c r="Y42" s="64" t="str">
        <f>IF(AND('Mapa de Riesgos'!$Y$51="Baja",'Mapa de Riesgos'!$AA$51="Moderado"),CONCATENATE("R7C",'Mapa de Riesgos'!$O$51),"")</f>
        <v/>
      </c>
      <c r="Z42" s="64" t="str">
        <f>IF(AND('Mapa de Riesgos'!$Y$52="Baja",'Mapa de Riesgos'!$AA$52="Moderado"),CONCATENATE("R7C",'Mapa de Riesgos'!$O$52),"")</f>
        <v/>
      </c>
      <c r="AA42" s="65" t="str">
        <f>IF(AND('Mapa de Riesgos'!$Y$53="Baja",'Mapa de Riesgos'!$AA$53="Moderado"),CONCATENATE("R7C",'Mapa de Riesgos'!$O$53),"")</f>
        <v/>
      </c>
      <c r="AB42" s="48" t="str">
        <f>IF(AND('Mapa de Riesgos'!$Y$48="Baja",'Mapa de Riesgos'!$AA$48="Mayor"),CONCATENATE("R7C",'Mapa de Riesgos'!$O$48),"")</f>
        <v/>
      </c>
      <c r="AC42" s="49" t="str">
        <f>IF(AND('Mapa de Riesgos'!$Y$49="Baja",'Mapa de Riesgos'!$AA$49="Mayor"),CONCATENATE("R7C",'Mapa de Riesgos'!$O$49),"")</f>
        <v/>
      </c>
      <c r="AD42" s="49" t="str">
        <f>IF(AND('Mapa de Riesgos'!$Y$50="Baja",'Mapa de Riesgos'!$AA$50="Mayor"),CONCATENATE("R7C",'Mapa de Riesgos'!$O$50),"")</f>
        <v/>
      </c>
      <c r="AE42" s="49" t="str">
        <f>IF(AND('Mapa de Riesgos'!$Y$51="Baja",'Mapa de Riesgos'!$AA$51="Mayor"),CONCATENATE("R7C",'Mapa de Riesgos'!$O$51),"")</f>
        <v/>
      </c>
      <c r="AF42" s="49" t="str">
        <f>IF(AND('Mapa de Riesgos'!$Y$52="Baja",'Mapa de Riesgos'!$AA$52="Mayor"),CONCATENATE("R7C",'Mapa de Riesgos'!$O$52),"")</f>
        <v/>
      </c>
      <c r="AG42" s="50" t="str">
        <f>IF(AND('Mapa de Riesgos'!$Y$53="Baja",'Mapa de Riesgos'!$AA$53="Mayor"),CONCATENATE("R7C",'Mapa de Riesgos'!$O$53),"")</f>
        <v/>
      </c>
      <c r="AH42" s="51" t="str">
        <f>IF(AND('Mapa de Riesgos'!$Y$48="Baja",'Mapa de Riesgos'!$AA$48="Catastrófico"),CONCATENATE("R7C",'Mapa de Riesgos'!$O$48),"")</f>
        <v/>
      </c>
      <c r="AI42" s="52" t="str">
        <f>IF(AND('Mapa de Riesgos'!$Y$49="Baja",'Mapa de Riesgos'!$AA$49="Catastrófico"),CONCATENATE("R7C",'Mapa de Riesgos'!$O$49),"")</f>
        <v/>
      </c>
      <c r="AJ42" s="52" t="str">
        <f>IF(AND('Mapa de Riesgos'!$Y$50="Baja",'Mapa de Riesgos'!$AA$50="Catastrófico"),CONCATENATE("R7C",'Mapa de Riesgos'!$O$50),"")</f>
        <v/>
      </c>
      <c r="AK42" s="52" t="str">
        <f>IF(AND('Mapa de Riesgos'!$Y$51="Baja",'Mapa de Riesgos'!$AA$51="Catastrófico"),CONCATENATE("R7C",'Mapa de Riesgos'!$O$51),"")</f>
        <v/>
      </c>
      <c r="AL42" s="52" t="str">
        <f>IF(AND('Mapa de Riesgos'!$Y$52="Baja",'Mapa de Riesgos'!$AA$52="Catastrófico"),CONCATENATE("R7C",'Mapa de Riesgos'!$O$52),"")</f>
        <v/>
      </c>
      <c r="AM42" s="53" t="str">
        <f>IF(AND('Mapa de Riesgos'!$Y$53="Baja",'Mapa de Riesgos'!$AA$53="Catastrófico"),CONCATENATE("R7C",'Mapa de Riesgos'!$O$53),"")</f>
        <v/>
      </c>
      <c r="AN42" s="79"/>
      <c r="AO42" s="386"/>
      <c r="AP42" s="387"/>
      <c r="AQ42" s="387"/>
      <c r="AR42" s="387"/>
      <c r="AS42" s="387"/>
      <c r="AT42" s="388"/>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row>
    <row r="43" spans="1:80" ht="15" customHeight="1" x14ac:dyDescent="0.25">
      <c r="A43" s="79"/>
      <c r="B43" s="267"/>
      <c r="C43" s="267"/>
      <c r="D43" s="268"/>
      <c r="E43" s="366"/>
      <c r="F43" s="365"/>
      <c r="G43" s="365"/>
      <c r="H43" s="365"/>
      <c r="I43" s="365"/>
      <c r="J43" s="72" t="str">
        <f>IF(AND('Mapa de Riesgos'!$Y$54="Baja",'Mapa de Riesgos'!$AA$54="Leve"),CONCATENATE("R8C",'Mapa de Riesgos'!$O$54),"")</f>
        <v/>
      </c>
      <c r="K43" s="73" t="str">
        <f>IF(AND('Mapa de Riesgos'!$Y$55="Baja",'Mapa de Riesgos'!$AA$55="Leve"),CONCATENATE("R8C",'Mapa de Riesgos'!$O$55),"")</f>
        <v/>
      </c>
      <c r="L43" s="73" t="str">
        <f>IF(AND('Mapa de Riesgos'!$Y$56="Baja",'Mapa de Riesgos'!$AA$56="Leve"),CONCATENATE("R8C",'Mapa de Riesgos'!$O$56),"")</f>
        <v/>
      </c>
      <c r="M43" s="73" t="str">
        <f>IF(AND('Mapa de Riesgos'!$Y$57="Baja",'Mapa de Riesgos'!$AA$57="Leve"),CONCATENATE("R8C",'Mapa de Riesgos'!$O$57),"")</f>
        <v/>
      </c>
      <c r="N43" s="73" t="str">
        <f>IF(AND('Mapa de Riesgos'!$Y$58="Baja",'Mapa de Riesgos'!$AA$58="Leve"),CONCATENATE("R8C",'Mapa de Riesgos'!$O$58),"")</f>
        <v/>
      </c>
      <c r="O43" s="74" t="str">
        <f>IF(AND('Mapa de Riesgos'!$Y$59="Baja",'Mapa de Riesgos'!$AA$59="Leve"),CONCATENATE("R8C",'Mapa de Riesgos'!$O$59),"")</f>
        <v/>
      </c>
      <c r="P43" s="63" t="str">
        <f>IF(AND('Mapa de Riesgos'!$Y$54="Baja",'Mapa de Riesgos'!$AA$54="Menor"),CONCATENATE("R8C",'Mapa de Riesgos'!$O$54),"")</f>
        <v/>
      </c>
      <c r="Q43" s="64" t="str">
        <f>IF(AND('Mapa de Riesgos'!$Y$55="Baja",'Mapa de Riesgos'!$AA$55="Menor"),CONCATENATE("R8C",'Mapa de Riesgos'!$O$55),"")</f>
        <v/>
      </c>
      <c r="R43" s="64" t="str">
        <f>IF(AND('Mapa de Riesgos'!$Y$56="Baja",'Mapa de Riesgos'!$AA$56="Menor"),CONCATENATE("R8C",'Mapa de Riesgos'!$O$56),"")</f>
        <v/>
      </c>
      <c r="S43" s="64" t="str">
        <f>IF(AND('Mapa de Riesgos'!$Y$57="Baja",'Mapa de Riesgos'!$AA$57="Menor"),CONCATENATE("R8C",'Mapa de Riesgos'!$O$57),"")</f>
        <v/>
      </c>
      <c r="T43" s="64" t="str">
        <f>IF(AND('Mapa de Riesgos'!$Y$58="Baja",'Mapa de Riesgos'!$AA$58="Menor"),CONCATENATE("R8C",'Mapa de Riesgos'!$O$58),"")</f>
        <v/>
      </c>
      <c r="U43" s="65" t="str">
        <f>IF(AND('Mapa de Riesgos'!$Y$59="Baja",'Mapa de Riesgos'!$AA$59="Menor"),CONCATENATE("R8C",'Mapa de Riesgos'!$O$59),"")</f>
        <v/>
      </c>
      <c r="V43" s="63" t="str">
        <f>IF(AND('Mapa de Riesgos'!$Y$54="Baja",'Mapa de Riesgos'!$AA$54="Moderado"),CONCATENATE("R8C",'Mapa de Riesgos'!$O$54),"")</f>
        <v>R8C1</v>
      </c>
      <c r="W43" s="64" t="str">
        <f>IF(AND('Mapa de Riesgos'!$Y$55="Baja",'Mapa de Riesgos'!$AA$55="Moderado"),CONCATENATE("R8C",'Mapa de Riesgos'!$O$55),"")</f>
        <v>R8C2</v>
      </c>
      <c r="X43" s="64" t="str">
        <f>IF(AND('Mapa de Riesgos'!$Y$56="Baja",'Mapa de Riesgos'!$AA$56="Moderado"),CONCATENATE("R8C",'Mapa de Riesgos'!$O$56),"")</f>
        <v/>
      </c>
      <c r="Y43" s="64" t="str">
        <f>IF(AND('Mapa de Riesgos'!$Y$57="Baja",'Mapa de Riesgos'!$AA$57="Moderado"),CONCATENATE("R8C",'Mapa de Riesgos'!$O$57),"")</f>
        <v/>
      </c>
      <c r="Z43" s="64" t="str">
        <f>IF(AND('Mapa de Riesgos'!$Y$58="Baja",'Mapa de Riesgos'!$AA$58="Moderado"),CONCATENATE("R8C",'Mapa de Riesgos'!$O$58),"")</f>
        <v/>
      </c>
      <c r="AA43" s="65" t="str">
        <f>IF(AND('Mapa de Riesgos'!$Y$59="Baja",'Mapa de Riesgos'!$AA$59="Moderado"),CONCATENATE("R8C",'Mapa de Riesgos'!$O$59),"")</f>
        <v/>
      </c>
      <c r="AB43" s="48" t="str">
        <f>IF(AND('Mapa de Riesgos'!$Y$54="Baja",'Mapa de Riesgos'!$AA$54="Mayor"),CONCATENATE("R8C",'Mapa de Riesgos'!$O$54),"")</f>
        <v/>
      </c>
      <c r="AC43" s="49" t="str">
        <f>IF(AND('Mapa de Riesgos'!$Y$55="Baja",'Mapa de Riesgos'!$AA$55="Mayor"),CONCATENATE("R8C",'Mapa de Riesgos'!$O$55),"")</f>
        <v/>
      </c>
      <c r="AD43" s="49" t="str">
        <f>IF(AND('Mapa de Riesgos'!$Y$56="Baja",'Mapa de Riesgos'!$AA$56="Mayor"),CONCATENATE("R8C",'Mapa de Riesgos'!$O$56),"")</f>
        <v/>
      </c>
      <c r="AE43" s="49" t="str">
        <f>IF(AND('Mapa de Riesgos'!$Y$57="Baja",'Mapa de Riesgos'!$AA$57="Mayor"),CONCATENATE("R8C",'Mapa de Riesgos'!$O$57),"")</f>
        <v/>
      </c>
      <c r="AF43" s="49" t="str">
        <f>IF(AND('Mapa de Riesgos'!$Y$58="Baja",'Mapa de Riesgos'!$AA$58="Mayor"),CONCATENATE("R8C",'Mapa de Riesgos'!$O$58),"")</f>
        <v/>
      </c>
      <c r="AG43" s="50" t="str">
        <f>IF(AND('Mapa de Riesgos'!$Y$59="Baja",'Mapa de Riesgos'!$AA$59="Mayor"),CONCATENATE("R8C",'Mapa de Riesgos'!$O$59),"")</f>
        <v/>
      </c>
      <c r="AH43" s="51" t="str">
        <f>IF(AND('Mapa de Riesgos'!$Y$54="Baja",'Mapa de Riesgos'!$AA$54="Catastrófico"),CONCATENATE("R8C",'Mapa de Riesgos'!$O$54),"")</f>
        <v/>
      </c>
      <c r="AI43" s="52" t="str">
        <f>IF(AND('Mapa de Riesgos'!$Y$55="Baja",'Mapa de Riesgos'!$AA$55="Catastrófico"),CONCATENATE("R8C",'Mapa de Riesgos'!$O$55),"")</f>
        <v/>
      </c>
      <c r="AJ43" s="52" t="str">
        <f>IF(AND('Mapa de Riesgos'!$Y$56="Baja",'Mapa de Riesgos'!$AA$56="Catastrófico"),CONCATENATE("R8C",'Mapa de Riesgos'!$O$56),"")</f>
        <v/>
      </c>
      <c r="AK43" s="52" t="str">
        <f>IF(AND('Mapa de Riesgos'!$Y$57="Baja",'Mapa de Riesgos'!$AA$57="Catastrófico"),CONCATENATE("R8C",'Mapa de Riesgos'!$O$57),"")</f>
        <v/>
      </c>
      <c r="AL43" s="52" t="str">
        <f>IF(AND('Mapa de Riesgos'!$Y$58="Baja",'Mapa de Riesgos'!$AA$58="Catastrófico"),CONCATENATE("R8C",'Mapa de Riesgos'!$O$58),"")</f>
        <v/>
      </c>
      <c r="AM43" s="53" t="str">
        <f>IF(AND('Mapa de Riesgos'!$Y$59="Baja",'Mapa de Riesgos'!$AA$59="Catastrófico"),CONCATENATE("R8C",'Mapa de Riesgos'!$O$59),"")</f>
        <v/>
      </c>
      <c r="AN43" s="79"/>
      <c r="AO43" s="386"/>
      <c r="AP43" s="387"/>
      <c r="AQ43" s="387"/>
      <c r="AR43" s="387"/>
      <c r="AS43" s="387"/>
      <c r="AT43" s="388"/>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row>
    <row r="44" spans="1:80" ht="15" customHeight="1" x14ac:dyDescent="0.25">
      <c r="A44" s="79"/>
      <c r="B44" s="267"/>
      <c r="C44" s="267"/>
      <c r="D44" s="268"/>
      <c r="E44" s="366"/>
      <c r="F44" s="365"/>
      <c r="G44" s="365"/>
      <c r="H44" s="365"/>
      <c r="I44" s="365"/>
      <c r="J44" s="72" t="str">
        <f>IF(AND('Mapa de Riesgos'!$Y$60="Baja",'Mapa de Riesgos'!$AA$60="Leve"),CONCATENATE("R9C",'Mapa de Riesgos'!$O$60),"")</f>
        <v/>
      </c>
      <c r="K44" s="73" t="str">
        <f>IF(AND('Mapa de Riesgos'!$Y$61="Baja",'Mapa de Riesgos'!$AA$61="Leve"),CONCATENATE("R9C",'Mapa de Riesgos'!$O$61),"")</f>
        <v/>
      </c>
      <c r="L44" s="73" t="str">
        <f>IF(AND('Mapa de Riesgos'!$Y$62="Baja",'Mapa de Riesgos'!$AA$62="Leve"),CONCATENATE("R9C",'Mapa de Riesgos'!$O$62),"")</f>
        <v/>
      </c>
      <c r="M44" s="73" t="str">
        <f>IF(AND('Mapa de Riesgos'!$Y$63="Baja",'Mapa de Riesgos'!$AA$63="Leve"),CONCATENATE("R9C",'Mapa de Riesgos'!$O$63),"")</f>
        <v/>
      </c>
      <c r="N44" s="73" t="str">
        <f>IF(AND('Mapa de Riesgos'!$Y$64="Baja",'Mapa de Riesgos'!$AA$64="Leve"),CONCATENATE("R9C",'Mapa de Riesgos'!$O$64),"")</f>
        <v/>
      </c>
      <c r="O44" s="74" t="str">
        <f>IF(AND('Mapa de Riesgos'!$Y$65="Baja",'Mapa de Riesgos'!$AA$65="Leve"),CONCATENATE("R9C",'Mapa de Riesgos'!$O$65),"")</f>
        <v/>
      </c>
      <c r="P44" s="63" t="str">
        <f>IF(AND('Mapa de Riesgos'!$Y$60="Baja",'Mapa de Riesgos'!$AA$60="Menor"),CONCATENATE("R9C",'Mapa de Riesgos'!$O$60),"")</f>
        <v/>
      </c>
      <c r="Q44" s="64" t="str">
        <f>IF(AND('Mapa de Riesgos'!$Y$61="Baja",'Mapa de Riesgos'!$AA$61="Menor"),CONCATENATE("R9C",'Mapa de Riesgos'!$O$61),"")</f>
        <v/>
      </c>
      <c r="R44" s="64" t="str">
        <f>IF(AND('Mapa de Riesgos'!$Y$62="Baja",'Mapa de Riesgos'!$AA$62="Menor"),CONCATENATE("R9C",'Mapa de Riesgos'!$O$62),"")</f>
        <v/>
      </c>
      <c r="S44" s="64" t="str">
        <f>IF(AND('Mapa de Riesgos'!$Y$63="Baja",'Mapa de Riesgos'!$AA$63="Menor"),CONCATENATE("R9C",'Mapa de Riesgos'!$O$63),"")</f>
        <v/>
      </c>
      <c r="T44" s="64" t="str">
        <f>IF(AND('Mapa de Riesgos'!$Y$64="Baja",'Mapa de Riesgos'!$AA$64="Menor"),CONCATENATE("R9C",'Mapa de Riesgos'!$O$64),"")</f>
        <v/>
      </c>
      <c r="U44" s="65" t="str">
        <f>IF(AND('Mapa de Riesgos'!$Y$65="Baja",'Mapa de Riesgos'!$AA$65="Menor"),CONCATENATE("R9C",'Mapa de Riesgos'!$O$65),"")</f>
        <v/>
      </c>
      <c r="V44" s="63" t="str">
        <f>IF(AND('Mapa de Riesgos'!$Y$60="Baja",'Mapa de Riesgos'!$AA$60="Moderado"),CONCATENATE("R9C",'Mapa de Riesgos'!$O$60),"")</f>
        <v>R9C1</v>
      </c>
      <c r="W44" s="64" t="str">
        <f>IF(AND('Mapa de Riesgos'!$Y$61="Baja",'Mapa de Riesgos'!$AA$61="Moderado"),CONCATENATE("R9C",'Mapa de Riesgos'!$O$61),"")</f>
        <v/>
      </c>
      <c r="X44" s="64" t="str">
        <f>IF(AND('Mapa de Riesgos'!$Y$62="Baja",'Mapa de Riesgos'!$AA$62="Moderado"),CONCATENATE("R9C",'Mapa de Riesgos'!$O$62),"")</f>
        <v/>
      </c>
      <c r="Y44" s="64" t="str">
        <f>IF(AND('Mapa de Riesgos'!$Y$63="Baja",'Mapa de Riesgos'!$AA$63="Moderado"),CONCATENATE("R9C",'Mapa de Riesgos'!$O$63),"")</f>
        <v/>
      </c>
      <c r="Z44" s="64" t="str">
        <f>IF(AND('Mapa de Riesgos'!$Y$64="Baja",'Mapa de Riesgos'!$AA$64="Moderado"),CONCATENATE("R9C",'Mapa de Riesgos'!$O$64),"")</f>
        <v/>
      </c>
      <c r="AA44" s="65" t="str">
        <f>IF(AND('Mapa de Riesgos'!$Y$65="Baja",'Mapa de Riesgos'!$AA$65="Moderado"),CONCATENATE("R9C",'Mapa de Riesgos'!$O$65),"")</f>
        <v/>
      </c>
      <c r="AB44" s="48" t="str">
        <f>IF(AND('Mapa de Riesgos'!$Y$60="Baja",'Mapa de Riesgos'!$AA$60="Mayor"),CONCATENATE("R9C",'Mapa de Riesgos'!$O$60),"")</f>
        <v/>
      </c>
      <c r="AC44" s="49" t="str">
        <f>IF(AND('Mapa de Riesgos'!$Y$61="Baja",'Mapa de Riesgos'!$AA$61="Mayor"),CONCATENATE("R9C",'Mapa de Riesgos'!$O$61),"")</f>
        <v/>
      </c>
      <c r="AD44" s="49" t="str">
        <f>IF(AND('Mapa de Riesgos'!$Y$62="Baja",'Mapa de Riesgos'!$AA$62="Mayor"),CONCATENATE("R9C",'Mapa de Riesgos'!$O$62),"")</f>
        <v/>
      </c>
      <c r="AE44" s="49" t="str">
        <f>IF(AND('Mapa de Riesgos'!$Y$63="Baja",'Mapa de Riesgos'!$AA$63="Mayor"),CONCATENATE("R9C",'Mapa de Riesgos'!$O$63),"")</f>
        <v/>
      </c>
      <c r="AF44" s="49" t="str">
        <f>IF(AND('Mapa de Riesgos'!$Y$64="Baja",'Mapa de Riesgos'!$AA$64="Mayor"),CONCATENATE("R9C",'Mapa de Riesgos'!$O$64),"")</f>
        <v/>
      </c>
      <c r="AG44" s="50" t="str">
        <f>IF(AND('Mapa de Riesgos'!$Y$65="Baja",'Mapa de Riesgos'!$AA$65="Mayor"),CONCATENATE("R9C",'Mapa de Riesgos'!$O$65),"")</f>
        <v/>
      </c>
      <c r="AH44" s="51" t="str">
        <f>IF(AND('Mapa de Riesgos'!$Y$60="Baja",'Mapa de Riesgos'!$AA$60="Catastrófico"),CONCATENATE("R9C",'Mapa de Riesgos'!$O$60),"")</f>
        <v/>
      </c>
      <c r="AI44" s="52" t="str">
        <f>IF(AND('Mapa de Riesgos'!$Y$61="Baja",'Mapa de Riesgos'!$AA$61="Catastrófico"),CONCATENATE("R9C",'Mapa de Riesgos'!$O$61),"")</f>
        <v/>
      </c>
      <c r="AJ44" s="52" t="str">
        <f>IF(AND('Mapa de Riesgos'!$Y$62="Baja",'Mapa de Riesgos'!$AA$62="Catastrófico"),CONCATENATE("R9C",'Mapa de Riesgos'!$O$62),"")</f>
        <v/>
      </c>
      <c r="AK44" s="52" t="str">
        <f>IF(AND('Mapa de Riesgos'!$Y$63="Baja",'Mapa de Riesgos'!$AA$63="Catastrófico"),CONCATENATE("R9C",'Mapa de Riesgos'!$O$63),"")</f>
        <v/>
      </c>
      <c r="AL44" s="52" t="str">
        <f>IF(AND('Mapa de Riesgos'!$Y$64="Baja",'Mapa de Riesgos'!$AA$64="Catastrófico"),CONCATENATE("R9C",'Mapa de Riesgos'!$O$64),"")</f>
        <v/>
      </c>
      <c r="AM44" s="53" t="str">
        <f>IF(AND('Mapa de Riesgos'!$Y$65="Baja",'Mapa de Riesgos'!$AA$65="Catastrófico"),CONCATENATE("R9C",'Mapa de Riesgos'!$O$65),"")</f>
        <v/>
      </c>
      <c r="AN44" s="79"/>
      <c r="AO44" s="386"/>
      <c r="AP44" s="387"/>
      <c r="AQ44" s="387"/>
      <c r="AR44" s="387"/>
      <c r="AS44" s="387"/>
      <c r="AT44" s="388"/>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row>
    <row r="45" spans="1:80" ht="15.75" customHeight="1" thickBot="1" x14ac:dyDescent="0.3">
      <c r="A45" s="79"/>
      <c r="B45" s="267"/>
      <c r="C45" s="267"/>
      <c r="D45" s="268"/>
      <c r="E45" s="367"/>
      <c r="F45" s="368"/>
      <c r="G45" s="368"/>
      <c r="H45" s="368"/>
      <c r="I45" s="368"/>
      <c r="J45" s="75" t="str">
        <f>IF(AND('Mapa de Riesgos'!$Y$66="Baja",'Mapa de Riesgos'!$AA$66="Leve"),CONCATENATE("R10C",'Mapa de Riesgos'!$O$66),"")</f>
        <v/>
      </c>
      <c r="K45" s="76" t="str">
        <f>IF(AND('Mapa de Riesgos'!$Y$68="Baja",'Mapa de Riesgos'!$AA$68="Leve"),CONCATENATE("R10C",'Mapa de Riesgos'!$O$68),"")</f>
        <v/>
      </c>
      <c r="L45" s="76" t="str">
        <f>IF(AND('Mapa de Riesgos'!$Y$69="Baja",'Mapa de Riesgos'!$AA$69="Leve"),CONCATENATE("R10C",'Mapa de Riesgos'!$O$69),"")</f>
        <v/>
      </c>
      <c r="M45" s="76" t="str">
        <f>IF(AND('Mapa de Riesgos'!$Y$70="Baja",'Mapa de Riesgos'!$AA$70="Leve"),CONCATENATE("R10C",'Mapa de Riesgos'!$O$70),"")</f>
        <v/>
      </c>
      <c r="N45" s="76" t="str">
        <f>IF(AND('Mapa de Riesgos'!$Y$71="Baja",'Mapa de Riesgos'!$AA$71="Leve"),CONCATENATE("R10C",'Mapa de Riesgos'!$O$71),"")</f>
        <v/>
      </c>
      <c r="O45" s="77" t="str">
        <f>IF(AND('Mapa de Riesgos'!$Y$72="Baja",'Mapa de Riesgos'!$AA$72="Leve"),CONCATENATE("R10C",'Mapa de Riesgos'!$O$72),"")</f>
        <v/>
      </c>
      <c r="P45" s="63" t="str">
        <f>IF(AND('Mapa de Riesgos'!$Y$66="Baja",'Mapa de Riesgos'!$AA$66="Menor"),CONCATENATE("R10C",'Mapa de Riesgos'!$O$66),"")</f>
        <v/>
      </c>
      <c r="Q45" s="64" t="str">
        <f>IF(AND('Mapa de Riesgos'!$Y$68="Baja",'Mapa de Riesgos'!$AA$68="Menor"),CONCATENATE("R10C",'Mapa de Riesgos'!$O$68),"")</f>
        <v/>
      </c>
      <c r="R45" s="64" t="str">
        <f>IF(AND('Mapa de Riesgos'!$Y$69="Baja",'Mapa de Riesgos'!$AA$69="Menor"),CONCATENATE("R10C",'Mapa de Riesgos'!$O$69),"")</f>
        <v/>
      </c>
      <c r="S45" s="64" t="str">
        <f>IF(AND('Mapa de Riesgos'!$Y$70="Baja",'Mapa de Riesgos'!$AA$70="Menor"),CONCATENATE("R10C",'Mapa de Riesgos'!$O$70),"")</f>
        <v/>
      </c>
      <c r="T45" s="64" t="str">
        <f>IF(AND('Mapa de Riesgos'!$Y$71="Baja",'Mapa de Riesgos'!$AA$71="Menor"),CONCATENATE("R10C",'Mapa de Riesgos'!$O$71),"")</f>
        <v/>
      </c>
      <c r="U45" s="65" t="str">
        <f>IF(AND('Mapa de Riesgos'!$Y$72="Baja",'Mapa de Riesgos'!$AA$72="Menor"),CONCATENATE("R10C",'Mapa de Riesgos'!$O$72),"")</f>
        <v/>
      </c>
      <c r="V45" s="66" t="str">
        <f>IF(AND('Mapa de Riesgos'!$Y$66="Baja",'Mapa de Riesgos'!$AA$66="Moderado"),CONCATENATE("R10C",'Mapa de Riesgos'!$O$66),"")</f>
        <v>R10C1</v>
      </c>
      <c r="W45" s="67" t="str">
        <f>IF(AND('Mapa de Riesgos'!$Y$68="Baja",'Mapa de Riesgos'!$AA$68="Moderado"),CONCATENATE("R10C",'Mapa de Riesgos'!$O$68),"")</f>
        <v/>
      </c>
      <c r="X45" s="67" t="str">
        <f>IF(AND('Mapa de Riesgos'!$Y$69="Baja",'Mapa de Riesgos'!$AA$69="Moderado"),CONCATENATE("R10C",'Mapa de Riesgos'!$O$69),"")</f>
        <v/>
      </c>
      <c r="Y45" s="67" t="str">
        <f>IF(AND('Mapa de Riesgos'!$Y$70="Baja",'Mapa de Riesgos'!$AA$70="Moderado"),CONCATENATE("R10C",'Mapa de Riesgos'!$O$70),"")</f>
        <v/>
      </c>
      <c r="Z45" s="67" t="str">
        <f>IF(AND('Mapa de Riesgos'!$Y$71="Baja",'Mapa de Riesgos'!$AA$71="Moderado"),CONCATENATE("R10C",'Mapa de Riesgos'!$O$71),"")</f>
        <v/>
      </c>
      <c r="AA45" s="68" t="str">
        <f>IF(AND('Mapa de Riesgos'!$Y$72="Baja",'Mapa de Riesgos'!$AA$72="Moderado"),CONCATENATE("R10C",'Mapa de Riesgos'!$O$72),"")</f>
        <v/>
      </c>
      <c r="AB45" s="54" t="str">
        <f>IF(AND('Mapa de Riesgos'!$Y$66="Baja",'Mapa de Riesgos'!$AA$66="Mayor"),CONCATENATE("R10C",'Mapa de Riesgos'!$O$66),"")</f>
        <v/>
      </c>
      <c r="AC45" s="55" t="str">
        <f>IF(AND('Mapa de Riesgos'!$Y$68="Baja",'Mapa de Riesgos'!$AA$68="Mayor"),CONCATENATE("R10C",'Mapa de Riesgos'!$O$68),"")</f>
        <v/>
      </c>
      <c r="AD45" s="55" t="str">
        <f>IF(AND('Mapa de Riesgos'!$Y$69="Baja",'Mapa de Riesgos'!$AA$69="Mayor"),CONCATENATE("R10C",'Mapa de Riesgos'!$O$69),"")</f>
        <v/>
      </c>
      <c r="AE45" s="55" t="str">
        <f>IF(AND('Mapa de Riesgos'!$Y$70="Baja",'Mapa de Riesgos'!$AA$70="Mayor"),CONCATENATE("R10C",'Mapa de Riesgos'!$O$70),"")</f>
        <v/>
      </c>
      <c r="AF45" s="55" t="str">
        <f>IF(AND('Mapa de Riesgos'!$Y$71="Baja",'Mapa de Riesgos'!$AA$71="Mayor"),CONCATENATE("R10C",'Mapa de Riesgos'!$O$71),"")</f>
        <v/>
      </c>
      <c r="AG45" s="56" t="str">
        <f>IF(AND('Mapa de Riesgos'!$Y$72="Baja",'Mapa de Riesgos'!$AA$72="Mayor"),CONCATENATE("R10C",'Mapa de Riesgos'!$O$72),"")</f>
        <v/>
      </c>
      <c r="AH45" s="57" t="str">
        <f>IF(AND('Mapa de Riesgos'!$Y$66="Baja",'Mapa de Riesgos'!$AA$66="Catastrófico"),CONCATENATE("R10C",'Mapa de Riesgos'!$O$66),"")</f>
        <v/>
      </c>
      <c r="AI45" s="58" t="str">
        <f>IF(AND('Mapa de Riesgos'!$Y$68="Baja",'Mapa de Riesgos'!$AA$68="Catastrófico"),CONCATENATE("R10C",'Mapa de Riesgos'!$O$68),"")</f>
        <v/>
      </c>
      <c r="AJ45" s="58" t="str">
        <f>IF(AND('Mapa de Riesgos'!$Y$69="Baja",'Mapa de Riesgos'!$AA$69="Catastrófico"),CONCATENATE("R10C",'Mapa de Riesgos'!$O$69),"")</f>
        <v/>
      </c>
      <c r="AK45" s="58" t="str">
        <f>IF(AND('Mapa de Riesgos'!$Y$70="Baja",'Mapa de Riesgos'!$AA$70="Catastrófico"),CONCATENATE("R10C",'Mapa de Riesgos'!$O$70),"")</f>
        <v/>
      </c>
      <c r="AL45" s="58" t="str">
        <f>IF(AND('Mapa de Riesgos'!$Y$71="Baja",'Mapa de Riesgos'!$AA$71="Catastrófico"),CONCATENATE("R10C",'Mapa de Riesgos'!$O$71),"")</f>
        <v/>
      </c>
      <c r="AM45" s="59" t="str">
        <f>IF(AND('Mapa de Riesgos'!$Y$72="Baja",'Mapa de Riesgos'!$AA$72="Catastrófico"),CONCATENATE("R10C",'Mapa de Riesgos'!$O$72),"")</f>
        <v/>
      </c>
      <c r="AN45" s="79"/>
      <c r="AO45" s="389"/>
      <c r="AP45" s="390"/>
      <c r="AQ45" s="390"/>
      <c r="AR45" s="390"/>
      <c r="AS45" s="390"/>
      <c r="AT45" s="391"/>
    </row>
    <row r="46" spans="1:80" ht="46.5" customHeight="1" x14ac:dyDescent="0.35">
      <c r="A46" s="79"/>
      <c r="B46" s="267"/>
      <c r="C46" s="267"/>
      <c r="D46" s="268"/>
      <c r="E46" s="362" t="s">
        <v>175</v>
      </c>
      <c r="F46" s="363"/>
      <c r="G46" s="363"/>
      <c r="H46" s="363"/>
      <c r="I46" s="380"/>
      <c r="J46" s="69" t="str">
        <f>IF(AND('Mapa de Riesgos'!$Y$12="Muy Baja",'Mapa de Riesgos'!$AA$12="Leve"),CONCATENATE("R1C",'Mapa de Riesgos'!$O$12),"")</f>
        <v/>
      </c>
      <c r="K46" s="70" t="str">
        <f>IF(AND('Mapa de Riesgos'!$Y$13="Muy Baja",'Mapa de Riesgos'!$AA$13="Leve"),CONCATENATE("R1C",'Mapa de Riesgos'!$O$13),"")</f>
        <v/>
      </c>
      <c r="L46" s="70" t="str">
        <f>IF(AND('Mapa de Riesgos'!$Y$14="Muy Baja",'Mapa de Riesgos'!$AA$14="Leve"),CONCATENATE("R1C",'Mapa de Riesgos'!$O$14),"")</f>
        <v/>
      </c>
      <c r="M46" s="70" t="str">
        <f>IF(AND('Mapa de Riesgos'!$Y$15="Muy Baja",'Mapa de Riesgos'!$AA$15="Leve"),CONCATENATE("R1C",'Mapa de Riesgos'!$O$15),"")</f>
        <v/>
      </c>
      <c r="N46" s="70" t="str">
        <f>IF(AND('Mapa de Riesgos'!$Y$16="Muy Baja",'Mapa de Riesgos'!$AA$16="Leve"),CONCATENATE("R1C",'Mapa de Riesgos'!$O$16),"")</f>
        <v/>
      </c>
      <c r="O46" s="71" t="str">
        <f>IF(AND('Mapa de Riesgos'!$Y$17="Muy Baja",'Mapa de Riesgos'!$AA$17="Leve"),CONCATENATE("R1C",'Mapa de Riesgos'!$O$17),"")</f>
        <v/>
      </c>
      <c r="P46" s="69" t="str">
        <f>IF(AND('Mapa de Riesgos'!$Y$12="Muy Baja",'Mapa de Riesgos'!$AA$12="Menor"),CONCATENATE("R1C",'Mapa de Riesgos'!$O$12),"")</f>
        <v/>
      </c>
      <c r="Q46" s="70" t="str">
        <f>IF(AND('Mapa de Riesgos'!$Y$13="Muy Baja",'Mapa de Riesgos'!$AA$13="Menor"),CONCATENATE("R1C",'Mapa de Riesgos'!$O$13),"")</f>
        <v/>
      </c>
      <c r="R46" s="70" t="str">
        <f>IF(AND('Mapa de Riesgos'!$Y$14="Muy Baja",'Mapa de Riesgos'!$AA$14="Menor"),CONCATENATE("R1C",'Mapa de Riesgos'!$O$14),"")</f>
        <v/>
      </c>
      <c r="S46" s="70" t="str">
        <f>IF(AND('Mapa de Riesgos'!$Y$15="Muy Baja",'Mapa de Riesgos'!$AA$15="Menor"),CONCATENATE("R1C",'Mapa de Riesgos'!$O$15),"")</f>
        <v/>
      </c>
      <c r="T46" s="70" t="str">
        <f>IF(AND('Mapa de Riesgos'!$Y$16="Muy Baja",'Mapa de Riesgos'!$AA$16="Menor"),CONCATENATE("R1C",'Mapa de Riesgos'!$O$16),"")</f>
        <v/>
      </c>
      <c r="U46" s="71" t="str">
        <f>IF(AND('Mapa de Riesgos'!$Y$17="Muy Baja",'Mapa de Riesgos'!$AA$17="Menor"),CONCATENATE("R1C",'Mapa de Riesgos'!$O$17),"")</f>
        <v/>
      </c>
      <c r="V46" s="60" t="str">
        <f>IF(AND('Mapa de Riesgos'!$Y$12="Muy Baja",'Mapa de Riesgos'!$AA$12="Moderado"),CONCATENATE("R1C",'Mapa de Riesgos'!$O$12),"")</f>
        <v/>
      </c>
      <c r="W46" s="78" t="str">
        <f>IF(AND('Mapa de Riesgos'!$Y$13="Muy Baja",'Mapa de Riesgos'!$AA$13="Moderado"),CONCATENATE("R1C",'Mapa de Riesgos'!$O$13),"")</f>
        <v/>
      </c>
      <c r="X46" s="61" t="str">
        <f>IF(AND('Mapa de Riesgos'!$Y$14="Muy Baja",'Mapa de Riesgos'!$AA$14="Moderado"),CONCATENATE("R1C",'Mapa de Riesgos'!$O$14),"")</f>
        <v/>
      </c>
      <c r="Y46" s="61" t="str">
        <f>IF(AND('Mapa de Riesgos'!$Y$15="Muy Baja",'Mapa de Riesgos'!$AA$15="Moderado"),CONCATENATE("R1C",'Mapa de Riesgos'!$O$15),"")</f>
        <v/>
      </c>
      <c r="Z46" s="61" t="str">
        <f>IF(AND('Mapa de Riesgos'!$Y$16="Muy Baja",'Mapa de Riesgos'!$AA$16="Moderado"),CONCATENATE("R1C",'Mapa de Riesgos'!$O$16),"")</f>
        <v/>
      </c>
      <c r="AA46" s="62" t="str">
        <f>IF(AND('Mapa de Riesgos'!$Y$17="Muy Baja",'Mapa de Riesgos'!$AA$17="Moderado"),CONCATENATE("R1C",'Mapa de Riesgos'!$O$17),"")</f>
        <v/>
      </c>
      <c r="AB46" s="42" t="str">
        <f>IF(AND('Mapa de Riesgos'!$Y$12="Muy Baja",'Mapa de Riesgos'!$AA$12="Mayor"),CONCATENATE("R1C",'Mapa de Riesgos'!$O$12),"")</f>
        <v/>
      </c>
      <c r="AC46" s="43" t="str">
        <f>IF(AND('Mapa de Riesgos'!$Y$13="Muy Baja",'Mapa de Riesgos'!$AA$13="Mayor"),CONCATENATE("R1C",'Mapa de Riesgos'!$O$13),"")</f>
        <v/>
      </c>
      <c r="AD46" s="43" t="str">
        <f>IF(AND('Mapa de Riesgos'!$Y$14="Muy Baja",'Mapa de Riesgos'!$AA$14="Mayor"),CONCATENATE("R1C",'Mapa de Riesgos'!$O$14),"")</f>
        <v/>
      </c>
      <c r="AE46" s="43" t="str">
        <f>IF(AND('Mapa de Riesgos'!$Y$15="Muy Baja",'Mapa de Riesgos'!$AA$15="Mayor"),CONCATENATE("R1C",'Mapa de Riesgos'!$O$15),"")</f>
        <v/>
      </c>
      <c r="AF46" s="43" t="str">
        <f>IF(AND('Mapa de Riesgos'!$Y$16="Muy Baja",'Mapa de Riesgos'!$AA$16="Mayor"),CONCATENATE("R1C",'Mapa de Riesgos'!$O$16),"")</f>
        <v/>
      </c>
      <c r="AG46" s="44" t="str">
        <f>IF(AND('Mapa de Riesgos'!$Y$17="Muy Baja",'Mapa de Riesgos'!$AA$17="Mayor"),CONCATENATE("R1C",'Mapa de Riesgos'!$O$17),"")</f>
        <v/>
      </c>
      <c r="AH46" s="45" t="str">
        <f>IF(AND('Mapa de Riesgos'!$Y$12="Muy Baja",'Mapa de Riesgos'!$AA$12="Catastrófico"),CONCATENATE("R1C",'Mapa de Riesgos'!$O$12),"")</f>
        <v/>
      </c>
      <c r="AI46" s="46" t="str">
        <f>IF(AND('Mapa de Riesgos'!$Y$13="Muy Baja",'Mapa de Riesgos'!$AA$13="Catastrófico"),CONCATENATE("R1C",'Mapa de Riesgos'!$O$13),"")</f>
        <v/>
      </c>
      <c r="AJ46" s="46" t="str">
        <f>IF(AND('Mapa de Riesgos'!$Y$14="Muy Baja",'Mapa de Riesgos'!$AA$14="Catastrófico"),CONCATENATE("R1C",'Mapa de Riesgos'!$O$14),"")</f>
        <v/>
      </c>
      <c r="AK46" s="46" t="str">
        <f>IF(AND('Mapa de Riesgos'!$Y$15="Muy Baja",'Mapa de Riesgos'!$AA$15="Catastrófico"),CONCATENATE("R1C",'Mapa de Riesgos'!$O$15),"")</f>
        <v/>
      </c>
      <c r="AL46" s="46" t="str">
        <f>IF(AND('Mapa de Riesgos'!$Y$16="Muy Baja",'Mapa de Riesgos'!$AA$16="Catastrófico"),CONCATENATE("R1C",'Mapa de Riesgos'!$O$16),"")</f>
        <v/>
      </c>
      <c r="AM46" s="47" t="str">
        <f>IF(AND('Mapa de Riesgos'!$Y$17="Muy Baja",'Mapa de Riesgos'!$AA$17="Catastrófico"),CONCATENATE("R1C",'Mapa de Riesgos'!$O$17),"")</f>
        <v/>
      </c>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row>
    <row r="47" spans="1:80" ht="46.5" customHeight="1" x14ac:dyDescent="0.25">
      <c r="A47" s="79"/>
      <c r="B47" s="267"/>
      <c r="C47" s="267"/>
      <c r="D47" s="268"/>
      <c r="E47" s="364"/>
      <c r="F47" s="365"/>
      <c r="G47" s="365"/>
      <c r="H47" s="365"/>
      <c r="I47" s="381"/>
      <c r="J47" s="72" t="str">
        <f>IF(AND('Mapa de Riesgos'!$Y$18="Muy Baja",'Mapa de Riesgos'!$AA$18="Leve"),CONCATENATE("R2C",'Mapa de Riesgos'!$O$18),"")</f>
        <v/>
      </c>
      <c r="K47" s="73" t="str">
        <f>IF(AND('Mapa de Riesgos'!$Y$19="Muy Baja",'Mapa de Riesgos'!$AA$19="Leve"),CONCATENATE("R2C",'Mapa de Riesgos'!$O$19),"")</f>
        <v/>
      </c>
      <c r="L47" s="73" t="str">
        <f>IF(AND('Mapa de Riesgos'!$Y$20="Muy Baja",'Mapa de Riesgos'!$AA$20="Leve"),CONCATENATE("R2C",'Mapa de Riesgos'!$O$20),"")</f>
        <v/>
      </c>
      <c r="M47" s="73" t="str">
        <f>IF(AND('Mapa de Riesgos'!$Y$21="Muy Baja",'Mapa de Riesgos'!$AA$21="Leve"),CONCATENATE("R2C",'Mapa de Riesgos'!$O$21),"")</f>
        <v/>
      </c>
      <c r="N47" s="73" t="str">
        <f>IF(AND('Mapa de Riesgos'!$Y$22="Muy Baja",'Mapa de Riesgos'!$AA$22="Leve"),CONCATENATE("R2C",'Mapa de Riesgos'!$O$22),"")</f>
        <v/>
      </c>
      <c r="O47" s="74" t="str">
        <f>IF(AND('Mapa de Riesgos'!$Y$23="Muy Baja",'Mapa de Riesgos'!$AA$23="Leve"),CONCATENATE("R2C",'Mapa de Riesgos'!$O$23),"")</f>
        <v/>
      </c>
      <c r="P47" s="72" t="str">
        <f>IF(AND('Mapa de Riesgos'!$Y$18="Muy Baja",'Mapa de Riesgos'!$AA$18="Menor"),CONCATENATE("R2C",'Mapa de Riesgos'!$O$18),"")</f>
        <v/>
      </c>
      <c r="Q47" s="73" t="str">
        <f>IF(AND('Mapa de Riesgos'!$Y$19="Muy Baja",'Mapa de Riesgos'!$AA$19="Menor"),CONCATENATE("R2C",'Mapa de Riesgos'!$O$19),"")</f>
        <v/>
      </c>
      <c r="R47" s="73" t="str">
        <f>IF(AND('Mapa de Riesgos'!$Y$20="Muy Baja",'Mapa de Riesgos'!$AA$20="Menor"),CONCATENATE("R2C",'Mapa de Riesgos'!$O$20),"")</f>
        <v/>
      </c>
      <c r="S47" s="73" t="str">
        <f>IF(AND('Mapa de Riesgos'!$Y$21="Muy Baja",'Mapa de Riesgos'!$AA$21="Menor"),CONCATENATE("R2C",'Mapa de Riesgos'!$O$21),"")</f>
        <v/>
      </c>
      <c r="T47" s="73" t="str">
        <f>IF(AND('Mapa de Riesgos'!$Y$22="Muy Baja",'Mapa de Riesgos'!$AA$22="Menor"),CONCATENATE("R2C",'Mapa de Riesgos'!$O$22),"")</f>
        <v/>
      </c>
      <c r="U47" s="74" t="str">
        <f>IF(AND('Mapa de Riesgos'!$Y$23="Muy Baja",'Mapa de Riesgos'!$AA$23="Menor"),CONCATENATE("R2C",'Mapa de Riesgos'!$O$23),"")</f>
        <v/>
      </c>
      <c r="V47" s="63" t="str">
        <f>IF(AND('Mapa de Riesgos'!$Y$18="Muy Baja",'Mapa de Riesgos'!$AA$18="Moderado"),CONCATENATE("R2C",'Mapa de Riesgos'!$O$18),"")</f>
        <v/>
      </c>
      <c r="W47" s="64" t="str">
        <f>IF(AND('Mapa de Riesgos'!$Y$19="Muy Baja",'Mapa de Riesgos'!$AA$19="Moderado"),CONCATENATE("R2C",'Mapa de Riesgos'!$O$19),"")</f>
        <v/>
      </c>
      <c r="X47" s="64" t="str">
        <f>IF(AND('Mapa de Riesgos'!$Y$20="Muy Baja",'Mapa de Riesgos'!$AA$20="Moderado"),CONCATENATE("R2C",'Mapa de Riesgos'!$O$20),"")</f>
        <v/>
      </c>
      <c r="Y47" s="64" t="str">
        <f>IF(AND('Mapa de Riesgos'!$Y$21="Muy Baja",'Mapa de Riesgos'!$AA$21="Moderado"),CONCATENATE("R2C",'Mapa de Riesgos'!$O$21),"")</f>
        <v/>
      </c>
      <c r="Z47" s="64" t="str">
        <f>IF(AND('Mapa de Riesgos'!$Y$22="Muy Baja",'Mapa de Riesgos'!$AA$22="Moderado"),CONCATENATE("R2C",'Mapa de Riesgos'!$O$22),"")</f>
        <v/>
      </c>
      <c r="AA47" s="65" t="str">
        <f>IF(AND('Mapa de Riesgos'!$Y$23="Muy Baja",'Mapa de Riesgos'!$AA$23="Moderado"),CONCATENATE("R2C",'Mapa de Riesgos'!$O$23),"")</f>
        <v/>
      </c>
      <c r="AB47" s="48" t="str">
        <f>IF(AND('Mapa de Riesgos'!$Y$18="Muy Baja",'Mapa de Riesgos'!$AA$18="Mayor"),CONCATENATE("R2C",'Mapa de Riesgos'!$O$18),"")</f>
        <v/>
      </c>
      <c r="AC47" s="49" t="str">
        <f>IF(AND('Mapa de Riesgos'!$Y$19="Muy Baja",'Mapa de Riesgos'!$AA$19="Mayor"),CONCATENATE("R2C",'Mapa de Riesgos'!$O$19),"")</f>
        <v/>
      </c>
      <c r="AD47" s="49" t="str">
        <f>IF(AND('Mapa de Riesgos'!$Y$20="Muy Baja",'Mapa de Riesgos'!$AA$20="Mayor"),CONCATENATE("R2C",'Mapa de Riesgos'!$O$20),"")</f>
        <v/>
      </c>
      <c r="AE47" s="49" t="str">
        <f>IF(AND('Mapa de Riesgos'!$Y$21="Muy Baja",'Mapa de Riesgos'!$AA$21="Mayor"),CONCATENATE("R2C",'Mapa de Riesgos'!$O$21),"")</f>
        <v/>
      </c>
      <c r="AF47" s="49" t="str">
        <f>IF(AND('Mapa de Riesgos'!$Y$22="Muy Baja",'Mapa de Riesgos'!$AA$22="Mayor"),CONCATENATE("R2C",'Mapa de Riesgos'!$O$22),"")</f>
        <v/>
      </c>
      <c r="AG47" s="50" t="str">
        <f>IF(AND('Mapa de Riesgos'!$Y$23="Muy Baja",'Mapa de Riesgos'!$AA$23="Mayor"),CONCATENATE("R2C",'Mapa de Riesgos'!$O$23),"")</f>
        <v/>
      </c>
      <c r="AH47" s="51" t="str">
        <f>IF(AND('Mapa de Riesgos'!$Y$18="Muy Baja",'Mapa de Riesgos'!$AA$18="Catastrófico"),CONCATENATE("R2C",'Mapa de Riesgos'!$O$18),"")</f>
        <v/>
      </c>
      <c r="AI47" s="52" t="str">
        <f>IF(AND('Mapa de Riesgos'!$Y$19="Muy Baja",'Mapa de Riesgos'!$AA$19="Catastrófico"),CONCATENATE("R2C",'Mapa de Riesgos'!$O$19),"")</f>
        <v/>
      </c>
      <c r="AJ47" s="52" t="str">
        <f>IF(AND('Mapa de Riesgos'!$Y$20="Muy Baja",'Mapa de Riesgos'!$AA$20="Catastrófico"),CONCATENATE("R2C",'Mapa de Riesgos'!$O$20),"")</f>
        <v/>
      </c>
      <c r="AK47" s="52" t="str">
        <f>IF(AND('Mapa de Riesgos'!$Y$21="Muy Baja",'Mapa de Riesgos'!$AA$21="Catastrófico"),CONCATENATE("R2C",'Mapa de Riesgos'!$O$21),"")</f>
        <v/>
      </c>
      <c r="AL47" s="52" t="str">
        <f>IF(AND('Mapa de Riesgos'!$Y$22="Muy Baja",'Mapa de Riesgos'!$AA$22="Catastrófico"),CONCATENATE("R2C",'Mapa de Riesgos'!$O$22),"")</f>
        <v/>
      </c>
      <c r="AM47" s="53" t="str">
        <f>IF(AND('Mapa de Riesgos'!$Y$23="Muy Baja",'Mapa de Riesgos'!$AA$23="Catastrófico"),CONCATENATE("R2C",'Mapa de Riesgos'!$O$23),"")</f>
        <v/>
      </c>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row>
    <row r="48" spans="1:80" ht="15" customHeight="1" x14ac:dyDescent="0.25">
      <c r="A48" s="79"/>
      <c r="B48" s="267"/>
      <c r="C48" s="267"/>
      <c r="D48" s="268"/>
      <c r="E48" s="364"/>
      <c r="F48" s="365"/>
      <c r="G48" s="365"/>
      <c r="H48" s="365"/>
      <c r="I48" s="381"/>
      <c r="J48" s="72" t="str">
        <f>IF(AND('Mapa de Riesgos'!$Y$24="Muy Baja",'Mapa de Riesgos'!$AA$24="Leve"),CONCATENATE("R3C",'Mapa de Riesgos'!$O$24),"")</f>
        <v/>
      </c>
      <c r="K48" s="73" t="str">
        <f>IF(AND('Mapa de Riesgos'!$Y$25="Muy Baja",'Mapa de Riesgos'!$AA$25="Leve"),CONCATENATE("R3C",'Mapa de Riesgos'!$O$25),"")</f>
        <v/>
      </c>
      <c r="L48" s="73" t="str">
        <f>IF(AND('Mapa de Riesgos'!$Y$26="Muy Baja",'Mapa de Riesgos'!$AA$26="Leve"),CONCATENATE("R3C",'Mapa de Riesgos'!$O$26),"")</f>
        <v/>
      </c>
      <c r="M48" s="73" t="str">
        <f>IF(AND('Mapa de Riesgos'!$Y$27="Muy Baja",'Mapa de Riesgos'!$AA$27="Leve"),CONCATENATE("R3C",'Mapa de Riesgos'!$O$27),"")</f>
        <v/>
      </c>
      <c r="N48" s="73" t="str">
        <f>IF(AND('Mapa de Riesgos'!$Y$28="Muy Baja",'Mapa de Riesgos'!$AA$28="Leve"),CONCATENATE("R3C",'Mapa de Riesgos'!$O$28),"")</f>
        <v/>
      </c>
      <c r="O48" s="74" t="str">
        <f>IF(AND('Mapa de Riesgos'!$Y$29="Muy Baja",'Mapa de Riesgos'!$AA$29="Leve"),CONCATENATE("R3C",'Mapa de Riesgos'!$O$29),"")</f>
        <v/>
      </c>
      <c r="P48" s="72" t="str">
        <f>IF(AND('Mapa de Riesgos'!$Y$24="Muy Baja",'Mapa de Riesgos'!$AA$24="Menor"),CONCATENATE("R3C",'Mapa de Riesgos'!$O$24),"")</f>
        <v/>
      </c>
      <c r="Q48" s="73" t="str">
        <f>IF(AND('Mapa de Riesgos'!$Y$25="Muy Baja",'Mapa de Riesgos'!$AA$25="Menor"),CONCATENATE("R3C",'Mapa de Riesgos'!$O$25),"")</f>
        <v/>
      </c>
      <c r="R48" s="73" t="str">
        <f>IF(AND('Mapa de Riesgos'!$Y$26="Muy Baja",'Mapa de Riesgos'!$AA$26="Menor"),CONCATENATE("R3C",'Mapa de Riesgos'!$O$26),"")</f>
        <v/>
      </c>
      <c r="S48" s="73" t="str">
        <f>IF(AND('Mapa de Riesgos'!$Y$27="Muy Baja",'Mapa de Riesgos'!$AA$27="Menor"),CONCATENATE("R3C",'Mapa de Riesgos'!$O$27),"")</f>
        <v/>
      </c>
      <c r="T48" s="73" t="str">
        <f>IF(AND('Mapa de Riesgos'!$Y$28="Muy Baja",'Mapa de Riesgos'!$AA$28="Menor"),CONCATENATE("R3C",'Mapa de Riesgos'!$O$28),"")</f>
        <v/>
      </c>
      <c r="U48" s="74" t="str">
        <f>IF(AND('Mapa de Riesgos'!$Y$29="Muy Baja",'Mapa de Riesgos'!$AA$29="Menor"),CONCATENATE("R3C",'Mapa de Riesgos'!$O$29),"")</f>
        <v/>
      </c>
      <c r="V48" s="63" t="str">
        <f>IF(AND('Mapa de Riesgos'!$Y$24="Muy Baja",'Mapa de Riesgos'!$AA$24="Moderado"),CONCATENATE("R3C",'Mapa de Riesgos'!$O$24),"")</f>
        <v/>
      </c>
      <c r="W48" s="64" t="str">
        <f>IF(AND('Mapa de Riesgos'!$Y$25="Muy Baja",'Mapa de Riesgos'!$AA$25="Moderado"),CONCATENATE("R3C",'Mapa de Riesgos'!$O$25),"")</f>
        <v/>
      </c>
      <c r="X48" s="64" t="str">
        <f>IF(AND('Mapa de Riesgos'!$Y$26="Muy Baja",'Mapa de Riesgos'!$AA$26="Moderado"),CONCATENATE("R3C",'Mapa de Riesgos'!$O$26),"")</f>
        <v/>
      </c>
      <c r="Y48" s="64" t="str">
        <f>IF(AND('Mapa de Riesgos'!$Y$27="Muy Baja",'Mapa de Riesgos'!$AA$27="Moderado"),CONCATENATE("R3C",'Mapa de Riesgos'!$O$27),"")</f>
        <v/>
      </c>
      <c r="Z48" s="64" t="str">
        <f>IF(AND('Mapa de Riesgos'!$Y$28="Muy Baja",'Mapa de Riesgos'!$AA$28="Moderado"),CONCATENATE("R3C",'Mapa de Riesgos'!$O$28),"")</f>
        <v/>
      </c>
      <c r="AA48" s="65" t="str">
        <f>IF(AND('Mapa de Riesgos'!$Y$29="Muy Baja",'Mapa de Riesgos'!$AA$29="Moderado"),CONCATENATE("R3C",'Mapa de Riesgos'!$O$29),"")</f>
        <v/>
      </c>
      <c r="AB48" s="48" t="str">
        <f>IF(AND('Mapa de Riesgos'!$Y$24="Muy Baja",'Mapa de Riesgos'!$AA$24="Mayor"),CONCATENATE("R3C",'Mapa de Riesgos'!$O$24),"")</f>
        <v/>
      </c>
      <c r="AC48" s="49" t="str">
        <f>IF(AND('Mapa de Riesgos'!$Y$25="Muy Baja",'Mapa de Riesgos'!$AA$25="Mayor"),CONCATENATE("R3C",'Mapa de Riesgos'!$O$25),"")</f>
        <v/>
      </c>
      <c r="AD48" s="49" t="str">
        <f>IF(AND('Mapa de Riesgos'!$Y$26="Muy Baja",'Mapa de Riesgos'!$AA$26="Mayor"),CONCATENATE("R3C",'Mapa de Riesgos'!$O$26),"")</f>
        <v/>
      </c>
      <c r="AE48" s="49" t="str">
        <f>IF(AND('Mapa de Riesgos'!$Y$27="Muy Baja",'Mapa de Riesgos'!$AA$27="Mayor"),CONCATENATE("R3C",'Mapa de Riesgos'!$O$27),"")</f>
        <v/>
      </c>
      <c r="AF48" s="49" t="str">
        <f>IF(AND('Mapa de Riesgos'!$Y$28="Muy Baja",'Mapa de Riesgos'!$AA$28="Mayor"),CONCATENATE("R3C",'Mapa de Riesgos'!$O$28),"")</f>
        <v/>
      </c>
      <c r="AG48" s="50" t="str">
        <f>IF(AND('Mapa de Riesgos'!$Y$29="Muy Baja",'Mapa de Riesgos'!$AA$29="Mayor"),CONCATENATE("R3C",'Mapa de Riesgos'!$O$29),"")</f>
        <v/>
      </c>
      <c r="AH48" s="51" t="str">
        <f>IF(AND('Mapa de Riesgos'!$Y$24="Muy Baja",'Mapa de Riesgos'!$AA$24="Catastrófico"),CONCATENATE("R3C",'Mapa de Riesgos'!$O$24),"")</f>
        <v/>
      </c>
      <c r="AI48" s="52" t="str">
        <f>IF(AND('Mapa de Riesgos'!$Y$25="Muy Baja",'Mapa de Riesgos'!$AA$25="Catastrófico"),CONCATENATE("R3C",'Mapa de Riesgos'!$O$25),"")</f>
        <v/>
      </c>
      <c r="AJ48" s="52" t="str">
        <f>IF(AND('Mapa de Riesgos'!$Y$26="Muy Baja",'Mapa de Riesgos'!$AA$26="Catastrófico"),CONCATENATE("R3C",'Mapa de Riesgos'!$O$26),"")</f>
        <v/>
      </c>
      <c r="AK48" s="52" t="str">
        <f>IF(AND('Mapa de Riesgos'!$Y$27="Muy Baja",'Mapa de Riesgos'!$AA$27="Catastrófico"),CONCATENATE("R3C",'Mapa de Riesgos'!$O$27),"")</f>
        <v/>
      </c>
      <c r="AL48" s="52" t="str">
        <f>IF(AND('Mapa de Riesgos'!$Y$28="Muy Baja",'Mapa de Riesgos'!$AA$28="Catastrófico"),CONCATENATE("R3C",'Mapa de Riesgos'!$O$28),"")</f>
        <v/>
      </c>
      <c r="AM48" s="53" t="str">
        <f>IF(AND('Mapa de Riesgos'!$Y$29="Muy Baja",'Mapa de Riesgos'!$AA$29="Catastrófico"),CONCATENATE("R3C",'Mapa de Riesgos'!$O$29),"")</f>
        <v/>
      </c>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row>
    <row r="49" spans="1:80" ht="15" customHeight="1" x14ac:dyDescent="0.25">
      <c r="A49" s="79"/>
      <c r="B49" s="267"/>
      <c r="C49" s="267"/>
      <c r="D49" s="268"/>
      <c r="E49" s="366"/>
      <c r="F49" s="365"/>
      <c r="G49" s="365"/>
      <c r="H49" s="365"/>
      <c r="I49" s="381"/>
      <c r="J49" s="72" t="str">
        <f>IF(AND('Mapa de Riesgos'!$Y$30="Muy Baja",'Mapa de Riesgos'!$AA$30="Leve"),CONCATENATE("R4C",'Mapa de Riesgos'!$O$30),"")</f>
        <v/>
      </c>
      <c r="K49" s="73" t="str">
        <f>IF(AND('Mapa de Riesgos'!$Y$31="Muy Baja",'Mapa de Riesgos'!$AA$31="Leve"),CONCATENATE("R4C",'Mapa de Riesgos'!$O$31),"")</f>
        <v/>
      </c>
      <c r="L49" s="73" t="str">
        <f>IF(AND('Mapa de Riesgos'!$Y$32="Muy Baja",'Mapa de Riesgos'!$AA$32="Leve"),CONCATENATE("R4C",'Mapa de Riesgos'!$O$32),"")</f>
        <v/>
      </c>
      <c r="M49" s="73" t="str">
        <f>IF(AND('Mapa de Riesgos'!$Y$33="Muy Baja",'Mapa de Riesgos'!$AA$33="Leve"),CONCATENATE("R4C",'Mapa de Riesgos'!$O$33),"")</f>
        <v/>
      </c>
      <c r="N49" s="73" t="str">
        <f>IF(AND('Mapa de Riesgos'!$Y$34="Muy Baja",'Mapa de Riesgos'!$AA$34="Leve"),CONCATENATE("R4C",'Mapa de Riesgos'!$O$34),"")</f>
        <v/>
      </c>
      <c r="O49" s="74" t="str">
        <f>IF(AND('Mapa de Riesgos'!$Y$35="Muy Baja",'Mapa de Riesgos'!$AA$35="Leve"),CONCATENATE("R4C",'Mapa de Riesgos'!$O$35),"")</f>
        <v/>
      </c>
      <c r="P49" s="72" t="str">
        <f>IF(AND('Mapa de Riesgos'!$Y$30="Muy Baja",'Mapa de Riesgos'!$AA$30="Menor"),CONCATENATE("R4C",'Mapa de Riesgos'!$O$30),"")</f>
        <v/>
      </c>
      <c r="Q49" s="73" t="str">
        <f>IF(AND('Mapa de Riesgos'!$Y$31="Muy Baja",'Mapa de Riesgos'!$AA$31="Menor"),CONCATENATE("R4C",'Mapa de Riesgos'!$O$31),"")</f>
        <v/>
      </c>
      <c r="R49" s="73" t="str">
        <f>IF(AND('Mapa de Riesgos'!$Y$32="Muy Baja",'Mapa de Riesgos'!$AA$32="Menor"),CONCATENATE("R4C",'Mapa de Riesgos'!$O$32),"")</f>
        <v/>
      </c>
      <c r="S49" s="73" t="str">
        <f>IF(AND('Mapa de Riesgos'!$Y$33="Muy Baja",'Mapa de Riesgos'!$AA$33="Menor"),CONCATENATE("R4C",'Mapa de Riesgos'!$O$33),"")</f>
        <v/>
      </c>
      <c r="T49" s="73" t="str">
        <f>IF(AND('Mapa de Riesgos'!$Y$34="Muy Baja",'Mapa de Riesgos'!$AA$34="Menor"),CONCATENATE("R4C",'Mapa de Riesgos'!$O$34),"")</f>
        <v/>
      </c>
      <c r="U49" s="74" t="str">
        <f>IF(AND('Mapa de Riesgos'!$Y$35="Muy Baja",'Mapa de Riesgos'!$AA$35="Menor"),CONCATENATE("R4C",'Mapa de Riesgos'!$O$35),"")</f>
        <v/>
      </c>
      <c r="V49" s="63" t="str">
        <f>IF(AND('Mapa de Riesgos'!$Y$30="Muy Baja",'Mapa de Riesgos'!$AA$30="Moderado"),CONCATENATE("R4C",'Mapa de Riesgos'!$O$30),"")</f>
        <v/>
      </c>
      <c r="W49" s="64" t="str">
        <f>IF(AND('Mapa de Riesgos'!$Y$31="Muy Baja",'Mapa de Riesgos'!$AA$31="Moderado"),CONCATENATE("R4C",'Mapa de Riesgos'!$O$31),"")</f>
        <v/>
      </c>
      <c r="X49" s="64" t="str">
        <f>IF(AND('Mapa de Riesgos'!$Y$32="Muy Baja",'Mapa de Riesgos'!$AA$32="Moderado"),CONCATENATE("R4C",'Mapa de Riesgos'!$O$32),"")</f>
        <v/>
      </c>
      <c r="Y49" s="64" t="str">
        <f>IF(AND('Mapa de Riesgos'!$Y$33="Muy Baja",'Mapa de Riesgos'!$AA$33="Moderado"),CONCATENATE("R4C",'Mapa de Riesgos'!$O$33),"")</f>
        <v/>
      </c>
      <c r="Z49" s="64" t="str">
        <f>IF(AND('Mapa de Riesgos'!$Y$34="Muy Baja",'Mapa de Riesgos'!$AA$34="Moderado"),CONCATENATE("R4C",'Mapa de Riesgos'!$O$34),"")</f>
        <v/>
      </c>
      <c r="AA49" s="65" t="str">
        <f>IF(AND('Mapa de Riesgos'!$Y$35="Muy Baja",'Mapa de Riesgos'!$AA$35="Moderado"),CONCATENATE("R4C",'Mapa de Riesgos'!$O$35),"")</f>
        <v/>
      </c>
      <c r="AB49" s="48" t="str">
        <f>IF(AND('Mapa de Riesgos'!$Y$30="Muy Baja",'Mapa de Riesgos'!$AA$30="Mayor"),CONCATENATE("R4C",'Mapa de Riesgos'!$O$30),"")</f>
        <v/>
      </c>
      <c r="AC49" s="49" t="str">
        <f>IF(AND('Mapa de Riesgos'!$Y$31="Muy Baja",'Mapa de Riesgos'!$AA$31="Mayor"),CONCATENATE("R4C",'Mapa de Riesgos'!$O$31),"")</f>
        <v/>
      </c>
      <c r="AD49" s="49" t="str">
        <f>IF(AND('Mapa de Riesgos'!$Y$32="Muy Baja",'Mapa de Riesgos'!$AA$32="Mayor"),CONCATENATE("R4C",'Mapa de Riesgos'!$O$32),"")</f>
        <v/>
      </c>
      <c r="AE49" s="49" t="str">
        <f>IF(AND('Mapa de Riesgos'!$Y$33="Muy Baja",'Mapa de Riesgos'!$AA$33="Mayor"),CONCATENATE("R4C",'Mapa de Riesgos'!$O$33),"")</f>
        <v/>
      </c>
      <c r="AF49" s="49" t="str">
        <f>IF(AND('Mapa de Riesgos'!$Y$34="Muy Baja",'Mapa de Riesgos'!$AA$34="Mayor"),CONCATENATE("R4C",'Mapa de Riesgos'!$O$34),"")</f>
        <v/>
      </c>
      <c r="AG49" s="50" t="str">
        <f>IF(AND('Mapa de Riesgos'!$Y$35="Muy Baja",'Mapa de Riesgos'!$AA$35="Mayor"),CONCATENATE("R4C",'Mapa de Riesgos'!$O$35),"")</f>
        <v/>
      </c>
      <c r="AH49" s="51" t="str">
        <f>IF(AND('Mapa de Riesgos'!$Y$30="Muy Baja",'Mapa de Riesgos'!$AA$30="Catastrófico"),CONCATENATE("R4C",'Mapa de Riesgos'!$O$30),"")</f>
        <v/>
      </c>
      <c r="AI49" s="52" t="str">
        <f>IF(AND('Mapa de Riesgos'!$Y$31="Muy Baja",'Mapa de Riesgos'!$AA$31="Catastrófico"),CONCATENATE("R4C",'Mapa de Riesgos'!$O$31),"")</f>
        <v/>
      </c>
      <c r="AJ49" s="52" t="str">
        <f>IF(AND('Mapa de Riesgos'!$Y$32="Muy Baja",'Mapa de Riesgos'!$AA$32="Catastrófico"),CONCATENATE("R4C",'Mapa de Riesgos'!$O$32),"")</f>
        <v/>
      </c>
      <c r="AK49" s="52" t="str">
        <f>IF(AND('Mapa de Riesgos'!$Y$33="Muy Baja",'Mapa de Riesgos'!$AA$33="Catastrófico"),CONCATENATE("R4C",'Mapa de Riesgos'!$O$33),"")</f>
        <v/>
      </c>
      <c r="AL49" s="52" t="str">
        <f>IF(AND('Mapa de Riesgos'!$Y$34="Muy Baja",'Mapa de Riesgos'!$AA$34="Catastrófico"),CONCATENATE("R4C",'Mapa de Riesgos'!$O$34),"")</f>
        <v/>
      </c>
      <c r="AM49" s="53" t="str">
        <f>IF(AND('Mapa de Riesgos'!$Y$35="Muy Baja",'Mapa de Riesgos'!$AA$35="Catastrófico"),CONCATENATE("R4C",'Mapa de Riesgos'!$O$35),"")</f>
        <v/>
      </c>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row>
    <row r="50" spans="1:80" ht="15" customHeight="1" x14ac:dyDescent="0.25">
      <c r="A50" s="79"/>
      <c r="B50" s="267"/>
      <c r="C50" s="267"/>
      <c r="D50" s="268"/>
      <c r="E50" s="366"/>
      <c r="F50" s="365"/>
      <c r="G50" s="365"/>
      <c r="H50" s="365"/>
      <c r="I50" s="381"/>
      <c r="J50" s="72" t="str">
        <f>IF(AND('Mapa de Riesgos'!$Y$36="Muy Baja",'Mapa de Riesgos'!$AA$36="Leve"),CONCATENATE("R5C",'Mapa de Riesgos'!$O$36),"")</f>
        <v/>
      </c>
      <c r="K50" s="73" t="str">
        <f>IF(AND('Mapa de Riesgos'!$Y$37="Muy Baja",'Mapa de Riesgos'!$AA$37="Leve"),CONCATENATE("R5C",'Mapa de Riesgos'!$O$37),"")</f>
        <v/>
      </c>
      <c r="L50" s="73" t="str">
        <f>IF(AND('Mapa de Riesgos'!$Y$38="Muy Baja",'Mapa de Riesgos'!$AA$38="Leve"),CONCATENATE("R5C",'Mapa de Riesgos'!$O$38),"")</f>
        <v/>
      </c>
      <c r="M50" s="73" t="str">
        <f>IF(AND('Mapa de Riesgos'!$Y$39="Muy Baja",'Mapa de Riesgos'!$AA$39="Leve"),CONCATENATE("R5C",'Mapa de Riesgos'!$O$39),"")</f>
        <v/>
      </c>
      <c r="N50" s="73" t="str">
        <f>IF(AND('Mapa de Riesgos'!$Y$40="Muy Baja",'Mapa de Riesgos'!$AA$40="Leve"),CONCATENATE("R5C",'Mapa de Riesgos'!$O$40),"")</f>
        <v/>
      </c>
      <c r="O50" s="74" t="str">
        <f>IF(AND('Mapa de Riesgos'!$Y$41="Muy Baja",'Mapa de Riesgos'!$AA$41="Leve"),CONCATENATE("R5C",'Mapa de Riesgos'!$O$41),"")</f>
        <v/>
      </c>
      <c r="P50" s="72" t="str">
        <f>IF(AND('Mapa de Riesgos'!$Y$36="Muy Baja",'Mapa de Riesgos'!$AA$36="Menor"),CONCATENATE("R5C",'Mapa de Riesgos'!$O$36),"")</f>
        <v/>
      </c>
      <c r="Q50" s="73" t="str">
        <f>IF(AND('Mapa de Riesgos'!$Y$37="Muy Baja",'Mapa de Riesgos'!$AA$37="Menor"),CONCATENATE("R5C",'Mapa de Riesgos'!$O$37),"")</f>
        <v/>
      </c>
      <c r="R50" s="73" t="str">
        <f>IF(AND('Mapa de Riesgos'!$Y$38="Muy Baja",'Mapa de Riesgos'!$AA$38="Menor"),CONCATENATE("R5C",'Mapa de Riesgos'!$O$38),"")</f>
        <v/>
      </c>
      <c r="S50" s="73" t="str">
        <f>IF(AND('Mapa de Riesgos'!$Y$39="Muy Baja",'Mapa de Riesgos'!$AA$39="Menor"),CONCATENATE("R5C",'Mapa de Riesgos'!$O$39),"")</f>
        <v/>
      </c>
      <c r="T50" s="73" t="str">
        <f>IF(AND('Mapa de Riesgos'!$Y$40="Muy Baja",'Mapa de Riesgos'!$AA$40="Menor"),CONCATENATE("R5C",'Mapa de Riesgos'!$O$40),"")</f>
        <v/>
      </c>
      <c r="U50" s="74" t="str">
        <f>IF(AND('Mapa de Riesgos'!$Y$41="Muy Baja",'Mapa de Riesgos'!$AA$41="Menor"),CONCATENATE("R5C",'Mapa de Riesgos'!$O$41),"")</f>
        <v/>
      </c>
      <c r="V50" s="63" t="str">
        <f>IF(AND('Mapa de Riesgos'!$Y$36="Muy Baja",'Mapa de Riesgos'!$AA$36="Moderado"),CONCATENATE("R5C",'Mapa de Riesgos'!$O$36),"")</f>
        <v/>
      </c>
      <c r="W50" s="64" t="str">
        <f>IF(AND('Mapa de Riesgos'!$Y$37="Muy Baja",'Mapa de Riesgos'!$AA$37="Moderado"),CONCATENATE("R5C",'Mapa de Riesgos'!$O$37),"")</f>
        <v/>
      </c>
      <c r="X50" s="64" t="str">
        <f>IF(AND('Mapa de Riesgos'!$Y$38="Muy Baja",'Mapa de Riesgos'!$AA$38="Moderado"),CONCATENATE("R5C",'Mapa de Riesgos'!$O$38),"")</f>
        <v/>
      </c>
      <c r="Y50" s="64" t="str">
        <f>IF(AND('Mapa de Riesgos'!$Y$39="Muy Baja",'Mapa de Riesgos'!$AA$39="Moderado"),CONCATENATE("R5C",'Mapa de Riesgos'!$O$39),"")</f>
        <v/>
      </c>
      <c r="Z50" s="64" t="str">
        <f>IF(AND('Mapa de Riesgos'!$Y$40="Muy Baja",'Mapa de Riesgos'!$AA$40="Moderado"),CONCATENATE("R5C",'Mapa de Riesgos'!$O$40),"")</f>
        <v/>
      </c>
      <c r="AA50" s="65" t="str">
        <f>IF(AND('Mapa de Riesgos'!$Y$41="Muy Baja",'Mapa de Riesgos'!$AA$41="Moderado"),CONCATENATE("R5C",'Mapa de Riesgos'!$O$41),"")</f>
        <v/>
      </c>
      <c r="AB50" s="48" t="str">
        <f>IF(AND('Mapa de Riesgos'!$Y$36="Muy Baja",'Mapa de Riesgos'!$AA$36="Mayor"),CONCATENATE("R5C",'Mapa de Riesgos'!$O$36),"")</f>
        <v/>
      </c>
      <c r="AC50" s="49" t="str">
        <f>IF(AND('Mapa de Riesgos'!$Y$37="Muy Baja",'Mapa de Riesgos'!$AA$37="Mayor"),CONCATENATE("R5C",'Mapa de Riesgos'!$O$37),"")</f>
        <v/>
      </c>
      <c r="AD50" s="49" t="str">
        <f>IF(AND('Mapa de Riesgos'!$Y$38="Muy Baja",'Mapa de Riesgos'!$AA$38="Mayor"),CONCATENATE("R5C",'Mapa de Riesgos'!$O$38),"")</f>
        <v/>
      </c>
      <c r="AE50" s="49" t="str">
        <f>IF(AND('Mapa de Riesgos'!$Y$39="Muy Baja",'Mapa de Riesgos'!$AA$39="Mayor"),CONCATENATE("R5C",'Mapa de Riesgos'!$O$39),"")</f>
        <v/>
      </c>
      <c r="AF50" s="49" t="str">
        <f>IF(AND('Mapa de Riesgos'!$Y$40="Muy Baja",'Mapa de Riesgos'!$AA$40="Mayor"),CONCATENATE("R5C",'Mapa de Riesgos'!$O$40),"")</f>
        <v/>
      </c>
      <c r="AG50" s="50" t="str">
        <f>IF(AND('Mapa de Riesgos'!$Y$41="Muy Baja",'Mapa de Riesgos'!$AA$41="Mayor"),CONCATENATE("R5C",'Mapa de Riesgos'!$O$41),"")</f>
        <v/>
      </c>
      <c r="AH50" s="51" t="str">
        <f>IF(AND('Mapa de Riesgos'!$Y$36="Muy Baja",'Mapa de Riesgos'!$AA$36="Catastrófico"),CONCATENATE("R5C",'Mapa de Riesgos'!$O$36),"")</f>
        <v/>
      </c>
      <c r="AI50" s="52" t="str">
        <f>IF(AND('Mapa de Riesgos'!$Y$37="Muy Baja",'Mapa de Riesgos'!$AA$37="Catastrófico"),CONCATENATE("R5C",'Mapa de Riesgos'!$O$37),"")</f>
        <v/>
      </c>
      <c r="AJ50" s="52" t="str">
        <f>IF(AND('Mapa de Riesgos'!$Y$38="Muy Baja",'Mapa de Riesgos'!$AA$38="Catastrófico"),CONCATENATE("R5C",'Mapa de Riesgos'!$O$38),"")</f>
        <v/>
      </c>
      <c r="AK50" s="52" t="str">
        <f>IF(AND('Mapa de Riesgos'!$Y$39="Muy Baja",'Mapa de Riesgos'!$AA$39="Catastrófico"),CONCATENATE("R5C",'Mapa de Riesgos'!$O$39),"")</f>
        <v/>
      </c>
      <c r="AL50" s="52" t="str">
        <f>IF(AND('Mapa de Riesgos'!$Y$40="Muy Baja",'Mapa de Riesgos'!$AA$40="Catastrófico"),CONCATENATE("R5C",'Mapa de Riesgos'!$O$40),"")</f>
        <v/>
      </c>
      <c r="AM50" s="53" t="str">
        <f>IF(AND('Mapa de Riesgos'!$Y$41="Muy Baja",'Mapa de Riesgos'!$AA$41="Catastrófico"),CONCATENATE("R5C",'Mapa de Riesgos'!$O$41),"")</f>
        <v/>
      </c>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row>
    <row r="51" spans="1:80" ht="15" customHeight="1" x14ac:dyDescent="0.25">
      <c r="A51" s="79"/>
      <c r="B51" s="267"/>
      <c r="C51" s="267"/>
      <c r="D51" s="268"/>
      <c r="E51" s="366"/>
      <c r="F51" s="365"/>
      <c r="G51" s="365"/>
      <c r="H51" s="365"/>
      <c r="I51" s="381"/>
      <c r="J51" s="72" t="str">
        <f>IF(AND('Mapa de Riesgos'!$Y$42="Muy Baja",'Mapa de Riesgos'!$AA$42="Leve"),CONCATENATE("R6C",'Mapa de Riesgos'!$O$42),"")</f>
        <v/>
      </c>
      <c r="K51" s="73" t="str">
        <f>IF(AND('Mapa de Riesgos'!$Y$43="Muy Baja",'Mapa de Riesgos'!$AA$43="Leve"),CONCATENATE("R6C",'Mapa de Riesgos'!$O$43),"")</f>
        <v/>
      </c>
      <c r="L51" s="73" t="str">
        <f>IF(AND('Mapa de Riesgos'!$Y$44="Muy Baja",'Mapa de Riesgos'!$AA$44="Leve"),CONCATENATE("R6C",'Mapa de Riesgos'!$O$44),"")</f>
        <v/>
      </c>
      <c r="M51" s="73" t="str">
        <f>IF(AND('Mapa de Riesgos'!$Y$45="Muy Baja",'Mapa de Riesgos'!$AA$45="Leve"),CONCATENATE("R6C",'Mapa de Riesgos'!$O$45),"")</f>
        <v/>
      </c>
      <c r="N51" s="73" t="str">
        <f>IF(AND('Mapa de Riesgos'!$Y$46="Muy Baja",'Mapa de Riesgos'!$AA$46="Leve"),CONCATENATE("R6C",'Mapa de Riesgos'!$O$46),"")</f>
        <v/>
      </c>
      <c r="O51" s="74" t="str">
        <f>IF(AND('Mapa de Riesgos'!$Y$47="Muy Baja",'Mapa de Riesgos'!$AA$47="Leve"),CONCATENATE("R6C",'Mapa de Riesgos'!$O$47),"")</f>
        <v/>
      </c>
      <c r="P51" s="72" t="str">
        <f>IF(AND('Mapa de Riesgos'!$Y$42="Muy Baja",'Mapa de Riesgos'!$AA$42="Menor"),CONCATENATE("R6C",'Mapa de Riesgos'!$O$42),"")</f>
        <v/>
      </c>
      <c r="Q51" s="73" t="str">
        <f>IF(AND('Mapa de Riesgos'!$Y$43="Muy Baja",'Mapa de Riesgos'!$AA$43="Menor"),CONCATENATE("R6C",'Mapa de Riesgos'!$O$43),"")</f>
        <v/>
      </c>
      <c r="R51" s="73" t="str">
        <f>IF(AND('Mapa de Riesgos'!$Y$44="Muy Baja",'Mapa de Riesgos'!$AA$44="Menor"),CONCATENATE("R6C",'Mapa de Riesgos'!$O$44),"")</f>
        <v/>
      </c>
      <c r="S51" s="73" t="str">
        <f>IF(AND('Mapa de Riesgos'!$Y$45="Muy Baja",'Mapa de Riesgos'!$AA$45="Menor"),CONCATENATE("R6C",'Mapa de Riesgos'!$O$45),"")</f>
        <v/>
      </c>
      <c r="T51" s="73" t="str">
        <f>IF(AND('Mapa de Riesgos'!$Y$46="Muy Baja",'Mapa de Riesgos'!$AA$46="Menor"),CONCATENATE("R6C",'Mapa de Riesgos'!$O$46),"")</f>
        <v/>
      </c>
      <c r="U51" s="74" t="str">
        <f>IF(AND('Mapa de Riesgos'!$Y$47="Muy Baja",'Mapa de Riesgos'!$AA$47="Menor"),CONCATENATE("R6C",'Mapa de Riesgos'!$O$47),"")</f>
        <v/>
      </c>
      <c r="V51" s="63" t="str">
        <f>IF(AND('Mapa de Riesgos'!$Y$42="Muy Baja",'Mapa de Riesgos'!$AA$42="Moderado"),CONCATENATE("R6C",'Mapa de Riesgos'!$O$42),"")</f>
        <v/>
      </c>
      <c r="W51" s="64" t="str">
        <f>IF(AND('Mapa de Riesgos'!$Y$43="Muy Baja",'Mapa de Riesgos'!$AA$43="Moderado"),CONCATENATE("R6C",'Mapa de Riesgos'!$O$43),"")</f>
        <v/>
      </c>
      <c r="X51" s="64" t="str">
        <f>IF(AND('Mapa de Riesgos'!$Y$44="Muy Baja",'Mapa de Riesgos'!$AA$44="Moderado"),CONCATENATE("R6C",'Mapa de Riesgos'!$O$44),"")</f>
        <v>R6C3</v>
      </c>
      <c r="Y51" s="64" t="str">
        <f>IF(AND('Mapa de Riesgos'!$Y$45="Muy Baja",'Mapa de Riesgos'!$AA$45="Moderado"),CONCATENATE("R6C",'Mapa de Riesgos'!$O$45),"")</f>
        <v/>
      </c>
      <c r="Z51" s="64" t="str">
        <f>IF(AND('Mapa de Riesgos'!$Y$46="Muy Baja",'Mapa de Riesgos'!$AA$46="Moderado"),CONCATENATE("R6C",'Mapa de Riesgos'!$O$46),"")</f>
        <v/>
      </c>
      <c r="AA51" s="65" t="str">
        <f>IF(AND('Mapa de Riesgos'!$Y$47="Muy Baja",'Mapa de Riesgos'!$AA$47="Moderado"),CONCATENATE("R6C",'Mapa de Riesgos'!$O$47),"")</f>
        <v/>
      </c>
      <c r="AB51" s="48" t="str">
        <f>IF(AND('Mapa de Riesgos'!$Y$42="Muy Baja",'Mapa de Riesgos'!$AA$42="Mayor"),CONCATENATE("R6C",'Mapa de Riesgos'!$O$42),"")</f>
        <v/>
      </c>
      <c r="AC51" s="49" t="str">
        <f>IF(AND('Mapa de Riesgos'!$Y$43="Muy Baja",'Mapa de Riesgos'!$AA$43="Mayor"),CONCATENATE("R6C",'Mapa de Riesgos'!$O$43),"")</f>
        <v/>
      </c>
      <c r="AD51" s="49" t="str">
        <f>IF(AND('Mapa de Riesgos'!$Y$44="Muy Baja",'Mapa de Riesgos'!$AA$44="Mayor"),CONCATENATE("R6C",'Mapa de Riesgos'!$O$44),"")</f>
        <v/>
      </c>
      <c r="AE51" s="49" t="str">
        <f>IF(AND('Mapa de Riesgos'!$Y$45="Muy Baja",'Mapa de Riesgos'!$AA$45="Mayor"),CONCATENATE("R6C",'Mapa de Riesgos'!$O$45),"")</f>
        <v/>
      </c>
      <c r="AF51" s="49" t="str">
        <f>IF(AND('Mapa de Riesgos'!$Y$46="Muy Baja",'Mapa de Riesgos'!$AA$46="Mayor"),CONCATENATE("R6C",'Mapa de Riesgos'!$O$46),"")</f>
        <v/>
      </c>
      <c r="AG51" s="50" t="str">
        <f>IF(AND('Mapa de Riesgos'!$Y$47="Muy Baja",'Mapa de Riesgos'!$AA$47="Mayor"),CONCATENATE("R6C",'Mapa de Riesgos'!$O$47),"")</f>
        <v/>
      </c>
      <c r="AH51" s="51" t="str">
        <f>IF(AND('Mapa de Riesgos'!$Y$42="Muy Baja",'Mapa de Riesgos'!$AA$42="Catastrófico"),CONCATENATE("R6C",'Mapa de Riesgos'!$O$42),"")</f>
        <v/>
      </c>
      <c r="AI51" s="52" t="str">
        <f>IF(AND('Mapa de Riesgos'!$Y$43="Muy Baja",'Mapa de Riesgos'!$AA$43="Catastrófico"),CONCATENATE("R6C",'Mapa de Riesgos'!$O$43),"")</f>
        <v/>
      </c>
      <c r="AJ51" s="52" t="str">
        <f>IF(AND('Mapa de Riesgos'!$Y$44="Muy Baja",'Mapa de Riesgos'!$AA$44="Catastrófico"),CONCATENATE("R6C",'Mapa de Riesgos'!$O$44),"")</f>
        <v/>
      </c>
      <c r="AK51" s="52" t="str">
        <f>IF(AND('Mapa de Riesgos'!$Y$45="Muy Baja",'Mapa de Riesgos'!$AA$45="Catastrófico"),CONCATENATE("R6C",'Mapa de Riesgos'!$O$45),"")</f>
        <v/>
      </c>
      <c r="AL51" s="52" t="str">
        <f>IF(AND('Mapa de Riesgos'!$Y$46="Muy Baja",'Mapa de Riesgos'!$AA$46="Catastrófico"),CONCATENATE("R6C",'Mapa de Riesgos'!$O$46),"")</f>
        <v/>
      </c>
      <c r="AM51" s="53" t="str">
        <f>IF(AND('Mapa de Riesgos'!$Y$47="Muy Baja",'Mapa de Riesgos'!$AA$47="Catastrófico"),CONCATENATE("R6C",'Mapa de Riesgos'!$O$47),"")</f>
        <v/>
      </c>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row>
    <row r="52" spans="1:80" ht="15" customHeight="1" x14ac:dyDescent="0.25">
      <c r="A52" s="79"/>
      <c r="B52" s="267"/>
      <c r="C52" s="267"/>
      <c r="D52" s="268"/>
      <c r="E52" s="366"/>
      <c r="F52" s="365"/>
      <c r="G52" s="365"/>
      <c r="H52" s="365"/>
      <c r="I52" s="381"/>
      <c r="J52" s="72" t="str">
        <f>IF(AND('Mapa de Riesgos'!$Y$48="Muy Baja",'Mapa de Riesgos'!$AA$48="Leve"),CONCATENATE("R7C",'Mapa de Riesgos'!$O$48),"")</f>
        <v/>
      </c>
      <c r="K52" s="73" t="str">
        <f>IF(AND('Mapa de Riesgos'!$Y$49="Muy Baja",'Mapa de Riesgos'!$AA$49="Leve"),CONCATENATE("R7C",'Mapa de Riesgos'!$O$49),"")</f>
        <v/>
      </c>
      <c r="L52" s="73" t="str">
        <f>IF(AND('Mapa de Riesgos'!$Y$50="Muy Baja",'Mapa de Riesgos'!$AA$50="Leve"),CONCATENATE("R7C",'Mapa de Riesgos'!$O$50),"")</f>
        <v/>
      </c>
      <c r="M52" s="73" t="str">
        <f>IF(AND('Mapa de Riesgos'!$Y$51="Muy Baja",'Mapa de Riesgos'!$AA$51="Leve"),CONCATENATE("R7C",'Mapa de Riesgos'!$O$51),"")</f>
        <v/>
      </c>
      <c r="N52" s="73" t="str">
        <f>IF(AND('Mapa de Riesgos'!$Y$52="Muy Baja",'Mapa de Riesgos'!$AA$52="Leve"),CONCATENATE("R7C",'Mapa de Riesgos'!$O$52),"")</f>
        <v/>
      </c>
      <c r="O52" s="74" t="str">
        <f>IF(AND('Mapa de Riesgos'!$Y$53="Muy Baja",'Mapa de Riesgos'!$AA$53="Leve"),CONCATENATE("R7C",'Mapa de Riesgos'!$O$53),"")</f>
        <v/>
      </c>
      <c r="P52" s="72" t="str">
        <f>IF(AND('Mapa de Riesgos'!$Y$48="Muy Baja",'Mapa de Riesgos'!$AA$48="Menor"),CONCATENATE("R7C",'Mapa de Riesgos'!$O$48),"")</f>
        <v/>
      </c>
      <c r="Q52" s="73" t="str">
        <f>IF(AND('Mapa de Riesgos'!$Y$49="Muy Baja",'Mapa de Riesgos'!$AA$49="Menor"),CONCATENATE("R7C",'Mapa de Riesgos'!$O$49),"")</f>
        <v/>
      </c>
      <c r="R52" s="73" t="str">
        <f>IF(AND('Mapa de Riesgos'!$Y$50="Muy Baja",'Mapa de Riesgos'!$AA$50="Menor"),CONCATENATE("R7C",'Mapa de Riesgos'!$O$50),"")</f>
        <v/>
      </c>
      <c r="S52" s="73" t="str">
        <f>IF(AND('Mapa de Riesgos'!$Y$51="Muy Baja",'Mapa de Riesgos'!$AA$51="Menor"),CONCATENATE("R7C",'Mapa de Riesgos'!$O$51),"")</f>
        <v/>
      </c>
      <c r="T52" s="73" t="str">
        <f>IF(AND('Mapa de Riesgos'!$Y$52="Muy Baja",'Mapa de Riesgos'!$AA$52="Menor"),CONCATENATE("R7C",'Mapa de Riesgos'!$O$52),"")</f>
        <v/>
      </c>
      <c r="U52" s="74" t="str">
        <f>IF(AND('Mapa de Riesgos'!$Y$53="Muy Baja",'Mapa de Riesgos'!$AA$53="Menor"),CONCATENATE("R7C",'Mapa de Riesgos'!$O$53),"")</f>
        <v/>
      </c>
      <c r="V52" s="63" t="str">
        <f>IF(AND('Mapa de Riesgos'!$Y$48="Muy Baja",'Mapa de Riesgos'!$AA$48="Moderado"),CONCATENATE("R7C",'Mapa de Riesgos'!$O$48),"")</f>
        <v/>
      </c>
      <c r="W52" s="64" t="str">
        <f>IF(AND('Mapa de Riesgos'!$Y$49="Muy Baja",'Mapa de Riesgos'!$AA$49="Moderado"),CONCATENATE("R7C",'Mapa de Riesgos'!$O$49),"")</f>
        <v/>
      </c>
      <c r="X52" s="64" t="str">
        <f>IF(AND('Mapa de Riesgos'!$Y$50="Muy Baja",'Mapa de Riesgos'!$AA$50="Moderado"),CONCATENATE("R7C",'Mapa de Riesgos'!$O$50),"")</f>
        <v/>
      </c>
      <c r="Y52" s="64" t="str">
        <f>IF(AND('Mapa de Riesgos'!$Y$51="Muy Baja",'Mapa de Riesgos'!$AA$51="Moderado"),CONCATENATE("R7C",'Mapa de Riesgos'!$O$51),"")</f>
        <v/>
      </c>
      <c r="Z52" s="64" t="str">
        <f>IF(AND('Mapa de Riesgos'!$Y$52="Muy Baja",'Mapa de Riesgos'!$AA$52="Moderado"),CONCATENATE("R7C",'Mapa de Riesgos'!$O$52),"")</f>
        <v/>
      </c>
      <c r="AA52" s="65" t="str">
        <f>IF(AND('Mapa de Riesgos'!$Y$53="Muy Baja",'Mapa de Riesgos'!$AA$53="Moderado"),CONCATENATE("R7C",'Mapa de Riesgos'!$O$53),"")</f>
        <v/>
      </c>
      <c r="AB52" s="48" t="str">
        <f>IF(AND('Mapa de Riesgos'!$Y$48="Muy Baja",'Mapa de Riesgos'!$AA$48="Mayor"),CONCATENATE("R7C",'Mapa de Riesgos'!$O$48),"")</f>
        <v/>
      </c>
      <c r="AC52" s="49" t="str">
        <f>IF(AND('Mapa de Riesgos'!$Y$49="Muy Baja",'Mapa de Riesgos'!$AA$49="Mayor"),CONCATENATE("R7C",'Mapa de Riesgos'!$O$49),"")</f>
        <v/>
      </c>
      <c r="AD52" s="49" t="str">
        <f>IF(AND('Mapa de Riesgos'!$Y$50="Muy Baja",'Mapa de Riesgos'!$AA$50="Mayor"),CONCATENATE("R7C",'Mapa de Riesgos'!$O$50),"")</f>
        <v/>
      </c>
      <c r="AE52" s="49" t="str">
        <f>IF(AND('Mapa de Riesgos'!$Y$51="Muy Baja",'Mapa de Riesgos'!$AA$51="Mayor"),CONCATENATE("R7C",'Mapa de Riesgos'!$O$51),"")</f>
        <v/>
      </c>
      <c r="AF52" s="49" t="str">
        <f>IF(AND('Mapa de Riesgos'!$Y$52="Muy Baja",'Mapa de Riesgos'!$AA$52="Mayor"),CONCATENATE("R7C",'Mapa de Riesgos'!$O$52),"")</f>
        <v/>
      </c>
      <c r="AG52" s="50" t="str">
        <f>IF(AND('Mapa de Riesgos'!$Y$53="Muy Baja",'Mapa de Riesgos'!$AA$53="Mayor"),CONCATENATE("R7C",'Mapa de Riesgos'!$O$53),"")</f>
        <v/>
      </c>
      <c r="AH52" s="51" t="str">
        <f>IF(AND('Mapa de Riesgos'!$Y$48="Muy Baja",'Mapa de Riesgos'!$AA$48="Catastrófico"),CONCATENATE("R7C",'Mapa de Riesgos'!$O$48),"")</f>
        <v/>
      </c>
      <c r="AI52" s="52" t="str">
        <f>IF(AND('Mapa de Riesgos'!$Y$49="Muy Baja",'Mapa de Riesgos'!$AA$49="Catastrófico"),CONCATENATE("R7C",'Mapa de Riesgos'!$O$49),"")</f>
        <v/>
      </c>
      <c r="AJ52" s="52" t="str">
        <f>IF(AND('Mapa de Riesgos'!$Y$50="Muy Baja",'Mapa de Riesgos'!$AA$50="Catastrófico"),CONCATENATE("R7C",'Mapa de Riesgos'!$O$50),"")</f>
        <v/>
      </c>
      <c r="AK52" s="52" t="str">
        <f>IF(AND('Mapa de Riesgos'!$Y$51="Muy Baja",'Mapa de Riesgos'!$AA$51="Catastrófico"),CONCATENATE("R7C",'Mapa de Riesgos'!$O$51),"")</f>
        <v/>
      </c>
      <c r="AL52" s="52" t="str">
        <f>IF(AND('Mapa de Riesgos'!$Y$52="Muy Baja",'Mapa de Riesgos'!$AA$52="Catastrófico"),CONCATENATE("R7C",'Mapa de Riesgos'!$O$52),"")</f>
        <v/>
      </c>
      <c r="AM52" s="53" t="str">
        <f>IF(AND('Mapa de Riesgos'!$Y$53="Muy Baja",'Mapa de Riesgos'!$AA$53="Catastrófico"),CONCATENATE("R7C",'Mapa de Riesgos'!$O$53),"")</f>
        <v/>
      </c>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row>
    <row r="53" spans="1:80" ht="15" customHeight="1" x14ac:dyDescent="0.25">
      <c r="A53" s="79"/>
      <c r="B53" s="267"/>
      <c r="C53" s="267"/>
      <c r="D53" s="268"/>
      <c r="E53" s="366"/>
      <c r="F53" s="365"/>
      <c r="G53" s="365"/>
      <c r="H53" s="365"/>
      <c r="I53" s="381"/>
      <c r="J53" s="72" t="str">
        <f>IF(AND('Mapa de Riesgos'!$Y$54="Muy Baja",'Mapa de Riesgos'!$AA$54="Leve"),CONCATENATE("R8C",'Mapa de Riesgos'!$O$54),"")</f>
        <v/>
      </c>
      <c r="K53" s="73" t="str">
        <f>IF(AND('Mapa de Riesgos'!$Y$55="Muy Baja",'Mapa de Riesgos'!$AA$55="Leve"),CONCATENATE("R8C",'Mapa de Riesgos'!$O$55),"")</f>
        <v/>
      </c>
      <c r="L53" s="73" t="str">
        <f>IF(AND('Mapa de Riesgos'!$Y$56="Muy Baja",'Mapa de Riesgos'!$AA$56="Leve"),CONCATENATE("R8C",'Mapa de Riesgos'!$O$56),"")</f>
        <v/>
      </c>
      <c r="M53" s="73" t="str">
        <f>IF(AND('Mapa de Riesgos'!$Y$57="Muy Baja",'Mapa de Riesgos'!$AA$57="Leve"),CONCATENATE("R8C",'Mapa de Riesgos'!$O$57),"")</f>
        <v/>
      </c>
      <c r="N53" s="73" t="str">
        <f>IF(AND('Mapa de Riesgos'!$Y$58="Muy Baja",'Mapa de Riesgos'!$AA$58="Leve"),CONCATENATE("R8C",'Mapa de Riesgos'!$O$58),"")</f>
        <v/>
      </c>
      <c r="O53" s="74" t="str">
        <f>IF(AND('Mapa de Riesgos'!$Y$59="Muy Baja",'Mapa de Riesgos'!$AA$59="Leve"),CONCATENATE("R8C",'Mapa de Riesgos'!$O$59),"")</f>
        <v/>
      </c>
      <c r="P53" s="72" t="str">
        <f>IF(AND('Mapa de Riesgos'!$Y$54="Muy Baja",'Mapa de Riesgos'!$AA$54="Menor"),CONCATENATE("R8C",'Mapa de Riesgos'!$O$54),"")</f>
        <v/>
      </c>
      <c r="Q53" s="73" t="str">
        <f>IF(AND('Mapa de Riesgos'!$Y$55="Muy Baja",'Mapa de Riesgos'!$AA$55="Menor"),CONCATENATE("R8C",'Mapa de Riesgos'!$O$55),"")</f>
        <v/>
      </c>
      <c r="R53" s="73" t="str">
        <f>IF(AND('Mapa de Riesgos'!$Y$56="Muy Baja",'Mapa de Riesgos'!$AA$56="Menor"),CONCATENATE("R8C",'Mapa de Riesgos'!$O$56),"")</f>
        <v/>
      </c>
      <c r="S53" s="73" t="str">
        <f>IF(AND('Mapa de Riesgos'!$Y$57="Muy Baja",'Mapa de Riesgos'!$AA$57="Menor"),CONCATENATE("R8C",'Mapa de Riesgos'!$O$57),"")</f>
        <v/>
      </c>
      <c r="T53" s="73" t="str">
        <f>IF(AND('Mapa de Riesgos'!$Y$58="Muy Baja",'Mapa de Riesgos'!$AA$58="Menor"),CONCATENATE("R8C",'Mapa de Riesgos'!$O$58),"")</f>
        <v/>
      </c>
      <c r="U53" s="74" t="str">
        <f>IF(AND('Mapa de Riesgos'!$Y$59="Muy Baja",'Mapa de Riesgos'!$AA$59="Menor"),CONCATENATE("R8C",'Mapa de Riesgos'!$O$59),"")</f>
        <v/>
      </c>
      <c r="V53" s="63" t="str">
        <f>IF(AND('Mapa de Riesgos'!$Y$54="Muy Baja",'Mapa de Riesgos'!$AA$54="Moderado"),CONCATENATE("R8C",'Mapa de Riesgos'!$O$54),"")</f>
        <v/>
      </c>
      <c r="W53" s="64" t="str">
        <f>IF(AND('Mapa de Riesgos'!$Y$55="Muy Baja",'Mapa de Riesgos'!$AA$55="Moderado"),CONCATENATE("R8C",'Mapa de Riesgos'!$O$55),"")</f>
        <v/>
      </c>
      <c r="X53" s="64" t="str">
        <f>IF(AND('Mapa de Riesgos'!$Y$56="Muy Baja",'Mapa de Riesgos'!$AA$56="Moderado"),CONCATENATE("R8C",'Mapa de Riesgos'!$O$56),"")</f>
        <v/>
      </c>
      <c r="Y53" s="64" t="str">
        <f>IF(AND('Mapa de Riesgos'!$Y$57="Muy Baja",'Mapa de Riesgos'!$AA$57="Moderado"),CONCATENATE("R8C",'Mapa de Riesgos'!$O$57),"")</f>
        <v/>
      </c>
      <c r="Z53" s="64" t="str">
        <f>IF(AND('Mapa de Riesgos'!$Y$58="Muy Baja",'Mapa de Riesgos'!$AA$58="Moderado"),CONCATENATE("R8C",'Mapa de Riesgos'!$O$58),"")</f>
        <v/>
      </c>
      <c r="AA53" s="65" t="str">
        <f>IF(AND('Mapa de Riesgos'!$Y$59="Muy Baja",'Mapa de Riesgos'!$AA$59="Moderado"),CONCATENATE("R8C",'Mapa de Riesgos'!$O$59),"")</f>
        <v/>
      </c>
      <c r="AB53" s="48" t="str">
        <f>IF(AND('Mapa de Riesgos'!$Y$54="Muy Baja",'Mapa de Riesgos'!$AA$54="Mayor"),CONCATENATE("R8C",'Mapa de Riesgos'!$O$54),"")</f>
        <v/>
      </c>
      <c r="AC53" s="49" t="str">
        <f>IF(AND('Mapa de Riesgos'!$Y$55="Muy Baja",'Mapa de Riesgos'!$AA$55="Mayor"),CONCATENATE("R8C",'Mapa de Riesgos'!$O$55),"")</f>
        <v/>
      </c>
      <c r="AD53" s="49" t="str">
        <f>IF(AND('Mapa de Riesgos'!$Y$56="Muy Baja",'Mapa de Riesgos'!$AA$56="Mayor"),CONCATENATE("R8C",'Mapa de Riesgos'!$O$56),"")</f>
        <v/>
      </c>
      <c r="AE53" s="49" t="str">
        <f>IF(AND('Mapa de Riesgos'!$Y$57="Muy Baja",'Mapa de Riesgos'!$AA$57="Mayor"),CONCATENATE("R8C",'Mapa de Riesgos'!$O$57),"")</f>
        <v/>
      </c>
      <c r="AF53" s="49" t="str">
        <f>IF(AND('Mapa de Riesgos'!$Y$58="Muy Baja",'Mapa de Riesgos'!$AA$58="Mayor"),CONCATENATE("R8C",'Mapa de Riesgos'!$O$58),"")</f>
        <v/>
      </c>
      <c r="AG53" s="50" t="str">
        <f>IF(AND('Mapa de Riesgos'!$Y$59="Muy Baja",'Mapa de Riesgos'!$AA$59="Mayor"),CONCATENATE("R8C",'Mapa de Riesgos'!$O$59),"")</f>
        <v/>
      </c>
      <c r="AH53" s="51" t="str">
        <f>IF(AND('Mapa de Riesgos'!$Y$54="Muy Baja",'Mapa de Riesgos'!$AA$54="Catastrófico"),CONCATENATE("R8C",'Mapa de Riesgos'!$O$54),"")</f>
        <v/>
      </c>
      <c r="AI53" s="52" t="str">
        <f>IF(AND('Mapa de Riesgos'!$Y$55="Muy Baja",'Mapa de Riesgos'!$AA$55="Catastrófico"),CONCATENATE("R8C",'Mapa de Riesgos'!$O$55),"")</f>
        <v/>
      </c>
      <c r="AJ53" s="52" t="str">
        <f>IF(AND('Mapa de Riesgos'!$Y$56="Muy Baja",'Mapa de Riesgos'!$AA$56="Catastrófico"),CONCATENATE("R8C",'Mapa de Riesgos'!$O$56),"")</f>
        <v/>
      </c>
      <c r="AK53" s="52" t="str">
        <f>IF(AND('Mapa de Riesgos'!$Y$57="Muy Baja",'Mapa de Riesgos'!$AA$57="Catastrófico"),CONCATENATE("R8C",'Mapa de Riesgos'!$O$57),"")</f>
        <v/>
      </c>
      <c r="AL53" s="52" t="str">
        <f>IF(AND('Mapa de Riesgos'!$Y$58="Muy Baja",'Mapa de Riesgos'!$AA$58="Catastrófico"),CONCATENATE("R8C",'Mapa de Riesgos'!$O$58),"")</f>
        <v/>
      </c>
      <c r="AM53" s="53" t="str">
        <f>IF(AND('Mapa de Riesgos'!$Y$59="Muy Baja",'Mapa de Riesgos'!$AA$59="Catastrófico"),CONCATENATE("R8C",'Mapa de Riesgos'!$O$59),"")</f>
        <v/>
      </c>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row>
    <row r="54" spans="1:80" ht="15" customHeight="1" x14ac:dyDescent="0.25">
      <c r="A54" s="79"/>
      <c r="B54" s="267"/>
      <c r="C54" s="267"/>
      <c r="D54" s="268"/>
      <c r="E54" s="366"/>
      <c r="F54" s="365"/>
      <c r="G54" s="365"/>
      <c r="H54" s="365"/>
      <c r="I54" s="381"/>
      <c r="J54" s="72" t="str">
        <f>IF(AND('Mapa de Riesgos'!$Y$60="Muy Baja",'Mapa de Riesgos'!$AA$60="Leve"),CONCATENATE("R9C",'Mapa de Riesgos'!$O$60),"")</f>
        <v/>
      </c>
      <c r="K54" s="73" t="str">
        <f>IF(AND('Mapa de Riesgos'!$Y$61="Muy Baja",'Mapa de Riesgos'!$AA$61="Leve"),CONCATENATE("R9C",'Mapa de Riesgos'!$O$61),"")</f>
        <v/>
      </c>
      <c r="L54" s="73" t="str">
        <f>IF(AND('Mapa de Riesgos'!$Y$62="Muy Baja",'Mapa de Riesgos'!$AA$62="Leve"),CONCATENATE("R9C",'Mapa de Riesgos'!$O$62),"")</f>
        <v/>
      </c>
      <c r="M54" s="73" t="str">
        <f>IF(AND('Mapa de Riesgos'!$Y$63="Muy Baja",'Mapa de Riesgos'!$AA$63="Leve"),CONCATENATE("R9C",'Mapa de Riesgos'!$O$63),"")</f>
        <v/>
      </c>
      <c r="N54" s="73" t="str">
        <f>IF(AND('Mapa de Riesgos'!$Y$64="Muy Baja",'Mapa de Riesgos'!$AA$64="Leve"),CONCATENATE("R9C",'Mapa de Riesgos'!$O$64),"")</f>
        <v/>
      </c>
      <c r="O54" s="74" t="str">
        <f>IF(AND('Mapa de Riesgos'!$Y$65="Muy Baja",'Mapa de Riesgos'!$AA$65="Leve"),CONCATENATE("R9C",'Mapa de Riesgos'!$O$65),"")</f>
        <v/>
      </c>
      <c r="P54" s="72" t="str">
        <f>IF(AND('Mapa de Riesgos'!$Y$60="Muy Baja",'Mapa de Riesgos'!$AA$60="Menor"),CONCATENATE("R9C",'Mapa de Riesgos'!$O$60),"")</f>
        <v/>
      </c>
      <c r="Q54" s="73" t="str">
        <f>IF(AND('Mapa de Riesgos'!$Y$61="Muy Baja",'Mapa de Riesgos'!$AA$61="Menor"),CONCATENATE("R9C",'Mapa de Riesgos'!$O$61),"")</f>
        <v/>
      </c>
      <c r="R54" s="73" t="str">
        <f>IF(AND('Mapa de Riesgos'!$Y$62="Muy Baja",'Mapa de Riesgos'!$AA$62="Menor"),CONCATENATE("R9C",'Mapa de Riesgos'!$O$62),"")</f>
        <v/>
      </c>
      <c r="S54" s="73" t="str">
        <f>IF(AND('Mapa de Riesgos'!$Y$63="Muy Baja",'Mapa de Riesgos'!$AA$63="Menor"),CONCATENATE("R9C",'Mapa de Riesgos'!$O$63),"")</f>
        <v/>
      </c>
      <c r="T54" s="73" t="str">
        <f>IF(AND('Mapa de Riesgos'!$Y$64="Muy Baja",'Mapa de Riesgos'!$AA$64="Menor"),CONCATENATE("R9C",'Mapa de Riesgos'!$O$64),"")</f>
        <v/>
      </c>
      <c r="U54" s="74" t="str">
        <f>IF(AND('Mapa de Riesgos'!$Y$65="Muy Baja",'Mapa de Riesgos'!$AA$65="Menor"),CONCATENATE("R9C",'Mapa de Riesgos'!$O$65),"")</f>
        <v/>
      </c>
      <c r="V54" s="63" t="str">
        <f>IF(AND('Mapa de Riesgos'!$Y$60="Muy Baja",'Mapa de Riesgos'!$AA$60="Moderado"),CONCATENATE("R9C",'Mapa de Riesgos'!$O$60),"")</f>
        <v/>
      </c>
      <c r="W54" s="64" t="str">
        <f>IF(AND('Mapa de Riesgos'!$Y$61="Muy Baja",'Mapa de Riesgos'!$AA$61="Moderado"),CONCATENATE("R9C",'Mapa de Riesgos'!$O$61),"")</f>
        <v/>
      </c>
      <c r="X54" s="64" t="str">
        <f>IF(AND('Mapa de Riesgos'!$Y$62="Muy Baja",'Mapa de Riesgos'!$AA$62="Moderado"),CONCATENATE("R9C",'Mapa de Riesgos'!$O$62),"")</f>
        <v/>
      </c>
      <c r="Y54" s="64" t="str">
        <f>IF(AND('Mapa de Riesgos'!$Y$63="Muy Baja",'Mapa de Riesgos'!$AA$63="Moderado"),CONCATENATE("R9C",'Mapa de Riesgos'!$O$63),"")</f>
        <v/>
      </c>
      <c r="Z54" s="64" t="str">
        <f>IF(AND('Mapa de Riesgos'!$Y$64="Muy Baja",'Mapa de Riesgos'!$AA$64="Moderado"),CONCATENATE("R9C",'Mapa de Riesgos'!$O$64),"")</f>
        <v/>
      </c>
      <c r="AA54" s="65" t="str">
        <f>IF(AND('Mapa de Riesgos'!$Y$65="Muy Baja",'Mapa de Riesgos'!$AA$65="Moderado"),CONCATENATE("R9C",'Mapa de Riesgos'!$O$65),"")</f>
        <v/>
      </c>
      <c r="AB54" s="48" t="str">
        <f>IF(AND('Mapa de Riesgos'!$Y$60="Muy Baja",'Mapa de Riesgos'!$AA$60="Mayor"),CONCATENATE("R9C",'Mapa de Riesgos'!$O$60),"")</f>
        <v/>
      </c>
      <c r="AC54" s="49" t="str">
        <f>IF(AND('Mapa de Riesgos'!$Y$61="Muy Baja",'Mapa de Riesgos'!$AA$61="Mayor"),CONCATENATE("R9C",'Mapa de Riesgos'!$O$61),"")</f>
        <v/>
      </c>
      <c r="AD54" s="49" t="str">
        <f>IF(AND('Mapa de Riesgos'!$Y$62="Muy Baja",'Mapa de Riesgos'!$AA$62="Mayor"),CONCATENATE("R9C",'Mapa de Riesgos'!$O$62),"")</f>
        <v/>
      </c>
      <c r="AE54" s="49" t="str">
        <f>IF(AND('Mapa de Riesgos'!$Y$63="Muy Baja",'Mapa de Riesgos'!$AA$63="Mayor"),CONCATENATE("R9C",'Mapa de Riesgos'!$O$63),"")</f>
        <v/>
      </c>
      <c r="AF54" s="49" t="str">
        <f>IF(AND('Mapa de Riesgos'!$Y$64="Muy Baja",'Mapa de Riesgos'!$AA$64="Mayor"),CONCATENATE("R9C",'Mapa de Riesgos'!$O$64),"")</f>
        <v/>
      </c>
      <c r="AG54" s="50" t="str">
        <f>IF(AND('Mapa de Riesgos'!$Y$65="Muy Baja",'Mapa de Riesgos'!$AA$65="Mayor"),CONCATENATE("R9C",'Mapa de Riesgos'!$O$65),"")</f>
        <v/>
      </c>
      <c r="AH54" s="51" t="str">
        <f>IF(AND('Mapa de Riesgos'!$Y$60="Muy Baja",'Mapa de Riesgos'!$AA$60="Catastrófico"),CONCATENATE("R9C",'Mapa de Riesgos'!$O$60),"")</f>
        <v/>
      </c>
      <c r="AI54" s="52" t="str">
        <f>IF(AND('Mapa de Riesgos'!$Y$61="Muy Baja",'Mapa de Riesgos'!$AA$61="Catastrófico"),CONCATENATE("R9C",'Mapa de Riesgos'!$O$61),"")</f>
        <v/>
      </c>
      <c r="AJ54" s="52" t="str">
        <f>IF(AND('Mapa de Riesgos'!$Y$62="Muy Baja",'Mapa de Riesgos'!$AA$62="Catastrófico"),CONCATENATE("R9C",'Mapa de Riesgos'!$O$62),"")</f>
        <v/>
      </c>
      <c r="AK54" s="52" t="str">
        <f>IF(AND('Mapa de Riesgos'!$Y$63="Muy Baja",'Mapa de Riesgos'!$AA$63="Catastrófico"),CONCATENATE("R9C",'Mapa de Riesgos'!$O$63),"")</f>
        <v/>
      </c>
      <c r="AL54" s="52" t="str">
        <f>IF(AND('Mapa de Riesgos'!$Y$64="Muy Baja",'Mapa de Riesgos'!$AA$64="Catastrófico"),CONCATENATE("R9C",'Mapa de Riesgos'!$O$64),"")</f>
        <v/>
      </c>
      <c r="AM54" s="53" t="str">
        <f>IF(AND('Mapa de Riesgos'!$Y$65="Muy Baja",'Mapa de Riesgos'!$AA$65="Catastrófico"),CONCATENATE("R9C",'Mapa de Riesgos'!$O$65),"")</f>
        <v/>
      </c>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row>
    <row r="55" spans="1:80" ht="15.75" customHeight="1" thickBot="1" x14ac:dyDescent="0.3">
      <c r="A55" s="79"/>
      <c r="B55" s="267"/>
      <c r="C55" s="267"/>
      <c r="D55" s="268"/>
      <c r="E55" s="367"/>
      <c r="F55" s="368"/>
      <c r="G55" s="368"/>
      <c r="H55" s="368"/>
      <c r="I55" s="382"/>
      <c r="J55" s="75" t="str">
        <f>IF(AND('Mapa de Riesgos'!$Y$66="Muy Baja",'Mapa de Riesgos'!$AA$66="Leve"),CONCATENATE("R10C",'Mapa de Riesgos'!$O$66),"")</f>
        <v/>
      </c>
      <c r="K55" s="76" t="str">
        <f>IF(AND('Mapa de Riesgos'!$Y$68="Muy Baja",'Mapa de Riesgos'!$AA$68="Leve"),CONCATENATE("R10C",'Mapa de Riesgos'!$O$68),"")</f>
        <v/>
      </c>
      <c r="L55" s="76" t="str">
        <f>IF(AND('Mapa de Riesgos'!$Y$69="Muy Baja",'Mapa de Riesgos'!$AA$69="Leve"),CONCATENATE("R10C",'Mapa de Riesgos'!$O$69),"")</f>
        <v/>
      </c>
      <c r="M55" s="76" t="str">
        <f>IF(AND('Mapa de Riesgos'!$Y$70="Muy Baja",'Mapa de Riesgos'!$AA$70="Leve"),CONCATENATE("R10C",'Mapa de Riesgos'!$O$70),"")</f>
        <v/>
      </c>
      <c r="N55" s="76" t="str">
        <f>IF(AND('Mapa de Riesgos'!$Y$71="Muy Baja",'Mapa de Riesgos'!$AA$71="Leve"),CONCATENATE("R10C",'Mapa de Riesgos'!$O$71),"")</f>
        <v/>
      </c>
      <c r="O55" s="77" t="str">
        <f>IF(AND('Mapa de Riesgos'!$Y$72="Muy Baja",'Mapa de Riesgos'!$AA$72="Leve"),CONCATENATE("R10C",'Mapa de Riesgos'!$O$72),"")</f>
        <v/>
      </c>
      <c r="P55" s="75" t="str">
        <f>IF(AND('Mapa de Riesgos'!$Y$66="Muy Baja",'Mapa de Riesgos'!$AA$66="Menor"),CONCATENATE("R10C",'Mapa de Riesgos'!$O$66),"")</f>
        <v/>
      </c>
      <c r="Q55" s="76" t="str">
        <f>IF(AND('Mapa de Riesgos'!$Y$68="Muy Baja",'Mapa de Riesgos'!$AA$68="Menor"),CONCATENATE("R10C",'Mapa de Riesgos'!$O$68),"")</f>
        <v/>
      </c>
      <c r="R55" s="76" t="str">
        <f>IF(AND('Mapa de Riesgos'!$Y$69="Muy Baja",'Mapa de Riesgos'!$AA$69="Menor"),CONCATENATE("R10C",'Mapa de Riesgos'!$O$69),"")</f>
        <v/>
      </c>
      <c r="S55" s="76" t="str">
        <f>IF(AND('Mapa de Riesgos'!$Y$70="Muy Baja",'Mapa de Riesgos'!$AA$70="Menor"),CONCATENATE("R10C",'Mapa de Riesgos'!$O$70),"")</f>
        <v/>
      </c>
      <c r="T55" s="76" t="str">
        <f>IF(AND('Mapa de Riesgos'!$Y$71="Muy Baja",'Mapa de Riesgos'!$AA$71="Menor"),CONCATENATE("R10C",'Mapa de Riesgos'!$O$71),"")</f>
        <v/>
      </c>
      <c r="U55" s="77" t="str">
        <f>IF(AND('Mapa de Riesgos'!$Y$72="Muy Baja",'Mapa de Riesgos'!$AA$72="Menor"),CONCATENATE("R10C",'Mapa de Riesgos'!$O$72),"")</f>
        <v/>
      </c>
      <c r="V55" s="66" t="str">
        <f>IF(AND('Mapa de Riesgos'!$Y$66="Muy Baja",'Mapa de Riesgos'!$AA$66="Moderado"),CONCATENATE("R10C",'Mapa de Riesgos'!$O$66),"")</f>
        <v/>
      </c>
      <c r="W55" s="67" t="str">
        <f>IF(AND('Mapa de Riesgos'!$Y$68="Muy Baja",'Mapa de Riesgos'!$AA$68="Moderado"),CONCATENATE("R10C",'Mapa de Riesgos'!$O$68),"")</f>
        <v/>
      </c>
      <c r="X55" s="67" t="str">
        <f>IF(AND('Mapa de Riesgos'!$Y$69="Muy Baja",'Mapa de Riesgos'!$AA$69="Moderado"),CONCATENATE("R10C",'Mapa de Riesgos'!$O$69),"")</f>
        <v/>
      </c>
      <c r="Y55" s="67" t="str">
        <f>IF(AND('Mapa de Riesgos'!$Y$70="Muy Baja",'Mapa de Riesgos'!$AA$70="Moderado"),CONCATENATE("R10C",'Mapa de Riesgos'!$O$70),"")</f>
        <v/>
      </c>
      <c r="Z55" s="67" t="str">
        <f>IF(AND('Mapa de Riesgos'!$Y$71="Muy Baja",'Mapa de Riesgos'!$AA$71="Moderado"),CONCATENATE("R10C",'Mapa de Riesgos'!$O$71),"")</f>
        <v/>
      </c>
      <c r="AA55" s="68" t="str">
        <f>IF(AND('Mapa de Riesgos'!$Y$72="Muy Baja",'Mapa de Riesgos'!$AA$72="Moderado"),CONCATENATE("R10C",'Mapa de Riesgos'!$O$72),"")</f>
        <v/>
      </c>
      <c r="AB55" s="54" t="str">
        <f>IF(AND('Mapa de Riesgos'!$Y$66="Muy Baja",'Mapa de Riesgos'!$AA$66="Mayor"),CONCATENATE("R10C",'Mapa de Riesgos'!$O$66),"")</f>
        <v/>
      </c>
      <c r="AC55" s="55" t="str">
        <f>IF(AND('Mapa de Riesgos'!$Y$68="Muy Baja",'Mapa de Riesgos'!$AA$68="Mayor"),CONCATENATE("R10C",'Mapa de Riesgos'!$O$68),"")</f>
        <v/>
      </c>
      <c r="AD55" s="55" t="str">
        <f>IF(AND('Mapa de Riesgos'!$Y$69="Muy Baja",'Mapa de Riesgos'!$AA$69="Mayor"),CONCATENATE("R10C",'Mapa de Riesgos'!$O$69),"")</f>
        <v/>
      </c>
      <c r="AE55" s="55" t="str">
        <f>IF(AND('Mapa de Riesgos'!$Y$70="Muy Baja",'Mapa de Riesgos'!$AA$70="Mayor"),CONCATENATE("R10C",'Mapa de Riesgos'!$O$70),"")</f>
        <v/>
      </c>
      <c r="AF55" s="55" t="str">
        <f>IF(AND('Mapa de Riesgos'!$Y$71="Muy Baja",'Mapa de Riesgos'!$AA$71="Mayor"),CONCATENATE("R10C",'Mapa de Riesgos'!$O$71),"")</f>
        <v/>
      </c>
      <c r="AG55" s="56" t="str">
        <f>IF(AND('Mapa de Riesgos'!$Y$72="Muy Baja",'Mapa de Riesgos'!$AA$72="Mayor"),CONCATENATE("R10C",'Mapa de Riesgos'!$O$72),"")</f>
        <v/>
      </c>
      <c r="AH55" s="57" t="str">
        <f>IF(AND('Mapa de Riesgos'!$Y$66="Muy Baja",'Mapa de Riesgos'!$AA$66="Catastrófico"),CONCATENATE("R10C",'Mapa de Riesgos'!$O$66),"")</f>
        <v/>
      </c>
      <c r="AI55" s="58" t="str">
        <f>IF(AND('Mapa de Riesgos'!$Y$68="Muy Baja",'Mapa de Riesgos'!$AA$68="Catastrófico"),CONCATENATE("R10C",'Mapa de Riesgos'!$O$68),"")</f>
        <v/>
      </c>
      <c r="AJ55" s="58" t="str">
        <f>IF(AND('Mapa de Riesgos'!$Y$69="Muy Baja",'Mapa de Riesgos'!$AA$69="Catastrófico"),CONCATENATE("R10C",'Mapa de Riesgos'!$O$69),"")</f>
        <v/>
      </c>
      <c r="AK55" s="58" t="str">
        <f>IF(AND('Mapa de Riesgos'!$Y$70="Muy Baja",'Mapa de Riesgos'!$AA$70="Catastrófico"),CONCATENATE("R10C",'Mapa de Riesgos'!$O$70),"")</f>
        <v/>
      </c>
      <c r="AL55" s="58" t="str">
        <f>IF(AND('Mapa de Riesgos'!$Y$71="Muy Baja",'Mapa de Riesgos'!$AA$71="Catastrófico"),CONCATENATE("R10C",'Mapa de Riesgos'!$O$71),"")</f>
        <v/>
      </c>
      <c r="AM55" s="59" t="str">
        <f>IF(AND('Mapa de Riesgos'!$Y$72="Muy Baja",'Mapa de Riesgos'!$AA$72="Catastrófico"),CONCATENATE("R10C",'Mapa de Riesgos'!$O$72),"")</f>
        <v/>
      </c>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row>
    <row r="56" spans="1:80" x14ac:dyDescent="0.25">
      <c r="A56" s="79"/>
      <c r="B56" s="79"/>
      <c r="C56" s="79"/>
      <c r="D56" s="79"/>
      <c r="E56" s="79"/>
      <c r="F56" s="79"/>
      <c r="G56" s="79"/>
      <c r="H56" s="79"/>
      <c r="I56" s="79"/>
      <c r="J56" s="362" t="s">
        <v>176</v>
      </c>
      <c r="K56" s="363"/>
      <c r="L56" s="363"/>
      <c r="M56" s="363"/>
      <c r="N56" s="363"/>
      <c r="O56" s="380"/>
      <c r="P56" s="362" t="s">
        <v>177</v>
      </c>
      <c r="Q56" s="363"/>
      <c r="R56" s="363"/>
      <c r="S56" s="363"/>
      <c r="T56" s="363"/>
      <c r="U56" s="380"/>
      <c r="V56" s="362" t="s">
        <v>178</v>
      </c>
      <c r="W56" s="363"/>
      <c r="X56" s="363"/>
      <c r="Y56" s="363"/>
      <c r="Z56" s="363"/>
      <c r="AA56" s="380"/>
      <c r="AB56" s="362" t="s">
        <v>179</v>
      </c>
      <c r="AC56" s="401"/>
      <c r="AD56" s="363"/>
      <c r="AE56" s="363"/>
      <c r="AF56" s="363"/>
      <c r="AG56" s="380"/>
      <c r="AH56" s="362" t="s">
        <v>180</v>
      </c>
      <c r="AI56" s="363"/>
      <c r="AJ56" s="363"/>
      <c r="AK56" s="363"/>
      <c r="AL56" s="363"/>
      <c r="AM56" s="380"/>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row>
    <row r="57" spans="1:80" x14ac:dyDescent="0.25">
      <c r="A57" s="79"/>
      <c r="B57" s="79"/>
      <c r="C57" s="79"/>
      <c r="D57" s="79"/>
      <c r="E57" s="79"/>
      <c r="F57" s="79"/>
      <c r="G57" s="79"/>
      <c r="H57" s="79"/>
      <c r="I57" s="79"/>
      <c r="J57" s="366"/>
      <c r="K57" s="365"/>
      <c r="L57" s="365"/>
      <c r="M57" s="365"/>
      <c r="N57" s="365"/>
      <c r="O57" s="381"/>
      <c r="P57" s="366"/>
      <c r="Q57" s="365"/>
      <c r="R57" s="365"/>
      <c r="S57" s="365"/>
      <c r="T57" s="365"/>
      <c r="U57" s="381"/>
      <c r="V57" s="366"/>
      <c r="W57" s="365"/>
      <c r="X57" s="365"/>
      <c r="Y57" s="365"/>
      <c r="Z57" s="365"/>
      <c r="AA57" s="381"/>
      <c r="AB57" s="366"/>
      <c r="AC57" s="365"/>
      <c r="AD57" s="365"/>
      <c r="AE57" s="365"/>
      <c r="AF57" s="365"/>
      <c r="AG57" s="381"/>
      <c r="AH57" s="366"/>
      <c r="AI57" s="365"/>
      <c r="AJ57" s="365"/>
      <c r="AK57" s="365"/>
      <c r="AL57" s="365"/>
      <c r="AM57" s="381"/>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row>
    <row r="58" spans="1:80" x14ac:dyDescent="0.25">
      <c r="A58" s="79"/>
      <c r="B58" s="79"/>
      <c r="C58" s="79"/>
      <c r="D58" s="79"/>
      <c r="E58" s="79"/>
      <c r="F58" s="79"/>
      <c r="G58" s="79"/>
      <c r="H58" s="79"/>
      <c r="I58" s="79"/>
      <c r="J58" s="366"/>
      <c r="K58" s="365"/>
      <c r="L58" s="365"/>
      <c r="M58" s="365"/>
      <c r="N58" s="365"/>
      <c r="O58" s="381"/>
      <c r="P58" s="366"/>
      <c r="Q58" s="365"/>
      <c r="R58" s="365"/>
      <c r="S58" s="365"/>
      <c r="T58" s="365"/>
      <c r="U58" s="381"/>
      <c r="V58" s="366"/>
      <c r="W58" s="365"/>
      <c r="X58" s="365"/>
      <c r="Y58" s="365"/>
      <c r="Z58" s="365"/>
      <c r="AA58" s="381"/>
      <c r="AB58" s="366"/>
      <c r="AC58" s="365"/>
      <c r="AD58" s="365"/>
      <c r="AE58" s="365"/>
      <c r="AF58" s="365"/>
      <c r="AG58" s="381"/>
      <c r="AH58" s="366"/>
      <c r="AI58" s="365"/>
      <c r="AJ58" s="365"/>
      <c r="AK58" s="365"/>
      <c r="AL58" s="365"/>
      <c r="AM58" s="381"/>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row>
    <row r="59" spans="1:80" x14ac:dyDescent="0.25">
      <c r="A59" s="79"/>
      <c r="B59" s="79"/>
      <c r="C59" s="79"/>
      <c r="D59" s="79"/>
      <c r="E59" s="79"/>
      <c r="F59" s="79"/>
      <c r="G59" s="79"/>
      <c r="H59" s="79"/>
      <c r="I59" s="79"/>
      <c r="J59" s="366"/>
      <c r="K59" s="365"/>
      <c r="L59" s="365"/>
      <c r="M59" s="365"/>
      <c r="N59" s="365"/>
      <c r="O59" s="381"/>
      <c r="P59" s="366"/>
      <c r="Q59" s="365"/>
      <c r="R59" s="365"/>
      <c r="S59" s="365"/>
      <c r="T59" s="365"/>
      <c r="U59" s="381"/>
      <c r="V59" s="366"/>
      <c r="W59" s="365"/>
      <c r="X59" s="365"/>
      <c r="Y59" s="365"/>
      <c r="Z59" s="365"/>
      <c r="AA59" s="381"/>
      <c r="AB59" s="366"/>
      <c r="AC59" s="365"/>
      <c r="AD59" s="365"/>
      <c r="AE59" s="365"/>
      <c r="AF59" s="365"/>
      <c r="AG59" s="381"/>
      <c r="AH59" s="366"/>
      <c r="AI59" s="365"/>
      <c r="AJ59" s="365"/>
      <c r="AK59" s="365"/>
      <c r="AL59" s="365"/>
      <c r="AM59" s="381"/>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row>
    <row r="60" spans="1:80" x14ac:dyDescent="0.25">
      <c r="A60" s="79"/>
      <c r="B60" s="79"/>
      <c r="C60" s="79"/>
      <c r="D60" s="79"/>
      <c r="E60" s="79"/>
      <c r="F60" s="79"/>
      <c r="G60" s="79"/>
      <c r="H60" s="79"/>
      <c r="I60" s="79"/>
      <c r="J60" s="366"/>
      <c r="K60" s="365"/>
      <c r="L60" s="365"/>
      <c r="M60" s="365"/>
      <c r="N60" s="365"/>
      <c r="O60" s="381"/>
      <c r="P60" s="366"/>
      <c r="Q60" s="365"/>
      <c r="R60" s="365"/>
      <c r="S60" s="365"/>
      <c r="T60" s="365"/>
      <c r="U60" s="381"/>
      <c r="V60" s="366"/>
      <c r="W60" s="365"/>
      <c r="X60" s="365"/>
      <c r="Y60" s="365"/>
      <c r="Z60" s="365"/>
      <c r="AA60" s="381"/>
      <c r="AB60" s="366"/>
      <c r="AC60" s="365"/>
      <c r="AD60" s="365"/>
      <c r="AE60" s="365"/>
      <c r="AF60" s="365"/>
      <c r="AG60" s="381"/>
      <c r="AH60" s="366"/>
      <c r="AI60" s="365"/>
      <c r="AJ60" s="365"/>
      <c r="AK60" s="365"/>
      <c r="AL60" s="365"/>
      <c r="AM60" s="381"/>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row>
    <row r="61" spans="1:80" ht="15.75" thickBot="1" x14ac:dyDescent="0.3">
      <c r="A61" s="79"/>
      <c r="B61" s="79"/>
      <c r="C61" s="79"/>
      <c r="D61" s="79"/>
      <c r="E61" s="79"/>
      <c r="F61" s="79"/>
      <c r="G61" s="79"/>
      <c r="H61" s="79"/>
      <c r="I61" s="79"/>
      <c r="J61" s="367"/>
      <c r="K61" s="368"/>
      <c r="L61" s="368"/>
      <c r="M61" s="368"/>
      <c r="N61" s="368"/>
      <c r="O61" s="382"/>
      <c r="P61" s="367"/>
      <c r="Q61" s="368"/>
      <c r="R61" s="368"/>
      <c r="S61" s="368"/>
      <c r="T61" s="368"/>
      <c r="U61" s="382"/>
      <c r="V61" s="367"/>
      <c r="W61" s="368"/>
      <c r="X61" s="368"/>
      <c r="Y61" s="368"/>
      <c r="Z61" s="368"/>
      <c r="AA61" s="382"/>
      <c r="AB61" s="367"/>
      <c r="AC61" s="368"/>
      <c r="AD61" s="368"/>
      <c r="AE61" s="368"/>
      <c r="AF61" s="368"/>
      <c r="AG61" s="382"/>
      <c r="AH61" s="367"/>
      <c r="AI61" s="368"/>
      <c r="AJ61" s="368"/>
      <c r="AK61" s="368"/>
      <c r="AL61" s="368"/>
      <c r="AM61" s="382"/>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row>
    <row r="62" spans="1:80" x14ac:dyDescent="0.25">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row>
    <row r="63" spans="1:80" ht="15" customHeight="1" x14ac:dyDescent="0.25">
      <c r="A63" s="79"/>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79"/>
      <c r="AV63" s="79"/>
      <c r="AW63" s="79"/>
      <c r="AX63" s="79"/>
      <c r="AY63" s="79"/>
      <c r="AZ63" s="79"/>
      <c r="BA63" s="79"/>
      <c r="BB63" s="79"/>
      <c r="BC63" s="79"/>
      <c r="BD63" s="79"/>
      <c r="BE63" s="79"/>
      <c r="BF63" s="79"/>
      <c r="BG63" s="79"/>
      <c r="BH63" s="79"/>
    </row>
    <row r="64" spans="1:80" ht="15" customHeight="1" x14ac:dyDescent="0.25">
      <c r="A64" s="79"/>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79"/>
      <c r="AV64" s="79"/>
      <c r="AW64" s="79"/>
      <c r="AX64" s="79"/>
      <c r="AY64" s="79"/>
      <c r="AZ64" s="79"/>
      <c r="BA64" s="79"/>
      <c r="BB64" s="79"/>
      <c r="BC64" s="79"/>
      <c r="BD64" s="79"/>
      <c r="BE64" s="79"/>
      <c r="BF64" s="79"/>
      <c r="BG64" s="79"/>
      <c r="BH64" s="79"/>
    </row>
    <row r="65" spans="1:60" x14ac:dyDescent="0.25">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row>
    <row r="66" spans="1:60" x14ac:dyDescent="0.2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row>
    <row r="67" spans="1:60" x14ac:dyDescent="0.25">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row>
    <row r="68" spans="1:60" x14ac:dyDescent="0.25">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row>
    <row r="69" spans="1:60" x14ac:dyDescent="0.25">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row>
    <row r="70" spans="1:60" x14ac:dyDescent="0.25">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row>
    <row r="71" spans="1:60" x14ac:dyDescent="0.25">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row>
    <row r="72" spans="1:60" x14ac:dyDescent="0.25">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row>
    <row r="73" spans="1:60" x14ac:dyDescent="0.2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row>
    <row r="74" spans="1:60" x14ac:dyDescent="0.2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row>
    <row r="75" spans="1:60" x14ac:dyDescent="0.2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row>
    <row r="76" spans="1:60" x14ac:dyDescent="0.2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row>
    <row r="77" spans="1:60" x14ac:dyDescent="0.2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row>
    <row r="78" spans="1:60" x14ac:dyDescent="0.25">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row>
    <row r="79" spans="1:60" x14ac:dyDescent="0.25">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row>
    <row r="80" spans="1:60" x14ac:dyDescent="0.25">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row>
    <row r="81" spans="1:60" x14ac:dyDescent="0.25">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row>
    <row r="82" spans="1:60" x14ac:dyDescent="0.25">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row>
    <row r="83" spans="1:60" x14ac:dyDescent="0.25">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row>
    <row r="84" spans="1:60" x14ac:dyDescent="0.25">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row>
    <row r="85" spans="1:60" x14ac:dyDescent="0.25">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row>
    <row r="86" spans="1:60" x14ac:dyDescent="0.25">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row>
    <row r="87" spans="1:60" x14ac:dyDescent="0.25">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row>
    <row r="88" spans="1:60" x14ac:dyDescent="0.25">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row>
    <row r="89" spans="1:60" x14ac:dyDescent="0.25">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row>
    <row r="90" spans="1:60" x14ac:dyDescent="0.25">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row>
    <row r="91" spans="1:60" x14ac:dyDescent="0.25">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row>
    <row r="92" spans="1:60" x14ac:dyDescent="0.25">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row>
    <row r="93" spans="1:60" x14ac:dyDescent="0.25">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row>
    <row r="94" spans="1:60" x14ac:dyDescent="0.25">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row>
    <row r="95" spans="1:60" x14ac:dyDescent="0.25">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row>
    <row r="96" spans="1:60" x14ac:dyDescent="0.25">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row>
    <row r="97" spans="1:60" x14ac:dyDescent="0.25">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row>
    <row r="98" spans="1:60" x14ac:dyDescent="0.25">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row>
    <row r="99" spans="1:60" x14ac:dyDescent="0.25">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row>
    <row r="100" spans="1:60" x14ac:dyDescent="0.25">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row>
    <row r="101" spans="1:60" x14ac:dyDescent="0.25">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row>
    <row r="102" spans="1:60" x14ac:dyDescent="0.25">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row>
    <row r="103" spans="1:60" x14ac:dyDescent="0.25">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row>
    <row r="104" spans="1:60" x14ac:dyDescent="0.25">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row>
    <row r="105" spans="1:60" x14ac:dyDescent="0.25">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row>
    <row r="106" spans="1:60" x14ac:dyDescent="0.25">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row>
    <row r="107" spans="1:60" x14ac:dyDescent="0.25">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row>
    <row r="108" spans="1:60" x14ac:dyDescent="0.25">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row>
    <row r="109" spans="1:60" x14ac:dyDescent="0.25">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row>
    <row r="110" spans="1:60" x14ac:dyDescent="0.25">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row>
    <row r="111" spans="1:60" x14ac:dyDescent="0.25">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row>
    <row r="112" spans="1:60" x14ac:dyDescent="0.25">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row>
    <row r="113" spans="1:60" x14ac:dyDescent="0.25">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row>
    <row r="114" spans="1:60" x14ac:dyDescent="0.25">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row>
    <row r="115" spans="1:60" x14ac:dyDescent="0.25">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row>
    <row r="116" spans="1:60" x14ac:dyDescent="0.25">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row>
    <row r="117" spans="1:60" x14ac:dyDescent="0.25">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row>
    <row r="118" spans="1:60" x14ac:dyDescent="0.25">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row>
    <row r="119" spans="1:60" x14ac:dyDescent="0.25">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row>
    <row r="120" spans="1:60" x14ac:dyDescent="0.25">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row>
    <row r="121" spans="1:60" x14ac:dyDescent="0.25">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row>
    <row r="122" spans="1:60" x14ac:dyDescent="0.25">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row>
    <row r="123" spans="1:60" x14ac:dyDescent="0.25">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row>
    <row r="124" spans="1:60" x14ac:dyDescent="0.25">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row>
    <row r="125" spans="1:60" x14ac:dyDescent="0.25">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row>
    <row r="126" spans="1:60" x14ac:dyDescent="0.25">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row>
    <row r="127" spans="1:60" x14ac:dyDescent="0.25">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row>
    <row r="128" spans="1:60" x14ac:dyDescent="0.25">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row>
    <row r="129" spans="1:60" x14ac:dyDescent="0.25">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row>
    <row r="130" spans="1:60" x14ac:dyDescent="0.25">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79"/>
    </row>
    <row r="131" spans="1:60" x14ac:dyDescent="0.25">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79"/>
      <c r="BH131" s="79"/>
    </row>
    <row r="132" spans="1:60" x14ac:dyDescent="0.25">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row>
    <row r="133" spans="1:60" x14ac:dyDescent="0.25">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row>
    <row r="134" spans="1:60" x14ac:dyDescent="0.25">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row>
    <row r="135" spans="1:60" x14ac:dyDescent="0.25">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row>
    <row r="136" spans="1:60" x14ac:dyDescent="0.25">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79"/>
    </row>
    <row r="137" spans="1:60" x14ac:dyDescent="0.25">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79"/>
      <c r="AP137" s="79"/>
      <c r="AQ137" s="79"/>
      <c r="AR137" s="79"/>
      <c r="AS137" s="79"/>
      <c r="AT137" s="79"/>
      <c r="AU137" s="79"/>
      <c r="AV137" s="79"/>
      <c r="AW137" s="79"/>
      <c r="AX137" s="79"/>
      <c r="AY137" s="79"/>
      <c r="AZ137" s="79"/>
      <c r="BA137" s="79"/>
      <c r="BB137" s="79"/>
      <c r="BC137" s="79"/>
      <c r="BD137" s="79"/>
      <c r="BE137" s="79"/>
      <c r="BF137" s="79"/>
      <c r="BG137" s="79"/>
      <c r="BH137" s="79"/>
    </row>
    <row r="138" spans="1:60" x14ac:dyDescent="0.25">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79"/>
      <c r="AO138" s="79"/>
      <c r="AP138" s="79"/>
      <c r="AQ138" s="79"/>
      <c r="AR138" s="79"/>
      <c r="AS138" s="79"/>
      <c r="AT138" s="79"/>
      <c r="AU138" s="79"/>
      <c r="AV138" s="79"/>
      <c r="AW138" s="79"/>
      <c r="AX138" s="79"/>
      <c r="AY138" s="79"/>
      <c r="AZ138" s="79"/>
      <c r="BA138" s="79"/>
      <c r="BB138" s="79"/>
      <c r="BC138" s="79"/>
      <c r="BD138" s="79"/>
      <c r="BE138" s="79"/>
      <c r="BF138" s="79"/>
      <c r="BG138" s="79"/>
      <c r="BH138" s="79"/>
    </row>
    <row r="139" spans="1:60" x14ac:dyDescent="0.25">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79"/>
      <c r="BH139" s="79"/>
    </row>
    <row r="140" spans="1:60" x14ac:dyDescent="0.25">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79"/>
      <c r="AQ140" s="79"/>
      <c r="AR140" s="79"/>
      <c r="AS140" s="79"/>
      <c r="AT140" s="79"/>
      <c r="AU140" s="79"/>
      <c r="AV140" s="79"/>
      <c r="AW140" s="79"/>
      <c r="AX140" s="79"/>
      <c r="AY140" s="79"/>
      <c r="AZ140" s="79"/>
      <c r="BA140" s="79"/>
      <c r="BB140" s="79"/>
      <c r="BC140" s="79"/>
      <c r="BD140" s="79"/>
      <c r="BE140" s="79"/>
      <c r="BF140" s="79"/>
      <c r="BG140" s="79"/>
      <c r="BH140" s="79"/>
    </row>
    <row r="141" spans="1:60" x14ac:dyDescent="0.25">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row>
    <row r="142" spans="1:60" x14ac:dyDescent="0.25">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row>
    <row r="143" spans="1:60" x14ac:dyDescent="0.25">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c r="BG143" s="79"/>
      <c r="BH143" s="79"/>
    </row>
    <row r="144" spans="1:60" x14ac:dyDescent="0.25">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c r="AQ144" s="79"/>
      <c r="AR144" s="79"/>
      <c r="AS144" s="79"/>
      <c r="AT144" s="79"/>
      <c r="AU144" s="79"/>
      <c r="AV144" s="79"/>
      <c r="AW144" s="79"/>
      <c r="AX144" s="79"/>
      <c r="AY144" s="79"/>
      <c r="AZ144" s="79"/>
      <c r="BA144" s="79"/>
      <c r="BB144" s="79"/>
      <c r="BC144" s="79"/>
      <c r="BD144" s="79"/>
      <c r="BE144" s="79"/>
      <c r="BF144" s="79"/>
      <c r="BG144" s="79"/>
      <c r="BH144" s="79"/>
    </row>
    <row r="145" spans="1:60" x14ac:dyDescent="0.25">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row>
    <row r="146" spans="1:60" x14ac:dyDescent="0.25">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79"/>
      <c r="AO146" s="79"/>
      <c r="AP146" s="79"/>
      <c r="AQ146" s="79"/>
      <c r="AR146" s="79"/>
      <c r="AS146" s="79"/>
      <c r="AT146" s="79"/>
      <c r="AU146" s="79"/>
      <c r="AV146" s="79"/>
      <c r="AW146" s="79"/>
      <c r="AX146" s="79"/>
      <c r="AY146" s="79"/>
      <c r="AZ146" s="79"/>
      <c r="BA146" s="79"/>
      <c r="BB146" s="79"/>
      <c r="BC146" s="79"/>
      <c r="BD146" s="79"/>
      <c r="BE146" s="79"/>
      <c r="BF146" s="79"/>
      <c r="BG146" s="79"/>
      <c r="BH146" s="79"/>
    </row>
    <row r="147" spans="1:60" x14ac:dyDescent="0.25">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c r="BG147" s="79"/>
      <c r="BH147" s="79"/>
    </row>
    <row r="148" spans="1:60" x14ac:dyDescent="0.25">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row>
    <row r="149" spans="1:60" x14ac:dyDescent="0.25">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c r="BG149" s="79"/>
      <c r="BH149" s="79"/>
    </row>
    <row r="150" spans="1:60" x14ac:dyDescent="0.25">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c r="BG150" s="79"/>
      <c r="BH150" s="79"/>
    </row>
    <row r="151" spans="1:60" x14ac:dyDescent="0.25">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9"/>
      <c r="AP151" s="79"/>
      <c r="AQ151" s="79"/>
      <c r="AR151" s="79"/>
      <c r="AS151" s="79"/>
      <c r="AT151" s="79"/>
      <c r="AU151" s="79"/>
      <c r="AV151" s="79"/>
      <c r="AW151" s="79"/>
      <c r="AX151" s="79"/>
      <c r="AY151" s="79"/>
      <c r="AZ151" s="79"/>
      <c r="BA151" s="79"/>
      <c r="BB151" s="79"/>
      <c r="BC151" s="79"/>
      <c r="BD151" s="79"/>
      <c r="BE151" s="79"/>
      <c r="BF151" s="79"/>
      <c r="BG151" s="79"/>
      <c r="BH151" s="79"/>
    </row>
    <row r="152" spans="1:60" x14ac:dyDescent="0.25">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79"/>
      <c r="BH152" s="79"/>
    </row>
    <row r="153" spans="1:60" x14ac:dyDescent="0.25">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79"/>
      <c r="BH153" s="79"/>
    </row>
    <row r="154" spans="1:60" x14ac:dyDescent="0.25">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c r="AN154" s="79"/>
      <c r="AO154" s="79"/>
      <c r="AP154" s="79"/>
      <c r="AQ154" s="79"/>
      <c r="AR154" s="79"/>
      <c r="AS154" s="79"/>
      <c r="AT154" s="79"/>
      <c r="AU154" s="79"/>
      <c r="AV154" s="79"/>
      <c r="AW154" s="79"/>
      <c r="AX154" s="79"/>
      <c r="AY154" s="79"/>
      <c r="AZ154" s="79"/>
      <c r="BA154" s="79"/>
      <c r="BB154" s="79"/>
      <c r="BC154" s="79"/>
      <c r="BD154" s="79"/>
      <c r="BE154" s="79"/>
      <c r="BF154" s="79"/>
      <c r="BG154" s="79"/>
      <c r="BH154" s="79"/>
    </row>
    <row r="155" spans="1:60" x14ac:dyDescent="0.25">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c r="BG155" s="79"/>
      <c r="BH155" s="79"/>
    </row>
    <row r="156" spans="1:60" x14ac:dyDescent="0.25">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c r="AQ156" s="79"/>
      <c r="AR156" s="79"/>
      <c r="AS156" s="79"/>
      <c r="AT156" s="79"/>
      <c r="AU156" s="79"/>
      <c r="AV156" s="79"/>
      <c r="AW156" s="79"/>
      <c r="AX156" s="79"/>
      <c r="AY156" s="79"/>
      <c r="AZ156" s="79"/>
      <c r="BA156" s="79"/>
      <c r="BB156" s="79"/>
      <c r="BC156" s="79"/>
      <c r="BD156" s="79"/>
      <c r="BE156" s="79"/>
      <c r="BF156" s="79"/>
      <c r="BG156" s="79"/>
      <c r="BH156" s="79"/>
    </row>
    <row r="157" spans="1:60" x14ac:dyDescent="0.25">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c r="BG157" s="79"/>
      <c r="BH157" s="79"/>
    </row>
    <row r="158" spans="1:60" x14ac:dyDescent="0.25">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79"/>
      <c r="AI158" s="79"/>
      <c r="AJ158" s="79"/>
      <c r="AK158" s="79"/>
      <c r="AL158" s="79"/>
      <c r="AM158" s="79"/>
      <c r="AN158" s="79"/>
      <c r="AO158" s="79"/>
      <c r="AP158" s="79"/>
      <c r="AQ158" s="79"/>
      <c r="AR158" s="79"/>
      <c r="AS158" s="79"/>
      <c r="AT158" s="79"/>
      <c r="AU158" s="79"/>
      <c r="AV158" s="79"/>
      <c r="AW158" s="79"/>
      <c r="AX158" s="79"/>
      <c r="AY158" s="79"/>
      <c r="AZ158" s="79"/>
      <c r="BA158" s="79"/>
      <c r="BB158" s="79"/>
      <c r="BC158" s="79"/>
      <c r="BD158" s="79"/>
      <c r="BE158" s="79"/>
      <c r="BF158" s="79"/>
      <c r="BG158" s="79"/>
      <c r="BH158" s="79"/>
    </row>
    <row r="159" spans="1:60" x14ac:dyDescent="0.25">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row>
    <row r="160" spans="1:60" x14ac:dyDescent="0.25">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79"/>
      <c r="AM160" s="79"/>
      <c r="AN160" s="79"/>
      <c r="AO160" s="79"/>
      <c r="AP160" s="79"/>
      <c r="AQ160" s="79"/>
      <c r="AR160" s="79"/>
      <c r="AS160" s="79"/>
      <c r="AT160" s="79"/>
      <c r="AU160" s="79"/>
      <c r="AV160" s="79"/>
      <c r="AW160" s="79"/>
      <c r="AX160" s="79"/>
      <c r="AY160" s="79"/>
      <c r="AZ160" s="79"/>
      <c r="BA160" s="79"/>
      <c r="BB160" s="79"/>
      <c r="BC160" s="79"/>
      <c r="BD160" s="79"/>
      <c r="BE160" s="79"/>
      <c r="BF160" s="79"/>
      <c r="BG160" s="79"/>
      <c r="BH160" s="79"/>
    </row>
    <row r="161" spans="1:60" x14ac:dyDescent="0.25">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row>
    <row r="162" spans="1:60" x14ac:dyDescent="0.25">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79"/>
      <c r="AO162" s="79"/>
      <c r="AP162" s="79"/>
      <c r="AQ162" s="79"/>
      <c r="AR162" s="79"/>
      <c r="AS162" s="79"/>
      <c r="AT162" s="79"/>
      <c r="AU162" s="79"/>
      <c r="AV162" s="79"/>
      <c r="AW162" s="79"/>
      <c r="AX162" s="79"/>
      <c r="AY162" s="79"/>
      <c r="AZ162" s="79"/>
      <c r="BA162" s="79"/>
      <c r="BB162" s="79"/>
      <c r="BC162" s="79"/>
      <c r="BD162" s="79"/>
      <c r="BE162" s="79"/>
      <c r="BF162" s="79"/>
      <c r="BG162" s="79"/>
      <c r="BH162" s="79"/>
    </row>
    <row r="163" spans="1:60" x14ac:dyDescent="0.25">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79"/>
    </row>
    <row r="164" spans="1:60" x14ac:dyDescent="0.25">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c r="AO164" s="79"/>
      <c r="AP164" s="79"/>
      <c r="AQ164" s="79"/>
      <c r="AR164" s="79"/>
      <c r="AS164" s="79"/>
      <c r="AT164" s="79"/>
      <c r="AU164" s="79"/>
      <c r="AV164" s="79"/>
      <c r="AW164" s="79"/>
      <c r="AX164" s="79"/>
      <c r="AY164" s="79"/>
      <c r="AZ164" s="79"/>
      <c r="BA164" s="79"/>
      <c r="BB164" s="79"/>
      <c r="BC164" s="79"/>
      <c r="BD164" s="79"/>
      <c r="BE164" s="79"/>
      <c r="BF164" s="79"/>
      <c r="BG164" s="79"/>
      <c r="BH164" s="79"/>
    </row>
    <row r="165" spans="1:60" x14ac:dyDescent="0.25">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79"/>
      <c r="AL165" s="79"/>
      <c r="AM165" s="79"/>
      <c r="AN165" s="79"/>
      <c r="AO165" s="79"/>
      <c r="AP165" s="79"/>
      <c r="AQ165" s="79"/>
      <c r="AR165" s="79"/>
      <c r="AS165" s="79"/>
      <c r="AT165" s="79"/>
      <c r="AU165" s="79"/>
      <c r="AV165" s="79"/>
      <c r="AW165" s="79"/>
      <c r="AX165" s="79"/>
      <c r="AY165" s="79"/>
      <c r="AZ165" s="79"/>
      <c r="BA165" s="79"/>
      <c r="BB165" s="79"/>
      <c r="BC165" s="79"/>
      <c r="BD165" s="79"/>
      <c r="BE165" s="79"/>
      <c r="BF165" s="79"/>
      <c r="BG165" s="79"/>
      <c r="BH165" s="79"/>
    </row>
    <row r="166" spans="1:60" x14ac:dyDescent="0.25">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row>
    <row r="167" spans="1:60" x14ac:dyDescent="0.25">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c r="AB167" s="79"/>
      <c r="AC167" s="79"/>
      <c r="AD167" s="79"/>
      <c r="AE167" s="79"/>
      <c r="AF167" s="79"/>
      <c r="AG167" s="79"/>
      <c r="AH167" s="79"/>
      <c r="AI167" s="79"/>
      <c r="AJ167" s="79"/>
      <c r="AK167" s="79"/>
      <c r="AL167" s="79"/>
      <c r="AM167" s="79"/>
      <c r="AN167" s="79"/>
      <c r="AO167" s="79"/>
      <c r="AP167" s="79"/>
      <c r="AQ167" s="79"/>
      <c r="AR167" s="79"/>
      <c r="AS167" s="79"/>
      <c r="AT167" s="79"/>
      <c r="AU167" s="79"/>
      <c r="AV167" s="79"/>
      <c r="AW167" s="79"/>
      <c r="AX167" s="79"/>
      <c r="AY167" s="79"/>
      <c r="AZ167" s="79"/>
      <c r="BA167" s="79"/>
      <c r="BB167" s="79"/>
      <c r="BC167" s="79"/>
      <c r="BD167" s="79"/>
      <c r="BE167" s="79"/>
      <c r="BF167" s="79"/>
      <c r="BG167" s="79"/>
      <c r="BH167" s="79"/>
    </row>
    <row r="168" spans="1:60" x14ac:dyDescent="0.25">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c r="AN168" s="79"/>
      <c r="AO168" s="79"/>
      <c r="AP168" s="79"/>
      <c r="AQ168" s="79"/>
      <c r="AR168" s="79"/>
      <c r="AS168" s="79"/>
      <c r="AT168" s="79"/>
      <c r="AU168" s="79"/>
      <c r="AV168" s="79"/>
      <c r="AW168" s="79"/>
      <c r="AX168" s="79"/>
      <c r="AY168" s="79"/>
      <c r="AZ168" s="79"/>
      <c r="BA168" s="79"/>
      <c r="BB168" s="79"/>
      <c r="BC168" s="79"/>
      <c r="BD168" s="79"/>
      <c r="BE168" s="79"/>
      <c r="BF168" s="79"/>
      <c r="BG168" s="79"/>
      <c r="BH168" s="79"/>
    </row>
    <row r="169" spans="1:60" x14ac:dyDescent="0.25">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79"/>
      <c r="AK169" s="79"/>
      <c r="AL169" s="79"/>
      <c r="AM169" s="79"/>
      <c r="AN169" s="79"/>
      <c r="AO169" s="79"/>
      <c r="AP169" s="79"/>
      <c r="AQ169" s="79"/>
      <c r="AR169" s="79"/>
      <c r="AS169" s="79"/>
      <c r="AT169" s="79"/>
      <c r="AU169" s="79"/>
      <c r="AV169" s="79"/>
      <c r="AW169" s="79"/>
      <c r="AX169" s="79"/>
      <c r="AY169" s="79"/>
      <c r="AZ169" s="79"/>
      <c r="BA169" s="79"/>
      <c r="BB169" s="79"/>
      <c r="BC169" s="79"/>
      <c r="BD169" s="79"/>
      <c r="BE169" s="79"/>
      <c r="BF169" s="79"/>
      <c r="BG169" s="79"/>
      <c r="BH169" s="79"/>
    </row>
    <row r="170" spans="1:60" x14ac:dyDescent="0.25">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row>
    <row r="171" spans="1:60" x14ac:dyDescent="0.25">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c r="BG171" s="79"/>
      <c r="BH171" s="79"/>
    </row>
    <row r="172" spans="1:60" x14ac:dyDescent="0.25">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79"/>
      <c r="AO172" s="79"/>
      <c r="AP172" s="79"/>
      <c r="AQ172" s="79"/>
      <c r="AR172" s="79"/>
      <c r="AS172" s="79"/>
      <c r="AT172" s="79"/>
      <c r="AU172" s="79"/>
      <c r="AV172" s="79"/>
      <c r="AW172" s="79"/>
      <c r="AX172" s="79"/>
      <c r="AY172" s="79"/>
      <c r="AZ172" s="79"/>
      <c r="BA172" s="79"/>
      <c r="BB172" s="79"/>
      <c r="BC172" s="79"/>
      <c r="BD172" s="79"/>
      <c r="BE172" s="79"/>
      <c r="BF172" s="79"/>
      <c r="BG172" s="79"/>
      <c r="BH172" s="79"/>
    </row>
    <row r="173" spans="1:60" x14ac:dyDescent="0.25">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c r="AB173" s="79"/>
      <c r="AC173" s="79"/>
      <c r="AD173" s="79"/>
      <c r="AE173" s="79"/>
      <c r="AF173" s="79"/>
      <c r="AG173" s="79"/>
      <c r="AH173" s="79"/>
      <c r="AI173" s="79"/>
      <c r="AJ173" s="79"/>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c r="BH173" s="79"/>
    </row>
    <row r="174" spans="1:60" x14ac:dyDescent="0.25">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79"/>
      <c r="AN174" s="79"/>
      <c r="AO174" s="79"/>
      <c r="AP174" s="79"/>
      <c r="AQ174" s="79"/>
      <c r="AR174" s="79"/>
      <c r="AS174" s="79"/>
      <c r="AT174" s="79"/>
      <c r="AU174" s="79"/>
      <c r="AV174" s="79"/>
      <c r="AW174" s="79"/>
      <c r="AX174" s="79"/>
      <c r="AY174" s="79"/>
      <c r="AZ174" s="79"/>
      <c r="BA174" s="79"/>
      <c r="BB174" s="79"/>
      <c r="BC174" s="79"/>
      <c r="BD174" s="79"/>
      <c r="BE174" s="79"/>
      <c r="BF174" s="79"/>
      <c r="BG174" s="79"/>
      <c r="BH174" s="79"/>
    </row>
    <row r="175" spans="1:60" x14ac:dyDescent="0.25">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79"/>
      <c r="AO175" s="79"/>
      <c r="AP175" s="79"/>
      <c r="AQ175" s="79"/>
      <c r="AR175" s="79"/>
      <c r="AS175" s="79"/>
      <c r="AT175" s="79"/>
      <c r="AU175" s="79"/>
      <c r="AV175" s="79"/>
      <c r="AW175" s="79"/>
      <c r="AX175" s="79"/>
      <c r="AY175" s="79"/>
      <c r="AZ175" s="79"/>
      <c r="BA175" s="79"/>
      <c r="BB175" s="79"/>
      <c r="BC175" s="79"/>
      <c r="BD175" s="79"/>
      <c r="BE175" s="79"/>
      <c r="BF175" s="79"/>
      <c r="BG175" s="79"/>
      <c r="BH175" s="79"/>
    </row>
    <row r="176" spans="1:60" x14ac:dyDescent="0.25">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79"/>
      <c r="AJ176" s="79"/>
      <c r="AK176" s="79"/>
      <c r="AL176" s="79"/>
      <c r="AM176" s="79"/>
      <c r="AN176" s="79"/>
      <c r="AO176" s="79"/>
      <c r="AP176" s="79"/>
      <c r="AQ176" s="79"/>
      <c r="AR176" s="79"/>
      <c r="AS176" s="79"/>
      <c r="AT176" s="79"/>
      <c r="AU176" s="79"/>
      <c r="AV176" s="79"/>
      <c r="AW176" s="79"/>
      <c r="AX176" s="79"/>
      <c r="AY176" s="79"/>
      <c r="AZ176" s="79"/>
      <c r="BA176" s="79"/>
      <c r="BB176" s="79"/>
      <c r="BC176" s="79"/>
      <c r="BD176" s="79"/>
      <c r="BE176" s="79"/>
      <c r="BF176" s="79"/>
      <c r="BG176" s="79"/>
      <c r="BH176" s="79"/>
    </row>
    <row r="177" spans="1:60" x14ac:dyDescent="0.25">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c r="AB177" s="79"/>
      <c r="AC177" s="79"/>
      <c r="AD177" s="79"/>
      <c r="AE177" s="79"/>
      <c r="AF177" s="79"/>
      <c r="AG177" s="79"/>
      <c r="AH177" s="79"/>
      <c r="AI177" s="79"/>
      <c r="AJ177" s="79"/>
      <c r="AK177" s="79"/>
      <c r="AL177" s="79"/>
      <c r="AM177" s="79"/>
      <c r="AN177" s="79"/>
      <c r="AO177" s="79"/>
      <c r="AP177" s="79"/>
      <c r="AQ177" s="79"/>
      <c r="AR177" s="79"/>
      <c r="AS177" s="79"/>
      <c r="AT177" s="79"/>
      <c r="AU177" s="79"/>
      <c r="AV177" s="79"/>
      <c r="AW177" s="79"/>
      <c r="AX177" s="79"/>
      <c r="AY177" s="79"/>
      <c r="AZ177" s="79"/>
      <c r="BA177" s="79"/>
      <c r="BB177" s="79"/>
      <c r="BC177" s="79"/>
      <c r="BD177" s="79"/>
      <c r="BE177" s="79"/>
      <c r="BF177" s="79"/>
      <c r="BG177" s="79"/>
      <c r="BH177" s="79"/>
    </row>
    <row r="178" spans="1:60" x14ac:dyDescent="0.25">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c r="AB178" s="79"/>
      <c r="AC178" s="79"/>
      <c r="AD178" s="79"/>
      <c r="AE178" s="79"/>
      <c r="AF178" s="79"/>
      <c r="AG178" s="79"/>
      <c r="AH178" s="79"/>
      <c r="AI178" s="79"/>
      <c r="AJ178" s="79"/>
      <c r="AK178" s="79"/>
      <c r="AL178" s="79"/>
      <c r="AM178" s="79"/>
      <c r="AN178" s="79"/>
      <c r="AO178" s="79"/>
      <c r="AP178" s="79"/>
      <c r="AQ178" s="79"/>
      <c r="AR178" s="79"/>
      <c r="AS178" s="79"/>
      <c r="AT178" s="79"/>
      <c r="AU178" s="79"/>
      <c r="AV178" s="79"/>
      <c r="AW178" s="79"/>
      <c r="AX178" s="79"/>
      <c r="AY178" s="79"/>
      <c r="AZ178" s="79"/>
      <c r="BA178" s="79"/>
      <c r="BB178" s="79"/>
      <c r="BC178" s="79"/>
      <c r="BD178" s="79"/>
      <c r="BE178" s="79"/>
      <c r="BF178" s="79"/>
      <c r="BG178" s="79"/>
      <c r="BH178" s="79"/>
    </row>
    <row r="179" spans="1:60" x14ac:dyDescent="0.25">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79"/>
      <c r="AO179" s="79"/>
      <c r="AP179" s="79"/>
      <c r="AQ179" s="79"/>
      <c r="AR179" s="79"/>
      <c r="AS179" s="79"/>
      <c r="AT179" s="79"/>
      <c r="AU179" s="79"/>
      <c r="AV179" s="79"/>
      <c r="AW179" s="79"/>
      <c r="AX179" s="79"/>
      <c r="AY179" s="79"/>
      <c r="AZ179" s="79"/>
      <c r="BA179" s="79"/>
      <c r="BB179" s="79"/>
      <c r="BC179" s="79"/>
      <c r="BD179" s="79"/>
      <c r="BE179" s="79"/>
      <c r="BF179" s="79"/>
      <c r="BG179" s="79"/>
      <c r="BH179" s="79"/>
    </row>
    <row r="180" spans="1:60" x14ac:dyDescent="0.25">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c r="AC180" s="79"/>
      <c r="AD180" s="79"/>
      <c r="AE180" s="79"/>
      <c r="AF180" s="79"/>
      <c r="AG180" s="79"/>
      <c r="AH180" s="79"/>
      <c r="AI180" s="79"/>
      <c r="AJ180" s="79"/>
      <c r="AK180" s="79"/>
      <c r="AL180" s="79"/>
      <c r="AM180" s="79"/>
      <c r="AN180" s="79"/>
      <c r="AO180" s="79"/>
      <c r="AP180" s="79"/>
      <c r="AQ180" s="79"/>
      <c r="AR180" s="79"/>
      <c r="AS180" s="79"/>
      <c r="AT180" s="79"/>
      <c r="AU180" s="79"/>
      <c r="AV180" s="79"/>
      <c r="AW180" s="79"/>
      <c r="AX180" s="79"/>
      <c r="AY180" s="79"/>
      <c r="AZ180" s="79"/>
      <c r="BA180" s="79"/>
      <c r="BB180" s="79"/>
      <c r="BC180" s="79"/>
      <c r="BD180" s="79"/>
      <c r="BE180" s="79"/>
      <c r="BF180" s="79"/>
      <c r="BG180" s="79"/>
      <c r="BH180" s="79"/>
    </row>
    <row r="181" spans="1:60" x14ac:dyDescent="0.25">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c r="BG181" s="79"/>
      <c r="BH181" s="79"/>
    </row>
    <row r="182" spans="1:60" x14ac:dyDescent="0.25">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c r="AB182" s="79"/>
      <c r="AC182" s="79"/>
      <c r="AD182" s="79"/>
      <c r="AE182" s="79"/>
      <c r="AF182" s="79"/>
      <c r="AG182" s="79"/>
      <c r="AH182" s="79"/>
      <c r="AI182" s="79"/>
      <c r="AJ182" s="79"/>
      <c r="AK182" s="79"/>
      <c r="AL182" s="79"/>
      <c r="AM182" s="79"/>
      <c r="AN182" s="79"/>
      <c r="AO182" s="79"/>
      <c r="AP182" s="79"/>
      <c r="AQ182" s="79"/>
      <c r="AR182" s="79"/>
      <c r="AS182" s="79"/>
      <c r="AT182" s="79"/>
      <c r="AU182" s="79"/>
      <c r="AV182" s="79"/>
      <c r="AW182" s="79"/>
      <c r="AX182" s="79"/>
      <c r="AY182" s="79"/>
      <c r="AZ182" s="79"/>
      <c r="BA182" s="79"/>
      <c r="BB182" s="79"/>
      <c r="BC182" s="79"/>
      <c r="BD182" s="79"/>
      <c r="BE182" s="79"/>
      <c r="BF182" s="79"/>
      <c r="BG182" s="79"/>
      <c r="BH182" s="79"/>
    </row>
    <row r="183" spans="1:60" x14ac:dyDescent="0.25">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c r="BG183" s="79"/>
      <c r="BH183" s="79"/>
    </row>
    <row r="184" spans="1:60" x14ac:dyDescent="0.25">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c r="AB184" s="79"/>
      <c r="AC184" s="79"/>
      <c r="AD184" s="79"/>
      <c r="AE184" s="79"/>
      <c r="AF184" s="79"/>
      <c r="AG184" s="79"/>
      <c r="AH184" s="79"/>
      <c r="AI184" s="79"/>
      <c r="AJ184" s="79"/>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c r="BG184" s="79"/>
      <c r="BH184" s="79"/>
    </row>
    <row r="185" spans="1:60" x14ac:dyDescent="0.25">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c r="BG185" s="79"/>
      <c r="BH185" s="79"/>
    </row>
    <row r="186" spans="1:60" x14ac:dyDescent="0.25">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c r="AB186" s="79"/>
      <c r="AC186" s="79"/>
      <c r="AD186" s="79"/>
      <c r="AE186" s="79"/>
      <c r="AF186" s="79"/>
      <c r="AG186" s="79"/>
      <c r="AH186" s="79"/>
      <c r="AI186" s="79"/>
      <c r="AJ186" s="79"/>
      <c r="AK186" s="79"/>
      <c r="AL186" s="79"/>
      <c r="AM186" s="79"/>
      <c r="AN186" s="79"/>
      <c r="AO186" s="79"/>
      <c r="AP186" s="79"/>
      <c r="AQ186" s="79"/>
      <c r="AR186" s="79"/>
      <c r="AS186" s="79"/>
      <c r="AT186" s="79"/>
      <c r="AU186" s="79"/>
      <c r="AV186" s="79"/>
      <c r="AW186" s="79"/>
      <c r="AX186" s="79"/>
      <c r="AY186" s="79"/>
      <c r="AZ186" s="79"/>
      <c r="BA186" s="79"/>
      <c r="BB186" s="79"/>
      <c r="BC186" s="79"/>
      <c r="BD186" s="79"/>
      <c r="BE186" s="79"/>
      <c r="BF186" s="79"/>
      <c r="BG186" s="79"/>
      <c r="BH186" s="79"/>
    </row>
    <row r="187" spans="1:60" x14ac:dyDescent="0.25">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79"/>
      <c r="AG187" s="79"/>
      <c r="AH187" s="79"/>
      <c r="AI187" s="79"/>
      <c r="AJ187" s="79"/>
      <c r="AK187" s="79"/>
      <c r="AL187" s="79"/>
      <c r="AM187" s="79"/>
      <c r="AN187" s="79"/>
      <c r="AO187" s="79"/>
      <c r="AP187" s="79"/>
      <c r="AQ187" s="79"/>
      <c r="AR187" s="79"/>
      <c r="AS187" s="79"/>
      <c r="AT187" s="79"/>
      <c r="AU187" s="79"/>
      <c r="AV187" s="79"/>
      <c r="AW187" s="79"/>
      <c r="AX187" s="79"/>
      <c r="AY187" s="79"/>
      <c r="AZ187" s="79"/>
      <c r="BA187" s="79"/>
      <c r="BB187" s="79"/>
      <c r="BC187" s="79"/>
      <c r="BD187" s="79"/>
      <c r="BE187" s="79"/>
      <c r="BF187" s="79"/>
      <c r="BG187" s="79"/>
      <c r="BH187" s="79"/>
    </row>
    <row r="188" spans="1:60" x14ac:dyDescent="0.25">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c r="BG188" s="79"/>
      <c r="BH188" s="79"/>
    </row>
    <row r="189" spans="1:60" x14ac:dyDescent="0.25">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79"/>
    </row>
    <row r="190" spans="1:60" x14ac:dyDescent="0.25">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c r="AB190" s="79"/>
      <c r="AC190" s="79"/>
      <c r="AD190" s="79"/>
      <c r="AE190" s="79"/>
      <c r="AF190" s="79"/>
      <c r="AG190" s="79"/>
      <c r="AH190" s="79"/>
      <c r="AI190" s="79"/>
      <c r="AJ190" s="79"/>
      <c r="AK190" s="79"/>
      <c r="AL190" s="79"/>
      <c r="AM190" s="79"/>
      <c r="AN190" s="79"/>
      <c r="AO190" s="79"/>
      <c r="AP190" s="79"/>
      <c r="AQ190" s="79"/>
      <c r="AR190" s="79"/>
      <c r="AS190" s="79"/>
      <c r="AT190" s="79"/>
      <c r="AU190" s="79"/>
      <c r="AV190" s="79"/>
      <c r="AW190" s="79"/>
      <c r="AX190" s="79"/>
      <c r="AY190" s="79"/>
      <c r="AZ190" s="79"/>
      <c r="BA190" s="79"/>
      <c r="BB190" s="79"/>
      <c r="BC190" s="79"/>
      <c r="BD190" s="79"/>
      <c r="BE190" s="79"/>
      <c r="BF190" s="79"/>
      <c r="BG190" s="79"/>
      <c r="BH190" s="79"/>
    </row>
    <row r="191" spans="1:60" x14ac:dyDescent="0.25">
      <c r="A191" s="79"/>
      <c r="J191" s="79"/>
      <c r="K191" s="79"/>
      <c r="L191" s="79"/>
      <c r="M191" s="79"/>
      <c r="N191" s="79"/>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79"/>
      <c r="AL191" s="79"/>
      <c r="AM191" s="79"/>
      <c r="AN191" s="79"/>
      <c r="AO191" s="79"/>
      <c r="AP191" s="79"/>
      <c r="AQ191" s="79"/>
      <c r="AR191" s="79"/>
      <c r="AS191" s="79"/>
      <c r="AT191" s="79"/>
      <c r="AU191" s="79"/>
      <c r="AV191" s="79"/>
      <c r="AW191" s="79"/>
      <c r="AX191" s="79"/>
      <c r="AY191" s="79"/>
      <c r="AZ191" s="79"/>
      <c r="BA191" s="79"/>
      <c r="BB191" s="79"/>
      <c r="BC191" s="79"/>
      <c r="BD191" s="79"/>
      <c r="BE191" s="79"/>
      <c r="BF191" s="79"/>
      <c r="BG191" s="79"/>
      <c r="BH191" s="79"/>
    </row>
    <row r="192" spans="1:60" x14ac:dyDescent="0.25">
      <c r="A192" s="79"/>
      <c r="J192" s="79"/>
      <c r="K192" s="79"/>
      <c r="L192" s="79"/>
      <c r="M192" s="79"/>
      <c r="N192" s="79"/>
      <c r="O192" s="79"/>
      <c r="P192" s="79"/>
      <c r="Q192" s="79"/>
      <c r="R192" s="79"/>
      <c r="S192" s="79"/>
      <c r="T192" s="79"/>
      <c r="U192" s="79"/>
      <c r="V192" s="79"/>
      <c r="W192" s="79"/>
      <c r="X192" s="79"/>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c r="BG192" s="79"/>
      <c r="BH192" s="79"/>
    </row>
    <row r="193" spans="1:60" x14ac:dyDescent="0.25">
      <c r="A193" s="79"/>
      <c r="J193" s="79"/>
      <c r="K193" s="79"/>
      <c r="L193" s="79"/>
      <c r="M193" s="79"/>
      <c r="N193" s="79"/>
      <c r="O193" s="79"/>
      <c r="P193" s="79"/>
      <c r="Q193" s="79"/>
      <c r="R193" s="79"/>
      <c r="S193" s="79"/>
      <c r="T193" s="79"/>
      <c r="U193" s="79"/>
      <c r="V193" s="79"/>
      <c r="W193" s="79"/>
      <c r="X193" s="79"/>
      <c r="Y193" s="79"/>
      <c r="Z193" s="79"/>
      <c r="AA193" s="79"/>
      <c r="AB193" s="79"/>
      <c r="AC193" s="79"/>
      <c r="AD193" s="79"/>
      <c r="AE193" s="79"/>
      <c r="AF193" s="79"/>
      <c r="AG193" s="79"/>
      <c r="AH193" s="79"/>
      <c r="AI193" s="79"/>
      <c r="AJ193" s="79"/>
      <c r="AK193" s="79"/>
      <c r="AL193" s="79"/>
      <c r="AM193" s="79"/>
      <c r="AN193" s="79"/>
      <c r="AO193" s="79"/>
      <c r="AP193" s="79"/>
      <c r="AQ193" s="79"/>
      <c r="AR193" s="79"/>
      <c r="AS193" s="79"/>
      <c r="AT193" s="79"/>
      <c r="AU193" s="79"/>
      <c r="AV193" s="79"/>
      <c r="AW193" s="79"/>
      <c r="AX193" s="79"/>
      <c r="AY193" s="79"/>
      <c r="AZ193" s="79"/>
      <c r="BA193" s="79"/>
      <c r="BB193" s="79"/>
      <c r="BC193" s="79"/>
      <c r="BD193" s="79"/>
      <c r="BE193" s="79"/>
      <c r="BF193" s="79"/>
      <c r="BG193" s="79"/>
      <c r="BH193" s="79"/>
    </row>
    <row r="194" spans="1:60" x14ac:dyDescent="0.25">
      <c r="A194" s="79"/>
      <c r="J194" s="79"/>
      <c r="K194" s="79"/>
      <c r="L194" s="79"/>
      <c r="M194" s="79"/>
      <c r="N194" s="79"/>
      <c r="O194" s="79"/>
      <c r="P194" s="79"/>
      <c r="Q194" s="79"/>
      <c r="R194" s="79"/>
      <c r="S194" s="79"/>
      <c r="T194" s="79"/>
      <c r="U194" s="79"/>
      <c r="V194" s="79"/>
      <c r="W194" s="79"/>
      <c r="X194" s="79"/>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c r="BG194" s="79"/>
      <c r="BH194" s="79"/>
    </row>
    <row r="195" spans="1:60" x14ac:dyDescent="0.25">
      <c r="A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c r="BG195" s="79"/>
      <c r="BH195" s="79"/>
    </row>
    <row r="196" spans="1:60" x14ac:dyDescent="0.25">
      <c r="A196" s="79"/>
      <c r="J196" s="79"/>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c r="BG196" s="79"/>
      <c r="BH196" s="79"/>
    </row>
    <row r="197" spans="1:60" x14ac:dyDescent="0.25">
      <c r="A197" s="79"/>
      <c r="J197" s="79"/>
      <c r="K197" s="79"/>
      <c r="L197" s="79"/>
      <c r="M197" s="79"/>
      <c r="N197" s="79"/>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79"/>
      <c r="AM197" s="79"/>
      <c r="AN197" s="79"/>
      <c r="AO197" s="79"/>
      <c r="AP197" s="79"/>
      <c r="AQ197" s="79"/>
      <c r="AR197" s="79"/>
      <c r="AS197" s="79"/>
      <c r="AT197" s="79"/>
      <c r="AU197" s="79"/>
      <c r="AV197" s="79"/>
      <c r="AW197" s="79"/>
      <c r="AX197" s="79"/>
      <c r="AY197" s="79"/>
      <c r="AZ197" s="79"/>
      <c r="BA197" s="79"/>
      <c r="BB197" s="79"/>
      <c r="BC197" s="79"/>
      <c r="BD197" s="79"/>
      <c r="BE197" s="79"/>
      <c r="BF197" s="79"/>
      <c r="BG197" s="79"/>
      <c r="BH197" s="79"/>
    </row>
    <row r="198" spans="1:60" x14ac:dyDescent="0.25">
      <c r="A198" s="79"/>
      <c r="J198" s="79"/>
      <c r="K198" s="79"/>
      <c r="L198" s="79"/>
      <c r="M198" s="79"/>
      <c r="N198" s="79"/>
      <c r="O198" s="79"/>
      <c r="P198" s="79"/>
      <c r="Q198" s="79"/>
      <c r="R198" s="79"/>
      <c r="S198" s="79"/>
      <c r="T198" s="79"/>
      <c r="U198" s="79"/>
      <c r="V198" s="79"/>
      <c r="W198" s="79"/>
      <c r="X198" s="79"/>
      <c r="Y198" s="79"/>
      <c r="Z198" s="79"/>
      <c r="AA198" s="79"/>
      <c r="AB198" s="79"/>
      <c r="AC198" s="79"/>
      <c r="AD198" s="79"/>
      <c r="AE198" s="79"/>
      <c r="AF198" s="79"/>
      <c r="AG198" s="79"/>
      <c r="AH198" s="79"/>
      <c r="AI198" s="79"/>
      <c r="AJ198" s="79"/>
      <c r="AK198" s="79"/>
      <c r="AL198" s="79"/>
      <c r="AM198" s="79"/>
      <c r="AN198" s="79"/>
      <c r="AO198" s="79"/>
      <c r="AP198" s="79"/>
      <c r="AQ198" s="79"/>
      <c r="AR198" s="79"/>
      <c r="AS198" s="79"/>
      <c r="AT198" s="79"/>
      <c r="AU198" s="79"/>
      <c r="AV198" s="79"/>
      <c r="AW198" s="79"/>
      <c r="AX198" s="79"/>
      <c r="AY198" s="79"/>
      <c r="AZ198" s="79"/>
      <c r="BA198" s="79"/>
      <c r="BB198" s="79"/>
      <c r="BC198" s="79"/>
      <c r="BD198" s="79"/>
      <c r="BE198" s="79"/>
      <c r="BF198" s="79"/>
      <c r="BG198" s="79"/>
      <c r="BH198" s="79"/>
    </row>
    <row r="199" spans="1:60" x14ac:dyDescent="0.25">
      <c r="A199" s="79"/>
      <c r="J199" s="79"/>
      <c r="K199" s="79"/>
      <c r="L199" s="79"/>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79"/>
      <c r="AJ199" s="79"/>
      <c r="AK199" s="79"/>
      <c r="AL199" s="79"/>
      <c r="AM199" s="79"/>
      <c r="AN199" s="79"/>
      <c r="AO199" s="79"/>
      <c r="AP199" s="79"/>
      <c r="AQ199" s="79"/>
      <c r="AR199" s="79"/>
      <c r="AS199" s="79"/>
      <c r="AT199" s="79"/>
      <c r="AU199" s="79"/>
      <c r="AV199" s="79"/>
      <c r="AW199" s="79"/>
      <c r="AX199" s="79"/>
      <c r="AY199" s="79"/>
      <c r="AZ199" s="79"/>
      <c r="BA199" s="79"/>
      <c r="BB199" s="79"/>
      <c r="BC199" s="79"/>
      <c r="BD199" s="79"/>
      <c r="BE199" s="79"/>
      <c r="BF199" s="79"/>
      <c r="BG199" s="79"/>
      <c r="BH199" s="79"/>
    </row>
    <row r="200" spans="1:60" x14ac:dyDescent="0.25">
      <c r="A200" s="79"/>
      <c r="J200" s="79"/>
      <c r="K200" s="79"/>
      <c r="L200" s="79"/>
      <c r="M200" s="79"/>
      <c r="N200" s="79"/>
      <c r="O200" s="79"/>
      <c r="P200" s="79"/>
      <c r="Q200" s="79"/>
      <c r="R200" s="79"/>
      <c r="S200" s="79"/>
      <c r="T200" s="79"/>
      <c r="U200" s="79"/>
      <c r="V200" s="79"/>
      <c r="W200" s="79"/>
      <c r="X200" s="79"/>
      <c r="Y200" s="79"/>
      <c r="Z200" s="79"/>
      <c r="AA200" s="79"/>
      <c r="AB200" s="79"/>
      <c r="AC200" s="79"/>
      <c r="AD200" s="79"/>
      <c r="AE200" s="79"/>
      <c r="AF200" s="79"/>
      <c r="AG200" s="79"/>
      <c r="AH200" s="79"/>
      <c r="AI200" s="79"/>
      <c r="AJ200" s="79"/>
      <c r="AK200" s="79"/>
      <c r="AL200" s="79"/>
      <c r="AM200" s="79"/>
      <c r="AN200" s="79"/>
      <c r="AO200" s="79"/>
      <c r="AP200" s="79"/>
      <c r="AQ200" s="79"/>
      <c r="AR200" s="79"/>
      <c r="AS200" s="79"/>
      <c r="AT200" s="79"/>
      <c r="AU200" s="79"/>
      <c r="AV200" s="79"/>
      <c r="AW200" s="79"/>
      <c r="AX200" s="79"/>
      <c r="AY200" s="79"/>
      <c r="AZ200" s="79"/>
      <c r="BA200" s="79"/>
      <c r="BB200" s="79"/>
      <c r="BC200" s="79"/>
      <c r="BD200" s="79"/>
      <c r="BE200" s="79"/>
      <c r="BF200" s="79"/>
      <c r="BG200" s="79"/>
      <c r="BH200" s="79"/>
    </row>
    <row r="201" spans="1:60" x14ac:dyDescent="0.25">
      <c r="A201" s="79"/>
      <c r="J201" s="79"/>
      <c r="K201" s="79"/>
      <c r="L201" s="79"/>
      <c r="M201" s="79"/>
      <c r="N201" s="79"/>
      <c r="O201" s="79"/>
      <c r="P201" s="79"/>
      <c r="Q201" s="79"/>
      <c r="R201" s="79"/>
      <c r="S201" s="79"/>
      <c r="T201" s="79"/>
      <c r="U201" s="79"/>
      <c r="V201" s="79"/>
      <c r="W201" s="79"/>
      <c r="X201" s="79"/>
      <c r="Y201" s="79"/>
      <c r="Z201" s="79"/>
      <c r="AA201" s="79"/>
      <c r="AB201" s="79"/>
      <c r="AC201" s="79"/>
      <c r="AD201" s="79"/>
      <c r="AE201" s="79"/>
      <c r="AF201" s="79"/>
      <c r="AG201" s="79"/>
      <c r="AH201" s="79"/>
      <c r="AI201" s="79"/>
      <c r="AJ201" s="79"/>
      <c r="AK201" s="79"/>
      <c r="AL201" s="79"/>
      <c r="AM201" s="79"/>
      <c r="AN201" s="79"/>
      <c r="AO201" s="79"/>
      <c r="AP201" s="79"/>
      <c r="AQ201" s="79"/>
      <c r="AR201" s="79"/>
      <c r="AS201" s="79"/>
      <c r="AT201" s="79"/>
      <c r="AU201" s="79"/>
      <c r="AV201" s="79"/>
      <c r="AW201" s="79"/>
      <c r="AX201" s="79"/>
      <c r="AY201" s="79"/>
      <c r="AZ201" s="79"/>
      <c r="BA201" s="79"/>
      <c r="BB201" s="79"/>
      <c r="BC201" s="79"/>
      <c r="BD201" s="79"/>
      <c r="BE201" s="79"/>
      <c r="BF201" s="79"/>
      <c r="BG201" s="79"/>
      <c r="BH201" s="79"/>
    </row>
    <row r="202" spans="1:60" x14ac:dyDescent="0.25">
      <c r="A202" s="79"/>
      <c r="J202" s="79"/>
      <c r="K202" s="79"/>
      <c r="L202" s="79"/>
      <c r="M202" s="79"/>
      <c r="N202" s="79"/>
      <c r="O202" s="79"/>
      <c r="P202" s="79"/>
      <c r="Q202" s="79"/>
      <c r="R202" s="79"/>
      <c r="S202" s="79"/>
      <c r="T202" s="79"/>
      <c r="U202" s="79"/>
      <c r="V202" s="79"/>
      <c r="W202" s="79"/>
      <c r="X202" s="79"/>
      <c r="Y202" s="79"/>
      <c r="Z202" s="79"/>
      <c r="AA202" s="79"/>
      <c r="AB202" s="79"/>
      <c r="AC202" s="79"/>
      <c r="AD202" s="79"/>
      <c r="AE202" s="79"/>
      <c r="AF202" s="79"/>
      <c r="AG202" s="79"/>
      <c r="AH202" s="79"/>
      <c r="AI202" s="79"/>
      <c r="AJ202" s="79"/>
      <c r="AK202" s="79"/>
      <c r="AL202" s="79"/>
      <c r="AM202" s="79"/>
      <c r="AN202" s="79"/>
      <c r="AO202" s="79"/>
      <c r="AP202" s="79"/>
      <c r="AQ202" s="79"/>
      <c r="AR202" s="79"/>
      <c r="AS202" s="79"/>
      <c r="AT202" s="79"/>
      <c r="AU202" s="79"/>
      <c r="AV202" s="79"/>
      <c r="AW202" s="79"/>
      <c r="AX202" s="79"/>
      <c r="AY202" s="79"/>
      <c r="AZ202" s="79"/>
      <c r="BA202" s="79"/>
      <c r="BB202" s="79"/>
      <c r="BC202" s="79"/>
      <c r="BD202" s="79"/>
      <c r="BE202" s="79"/>
      <c r="BF202" s="79"/>
      <c r="BG202" s="79"/>
      <c r="BH202" s="79"/>
    </row>
    <row r="203" spans="1:60" x14ac:dyDescent="0.25">
      <c r="A203" s="79"/>
      <c r="J203" s="79"/>
      <c r="K203" s="79"/>
      <c r="L203" s="79"/>
      <c r="M203" s="79"/>
      <c r="N203" s="79"/>
      <c r="O203" s="79"/>
      <c r="P203" s="79"/>
      <c r="Q203" s="79"/>
      <c r="R203" s="79"/>
      <c r="S203" s="79"/>
      <c r="T203" s="79"/>
      <c r="U203" s="79"/>
      <c r="V203" s="79"/>
      <c r="W203" s="79"/>
      <c r="X203" s="79"/>
      <c r="Y203" s="79"/>
      <c r="Z203" s="79"/>
      <c r="AA203" s="79"/>
      <c r="AB203" s="79"/>
      <c r="AC203" s="79"/>
      <c r="AD203" s="79"/>
      <c r="AE203" s="79"/>
      <c r="AF203" s="79"/>
      <c r="AG203" s="79"/>
      <c r="AH203" s="79"/>
      <c r="AI203" s="79"/>
      <c r="AJ203" s="79"/>
      <c r="AK203" s="79"/>
      <c r="AL203" s="79"/>
      <c r="AM203" s="79"/>
      <c r="AN203" s="79"/>
      <c r="AO203" s="79"/>
      <c r="AP203" s="79"/>
      <c r="AQ203" s="79"/>
      <c r="AR203" s="79"/>
      <c r="AS203" s="79"/>
      <c r="AT203" s="79"/>
      <c r="AU203" s="79"/>
      <c r="AV203" s="79"/>
      <c r="AW203" s="79"/>
      <c r="AX203" s="79"/>
      <c r="AY203" s="79"/>
      <c r="AZ203" s="79"/>
      <c r="BA203" s="79"/>
      <c r="BB203" s="79"/>
      <c r="BC203" s="79"/>
      <c r="BD203" s="79"/>
      <c r="BE203" s="79"/>
      <c r="BF203" s="79"/>
      <c r="BG203" s="79"/>
      <c r="BH203" s="79"/>
    </row>
    <row r="204" spans="1:60" x14ac:dyDescent="0.25">
      <c r="A204" s="79"/>
      <c r="J204" s="79"/>
      <c r="K204" s="79"/>
      <c r="L204" s="79"/>
      <c r="M204" s="79"/>
      <c r="N204" s="79"/>
      <c r="O204" s="79"/>
      <c r="P204" s="79"/>
      <c r="Q204" s="79"/>
      <c r="R204" s="79"/>
      <c r="S204" s="79"/>
      <c r="T204" s="79"/>
      <c r="U204" s="79"/>
      <c r="V204" s="79"/>
      <c r="W204" s="79"/>
      <c r="X204" s="79"/>
      <c r="Y204" s="79"/>
      <c r="Z204" s="79"/>
      <c r="AA204" s="79"/>
      <c r="AB204" s="79"/>
      <c r="AC204" s="79"/>
      <c r="AD204" s="79"/>
      <c r="AE204" s="79"/>
      <c r="AF204" s="79"/>
      <c r="AG204" s="79"/>
      <c r="AH204" s="79"/>
      <c r="AI204" s="79"/>
      <c r="AJ204" s="79"/>
      <c r="AK204" s="79"/>
      <c r="AL204" s="79"/>
      <c r="AM204" s="79"/>
      <c r="AN204" s="79"/>
      <c r="AO204" s="79"/>
      <c r="AP204" s="79"/>
      <c r="AQ204" s="79"/>
      <c r="AR204" s="79"/>
      <c r="AS204" s="79"/>
      <c r="AT204" s="79"/>
      <c r="AU204" s="79"/>
      <c r="AV204" s="79"/>
      <c r="AW204" s="79"/>
      <c r="AX204" s="79"/>
      <c r="AY204" s="79"/>
      <c r="AZ204" s="79"/>
      <c r="BA204" s="79"/>
      <c r="BB204" s="79"/>
      <c r="BC204" s="79"/>
      <c r="BD204" s="79"/>
      <c r="BE204" s="79"/>
      <c r="BF204" s="79"/>
      <c r="BG204" s="79"/>
      <c r="BH204" s="79"/>
    </row>
    <row r="205" spans="1:60" x14ac:dyDescent="0.25">
      <c r="A205" s="79"/>
      <c r="J205" s="79"/>
      <c r="K205" s="79"/>
      <c r="L205" s="79"/>
      <c r="M205" s="79"/>
      <c r="N205" s="79"/>
      <c r="O205" s="79"/>
      <c r="P205" s="79"/>
      <c r="Q205" s="79"/>
      <c r="R205" s="79"/>
      <c r="S205" s="79"/>
      <c r="T205" s="79"/>
      <c r="U205" s="79"/>
      <c r="V205" s="79"/>
      <c r="W205" s="79"/>
      <c r="X205" s="79"/>
      <c r="Y205" s="79"/>
      <c r="Z205" s="79"/>
      <c r="AA205" s="79"/>
      <c r="AB205" s="79"/>
      <c r="AC205" s="79"/>
      <c r="AD205" s="79"/>
      <c r="AE205" s="79"/>
      <c r="AF205" s="79"/>
      <c r="AG205" s="79"/>
      <c r="AH205" s="79"/>
      <c r="AI205" s="79"/>
      <c r="AJ205" s="79"/>
      <c r="AK205" s="79"/>
      <c r="AL205" s="79"/>
      <c r="AM205" s="79"/>
      <c r="AN205" s="79"/>
      <c r="AO205" s="79"/>
      <c r="AP205" s="79"/>
      <c r="AQ205" s="79"/>
      <c r="AR205" s="79"/>
      <c r="AS205" s="79"/>
      <c r="AT205" s="79"/>
      <c r="AU205" s="79"/>
      <c r="AV205" s="79"/>
      <c r="AW205" s="79"/>
      <c r="AX205" s="79"/>
      <c r="AY205" s="79"/>
      <c r="AZ205" s="79"/>
      <c r="BA205" s="79"/>
      <c r="BB205" s="79"/>
      <c r="BC205" s="79"/>
      <c r="BD205" s="79"/>
      <c r="BE205" s="79"/>
      <c r="BF205" s="79"/>
      <c r="BG205" s="79"/>
      <c r="BH205" s="79"/>
    </row>
    <row r="206" spans="1:60" x14ac:dyDescent="0.25">
      <c r="A206" s="79"/>
      <c r="J206" s="79"/>
      <c r="K206" s="79"/>
      <c r="L206" s="79"/>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79"/>
      <c r="AK206" s="79"/>
      <c r="AL206" s="79"/>
      <c r="AM206" s="79"/>
      <c r="AN206" s="79"/>
      <c r="AO206" s="79"/>
      <c r="AP206" s="79"/>
      <c r="AQ206" s="79"/>
      <c r="AR206" s="79"/>
      <c r="AS206" s="79"/>
      <c r="AT206" s="79"/>
      <c r="AU206" s="79"/>
      <c r="AV206" s="79"/>
      <c r="AW206" s="79"/>
      <c r="AX206" s="79"/>
      <c r="AY206" s="79"/>
      <c r="AZ206" s="79"/>
      <c r="BA206" s="79"/>
      <c r="BB206" s="79"/>
      <c r="BC206" s="79"/>
      <c r="BD206" s="79"/>
      <c r="BE206" s="79"/>
      <c r="BF206" s="79"/>
      <c r="BG206" s="79"/>
      <c r="BH206" s="79"/>
    </row>
    <row r="207" spans="1:60" x14ac:dyDescent="0.25">
      <c r="A207" s="79"/>
      <c r="J207" s="79"/>
      <c r="K207" s="79"/>
      <c r="L207" s="79"/>
      <c r="M207" s="79"/>
      <c r="N207" s="79"/>
      <c r="O207" s="79"/>
      <c r="P207" s="79"/>
      <c r="Q207" s="79"/>
      <c r="R207" s="79"/>
      <c r="S207" s="79"/>
      <c r="T207" s="79"/>
      <c r="U207" s="79"/>
      <c r="V207" s="79"/>
      <c r="W207" s="79"/>
      <c r="X207" s="79"/>
      <c r="Y207" s="79"/>
      <c r="Z207" s="79"/>
      <c r="AA207" s="79"/>
      <c r="AB207" s="79"/>
      <c r="AC207" s="79"/>
      <c r="AD207" s="79"/>
      <c r="AE207" s="79"/>
      <c r="AF207" s="79"/>
      <c r="AG207" s="79"/>
      <c r="AH207" s="79"/>
      <c r="AI207" s="79"/>
      <c r="AJ207" s="79"/>
      <c r="AK207" s="79"/>
      <c r="AL207" s="79"/>
      <c r="AM207" s="79"/>
      <c r="AN207" s="79"/>
      <c r="AO207" s="79"/>
      <c r="AP207" s="79"/>
      <c r="AQ207" s="79"/>
      <c r="AR207" s="79"/>
      <c r="AS207" s="79"/>
      <c r="AT207" s="79"/>
      <c r="AU207" s="79"/>
      <c r="AV207" s="79"/>
      <c r="AW207" s="79"/>
      <c r="AX207" s="79"/>
      <c r="AY207" s="79"/>
      <c r="AZ207" s="79"/>
      <c r="BA207" s="79"/>
      <c r="BB207" s="79"/>
      <c r="BC207" s="79"/>
      <c r="BD207" s="79"/>
      <c r="BE207" s="79"/>
      <c r="BF207" s="79"/>
      <c r="BG207" s="79"/>
      <c r="BH207" s="79"/>
    </row>
    <row r="208" spans="1:60" x14ac:dyDescent="0.25">
      <c r="A208" s="79"/>
      <c r="J208" s="79"/>
      <c r="K208" s="79"/>
      <c r="L208" s="79"/>
      <c r="M208" s="79"/>
      <c r="N208" s="79"/>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79"/>
      <c r="AM208" s="79"/>
      <c r="AN208" s="79"/>
      <c r="AO208" s="79"/>
      <c r="AP208" s="79"/>
      <c r="AQ208" s="79"/>
      <c r="AR208" s="79"/>
      <c r="AS208" s="79"/>
      <c r="AT208" s="79"/>
      <c r="AU208" s="79"/>
      <c r="AV208" s="79"/>
      <c r="AW208" s="79"/>
      <c r="AX208" s="79"/>
      <c r="AY208" s="79"/>
      <c r="AZ208" s="79"/>
      <c r="BA208" s="79"/>
      <c r="BB208" s="79"/>
      <c r="BC208" s="79"/>
      <c r="BD208" s="79"/>
      <c r="BE208" s="79"/>
      <c r="BF208" s="79"/>
      <c r="BG208" s="79"/>
      <c r="BH208" s="79"/>
    </row>
    <row r="209" spans="1:60" x14ac:dyDescent="0.25">
      <c r="A209" s="79"/>
      <c r="J209" s="79"/>
      <c r="K209" s="79"/>
      <c r="L209" s="79"/>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79"/>
      <c r="AM209" s="79"/>
      <c r="AN209" s="79"/>
      <c r="AO209" s="79"/>
      <c r="AP209" s="79"/>
      <c r="AQ209" s="79"/>
      <c r="AR209" s="79"/>
      <c r="AS209" s="79"/>
      <c r="AT209" s="79"/>
      <c r="AU209" s="79"/>
      <c r="AV209" s="79"/>
      <c r="AW209" s="79"/>
      <c r="AX209" s="79"/>
      <c r="AY209" s="79"/>
      <c r="AZ209" s="79"/>
      <c r="BA209" s="79"/>
      <c r="BB209" s="79"/>
      <c r="BC209" s="79"/>
      <c r="BD209" s="79"/>
      <c r="BE209" s="79"/>
      <c r="BF209" s="79"/>
      <c r="BG209" s="79"/>
      <c r="BH209" s="79"/>
    </row>
    <row r="210" spans="1:60" x14ac:dyDescent="0.25">
      <c r="A210" s="79"/>
      <c r="J210" s="79"/>
      <c r="K210" s="79"/>
      <c r="L210" s="79"/>
      <c r="M210" s="79"/>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c r="AN210" s="79"/>
      <c r="AO210" s="79"/>
      <c r="AP210" s="79"/>
      <c r="AQ210" s="79"/>
      <c r="AR210" s="79"/>
      <c r="AS210" s="79"/>
      <c r="AT210" s="79"/>
      <c r="AU210" s="79"/>
      <c r="AV210" s="79"/>
      <c r="AW210" s="79"/>
      <c r="AX210" s="79"/>
      <c r="AY210" s="79"/>
      <c r="AZ210" s="79"/>
      <c r="BA210" s="79"/>
      <c r="BB210" s="79"/>
      <c r="BC210" s="79"/>
      <c r="BD210" s="79"/>
      <c r="BE210" s="79"/>
      <c r="BF210" s="79"/>
      <c r="BG210" s="79"/>
      <c r="BH210" s="79"/>
    </row>
    <row r="211" spans="1:60" x14ac:dyDescent="0.25">
      <c r="A211" s="79"/>
      <c r="J211" s="79"/>
      <c r="K211" s="79"/>
      <c r="L211" s="79"/>
      <c r="M211" s="79"/>
      <c r="N211" s="79"/>
      <c r="O211" s="79"/>
      <c r="P211" s="79"/>
      <c r="Q211" s="79"/>
      <c r="R211" s="79"/>
      <c r="S211" s="79"/>
      <c r="T211" s="79"/>
      <c r="U211" s="79"/>
      <c r="V211" s="79"/>
      <c r="W211" s="79"/>
      <c r="X211" s="79"/>
      <c r="Y211" s="79"/>
      <c r="Z211" s="79"/>
      <c r="AA211" s="79"/>
      <c r="AB211" s="79"/>
      <c r="AC211" s="79"/>
      <c r="AD211" s="79"/>
      <c r="AE211" s="79"/>
      <c r="AF211" s="79"/>
      <c r="AG211" s="79"/>
      <c r="AH211" s="79"/>
      <c r="AI211" s="79"/>
      <c r="AJ211" s="79"/>
      <c r="AK211" s="79"/>
      <c r="AL211" s="79"/>
      <c r="AM211" s="79"/>
      <c r="AN211" s="79"/>
      <c r="AO211" s="79"/>
      <c r="AP211" s="79"/>
      <c r="AQ211" s="79"/>
      <c r="AR211" s="79"/>
      <c r="AS211" s="79"/>
      <c r="AT211" s="79"/>
      <c r="AU211" s="79"/>
      <c r="AV211" s="79"/>
      <c r="AW211" s="79"/>
      <c r="AX211" s="79"/>
      <c r="AY211" s="79"/>
      <c r="AZ211" s="79"/>
      <c r="BA211" s="79"/>
      <c r="BB211" s="79"/>
      <c r="BC211" s="79"/>
      <c r="BD211" s="79"/>
      <c r="BE211" s="79"/>
      <c r="BF211" s="79"/>
      <c r="BG211" s="79"/>
      <c r="BH211" s="79"/>
    </row>
    <row r="212" spans="1:60" x14ac:dyDescent="0.25">
      <c r="A212" s="79"/>
      <c r="J212" s="79"/>
      <c r="K212" s="79"/>
      <c r="L212" s="79"/>
      <c r="M212" s="79"/>
      <c r="N212" s="79"/>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79"/>
      <c r="AM212" s="79"/>
      <c r="AN212" s="79"/>
      <c r="AO212" s="79"/>
      <c r="AP212" s="79"/>
      <c r="AQ212" s="79"/>
      <c r="AR212" s="79"/>
      <c r="AS212" s="79"/>
      <c r="AT212" s="79"/>
      <c r="AU212" s="79"/>
      <c r="AV212" s="79"/>
      <c r="AW212" s="79"/>
      <c r="AX212" s="79"/>
      <c r="AY212" s="79"/>
      <c r="AZ212" s="79"/>
      <c r="BA212" s="79"/>
      <c r="BB212" s="79"/>
      <c r="BC212" s="79"/>
      <c r="BD212" s="79"/>
      <c r="BE212" s="79"/>
      <c r="BF212" s="79"/>
      <c r="BG212" s="79"/>
      <c r="BH212" s="79"/>
    </row>
    <row r="213" spans="1:60" x14ac:dyDescent="0.25">
      <c r="A213" s="79"/>
      <c r="J213" s="79"/>
      <c r="K213" s="79"/>
      <c r="L213" s="79"/>
      <c r="M213" s="79"/>
      <c r="N213" s="79"/>
      <c r="O213" s="79"/>
      <c r="P213" s="79"/>
      <c r="Q213" s="79"/>
      <c r="R213" s="79"/>
      <c r="S213" s="79"/>
      <c r="T213" s="79"/>
      <c r="U213" s="79"/>
      <c r="V213" s="79"/>
      <c r="W213" s="79"/>
      <c r="X213" s="79"/>
      <c r="Y213" s="79"/>
      <c r="Z213" s="79"/>
      <c r="AA213" s="79"/>
      <c r="AB213" s="79"/>
      <c r="AC213" s="79"/>
      <c r="AD213" s="79"/>
      <c r="AE213" s="79"/>
      <c r="AF213" s="79"/>
      <c r="AG213" s="79"/>
      <c r="AH213" s="79"/>
      <c r="AI213" s="79"/>
      <c r="AJ213" s="79"/>
      <c r="AK213" s="79"/>
      <c r="AL213" s="79"/>
      <c r="AM213" s="79"/>
      <c r="AN213" s="79"/>
      <c r="AO213" s="79"/>
      <c r="AP213" s="79"/>
      <c r="AQ213" s="79"/>
      <c r="AR213" s="79"/>
      <c r="AS213" s="79"/>
      <c r="AT213" s="79"/>
      <c r="AU213" s="79"/>
      <c r="AV213" s="79"/>
      <c r="AW213" s="79"/>
      <c r="AX213" s="79"/>
      <c r="AY213" s="79"/>
      <c r="AZ213" s="79"/>
      <c r="BA213" s="79"/>
      <c r="BB213" s="79"/>
      <c r="BC213" s="79"/>
      <c r="BD213" s="79"/>
      <c r="BE213" s="79"/>
      <c r="BF213" s="79"/>
      <c r="BG213" s="79"/>
      <c r="BH213" s="79"/>
    </row>
    <row r="214" spans="1:60" x14ac:dyDescent="0.25">
      <c r="A214" s="79"/>
      <c r="J214" s="79"/>
      <c r="K214" s="79"/>
      <c r="L214" s="79"/>
      <c r="M214" s="79"/>
      <c r="N214" s="79"/>
      <c r="O214" s="79"/>
      <c r="P214" s="79"/>
      <c r="Q214" s="79"/>
      <c r="R214" s="79"/>
      <c r="S214" s="79"/>
      <c r="T214" s="79"/>
      <c r="U214" s="79"/>
      <c r="V214" s="79"/>
      <c r="W214" s="79"/>
      <c r="X214" s="79"/>
      <c r="Y214" s="79"/>
      <c r="Z214" s="79"/>
      <c r="AA214" s="79"/>
      <c r="AB214" s="79"/>
      <c r="AC214" s="79"/>
      <c r="AD214" s="79"/>
      <c r="AE214" s="79"/>
      <c r="AF214" s="79"/>
      <c r="AG214" s="79"/>
      <c r="AH214" s="79"/>
      <c r="AI214" s="79"/>
      <c r="AJ214" s="79"/>
      <c r="AK214" s="79"/>
      <c r="AL214" s="79"/>
      <c r="AM214" s="79"/>
      <c r="AN214" s="79"/>
      <c r="AO214" s="79"/>
      <c r="AP214" s="79"/>
      <c r="AQ214" s="79"/>
      <c r="AR214" s="79"/>
      <c r="AS214" s="79"/>
      <c r="AT214" s="79"/>
      <c r="AU214" s="79"/>
      <c r="AV214" s="79"/>
      <c r="AW214" s="79"/>
      <c r="AX214" s="79"/>
      <c r="AY214" s="79"/>
      <c r="AZ214" s="79"/>
      <c r="BA214" s="79"/>
      <c r="BB214" s="79"/>
      <c r="BC214" s="79"/>
      <c r="BD214" s="79"/>
      <c r="BE214" s="79"/>
      <c r="BF214" s="79"/>
      <c r="BG214" s="79"/>
      <c r="BH214" s="79"/>
    </row>
    <row r="215" spans="1:60" x14ac:dyDescent="0.25">
      <c r="A215" s="79"/>
      <c r="J215" s="79"/>
      <c r="K215" s="79"/>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79"/>
      <c r="AO215" s="79"/>
      <c r="AP215" s="79"/>
      <c r="AQ215" s="79"/>
      <c r="AR215" s="79"/>
      <c r="AS215" s="79"/>
      <c r="AT215" s="79"/>
      <c r="AU215" s="79"/>
      <c r="AV215" s="79"/>
      <c r="AW215" s="79"/>
      <c r="AX215" s="79"/>
      <c r="AY215" s="79"/>
      <c r="AZ215" s="79"/>
      <c r="BA215" s="79"/>
      <c r="BB215" s="79"/>
      <c r="BC215" s="79"/>
      <c r="BD215" s="79"/>
      <c r="BE215" s="79"/>
      <c r="BF215" s="79"/>
      <c r="BG215" s="79"/>
      <c r="BH215" s="79"/>
    </row>
    <row r="216" spans="1:60" x14ac:dyDescent="0.25">
      <c r="A216" s="79"/>
      <c r="J216" s="79"/>
      <c r="K216" s="79"/>
      <c r="L216" s="79"/>
      <c r="M216" s="79"/>
      <c r="N216" s="79"/>
      <c r="O216" s="79"/>
      <c r="P216" s="79"/>
      <c r="Q216" s="79"/>
      <c r="R216" s="79"/>
      <c r="S216" s="79"/>
      <c r="T216" s="79"/>
      <c r="U216" s="79"/>
      <c r="V216" s="79"/>
      <c r="W216" s="79"/>
      <c r="X216" s="79"/>
      <c r="Y216" s="79"/>
      <c r="Z216" s="79"/>
      <c r="AA216" s="79"/>
      <c r="AB216" s="79"/>
      <c r="AC216" s="79"/>
      <c r="AD216" s="79"/>
      <c r="AE216" s="79"/>
      <c r="AF216" s="79"/>
      <c r="AG216" s="79"/>
      <c r="AH216" s="79"/>
      <c r="AI216" s="79"/>
      <c r="AJ216" s="79"/>
      <c r="AK216" s="79"/>
      <c r="AL216" s="79"/>
      <c r="AM216" s="79"/>
      <c r="AN216" s="79"/>
      <c r="AO216" s="79"/>
      <c r="AP216" s="79"/>
      <c r="AQ216" s="79"/>
      <c r="AR216" s="79"/>
      <c r="AS216" s="79"/>
      <c r="AT216" s="79"/>
      <c r="AU216" s="79"/>
      <c r="AV216" s="79"/>
      <c r="AW216" s="79"/>
      <c r="AX216" s="79"/>
      <c r="AY216" s="79"/>
      <c r="AZ216" s="79"/>
      <c r="BA216" s="79"/>
      <c r="BB216" s="79"/>
      <c r="BC216" s="79"/>
      <c r="BD216" s="79"/>
      <c r="BE216" s="79"/>
      <c r="BF216" s="79"/>
      <c r="BG216" s="79"/>
      <c r="BH216" s="79"/>
    </row>
    <row r="217" spans="1:60" x14ac:dyDescent="0.25">
      <c r="A217" s="79"/>
      <c r="J217" s="79"/>
      <c r="K217" s="79"/>
      <c r="L217" s="79"/>
      <c r="M217" s="79"/>
      <c r="N217" s="79"/>
      <c r="O217" s="79"/>
      <c r="P217" s="79"/>
      <c r="Q217" s="79"/>
      <c r="R217" s="79"/>
      <c r="S217" s="79"/>
      <c r="T217" s="79"/>
      <c r="U217" s="79"/>
      <c r="V217" s="79"/>
      <c r="W217" s="79"/>
      <c r="X217" s="79"/>
      <c r="Y217" s="79"/>
      <c r="Z217" s="79"/>
      <c r="AA217" s="79"/>
      <c r="AB217" s="79"/>
      <c r="AC217" s="79"/>
      <c r="AD217" s="79"/>
      <c r="AE217" s="79"/>
      <c r="AF217" s="79"/>
      <c r="AG217" s="79"/>
      <c r="AH217" s="79"/>
      <c r="AI217" s="79"/>
      <c r="AJ217" s="79"/>
      <c r="AK217" s="79"/>
      <c r="AL217" s="79"/>
      <c r="AM217" s="79"/>
      <c r="AN217" s="79"/>
      <c r="AO217" s="79"/>
      <c r="AP217" s="79"/>
      <c r="AQ217" s="79"/>
      <c r="AR217" s="79"/>
      <c r="AS217" s="79"/>
      <c r="AT217" s="79"/>
      <c r="AU217" s="79"/>
      <c r="AV217" s="79"/>
      <c r="AW217" s="79"/>
      <c r="AX217" s="79"/>
      <c r="AY217" s="79"/>
      <c r="AZ217" s="79"/>
      <c r="BA217" s="79"/>
      <c r="BB217" s="79"/>
      <c r="BC217" s="79"/>
      <c r="BD217" s="79"/>
      <c r="BE217" s="79"/>
      <c r="BF217" s="79"/>
      <c r="BG217" s="79"/>
      <c r="BH217" s="79"/>
    </row>
    <row r="218" spans="1:60" x14ac:dyDescent="0.25">
      <c r="A218" s="79"/>
      <c r="J218" s="79"/>
      <c r="K218" s="79"/>
      <c r="L218" s="79"/>
      <c r="M218" s="79"/>
      <c r="N218" s="79"/>
      <c r="O218" s="79"/>
      <c r="P218" s="79"/>
      <c r="Q218" s="79"/>
      <c r="R218" s="79"/>
      <c r="S218" s="79"/>
      <c r="T218" s="79"/>
      <c r="U218" s="79"/>
      <c r="V218" s="79"/>
      <c r="W218" s="79"/>
      <c r="X218" s="79"/>
      <c r="Y218" s="79"/>
      <c r="Z218" s="79"/>
      <c r="AA218" s="79"/>
      <c r="AB218" s="79"/>
      <c r="AC218" s="79"/>
      <c r="AD218" s="79"/>
      <c r="AE218" s="79"/>
      <c r="AF218" s="79"/>
      <c r="AG218" s="79"/>
      <c r="AH218" s="79"/>
      <c r="AI218" s="79"/>
      <c r="AJ218" s="79"/>
      <c r="AK218" s="79"/>
      <c r="AL218" s="79"/>
      <c r="AM218" s="79"/>
      <c r="AN218" s="79"/>
      <c r="AO218" s="79"/>
      <c r="AP218" s="79"/>
      <c r="AQ218" s="79"/>
      <c r="AR218" s="79"/>
      <c r="AS218" s="79"/>
      <c r="AT218" s="79"/>
      <c r="AU218" s="79"/>
      <c r="AV218" s="79"/>
      <c r="AW218" s="79"/>
      <c r="AX218" s="79"/>
      <c r="AY218" s="79"/>
      <c r="AZ218" s="79"/>
      <c r="BA218" s="79"/>
      <c r="BB218" s="79"/>
      <c r="BC218" s="79"/>
      <c r="BD218" s="79"/>
      <c r="BE218" s="79"/>
      <c r="BF218" s="79"/>
      <c r="BG218" s="79"/>
      <c r="BH218" s="79"/>
    </row>
    <row r="219" spans="1:60" x14ac:dyDescent="0.25">
      <c r="A219" s="79"/>
      <c r="J219" s="79"/>
      <c r="K219" s="79"/>
      <c r="L219" s="79"/>
      <c r="M219" s="79"/>
      <c r="N219" s="79"/>
      <c r="O219" s="79"/>
      <c r="P219" s="79"/>
      <c r="Q219" s="79"/>
      <c r="R219" s="79"/>
      <c r="S219" s="79"/>
      <c r="T219" s="79"/>
      <c r="U219" s="79"/>
      <c r="V219" s="79"/>
      <c r="W219" s="79"/>
      <c r="X219" s="79"/>
      <c r="Y219" s="79"/>
      <c r="Z219" s="79"/>
      <c r="AA219" s="79"/>
      <c r="AB219" s="79"/>
      <c r="AC219" s="79"/>
      <c r="AD219" s="79"/>
      <c r="AE219" s="79"/>
      <c r="AF219" s="79"/>
      <c r="AG219" s="79"/>
      <c r="AH219" s="79"/>
      <c r="AI219" s="79"/>
      <c r="AJ219" s="79"/>
      <c r="AK219" s="79"/>
      <c r="AL219" s="79"/>
      <c r="AM219" s="79"/>
      <c r="AN219" s="79"/>
      <c r="AO219" s="79"/>
      <c r="AP219" s="79"/>
      <c r="AQ219" s="79"/>
      <c r="AR219" s="79"/>
      <c r="AS219" s="79"/>
      <c r="AT219" s="79"/>
      <c r="AU219" s="79"/>
      <c r="AV219" s="79"/>
      <c r="AW219" s="79"/>
      <c r="AX219" s="79"/>
      <c r="AY219" s="79"/>
      <c r="AZ219" s="79"/>
      <c r="BA219" s="79"/>
      <c r="BB219" s="79"/>
      <c r="BC219" s="79"/>
      <c r="BD219" s="79"/>
      <c r="BE219" s="79"/>
      <c r="BF219" s="79"/>
      <c r="BG219" s="79"/>
      <c r="BH219" s="79"/>
    </row>
    <row r="220" spans="1:60" x14ac:dyDescent="0.25">
      <c r="A220" s="79"/>
      <c r="J220" s="79"/>
      <c r="K220" s="79"/>
      <c r="L220" s="79"/>
      <c r="M220" s="79"/>
      <c r="N220" s="79"/>
      <c r="O220" s="79"/>
      <c r="P220" s="79"/>
      <c r="Q220" s="79"/>
      <c r="R220" s="79"/>
      <c r="S220" s="79"/>
      <c r="T220" s="79"/>
      <c r="U220" s="79"/>
      <c r="V220" s="79"/>
      <c r="W220" s="79"/>
      <c r="X220" s="79"/>
      <c r="Y220" s="79"/>
      <c r="Z220" s="79"/>
      <c r="AA220" s="79"/>
      <c r="AB220" s="79"/>
      <c r="AC220" s="79"/>
      <c r="AD220" s="79"/>
      <c r="AE220" s="79"/>
      <c r="AF220" s="79"/>
      <c r="AG220" s="79"/>
      <c r="AH220" s="79"/>
      <c r="AI220" s="79"/>
      <c r="AJ220" s="79"/>
      <c r="AK220" s="79"/>
      <c r="AL220" s="79"/>
      <c r="AM220" s="79"/>
      <c r="AN220" s="79"/>
      <c r="AO220" s="79"/>
      <c r="AP220" s="79"/>
      <c r="AQ220" s="79"/>
      <c r="AR220" s="79"/>
      <c r="AS220" s="79"/>
      <c r="AT220" s="79"/>
      <c r="AU220" s="79"/>
      <c r="AV220" s="79"/>
      <c r="AW220" s="79"/>
      <c r="AX220" s="79"/>
      <c r="AY220" s="79"/>
      <c r="AZ220" s="79"/>
      <c r="BA220" s="79"/>
      <c r="BB220" s="79"/>
      <c r="BC220" s="79"/>
      <c r="BD220" s="79"/>
      <c r="BE220" s="79"/>
      <c r="BF220" s="79"/>
      <c r="BG220" s="79"/>
      <c r="BH220" s="79"/>
    </row>
    <row r="221" spans="1:60" x14ac:dyDescent="0.25">
      <c r="A221" s="79"/>
      <c r="J221" s="79"/>
      <c r="K221" s="79"/>
      <c r="L221" s="79"/>
      <c r="M221" s="79"/>
      <c r="N221" s="79"/>
      <c r="O221" s="79"/>
      <c r="P221" s="79"/>
      <c r="Q221" s="79"/>
      <c r="R221" s="79"/>
      <c r="S221" s="79"/>
      <c r="T221" s="79"/>
      <c r="U221" s="79"/>
      <c r="V221" s="79"/>
      <c r="W221" s="79"/>
      <c r="X221" s="79"/>
      <c r="Y221" s="79"/>
      <c r="Z221" s="79"/>
      <c r="AA221" s="79"/>
      <c r="AB221" s="79"/>
      <c r="AC221" s="79"/>
      <c r="AD221" s="79"/>
      <c r="AE221" s="79"/>
      <c r="AF221" s="79"/>
      <c r="AG221" s="79"/>
      <c r="AH221" s="79"/>
      <c r="AI221" s="79"/>
      <c r="AJ221" s="79"/>
      <c r="AK221" s="79"/>
      <c r="AL221" s="79"/>
      <c r="AM221" s="79"/>
      <c r="AN221" s="79"/>
      <c r="AO221" s="79"/>
      <c r="AP221" s="79"/>
      <c r="AQ221" s="79"/>
      <c r="AR221" s="79"/>
      <c r="AS221" s="79"/>
      <c r="AT221" s="79"/>
      <c r="AU221" s="79"/>
      <c r="AV221" s="79"/>
      <c r="AW221" s="79"/>
      <c r="AX221" s="79"/>
      <c r="AY221" s="79"/>
      <c r="AZ221" s="79"/>
      <c r="BA221" s="79"/>
      <c r="BB221" s="79"/>
      <c r="BC221" s="79"/>
      <c r="BD221" s="79"/>
      <c r="BE221" s="79"/>
      <c r="BF221" s="79"/>
      <c r="BG221" s="79"/>
      <c r="BH221" s="79"/>
    </row>
    <row r="222" spans="1:60" x14ac:dyDescent="0.25">
      <c r="A222" s="79"/>
      <c r="J222" s="79"/>
      <c r="K222" s="79"/>
      <c r="L222" s="79"/>
      <c r="M222" s="79"/>
      <c r="N222" s="79"/>
      <c r="O222" s="79"/>
      <c r="P222" s="79"/>
      <c r="Q222" s="79"/>
      <c r="R222" s="79"/>
      <c r="S222" s="79"/>
      <c r="T222" s="79"/>
      <c r="U222" s="79"/>
      <c r="V222" s="79"/>
      <c r="W222" s="79"/>
      <c r="X222" s="79"/>
      <c r="Y222" s="79"/>
      <c r="Z222" s="79"/>
      <c r="AA222" s="79"/>
      <c r="AB222" s="79"/>
      <c r="AC222" s="79"/>
      <c r="AD222" s="79"/>
      <c r="AE222" s="79"/>
      <c r="AF222" s="79"/>
      <c r="AG222" s="79"/>
      <c r="AH222" s="79"/>
      <c r="AI222" s="79"/>
      <c r="AJ222" s="79"/>
      <c r="AK222" s="79"/>
      <c r="AL222" s="79"/>
      <c r="AM222" s="79"/>
      <c r="AN222" s="79"/>
      <c r="AO222" s="79"/>
      <c r="AP222" s="79"/>
      <c r="AQ222" s="79"/>
      <c r="AR222" s="79"/>
      <c r="AS222" s="79"/>
      <c r="AT222" s="79"/>
      <c r="AU222" s="79"/>
      <c r="AV222" s="79"/>
      <c r="AW222" s="79"/>
      <c r="AX222" s="79"/>
      <c r="AY222" s="79"/>
      <c r="AZ222" s="79"/>
      <c r="BA222" s="79"/>
      <c r="BB222" s="79"/>
      <c r="BC222" s="79"/>
      <c r="BD222" s="79"/>
      <c r="BE222" s="79"/>
      <c r="BF222" s="79"/>
      <c r="BG222" s="79"/>
      <c r="BH222" s="79"/>
    </row>
    <row r="223" spans="1:60" x14ac:dyDescent="0.25">
      <c r="A223" s="79"/>
      <c r="J223" s="79"/>
      <c r="K223" s="79"/>
      <c r="L223" s="79"/>
      <c r="M223" s="79"/>
      <c r="N223" s="79"/>
      <c r="O223" s="79"/>
      <c r="P223" s="79"/>
      <c r="Q223" s="79"/>
      <c r="R223" s="79"/>
      <c r="S223" s="79"/>
      <c r="T223" s="79"/>
      <c r="U223" s="79"/>
      <c r="V223" s="79"/>
      <c r="W223" s="79"/>
      <c r="X223" s="79"/>
      <c r="Y223" s="79"/>
      <c r="Z223" s="79"/>
      <c r="AA223" s="79"/>
      <c r="AB223" s="79"/>
      <c r="AC223" s="79"/>
      <c r="AD223" s="79"/>
      <c r="AE223" s="79"/>
      <c r="AF223" s="79"/>
      <c r="AG223" s="79"/>
      <c r="AH223" s="79"/>
      <c r="AI223" s="79"/>
      <c r="AJ223" s="79"/>
      <c r="AK223" s="79"/>
      <c r="AL223" s="79"/>
      <c r="AM223" s="79"/>
      <c r="AN223" s="79"/>
      <c r="AO223" s="79"/>
      <c r="AP223" s="79"/>
      <c r="AQ223" s="79"/>
      <c r="AR223" s="79"/>
      <c r="AS223" s="79"/>
      <c r="AT223" s="79"/>
      <c r="AU223" s="79"/>
      <c r="AV223" s="79"/>
      <c r="AW223" s="79"/>
      <c r="AX223" s="79"/>
      <c r="AY223" s="79"/>
      <c r="AZ223" s="79"/>
      <c r="BA223" s="79"/>
      <c r="BB223" s="79"/>
      <c r="BC223" s="79"/>
      <c r="BD223" s="79"/>
      <c r="BE223" s="79"/>
      <c r="BF223" s="79"/>
      <c r="BG223" s="79"/>
      <c r="BH223" s="79"/>
    </row>
    <row r="224" spans="1:60" x14ac:dyDescent="0.25">
      <c r="A224" s="79"/>
      <c r="J224" s="79"/>
      <c r="K224" s="79"/>
      <c r="L224" s="79"/>
      <c r="M224" s="79"/>
      <c r="N224" s="79"/>
      <c r="O224" s="79"/>
      <c r="P224" s="79"/>
      <c r="Q224" s="79"/>
      <c r="R224" s="79"/>
      <c r="S224" s="79"/>
      <c r="T224" s="79"/>
      <c r="U224" s="79"/>
      <c r="V224" s="79"/>
      <c r="W224" s="79"/>
      <c r="X224" s="79"/>
      <c r="Y224" s="79"/>
      <c r="Z224" s="79"/>
      <c r="AA224" s="79"/>
      <c r="AB224" s="79"/>
      <c r="AC224" s="79"/>
      <c r="AD224" s="79"/>
      <c r="AE224" s="79"/>
      <c r="AF224" s="79"/>
      <c r="AG224" s="79"/>
      <c r="AH224" s="79"/>
      <c r="AI224" s="79"/>
      <c r="AJ224" s="79"/>
      <c r="AK224" s="79"/>
      <c r="AL224" s="79"/>
      <c r="AM224" s="79"/>
      <c r="AN224" s="79"/>
      <c r="AO224" s="79"/>
      <c r="AP224" s="79"/>
      <c r="AQ224" s="79"/>
      <c r="AR224" s="79"/>
      <c r="AS224" s="79"/>
      <c r="AT224" s="79"/>
      <c r="AU224" s="79"/>
      <c r="AV224" s="79"/>
      <c r="AW224" s="79"/>
      <c r="AX224" s="79"/>
      <c r="AY224" s="79"/>
      <c r="AZ224" s="79"/>
      <c r="BA224" s="79"/>
      <c r="BB224" s="79"/>
      <c r="BC224" s="79"/>
      <c r="BD224" s="79"/>
      <c r="BE224" s="79"/>
      <c r="BF224" s="79"/>
      <c r="BG224" s="79"/>
      <c r="BH224" s="79"/>
    </row>
    <row r="225" spans="1:60" x14ac:dyDescent="0.25">
      <c r="A225" s="79"/>
      <c r="J225" s="79"/>
      <c r="K225" s="79"/>
      <c r="L225" s="79"/>
      <c r="M225" s="79"/>
      <c r="N225" s="79"/>
      <c r="O225" s="79"/>
      <c r="P225" s="79"/>
      <c r="Q225" s="79"/>
      <c r="R225" s="79"/>
      <c r="S225" s="79"/>
      <c r="T225" s="79"/>
      <c r="U225" s="79"/>
      <c r="V225" s="79"/>
      <c r="W225" s="79"/>
      <c r="X225" s="79"/>
      <c r="Y225" s="79"/>
      <c r="Z225" s="79"/>
      <c r="AA225" s="79"/>
      <c r="AB225" s="79"/>
      <c r="AC225" s="79"/>
      <c r="AD225" s="79"/>
      <c r="AE225" s="79"/>
      <c r="AF225" s="79"/>
      <c r="AG225" s="79"/>
      <c r="AH225" s="79"/>
      <c r="AI225" s="79"/>
      <c r="AJ225" s="79"/>
      <c r="AK225" s="79"/>
      <c r="AL225" s="79"/>
      <c r="AM225" s="79"/>
      <c r="AN225" s="79"/>
      <c r="AO225" s="79"/>
      <c r="AP225" s="79"/>
      <c r="AQ225" s="79"/>
      <c r="AR225" s="79"/>
      <c r="AS225" s="79"/>
      <c r="AT225" s="79"/>
      <c r="AU225" s="79"/>
      <c r="AV225" s="79"/>
      <c r="AW225" s="79"/>
      <c r="AX225" s="79"/>
      <c r="AY225" s="79"/>
      <c r="AZ225" s="79"/>
      <c r="BA225" s="79"/>
      <c r="BB225" s="79"/>
      <c r="BC225" s="79"/>
      <c r="BD225" s="79"/>
      <c r="BE225" s="79"/>
      <c r="BF225" s="79"/>
      <c r="BG225" s="79"/>
      <c r="BH225" s="79"/>
    </row>
    <row r="226" spans="1:60" x14ac:dyDescent="0.25">
      <c r="A226" s="79"/>
      <c r="J226" s="79"/>
      <c r="K226" s="79"/>
      <c r="L226" s="79"/>
      <c r="M226" s="79"/>
      <c r="N226" s="79"/>
      <c r="O226" s="79"/>
      <c r="P226" s="79"/>
      <c r="Q226" s="79"/>
      <c r="R226" s="79"/>
      <c r="S226" s="79"/>
      <c r="T226" s="79"/>
      <c r="U226" s="79"/>
      <c r="V226" s="79"/>
      <c r="W226" s="79"/>
      <c r="X226" s="79"/>
      <c r="Y226" s="79"/>
      <c r="Z226" s="79"/>
      <c r="AA226" s="79"/>
      <c r="AB226" s="79"/>
      <c r="AC226" s="79"/>
      <c r="AD226" s="79"/>
      <c r="AE226" s="79"/>
      <c r="AF226" s="79"/>
      <c r="AG226" s="79"/>
      <c r="AH226" s="79"/>
      <c r="AI226" s="79"/>
      <c r="AJ226" s="79"/>
      <c r="AK226" s="79"/>
      <c r="AL226" s="79"/>
      <c r="AM226" s="79"/>
      <c r="AN226" s="79"/>
      <c r="AO226" s="79"/>
      <c r="AP226" s="79"/>
      <c r="AQ226" s="79"/>
      <c r="AR226" s="79"/>
      <c r="AS226" s="79"/>
      <c r="AT226" s="79"/>
      <c r="AU226" s="79"/>
      <c r="AV226" s="79"/>
      <c r="AW226" s="79"/>
      <c r="AX226" s="79"/>
      <c r="AY226" s="79"/>
      <c r="AZ226" s="79"/>
      <c r="BA226" s="79"/>
      <c r="BB226" s="79"/>
      <c r="BC226" s="79"/>
      <c r="BD226" s="79"/>
      <c r="BE226" s="79"/>
      <c r="BF226" s="79"/>
      <c r="BG226" s="79"/>
      <c r="BH226" s="79"/>
    </row>
    <row r="227" spans="1:60" x14ac:dyDescent="0.25">
      <c r="A227" s="79"/>
      <c r="J227" s="79"/>
      <c r="K227" s="79"/>
      <c r="L227" s="79"/>
      <c r="M227" s="79"/>
      <c r="N227" s="79"/>
      <c r="O227" s="79"/>
      <c r="P227" s="79"/>
      <c r="Q227" s="79"/>
      <c r="R227" s="79"/>
      <c r="S227" s="79"/>
      <c r="T227" s="79"/>
      <c r="U227" s="79"/>
      <c r="V227" s="79"/>
      <c r="W227" s="79"/>
      <c r="X227" s="79"/>
      <c r="Y227" s="79"/>
      <c r="Z227" s="79"/>
      <c r="AA227" s="79"/>
      <c r="AB227" s="79"/>
      <c r="AC227" s="79"/>
      <c r="AD227" s="79"/>
      <c r="AE227" s="79"/>
      <c r="AF227" s="79"/>
      <c r="AG227" s="79"/>
      <c r="AH227" s="79"/>
      <c r="AI227" s="79"/>
      <c r="AJ227" s="79"/>
      <c r="AK227" s="79"/>
      <c r="AL227" s="79"/>
      <c r="AM227" s="79"/>
      <c r="AN227" s="79"/>
      <c r="AO227" s="79"/>
      <c r="AP227" s="79"/>
      <c r="AQ227" s="79"/>
      <c r="AR227" s="79"/>
      <c r="AS227" s="79"/>
      <c r="AT227" s="79"/>
      <c r="AU227" s="79"/>
      <c r="AV227" s="79"/>
      <c r="AW227" s="79"/>
      <c r="AX227" s="79"/>
      <c r="AY227" s="79"/>
      <c r="AZ227" s="79"/>
      <c r="BA227" s="79"/>
      <c r="BB227" s="79"/>
      <c r="BC227" s="79"/>
      <c r="BD227" s="79"/>
      <c r="BE227" s="79"/>
      <c r="BF227" s="79"/>
      <c r="BG227" s="79"/>
      <c r="BH227" s="79"/>
    </row>
    <row r="228" spans="1:60" x14ac:dyDescent="0.25">
      <c r="A228" s="79"/>
      <c r="J228" s="79"/>
      <c r="K228" s="79"/>
      <c r="L228" s="79"/>
      <c r="M228" s="79"/>
      <c r="N228" s="79"/>
      <c r="O228" s="79"/>
      <c r="P228" s="79"/>
      <c r="Q228" s="79"/>
      <c r="R228" s="79"/>
      <c r="S228" s="79"/>
      <c r="T228" s="79"/>
      <c r="U228" s="79"/>
      <c r="V228" s="79"/>
      <c r="W228" s="79"/>
      <c r="X228" s="79"/>
      <c r="Y228" s="79"/>
      <c r="Z228" s="79"/>
      <c r="AA228" s="79"/>
      <c r="AB228" s="79"/>
      <c r="AC228" s="79"/>
      <c r="AD228" s="79"/>
      <c r="AE228" s="79"/>
      <c r="AF228" s="79"/>
      <c r="AG228" s="79"/>
      <c r="AH228" s="79"/>
      <c r="AI228" s="79"/>
      <c r="AJ228" s="79"/>
      <c r="AK228" s="79"/>
      <c r="AL228" s="79"/>
      <c r="AM228" s="79"/>
      <c r="AN228" s="79"/>
      <c r="AO228" s="79"/>
      <c r="AP228" s="79"/>
      <c r="AQ228" s="79"/>
      <c r="AR228" s="79"/>
      <c r="AS228" s="79"/>
      <c r="AT228" s="79"/>
      <c r="AU228" s="79"/>
      <c r="AV228" s="79"/>
      <c r="AW228" s="79"/>
      <c r="AX228" s="79"/>
      <c r="AY228" s="79"/>
      <c r="AZ228" s="79"/>
      <c r="BA228" s="79"/>
      <c r="BB228" s="79"/>
      <c r="BC228" s="79"/>
      <c r="BD228" s="79"/>
      <c r="BE228" s="79"/>
      <c r="BF228" s="79"/>
      <c r="BG228" s="79"/>
      <c r="BH228" s="79"/>
    </row>
    <row r="229" spans="1:60" x14ac:dyDescent="0.25">
      <c r="A229" s="79"/>
      <c r="J229" s="79"/>
      <c r="K229" s="79"/>
      <c r="L229" s="79"/>
      <c r="M229" s="79"/>
      <c r="N229" s="79"/>
      <c r="O229" s="79"/>
      <c r="P229" s="79"/>
      <c r="Q229" s="79"/>
      <c r="R229" s="79"/>
      <c r="S229" s="79"/>
      <c r="T229" s="79"/>
      <c r="U229" s="79"/>
      <c r="V229" s="79"/>
      <c r="W229" s="79"/>
      <c r="X229" s="79"/>
      <c r="Y229" s="79"/>
      <c r="Z229" s="79"/>
      <c r="AA229" s="79"/>
      <c r="AB229" s="79"/>
      <c r="AC229" s="79"/>
      <c r="AD229" s="79"/>
      <c r="AE229" s="79"/>
      <c r="AF229" s="79"/>
      <c r="AG229" s="79"/>
      <c r="AH229" s="79"/>
      <c r="AI229" s="79"/>
      <c r="AJ229" s="79"/>
      <c r="AK229" s="79"/>
      <c r="AL229" s="79"/>
      <c r="AM229" s="79"/>
      <c r="AN229" s="79"/>
      <c r="AO229" s="79"/>
      <c r="AP229" s="79"/>
      <c r="AQ229" s="79"/>
      <c r="AR229" s="79"/>
      <c r="AS229" s="79"/>
      <c r="AT229" s="79"/>
      <c r="AU229" s="79"/>
      <c r="AV229" s="79"/>
      <c r="AW229" s="79"/>
      <c r="AX229" s="79"/>
      <c r="AY229" s="79"/>
      <c r="AZ229" s="79"/>
      <c r="BA229" s="79"/>
      <c r="BB229" s="79"/>
      <c r="BC229" s="79"/>
      <c r="BD229" s="79"/>
      <c r="BE229" s="79"/>
      <c r="BF229" s="79"/>
      <c r="BG229" s="79"/>
      <c r="BH229" s="79"/>
    </row>
    <row r="230" spans="1:60" x14ac:dyDescent="0.25">
      <c r="A230" s="79"/>
      <c r="J230" s="79"/>
      <c r="K230" s="79"/>
      <c r="L230" s="79"/>
      <c r="M230" s="79"/>
      <c r="N230" s="79"/>
      <c r="O230" s="79"/>
      <c r="P230" s="79"/>
      <c r="Q230" s="79"/>
      <c r="R230" s="79"/>
      <c r="S230" s="79"/>
      <c r="T230" s="79"/>
      <c r="U230" s="79"/>
      <c r="V230" s="79"/>
      <c r="W230" s="79"/>
      <c r="X230" s="79"/>
      <c r="Y230" s="79"/>
      <c r="Z230" s="79"/>
      <c r="AA230" s="79"/>
      <c r="AB230" s="79"/>
      <c r="AC230" s="79"/>
      <c r="AD230" s="79"/>
      <c r="AE230" s="79"/>
      <c r="AF230" s="79"/>
      <c r="AG230" s="79"/>
      <c r="AH230" s="79"/>
      <c r="AI230" s="79"/>
      <c r="AJ230" s="79"/>
      <c r="AK230" s="79"/>
      <c r="AL230" s="79"/>
      <c r="AM230" s="79"/>
      <c r="AN230" s="79"/>
      <c r="AO230" s="79"/>
      <c r="AP230" s="79"/>
      <c r="AQ230" s="79"/>
      <c r="AR230" s="79"/>
      <c r="AS230" s="79"/>
      <c r="AT230" s="79"/>
      <c r="AU230" s="79"/>
      <c r="AV230" s="79"/>
      <c r="AW230" s="79"/>
      <c r="AX230" s="79"/>
      <c r="AY230" s="79"/>
      <c r="AZ230" s="79"/>
      <c r="BA230" s="79"/>
      <c r="BB230" s="79"/>
      <c r="BC230" s="79"/>
      <c r="BD230" s="79"/>
      <c r="BE230" s="79"/>
      <c r="BF230" s="79"/>
      <c r="BG230" s="79"/>
      <c r="BH230" s="79"/>
    </row>
    <row r="231" spans="1:60" x14ac:dyDescent="0.25">
      <c r="A231" s="79"/>
      <c r="J231" s="79"/>
      <c r="K231" s="79"/>
      <c r="L231" s="79"/>
      <c r="M231" s="79"/>
      <c r="N231" s="79"/>
      <c r="O231" s="79"/>
      <c r="P231" s="79"/>
      <c r="Q231" s="79"/>
      <c r="R231" s="79"/>
      <c r="S231" s="79"/>
      <c r="T231" s="79"/>
      <c r="U231" s="79"/>
      <c r="V231" s="79"/>
      <c r="W231" s="79"/>
      <c r="X231" s="79"/>
      <c r="Y231" s="79"/>
      <c r="Z231" s="79"/>
      <c r="AA231" s="79"/>
      <c r="AB231" s="79"/>
      <c r="AC231" s="79"/>
      <c r="AD231" s="79"/>
      <c r="AE231" s="79"/>
      <c r="AF231" s="79"/>
      <c r="AG231" s="79"/>
      <c r="AH231" s="79"/>
      <c r="AI231" s="79"/>
      <c r="AJ231" s="79"/>
      <c r="AK231" s="79"/>
      <c r="AL231" s="79"/>
      <c r="AM231" s="79"/>
      <c r="AN231" s="79"/>
      <c r="AO231" s="79"/>
      <c r="AP231" s="79"/>
      <c r="AQ231" s="79"/>
      <c r="AR231" s="79"/>
      <c r="AS231" s="79"/>
      <c r="AT231" s="79"/>
      <c r="AU231" s="79"/>
      <c r="AV231" s="79"/>
      <c r="AW231" s="79"/>
      <c r="AX231" s="79"/>
      <c r="AY231" s="79"/>
      <c r="AZ231" s="79"/>
      <c r="BA231" s="79"/>
      <c r="BB231" s="79"/>
      <c r="BC231" s="79"/>
      <c r="BD231" s="79"/>
      <c r="BE231" s="79"/>
      <c r="BF231" s="79"/>
      <c r="BG231" s="79"/>
      <c r="BH231" s="79"/>
    </row>
    <row r="232" spans="1:60" x14ac:dyDescent="0.25">
      <c r="A232" s="79"/>
      <c r="J232" s="79"/>
      <c r="K232" s="79"/>
      <c r="L232" s="79"/>
      <c r="M232" s="79"/>
      <c r="N232" s="79"/>
      <c r="O232" s="79"/>
      <c r="P232" s="79"/>
      <c r="Q232" s="79"/>
      <c r="R232" s="79"/>
      <c r="S232" s="79"/>
      <c r="T232" s="79"/>
      <c r="U232" s="79"/>
      <c r="V232" s="79"/>
      <c r="W232" s="79"/>
      <c r="X232" s="79"/>
      <c r="Y232" s="79"/>
      <c r="Z232" s="79"/>
      <c r="AA232" s="79"/>
      <c r="AB232" s="79"/>
      <c r="AC232" s="79"/>
      <c r="AD232" s="79"/>
      <c r="AE232" s="79"/>
      <c r="AF232" s="79"/>
      <c r="AG232" s="79"/>
      <c r="AH232" s="79"/>
      <c r="AI232" s="79"/>
      <c r="AJ232" s="79"/>
      <c r="AK232" s="79"/>
      <c r="AL232" s="79"/>
      <c r="AM232" s="79"/>
      <c r="AN232" s="79"/>
      <c r="AO232" s="79"/>
      <c r="AP232" s="79"/>
      <c r="AQ232" s="79"/>
      <c r="AR232" s="79"/>
      <c r="AS232" s="79"/>
      <c r="AT232" s="79"/>
      <c r="AU232" s="79"/>
      <c r="AV232" s="79"/>
      <c r="AW232" s="79"/>
      <c r="AX232" s="79"/>
      <c r="AY232" s="79"/>
      <c r="AZ232" s="79"/>
      <c r="BA232" s="79"/>
      <c r="BB232" s="79"/>
      <c r="BC232" s="79"/>
      <c r="BD232" s="79"/>
      <c r="BE232" s="79"/>
      <c r="BF232" s="79"/>
      <c r="BG232" s="79"/>
      <c r="BH232" s="79"/>
    </row>
    <row r="233" spans="1:60" x14ac:dyDescent="0.25">
      <c r="A233" s="79"/>
      <c r="J233" s="79"/>
      <c r="K233" s="79"/>
      <c r="L233" s="79"/>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79"/>
      <c r="AL233" s="79"/>
      <c r="AM233" s="79"/>
      <c r="AN233" s="79"/>
      <c r="AO233" s="79"/>
      <c r="AP233" s="79"/>
      <c r="AQ233" s="79"/>
      <c r="AR233" s="79"/>
      <c r="AS233" s="79"/>
      <c r="AT233" s="79"/>
      <c r="AU233" s="79"/>
      <c r="AV233" s="79"/>
      <c r="AW233" s="79"/>
      <c r="AX233" s="79"/>
      <c r="AY233" s="79"/>
      <c r="AZ233" s="79"/>
      <c r="BA233" s="79"/>
      <c r="BB233" s="79"/>
      <c r="BC233" s="79"/>
      <c r="BD233" s="79"/>
      <c r="BE233" s="79"/>
      <c r="BF233" s="79"/>
      <c r="BG233" s="79"/>
      <c r="BH233" s="79"/>
    </row>
    <row r="234" spans="1:60" x14ac:dyDescent="0.25">
      <c r="A234" s="79"/>
      <c r="J234" s="79"/>
      <c r="K234" s="79"/>
      <c r="L234" s="79"/>
      <c r="M234" s="79"/>
      <c r="N234" s="79"/>
      <c r="O234" s="79"/>
      <c r="P234" s="79"/>
      <c r="Q234" s="79"/>
      <c r="R234" s="79"/>
      <c r="S234" s="79"/>
      <c r="T234" s="79"/>
      <c r="U234" s="79"/>
      <c r="V234" s="79"/>
      <c r="W234" s="79"/>
      <c r="X234" s="79"/>
      <c r="Y234" s="79"/>
      <c r="Z234" s="79"/>
      <c r="AA234" s="79"/>
      <c r="AB234" s="79"/>
      <c r="AC234" s="79"/>
      <c r="AD234" s="79"/>
      <c r="AE234" s="79"/>
      <c r="AF234" s="79"/>
      <c r="AG234" s="79"/>
      <c r="AH234" s="79"/>
      <c r="AI234" s="79"/>
      <c r="AJ234" s="79"/>
      <c r="AK234" s="79"/>
      <c r="AL234" s="79"/>
      <c r="AM234" s="79"/>
      <c r="AN234" s="79"/>
      <c r="AO234" s="79"/>
      <c r="AP234" s="79"/>
      <c r="AQ234" s="79"/>
      <c r="AR234" s="79"/>
      <c r="AS234" s="79"/>
      <c r="AT234" s="79"/>
      <c r="AU234" s="79"/>
      <c r="AV234" s="79"/>
      <c r="AW234" s="79"/>
      <c r="AX234" s="79"/>
      <c r="AY234" s="79"/>
      <c r="AZ234" s="79"/>
      <c r="BA234" s="79"/>
      <c r="BB234" s="79"/>
      <c r="BC234" s="79"/>
      <c r="BD234" s="79"/>
      <c r="BE234" s="79"/>
      <c r="BF234" s="79"/>
      <c r="BG234" s="79"/>
      <c r="BH234" s="79"/>
    </row>
    <row r="235" spans="1:60" x14ac:dyDescent="0.25">
      <c r="A235" s="79"/>
      <c r="J235" s="79"/>
      <c r="K235" s="79"/>
      <c r="L235" s="79"/>
      <c r="M235" s="79"/>
      <c r="N235" s="79"/>
      <c r="O235" s="79"/>
      <c r="P235" s="79"/>
      <c r="Q235" s="79"/>
      <c r="R235" s="79"/>
      <c r="S235" s="79"/>
      <c r="T235" s="79"/>
      <c r="U235" s="79"/>
      <c r="V235" s="79"/>
      <c r="W235" s="79"/>
      <c r="X235" s="79"/>
      <c r="Y235" s="79"/>
      <c r="Z235" s="79"/>
      <c r="AA235" s="79"/>
      <c r="AB235" s="79"/>
      <c r="AC235" s="79"/>
      <c r="AD235" s="79"/>
      <c r="AE235" s="79"/>
      <c r="AF235" s="79"/>
      <c r="AG235" s="79"/>
      <c r="AH235" s="79"/>
      <c r="AI235" s="79"/>
      <c r="AJ235" s="79"/>
      <c r="AK235" s="79"/>
      <c r="AL235" s="79"/>
      <c r="AM235" s="79"/>
      <c r="AN235" s="79"/>
      <c r="AO235" s="79"/>
      <c r="AP235" s="79"/>
      <c r="AQ235" s="79"/>
      <c r="AR235" s="79"/>
      <c r="AS235" s="79"/>
      <c r="AT235" s="79"/>
      <c r="AU235" s="79"/>
      <c r="AV235" s="79"/>
      <c r="AW235" s="79"/>
      <c r="AX235" s="79"/>
      <c r="AY235" s="79"/>
      <c r="AZ235" s="79"/>
      <c r="BA235" s="79"/>
      <c r="BB235" s="79"/>
      <c r="BC235" s="79"/>
      <c r="BD235" s="79"/>
      <c r="BE235" s="79"/>
      <c r="BF235" s="79"/>
      <c r="BG235" s="79"/>
      <c r="BH235" s="79"/>
    </row>
    <row r="236" spans="1:60" x14ac:dyDescent="0.25">
      <c r="A236" s="79"/>
      <c r="J236" s="79"/>
      <c r="K236" s="79"/>
      <c r="L236" s="79"/>
      <c r="M236" s="79"/>
      <c r="N236" s="79"/>
      <c r="O236" s="79"/>
      <c r="P236" s="79"/>
      <c r="Q236" s="79"/>
      <c r="R236" s="79"/>
      <c r="S236" s="79"/>
      <c r="T236" s="79"/>
      <c r="U236" s="79"/>
      <c r="V236" s="79"/>
      <c r="W236" s="79"/>
      <c r="X236" s="79"/>
      <c r="Y236" s="79"/>
      <c r="Z236" s="79"/>
      <c r="AA236" s="79"/>
      <c r="AB236" s="79"/>
      <c r="AC236" s="79"/>
      <c r="AD236" s="79"/>
      <c r="AE236" s="79"/>
      <c r="AF236" s="79"/>
      <c r="AG236" s="79"/>
      <c r="AH236" s="79"/>
      <c r="AI236" s="79"/>
      <c r="AJ236" s="79"/>
      <c r="AK236" s="79"/>
      <c r="AL236" s="79"/>
      <c r="AM236" s="79"/>
      <c r="AN236" s="79"/>
      <c r="AO236" s="79"/>
      <c r="AP236" s="79"/>
      <c r="AQ236" s="79"/>
      <c r="AR236" s="79"/>
      <c r="AS236" s="79"/>
      <c r="AT236" s="79"/>
      <c r="AU236" s="79"/>
      <c r="AV236" s="79"/>
      <c r="AW236" s="79"/>
      <c r="AX236" s="79"/>
      <c r="AY236" s="79"/>
      <c r="AZ236" s="79"/>
      <c r="BA236" s="79"/>
      <c r="BB236" s="79"/>
      <c r="BC236" s="79"/>
      <c r="BD236" s="79"/>
      <c r="BE236" s="79"/>
      <c r="BF236" s="79"/>
      <c r="BG236" s="79"/>
      <c r="BH236" s="79"/>
    </row>
    <row r="237" spans="1:60" x14ac:dyDescent="0.25">
      <c r="A237" s="79"/>
      <c r="J237" s="79"/>
      <c r="K237" s="79"/>
      <c r="L237" s="79"/>
      <c r="M237" s="79"/>
      <c r="N237" s="79"/>
      <c r="O237" s="79"/>
      <c r="P237" s="79"/>
      <c r="Q237" s="79"/>
      <c r="R237" s="79"/>
      <c r="S237" s="79"/>
      <c r="T237" s="79"/>
      <c r="U237" s="79"/>
      <c r="V237" s="79"/>
      <c r="W237" s="79"/>
      <c r="X237" s="79"/>
      <c r="Y237" s="79"/>
      <c r="Z237" s="79"/>
      <c r="AA237" s="79"/>
      <c r="AB237" s="79"/>
      <c r="AC237" s="79"/>
      <c r="AD237" s="79"/>
      <c r="AE237" s="79"/>
      <c r="AF237" s="79"/>
      <c r="AG237" s="79"/>
      <c r="AH237" s="79"/>
      <c r="AI237" s="79"/>
      <c r="AJ237" s="79"/>
      <c r="AK237" s="79"/>
      <c r="AL237" s="79"/>
      <c r="AM237" s="79"/>
      <c r="AN237" s="79"/>
      <c r="AO237" s="79"/>
      <c r="AP237" s="79"/>
      <c r="AQ237" s="79"/>
      <c r="AR237" s="79"/>
      <c r="AS237" s="79"/>
      <c r="AT237" s="79"/>
      <c r="AU237" s="79"/>
      <c r="AV237" s="79"/>
      <c r="AW237" s="79"/>
      <c r="AX237" s="79"/>
      <c r="AY237" s="79"/>
      <c r="AZ237" s="79"/>
      <c r="BA237" s="79"/>
      <c r="BB237" s="79"/>
      <c r="BC237" s="79"/>
      <c r="BD237" s="79"/>
      <c r="BE237" s="79"/>
      <c r="BF237" s="79"/>
      <c r="BG237" s="79"/>
      <c r="BH237" s="79"/>
    </row>
    <row r="238" spans="1:60" x14ac:dyDescent="0.25">
      <c r="A238" s="79"/>
      <c r="J238" s="79"/>
      <c r="K238" s="79"/>
      <c r="L238" s="79"/>
      <c r="M238" s="79"/>
      <c r="N238" s="79"/>
      <c r="O238" s="79"/>
      <c r="P238" s="79"/>
      <c r="Q238" s="79"/>
      <c r="R238" s="79"/>
      <c r="S238" s="79"/>
      <c r="T238" s="79"/>
      <c r="U238" s="79"/>
      <c r="V238" s="79"/>
      <c r="W238" s="79"/>
      <c r="X238" s="79"/>
      <c r="Y238" s="79"/>
      <c r="Z238" s="79"/>
      <c r="AA238" s="79"/>
      <c r="AB238" s="79"/>
      <c r="AC238" s="79"/>
      <c r="AD238" s="79"/>
      <c r="AE238" s="79"/>
      <c r="AF238" s="79"/>
      <c r="AG238" s="79"/>
      <c r="AH238" s="79"/>
      <c r="AI238" s="79"/>
      <c r="AJ238" s="79"/>
      <c r="AK238" s="79"/>
      <c r="AL238" s="79"/>
      <c r="AM238" s="79"/>
      <c r="AN238" s="79"/>
      <c r="AO238" s="79"/>
      <c r="AP238" s="79"/>
      <c r="AQ238" s="79"/>
      <c r="AR238" s="79"/>
      <c r="AS238" s="79"/>
      <c r="AT238" s="79"/>
      <c r="AU238" s="79"/>
      <c r="AV238" s="79"/>
      <c r="AW238" s="79"/>
      <c r="AX238" s="79"/>
      <c r="AY238" s="79"/>
      <c r="AZ238" s="79"/>
      <c r="BA238" s="79"/>
      <c r="BB238" s="79"/>
      <c r="BC238" s="79"/>
      <c r="BD238" s="79"/>
      <c r="BE238" s="79"/>
      <c r="BF238" s="79"/>
      <c r="BG238" s="79"/>
      <c r="BH238" s="79"/>
    </row>
    <row r="239" spans="1:60" x14ac:dyDescent="0.25">
      <c r="A239" s="79"/>
      <c r="J239" s="79"/>
      <c r="K239" s="79"/>
      <c r="L239" s="79"/>
      <c r="M239" s="79"/>
      <c r="N239" s="79"/>
      <c r="O239" s="79"/>
      <c r="P239" s="79"/>
      <c r="Q239" s="79"/>
      <c r="R239" s="79"/>
      <c r="S239" s="79"/>
      <c r="T239" s="79"/>
      <c r="U239" s="79"/>
      <c r="V239" s="79"/>
      <c r="W239" s="79"/>
      <c r="X239" s="79"/>
      <c r="Y239" s="79"/>
      <c r="Z239" s="79"/>
      <c r="AA239" s="79"/>
      <c r="AB239" s="79"/>
      <c r="AC239" s="79"/>
      <c r="AD239" s="79"/>
      <c r="AE239" s="79"/>
      <c r="AF239" s="79"/>
      <c r="AG239" s="79"/>
      <c r="AH239" s="79"/>
      <c r="AI239" s="79"/>
      <c r="AJ239" s="79"/>
      <c r="AK239" s="79"/>
      <c r="AL239" s="79"/>
      <c r="AM239" s="79"/>
      <c r="AN239" s="79"/>
      <c r="AO239" s="79"/>
      <c r="AP239" s="79"/>
      <c r="AQ239" s="79"/>
      <c r="AR239" s="79"/>
      <c r="AS239" s="79"/>
      <c r="AT239" s="79"/>
      <c r="AU239" s="79"/>
      <c r="AV239" s="79"/>
      <c r="AW239" s="79"/>
      <c r="AX239" s="79"/>
      <c r="AY239" s="79"/>
      <c r="AZ239" s="79"/>
      <c r="BA239" s="79"/>
      <c r="BB239" s="79"/>
      <c r="BC239" s="79"/>
      <c r="BD239" s="79"/>
      <c r="BE239" s="79"/>
      <c r="BF239" s="79"/>
      <c r="BG239" s="79"/>
      <c r="BH239" s="79"/>
    </row>
    <row r="240" spans="1:60" x14ac:dyDescent="0.25">
      <c r="A240" s="79"/>
      <c r="J240" s="79"/>
      <c r="K240" s="79"/>
      <c r="L240" s="79"/>
      <c r="M240" s="79"/>
      <c r="N240" s="79"/>
      <c r="O240" s="79"/>
      <c r="P240" s="79"/>
      <c r="Q240" s="79"/>
      <c r="R240" s="79"/>
      <c r="S240" s="79"/>
      <c r="T240" s="79"/>
      <c r="U240" s="79"/>
      <c r="V240" s="79"/>
      <c r="W240" s="79"/>
      <c r="X240" s="79"/>
      <c r="Y240" s="79"/>
      <c r="Z240" s="79"/>
      <c r="AA240" s="79"/>
      <c r="AB240" s="79"/>
      <c r="AC240" s="79"/>
      <c r="AD240" s="79"/>
      <c r="AE240" s="79"/>
      <c r="AF240" s="79"/>
      <c r="AG240" s="79"/>
      <c r="AH240" s="79"/>
      <c r="AI240" s="79"/>
      <c r="AJ240" s="79"/>
      <c r="AK240" s="79"/>
      <c r="AL240" s="79"/>
      <c r="AM240" s="79"/>
      <c r="AN240" s="79"/>
      <c r="AO240" s="79"/>
      <c r="AP240" s="79"/>
      <c r="AQ240" s="79"/>
      <c r="AR240" s="79"/>
      <c r="AS240" s="79"/>
      <c r="AT240" s="79"/>
      <c r="AU240" s="79"/>
      <c r="AV240" s="79"/>
      <c r="AW240" s="79"/>
      <c r="AX240" s="79"/>
      <c r="AY240" s="79"/>
      <c r="AZ240" s="79"/>
      <c r="BA240" s="79"/>
      <c r="BB240" s="79"/>
      <c r="BC240" s="79"/>
      <c r="BD240" s="79"/>
      <c r="BE240" s="79"/>
      <c r="BF240" s="79"/>
      <c r="BG240" s="79"/>
      <c r="BH240" s="79"/>
    </row>
    <row r="241" spans="1:60" x14ac:dyDescent="0.25">
      <c r="A241" s="79"/>
      <c r="J241" s="79"/>
      <c r="K241" s="79"/>
      <c r="L241" s="79"/>
      <c r="M241" s="79"/>
      <c r="N241" s="79"/>
      <c r="O241" s="79"/>
      <c r="P241" s="79"/>
      <c r="Q241" s="79"/>
      <c r="R241" s="79"/>
      <c r="S241" s="79"/>
      <c r="T241" s="79"/>
      <c r="U241" s="79"/>
      <c r="V241" s="79"/>
      <c r="W241" s="79"/>
      <c r="X241" s="79"/>
      <c r="Y241" s="79"/>
      <c r="Z241" s="79"/>
      <c r="AA241" s="79"/>
      <c r="AB241" s="79"/>
      <c r="AC241" s="79"/>
      <c r="AD241" s="79"/>
      <c r="AE241" s="79"/>
      <c r="AF241" s="79"/>
      <c r="AG241" s="79"/>
      <c r="AH241" s="79"/>
      <c r="AI241" s="79"/>
      <c r="AJ241" s="79"/>
      <c r="AK241" s="79"/>
      <c r="AL241" s="79"/>
      <c r="AM241" s="79"/>
      <c r="AN241" s="79"/>
      <c r="AO241" s="79"/>
      <c r="AP241" s="79"/>
      <c r="AQ241" s="79"/>
      <c r="AR241" s="79"/>
      <c r="AS241" s="79"/>
      <c r="AT241" s="79"/>
      <c r="AU241" s="79"/>
      <c r="AV241" s="79"/>
      <c r="AW241" s="79"/>
      <c r="AX241" s="79"/>
      <c r="AY241" s="79"/>
      <c r="AZ241" s="79"/>
      <c r="BA241" s="79"/>
      <c r="BB241" s="79"/>
      <c r="BC241" s="79"/>
      <c r="BD241" s="79"/>
      <c r="BE241" s="79"/>
      <c r="BF241" s="79"/>
      <c r="BG241" s="79"/>
      <c r="BH241" s="79"/>
    </row>
    <row r="242" spans="1:60" x14ac:dyDescent="0.25">
      <c r="A242" s="79"/>
      <c r="J242" s="79"/>
      <c r="K242" s="79"/>
      <c r="L242" s="79"/>
      <c r="M242" s="79"/>
      <c r="N242" s="79"/>
      <c r="O242" s="79"/>
      <c r="P242" s="79"/>
      <c r="Q242" s="79"/>
      <c r="R242" s="79"/>
      <c r="S242" s="79"/>
      <c r="T242" s="79"/>
      <c r="U242" s="79"/>
      <c r="V242" s="79"/>
      <c r="W242" s="79"/>
      <c r="X242" s="79"/>
      <c r="Y242" s="79"/>
      <c r="Z242" s="79"/>
      <c r="AA242" s="79"/>
      <c r="AB242" s="79"/>
      <c r="AC242" s="79"/>
      <c r="AD242" s="79"/>
      <c r="AE242" s="79"/>
      <c r="AF242" s="79"/>
      <c r="AG242" s="79"/>
      <c r="AH242" s="79"/>
      <c r="AI242" s="79"/>
      <c r="AJ242" s="79"/>
      <c r="AK242" s="79"/>
      <c r="AL242" s="79"/>
      <c r="AM242" s="79"/>
      <c r="AN242" s="79"/>
      <c r="AO242" s="79"/>
      <c r="AP242" s="79"/>
      <c r="AQ242" s="79"/>
      <c r="AR242" s="79"/>
      <c r="AS242" s="79"/>
      <c r="AT242" s="79"/>
      <c r="AU242" s="79"/>
      <c r="AV242" s="79"/>
      <c r="AW242" s="79"/>
      <c r="AX242" s="79"/>
      <c r="AY242" s="79"/>
      <c r="AZ242" s="79"/>
      <c r="BA242" s="79"/>
      <c r="BB242" s="79"/>
      <c r="BC242" s="79"/>
      <c r="BD242" s="79"/>
      <c r="BE242" s="79"/>
      <c r="BF242" s="79"/>
      <c r="BG242" s="79"/>
      <c r="BH242" s="79"/>
    </row>
    <row r="243" spans="1:60" x14ac:dyDescent="0.25">
      <c r="A243" s="79"/>
      <c r="J243" s="79"/>
      <c r="K243" s="79"/>
      <c r="L243" s="79"/>
      <c r="M243" s="79"/>
      <c r="N243" s="79"/>
      <c r="O243" s="79"/>
      <c r="P243" s="79"/>
      <c r="Q243" s="79"/>
      <c r="R243" s="79"/>
      <c r="S243" s="79"/>
      <c r="T243" s="79"/>
      <c r="U243" s="79"/>
      <c r="V243" s="79"/>
      <c r="W243" s="79"/>
      <c r="X243" s="79"/>
      <c r="Y243" s="79"/>
      <c r="Z243" s="79"/>
      <c r="AA243" s="79"/>
      <c r="AB243" s="79"/>
      <c r="AC243" s="79"/>
      <c r="AD243" s="79"/>
      <c r="AE243" s="79"/>
      <c r="AF243" s="79"/>
      <c r="AG243" s="79"/>
      <c r="AH243" s="79"/>
      <c r="AI243" s="79"/>
      <c r="AJ243" s="79"/>
      <c r="AK243" s="79"/>
      <c r="AL243" s="79"/>
      <c r="AM243" s="79"/>
      <c r="AN243" s="79"/>
      <c r="AO243" s="79"/>
      <c r="AP243" s="79"/>
      <c r="AQ243" s="79"/>
      <c r="AR243" s="79"/>
      <c r="AS243" s="79"/>
      <c r="AT243" s="79"/>
      <c r="AU243" s="79"/>
      <c r="AV243" s="79"/>
      <c r="AW243" s="79"/>
      <c r="AX243" s="79"/>
      <c r="AY243" s="79"/>
      <c r="AZ243" s="79"/>
      <c r="BA243" s="79"/>
      <c r="BB243" s="79"/>
      <c r="BC243" s="79"/>
      <c r="BD243" s="79"/>
      <c r="BE243" s="79"/>
      <c r="BF243" s="79"/>
      <c r="BG243" s="79"/>
      <c r="BH243" s="79"/>
    </row>
    <row r="244" spans="1:60" x14ac:dyDescent="0.25">
      <c r="A244" s="79"/>
      <c r="J244" s="79"/>
      <c r="K244" s="79"/>
      <c r="L244" s="79"/>
      <c r="M244" s="79"/>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79"/>
      <c r="AL244" s="79"/>
      <c r="AM244" s="79"/>
      <c r="AN244" s="79"/>
      <c r="AO244" s="79"/>
      <c r="AP244" s="79"/>
      <c r="AQ244" s="79"/>
      <c r="AR244" s="79"/>
      <c r="AS244" s="79"/>
      <c r="AT244" s="79"/>
      <c r="AU244" s="79"/>
      <c r="AV244" s="79"/>
      <c r="AW244" s="79"/>
      <c r="AX244" s="79"/>
      <c r="AY244" s="79"/>
      <c r="AZ244" s="79"/>
      <c r="BA244" s="79"/>
      <c r="BB244" s="79"/>
      <c r="BC244" s="79"/>
      <c r="BD244" s="79"/>
      <c r="BE244" s="79"/>
      <c r="BF244" s="79"/>
      <c r="BG244" s="79"/>
      <c r="BH244" s="79"/>
    </row>
    <row r="245" spans="1:60" x14ac:dyDescent="0.25">
      <c r="A245" s="79"/>
    </row>
    <row r="246" spans="1:60" x14ac:dyDescent="0.25">
      <c r="A246" s="79"/>
    </row>
    <row r="247" spans="1:60" x14ac:dyDescent="0.25">
      <c r="A247" s="79"/>
    </row>
    <row r="248" spans="1:60" x14ac:dyDescent="0.25">
      <c r="A248" s="79"/>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79"/>
      <c r="B1" s="402" t="s">
        <v>182</v>
      </c>
      <c r="C1" s="402"/>
      <c r="D1" s="402"/>
      <c r="E1" s="79"/>
      <c r="F1" s="79"/>
      <c r="G1" s="79"/>
      <c r="H1" s="79"/>
      <c r="I1" s="79"/>
      <c r="J1" s="79"/>
      <c r="K1" s="79"/>
      <c r="L1" s="79"/>
      <c r="M1" s="79"/>
      <c r="N1" s="79"/>
      <c r="O1" s="79"/>
      <c r="P1" s="79"/>
      <c r="Q1" s="79"/>
      <c r="R1" s="79"/>
      <c r="S1" s="79"/>
      <c r="T1" s="79"/>
      <c r="U1" s="79"/>
      <c r="V1" s="79"/>
      <c r="W1" s="79"/>
      <c r="X1" s="79"/>
      <c r="Y1" s="79"/>
      <c r="Z1" s="79"/>
      <c r="AA1" s="79"/>
      <c r="AB1" s="79"/>
      <c r="AC1" s="79"/>
      <c r="AD1" s="79"/>
      <c r="AE1" s="79"/>
    </row>
    <row r="2" spans="1:37" x14ac:dyDescent="0.25">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row>
    <row r="3" spans="1:37" ht="25.5" x14ac:dyDescent="0.25">
      <c r="A3" s="79"/>
      <c r="B3" s="8"/>
      <c r="C3" s="9" t="s">
        <v>183</v>
      </c>
      <c r="D3" s="9" t="s">
        <v>166</v>
      </c>
      <c r="E3" s="79"/>
      <c r="F3" s="79"/>
      <c r="G3" s="79"/>
      <c r="H3" s="79"/>
      <c r="I3" s="79"/>
      <c r="J3" s="79"/>
      <c r="K3" s="79"/>
      <c r="L3" s="79"/>
      <c r="M3" s="79"/>
      <c r="N3" s="79"/>
      <c r="O3" s="79"/>
      <c r="P3" s="79"/>
      <c r="Q3" s="79"/>
      <c r="R3" s="79"/>
      <c r="S3" s="79"/>
      <c r="T3" s="79"/>
      <c r="U3" s="79"/>
      <c r="V3" s="79"/>
      <c r="W3" s="79"/>
      <c r="X3" s="79"/>
      <c r="Y3" s="79"/>
      <c r="Z3" s="79"/>
      <c r="AA3" s="79"/>
      <c r="AB3" s="79"/>
      <c r="AC3" s="79"/>
      <c r="AD3" s="79"/>
      <c r="AE3" s="79"/>
    </row>
    <row r="4" spans="1:37" ht="51" x14ac:dyDescent="0.25">
      <c r="A4" s="79"/>
      <c r="B4" s="10" t="s">
        <v>184</v>
      </c>
      <c r="C4" s="11" t="s">
        <v>185</v>
      </c>
      <c r="D4" s="12">
        <v>0.2</v>
      </c>
      <c r="E4" s="79"/>
      <c r="F4" s="79"/>
      <c r="G4" s="79"/>
      <c r="H4" s="79"/>
      <c r="I4" s="79"/>
      <c r="J4" s="79"/>
      <c r="K4" s="79"/>
      <c r="L4" s="79"/>
      <c r="M4" s="79"/>
      <c r="N4" s="79"/>
      <c r="O4" s="79"/>
      <c r="P4" s="79"/>
      <c r="Q4" s="79"/>
      <c r="R4" s="79"/>
      <c r="S4" s="79"/>
      <c r="T4" s="79"/>
      <c r="U4" s="79"/>
      <c r="V4" s="79"/>
      <c r="W4" s="79"/>
      <c r="X4" s="79"/>
      <c r="Y4" s="79"/>
      <c r="Z4" s="79"/>
      <c r="AA4" s="79"/>
      <c r="AB4" s="79"/>
      <c r="AC4" s="79"/>
      <c r="AD4" s="79"/>
      <c r="AE4" s="79"/>
    </row>
    <row r="5" spans="1:37" ht="51" x14ac:dyDescent="0.25">
      <c r="A5" s="79"/>
      <c r="B5" s="13" t="s">
        <v>186</v>
      </c>
      <c r="C5" s="14" t="s">
        <v>187</v>
      </c>
      <c r="D5" s="15">
        <v>0.4</v>
      </c>
      <c r="E5" s="79"/>
      <c r="F5" s="79"/>
      <c r="G5" s="79"/>
      <c r="H5" s="79"/>
      <c r="I5" s="79"/>
      <c r="J5" s="79"/>
      <c r="K5" s="79"/>
      <c r="L5" s="79"/>
      <c r="M5" s="79"/>
      <c r="N5" s="79"/>
      <c r="O5" s="79"/>
      <c r="P5" s="79"/>
      <c r="Q5" s="79"/>
      <c r="R5" s="79"/>
      <c r="S5" s="79"/>
      <c r="T5" s="79"/>
      <c r="U5" s="79"/>
      <c r="V5" s="79"/>
      <c r="W5" s="79"/>
      <c r="X5" s="79"/>
      <c r="Y5" s="79"/>
      <c r="Z5" s="79"/>
      <c r="AA5" s="79"/>
      <c r="AB5" s="79"/>
      <c r="AC5" s="79"/>
      <c r="AD5" s="79"/>
      <c r="AE5" s="79"/>
    </row>
    <row r="6" spans="1:37" ht="51" x14ac:dyDescent="0.25">
      <c r="A6" s="79"/>
      <c r="B6" s="16" t="s">
        <v>188</v>
      </c>
      <c r="C6" s="14" t="s">
        <v>189</v>
      </c>
      <c r="D6" s="15">
        <v>0.6</v>
      </c>
      <c r="E6" s="79"/>
      <c r="F6" s="79"/>
      <c r="G6" s="79"/>
      <c r="H6" s="79"/>
      <c r="I6" s="79"/>
      <c r="J6" s="79"/>
      <c r="K6" s="79"/>
      <c r="L6" s="79"/>
      <c r="M6" s="79"/>
      <c r="N6" s="79"/>
      <c r="O6" s="79"/>
      <c r="P6" s="79"/>
      <c r="Q6" s="79"/>
      <c r="R6" s="79"/>
      <c r="S6" s="79"/>
      <c r="T6" s="79"/>
      <c r="U6" s="79"/>
      <c r="V6" s="79"/>
      <c r="W6" s="79"/>
      <c r="X6" s="79"/>
      <c r="Y6" s="79"/>
      <c r="Z6" s="79"/>
      <c r="AA6" s="79"/>
      <c r="AB6" s="79"/>
      <c r="AC6" s="79"/>
      <c r="AD6" s="79"/>
      <c r="AE6" s="79"/>
    </row>
    <row r="7" spans="1:37" ht="76.5" x14ac:dyDescent="0.25">
      <c r="A7" s="79"/>
      <c r="B7" s="17" t="s">
        <v>190</v>
      </c>
      <c r="C7" s="14" t="s">
        <v>191</v>
      </c>
      <c r="D7" s="15">
        <v>0.8</v>
      </c>
      <c r="E7" s="79"/>
      <c r="F7" s="79"/>
      <c r="G7" s="79"/>
      <c r="H7" s="79"/>
      <c r="I7" s="79"/>
      <c r="J7" s="79"/>
      <c r="K7" s="79"/>
      <c r="L7" s="79"/>
      <c r="M7" s="79"/>
      <c r="N7" s="79"/>
      <c r="O7" s="79"/>
      <c r="P7" s="79"/>
      <c r="Q7" s="79"/>
      <c r="R7" s="79"/>
      <c r="S7" s="79"/>
      <c r="T7" s="79"/>
      <c r="U7" s="79"/>
      <c r="V7" s="79"/>
      <c r="W7" s="79"/>
      <c r="X7" s="79"/>
      <c r="Y7" s="79"/>
      <c r="Z7" s="79"/>
      <c r="AA7" s="79"/>
      <c r="AB7" s="79"/>
      <c r="AC7" s="79"/>
      <c r="AD7" s="79"/>
      <c r="AE7" s="79"/>
    </row>
    <row r="8" spans="1:37" ht="51" x14ac:dyDescent="0.25">
      <c r="A8" s="79"/>
      <c r="B8" s="18" t="s">
        <v>192</v>
      </c>
      <c r="C8" s="14" t="s">
        <v>193</v>
      </c>
      <c r="D8" s="15">
        <v>1</v>
      </c>
      <c r="E8" s="79"/>
      <c r="F8" s="79"/>
      <c r="G8" s="79"/>
      <c r="H8" s="79"/>
      <c r="I8" s="79"/>
      <c r="J8" s="79"/>
      <c r="K8" s="79"/>
      <c r="L8" s="79"/>
      <c r="M8" s="79"/>
      <c r="N8" s="79"/>
      <c r="O8" s="79"/>
      <c r="P8" s="79"/>
      <c r="Q8" s="79"/>
      <c r="R8" s="79"/>
      <c r="S8" s="79"/>
      <c r="T8" s="79"/>
      <c r="U8" s="79"/>
      <c r="V8" s="79"/>
      <c r="W8" s="79"/>
      <c r="X8" s="79"/>
      <c r="Y8" s="79"/>
      <c r="Z8" s="79"/>
      <c r="AA8" s="79"/>
      <c r="AB8" s="79"/>
      <c r="AC8" s="79"/>
      <c r="AD8" s="79"/>
      <c r="AE8" s="79"/>
    </row>
    <row r="9" spans="1:37" x14ac:dyDescent="0.25">
      <c r="A9" s="79"/>
      <c r="B9" s="100"/>
      <c r="C9" s="100"/>
      <c r="D9" s="100"/>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row>
    <row r="10" spans="1:37" ht="16.5" x14ac:dyDescent="0.25">
      <c r="A10" s="79"/>
      <c r="B10" s="101"/>
      <c r="C10" s="100"/>
      <c r="D10" s="100"/>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row>
    <row r="11" spans="1:37" x14ac:dyDescent="0.25">
      <c r="A11" s="79"/>
      <c r="B11" s="100"/>
      <c r="C11" s="100"/>
      <c r="D11" s="100"/>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row>
    <row r="12" spans="1:37" x14ac:dyDescent="0.25">
      <c r="A12" s="79"/>
      <c r="B12" s="100"/>
      <c r="C12" s="100"/>
      <c r="D12" s="100"/>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row>
    <row r="13" spans="1:37" x14ac:dyDescent="0.25">
      <c r="A13" s="79"/>
      <c r="B13" s="100"/>
      <c r="C13" s="100"/>
      <c r="D13" s="100"/>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row>
    <row r="14" spans="1:37" x14ac:dyDescent="0.25">
      <c r="A14" s="79"/>
      <c r="B14" s="100"/>
      <c r="C14" s="100"/>
      <c r="D14" s="100"/>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row>
    <row r="15" spans="1:37" x14ac:dyDescent="0.25">
      <c r="A15" s="79"/>
      <c r="B15" s="100"/>
      <c r="C15" s="100"/>
      <c r="D15" s="100"/>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row>
    <row r="16" spans="1:37" x14ac:dyDescent="0.25">
      <c r="A16" s="79"/>
      <c r="B16" s="100"/>
      <c r="C16" s="100"/>
      <c r="D16" s="100"/>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row>
    <row r="17" spans="1:37" x14ac:dyDescent="0.25">
      <c r="A17" s="79"/>
      <c r="B17" s="100"/>
      <c r="C17" s="100"/>
      <c r="D17" s="100"/>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row>
    <row r="18" spans="1:37" x14ac:dyDescent="0.25">
      <c r="A18" s="79"/>
      <c r="B18" s="100"/>
      <c r="C18" s="100"/>
      <c r="D18" s="100"/>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row>
    <row r="19" spans="1:37" x14ac:dyDescent="0.25">
      <c r="A19" s="79"/>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row>
    <row r="20" spans="1:37" x14ac:dyDescent="0.25">
      <c r="A20" s="79"/>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row>
    <row r="21" spans="1:37" x14ac:dyDescent="0.25">
      <c r="A21" s="79"/>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row>
    <row r="22" spans="1:37" x14ac:dyDescent="0.25">
      <c r="A22" s="79"/>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row>
    <row r="23" spans="1:37" x14ac:dyDescent="0.25">
      <c r="A23" s="79"/>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row>
    <row r="24" spans="1:37" x14ac:dyDescent="0.25">
      <c r="A24" s="79"/>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row>
    <row r="25" spans="1:37" x14ac:dyDescent="0.25">
      <c r="A25" s="79"/>
      <c r="B25" s="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row>
    <row r="26" spans="1:37" x14ac:dyDescent="0.25">
      <c r="A26" s="79"/>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row>
    <row r="27" spans="1:37" x14ac:dyDescent="0.25">
      <c r="A27" s="79"/>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row>
    <row r="28" spans="1:37" x14ac:dyDescent="0.25">
      <c r="A28" s="79"/>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row>
    <row r="29" spans="1:37" x14ac:dyDescent="0.25">
      <c r="A29" s="79"/>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row>
    <row r="30" spans="1:37" x14ac:dyDescent="0.25">
      <c r="A30" s="79"/>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row>
    <row r="31" spans="1:37" x14ac:dyDescent="0.25">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row>
    <row r="32" spans="1:37" x14ac:dyDescent="0.25">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row>
    <row r="33" spans="1:31" x14ac:dyDescent="0.25">
      <c r="A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row>
    <row r="34" spans="1:31" x14ac:dyDescent="0.25">
      <c r="A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row>
    <row r="35" spans="1:31" x14ac:dyDescent="0.25">
      <c r="A35" s="79"/>
    </row>
    <row r="36" spans="1:31" x14ac:dyDescent="0.25">
      <c r="A36" s="79"/>
    </row>
    <row r="37" spans="1:31" x14ac:dyDescent="0.25">
      <c r="A37" s="79"/>
    </row>
    <row r="38" spans="1:31" x14ac:dyDescent="0.25">
      <c r="A38" s="79"/>
    </row>
    <row r="39" spans="1:31" x14ac:dyDescent="0.25">
      <c r="A39" s="79"/>
    </row>
    <row r="40" spans="1:31" x14ac:dyDescent="0.25">
      <c r="A40" s="79"/>
    </row>
    <row r="41" spans="1:31" x14ac:dyDescent="0.25">
      <c r="A41" s="79"/>
    </row>
    <row r="42" spans="1:31" x14ac:dyDescent="0.25">
      <c r="A42" s="79"/>
    </row>
    <row r="43" spans="1:31" x14ac:dyDescent="0.25">
      <c r="A43" s="79"/>
    </row>
    <row r="44" spans="1:31" x14ac:dyDescent="0.25">
      <c r="A44" s="79"/>
    </row>
    <row r="45" spans="1:31" x14ac:dyDescent="0.25">
      <c r="A45" s="79"/>
    </row>
    <row r="46" spans="1:31" x14ac:dyDescent="0.25">
      <c r="A46" s="79"/>
    </row>
    <row r="47" spans="1:31" x14ac:dyDescent="0.25">
      <c r="A47" s="79"/>
    </row>
    <row r="48" spans="1:31" x14ac:dyDescent="0.25">
      <c r="A48" s="79"/>
    </row>
    <row r="49" spans="1:1" x14ac:dyDescent="0.25">
      <c r="A49" s="79"/>
    </row>
    <row r="50" spans="1:1" x14ac:dyDescent="0.25">
      <c r="A50" s="79"/>
    </row>
    <row r="51" spans="1:1" x14ac:dyDescent="0.25">
      <c r="A51" s="79"/>
    </row>
    <row r="52" spans="1:1" x14ac:dyDescent="0.25">
      <c r="A52" s="79"/>
    </row>
    <row r="53" spans="1:1" x14ac:dyDescent="0.25">
      <c r="A53" s="79"/>
    </row>
    <row r="54" spans="1:1" x14ac:dyDescent="0.25">
      <c r="A54" s="79"/>
    </row>
    <row r="55" spans="1:1" x14ac:dyDescent="0.25">
      <c r="A55" s="79"/>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79"/>
      <c r="B1" s="403" t="s">
        <v>194</v>
      </c>
      <c r="C1" s="403"/>
      <c r="D1" s="403"/>
      <c r="E1" s="79"/>
      <c r="F1" s="79"/>
      <c r="G1" s="79"/>
      <c r="H1" s="79"/>
      <c r="I1" s="79"/>
      <c r="J1" s="79"/>
      <c r="K1" s="79"/>
      <c r="L1" s="79"/>
      <c r="M1" s="79"/>
      <c r="N1" s="79"/>
      <c r="O1" s="79"/>
      <c r="P1" s="79"/>
      <c r="Q1" s="79"/>
      <c r="R1" s="79"/>
      <c r="S1" s="79"/>
      <c r="T1" s="79"/>
      <c r="U1" s="79"/>
    </row>
    <row r="2" spans="1:21" x14ac:dyDescent="0.25">
      <c r="A2" s="79"/>
      <c r="B2" s="79"/>
      <c r="C2" s="79"/>
      <c r="D2" s="79"/>
      <c r="E2" s="79"/>
      <c r="F2" s="79"/>
      <c r="G2" s="79"/>
      <c r="H2" s="79"/>
      <c r="I2" s="79"/>
      <c r="J2" s="79"/>
      <c r="K2" s="79"/>
      <c r="L2" s="79"/>
      <c r="M2" s="79"/>
      <c r="N2" s="79"/>
      <c r="O2" s="79"/>
      <c r="P2" s="79"/>
      <c r="Q2" s="79"/>
      <c r="R2" s="79"/>
      <c r="S2" s="79"/>
      <c r="T2" s="79"/>
      <c r="U2" s="79"/>
    </row>
    <row r="3" spans="1:21" ht="30" x14ac:dyDescent="0.25">
      <c r="A3" s="79"/>
      <c r="B3" s="97"/>
      <c r="C3" s="32" t="s">
        <v>195</v>
      </c>
      <c r="D3" s="32" t="s">
        <v>196</v>
      </c>
      <c r="E3" s="79"/>
      <c r="F3" s="79"/>
      <c r="G3" s="79"/>
      <c r="H3" s="79"/>
      <c r="I3" s="79"/>
      <c r="J3" s="79"/>
      <c r="K3" s="79"/>
      <c r="L3" s="79"/>
      <c r="M3" s="79"/>
      <c r="N3" s="79"/>
      <c r="O3" s="79"/>
      <c r="P3" s="79"/>
      <c r="Q3" s="79"/>
      <c r="R3" s="79"/>
      <c r="S3" s="79"/>
      <c r="T3" s="79"/>
      <c r="U3" s="79"/>
    </row>
    <row r="4" spans="1:21" ht="33.75" x14ac:dyDescent="0.25">
      <c r="A4" s="96" t="s">
        <v>197</v>
      </c>
      <c r="B4" s="35" t="s">
        <v>198</v>
      </c>
      <c r="C4" s="40" t="s">
        <v>199</v>
      </c>
      <c r="D4" s="33" t="s">
        <v>200</v>
      </c>
      <c r="E4" s="79"/>
      <c r="F4" s="79"/>
      <c r="G4" s="79"/>
      <c r="H4" s="79"/>
      <c r="I4" s="79"/>
      <c r="J4" s="79"/>
      <c r="K4" s="79"/>
      <c r="L4" s="79"/>
      <c r="M4" s="79"/>
      <c r="N4" s="79"/>
      <c r="O4" s="79"/>
      <c r="P4" s="79"/>
      <c r="Q4" s="79"/>
      <c r="R4" s="79"/>
      <c r="S4" s="79"/>
      <c r="T4" s="79"/>
      <c r="U4" s="79"/>
    </row>
    <row r="5" spans="1:21" ht="67.5" x14ac:dyDescent="0.25">
      <c r="A5" s="96" t="s">
        <v>201</v>
      </c>
      <c r="B5" s="36" t="s">
        <v>202</v>
      </c>
      <c r="C5" s="41" t="s">
        <v>203</v>
      </c>
      <c r="D5" s="34" t="s">
        <v>204</v>
      </c>
      <c r="E5" s="79"/>
      <c r="F5" s="79"/>
      <c r="G5" s="79"/>
      <c r="H5" s="79"/>
      <c r="I5" s="79"/>
      <c r="J5" s="79"/>
      <c r="K5" s="79"/>
      <c r="L5" s="79"/>
      <c r="M5" s="79"/>
      <c r="N5" s="79"/>
      <c r="O5" s="79"/>
      <c r="P5" s="79"/>
      <c r="Q5" s="79"/>
      <c r="R5" s="79"/>
      <c r="S5" s="79"/>
      <c r="T5" s="79"/>
      <c r="U5" s="79"/>
    </row>
    <row r="6" spans="1:21" ht="67.5" x14ac:dyDescent="0.25">
      <c r="A6" s="96" t="s">
        <v>172</v>
      </c>
      <c r="B6" s="37" t="s">
        <v>205</v>
      </c>
      <c r="C6" s="41" t="s">
        <v>206</v>
      </c>
      <c r="D6" s="34" t="s">
        <v>207</v>
      </c>
      <c r="E6" s="79"/>
      <c r="F6" s="79"/>
      <c r="G6" s="79"/>
      <c r="H6" s="79"/>
      <c r="I6" s="79"/>
      <c r="J6" s="79"/>
      <c r="K6" s="79"/>
      <c r="L6" s="79"/>
      <c r="M6" s="79"/>
      <c r="N6" s="79"/>
      <c r="O6" s="79"/>
      <c r="P6" s="79"/>
      <c r="Q6" s="79"/>
      <c r="R6" s="79"/>
      <c r="S6" s="79"/>
      <c r="T6" s="79"/>
      <c r="U6" s="79"/>
    </row>
    <row r="7" spans="1:21" ht="101.25" x14ac:dyDescent="0.25">
      <c r="A7" s="96" t="s">
        <v>208</v>
      </c>
      <c r="B7" s="38" t="s">
        <v>209</v>
      </c>
      <c r="C7" s="41" t="s">
        <v>210</v>
      </c>
      <c r="D7" s="34" t="s">
        <v>211</v>
      </c>
      <c r="E7" s="79"/>
      <c r="F7" s="79"/>
      <c r="G7" s="79"/>
      <c r="H7" s="79"/>
      <c r="I7" s="79"/>
      <c r="J7" s="79"/>
      <c r="K7" s="79"/>
      <c r="L7" s="79"/>
      <c r="M7" s="79"/>
      <c r="N7" s="79"/>
      <c r="O7" s="79"/>
      <c r="P7" s="79"/>
      <c r="Q7" s="79"/>
      <c r="R7" s="79"/>
      <c r="S7" s="79"/>
      <c r="T7" s="79"/>
      <c r="U7" s="79"/>
    </row>
    <row r="8" spans="1:21" ht="67.5" x14ac:dyDescent="0.25">
      <c r="A8" s="96" t="s">
        <v>212</v>
      </c>
      <c r="B8" s="39" t="s">
        <v>213</v>
      </c>
      <c r="C8" s="41" t="s">
        <v>214</v>
      </c>
      <c r="D8" s="34" t="s">
        <v>215</v>
      </c>
      <c r="E8" s="79"/>
      <c r="F8" s="79"/>
      <c r="G8" s="79"/>
      <c r="H8" s="79"/>
      <c r="I8" s="79"/>
      <c r="J8" s="79"/>
      <c r="K8" s="79"/>
      <c r="L8" s="79"/>
      <c r="M8" s="79"/>
      <c r="N8" s="79"/>
      <c r="O8" s="79"/>
      <c r="P8" s="79"/>
      <c r="Q8" s="79"/>
      <c r="R8" s="79"/>
      <c r="S8" s="79"/>
      <c r="T8" s="79"/>
      <c r="U8" s="79"/>
    </row>
    <row r="9" spans="1:21" ht="20.25" x14ac:dyDescent="0.25">
      <c r="A9" s="96"/>
      <c r="B9" s="96"/>
      <c r="C9" s="98"/>
      <c r="D9" s="98"/>
      <c r="E9" s="79"/>
      <c r="F9" s="79"/>
      <c r="G9" s="79"/>
      <c r="H9" s="79"/>
      <c r="I9" s="79"/>
      <c r="J9" s="79"/>
      <c r="K9" s="79"/>
      <c r="L9" s="79"/>
      <c r="M9" s="79"/>
      <c r="N9" s="79"/>
      <c r="O9" s="79"/>
      <c r="P9" s="79"/>
      <c r="Q9" s="79"/>
      <c r="R9" s="79"/>
      <c r="S9" s="79"/>
      <c r="T9" s="79"/>
      <c r="U9" s="79"/>
    </row>
    <row r="10" spans="1:21" ht="16.5" x14ac:dyDescent="0.25">
      <c r="A10" s="96"/>
      <c r="B10" s="99"/>
      <c r="C10" s="99"/>
      <c r="D10" s="99"/>
      <c r="E10" s="79"/>
      <c r="F10" s="79"/>
      <c r="G10" s="79"/>
      <c r="H10" s="79"/>
      <c r="I10" s="79"/>
      <c r="J10" s="79"/>
      <c r="K10" s="79"/>
      <c r="L10" s="79"/>
      <c r="M10" s="79"/>
      <c r="N10" s="79"/>
      <c r="O10" s="79"/>
      <c r="P10" s="79"/>
      <c r="Q10" s="79"/>
      <c r="R10" s="79"/>
      <c r="S10" s="79"/>
      <c r="T10" s="79"/>
      <c r="U10" s="79"/>
    </row>
    <row r="11" spans="1:21" x14ac:dyDescent="0.25">
      <c r="A11" s="96"/>
      <c r="B11" s="96" t="s">
        <v>216</v>
      </c>
      <c r="C11" s="96" t="s">
        <v>217</v>
      </c>
      <c r="D11" s="96" t="s">
        <v>218</v>
      </c>
      <c r="E11" s="79"/>
      <c r="F11" s="79"/>
      <c r="G11" s="79"/>
      <c r="H11" s="79"/>
      <c r="I11" s="79"/>
      <c r="J11" s="79"/>
      <c r="K11" s="79"/>
      <c r="L11" s="79"/>
      <c r="M11" s="79"/>
      <c r="N11" s="79"/>
      <c r="O11" s="79"/>
      <c r="P11" s="79"/>
      <c r="Q11" s="79"/>
      <c r="R11" s="79"/>
      <c r="S11" s="79"/>
      <c r="T11" s="79"/>
      <c r="U11" s="79"/>
    </row>
    <row r="12" spans="1:21" x14ac:dyDescent="0.25">
      <c r="A12" s="96"/>
      <c r="B12" s="96" t="s">
        <v>219</v>
      </c>
      <c r="C12" s="96" t="s">
        <v>148</v>
      </c>
      <c r="D12" s="96" t="s">
        <v>220</v>
      </c>
      <c r="E12" s="79"/>
      <c r="F12" s="79"/>
      <c r="G12" s="79"/>
      <c r="H12" s="79"/>
      <c r="I12" s="79"/>
      <c r="J12" s="79"/>
      <c r="K12" s="79"/>
      <c r="L12" s="79"/>
      <c r="M12" s="79"/>
      <c r="N12" s="79"/>
      <c r="O12" s="79"/>
      <c r="P12" s="79"/>
      <c r="Q12" s="79"/>
      <c r="R12" s="79"/>
      <c r="S12" s="79"/>
      <c r="T12" s="79"/>
      <c r="U12" s="79"/>
    </row>
    <row r="13" spans="1:21" x14ac:dyDescent="0.25">
      <c r="A13" s="96"/>
      <c r="B13" s="96"/>
      <c r="C13" s="96" t="s">
        <v>221</v>
      </c>
      <c r="D13" s="96" t="s">
        <v>142</v>
      </c>
      <c r="E13" s="79"/>
      <c r="F13" s="79"/>
      <c r="G13" s="79"/>
      <c r="H13" s="79"/>
      <c r="I13" s="79"/>
      <c r="J13" s="79"/>
      <c r="K13" s="79"/>
      <c r="L13" s="79"/>
      <c r="M13" s="79"/>
      <c r="N13" s="79"/>
      <c r="O13" s="79"/>
      <c r="P13" s="79"/>
      <c r="Q13" s="79"/>
      <c r="R13" s="79"/>
      <c r="S13" s="79"/>
      <c r="T13" s="79"/>
      <c r="U13" s="79"/>
    </row>
    <row r="14" spans="1:21" x14ac:dyDescent="0.25">
      <c r="A14" s="96"/>
      <c r="B14" s="96"/>
      <c r="C14" s="96" t="s">
        <v>222</v>
      </c>
      <c r="D14" s="96" t="s">
        <v>163</v>
      </c>
      <c r="E14" s="79"/>
      <c r="F14" s="79"/>
      <c r="G14" s="79"/>
      <c r="H14" s="79"/>
      <c r="I14" s="79"/>
      <c r="J14" s="79"/>
      <c r="K14" s="79"/>
      <c r="L14" s="79"/>
      <c r="M14" s="79"/>
      <c r="N14" s="79"/>
      <c r="O14" s="79"/>
      <c r="P14" s="79"/>
      <c r="Q14" s="79"/>
      <c r="R14" s="79"/>
      <c r="S14" s="79"/>
      <c r="T14" s="79"/>
      <c r="U14" s="79"/>
    </row>
    <row r="15" spans="1:21" x14ac:dyDescent="0.25">
      <c r="A15" s="96"/>
      <c r="B15" s="96"/>
      <c r="C15" s="96" t="s">
        <v>131</v>
      </c>
      <c r="D15" s="96" t="s">
        <v>223</v>
      </c>
      <c r="E15" s="79"/>
      <c r="F15" s="79"/>
      <c r="G15" s="79"/>
      <c r="H15" s="79"/>
      <c r="I15" s="79"/>
      <c r="J15" s="79"/>
      <c r="K15" s="79"/>
      <c r="L15" s="79"/>
      <c r="M15" s="79"/>
      <c r="N15" s="79"/>
      <c r="O15" s="79"/>
      <c r="P15" s="79"/>
      <c r="Q15" s="79"/>
      <c r="R15" s="79"/>
      <c r="S15" s="79"/>
      <c r="T15" s="79"/>
      <c r="U15" s="79"/>
    </row>
    <row r="16" spans="1:21" x14ac:dyDescent="0.25">
      <c r="A16" s="96"/>
      <c r="B16" s="96"/>
      <c r="C16" s="96"/>
      <c r="D16" s="96"/>
      <c r="E16" s="79"/>
      <c r="F16" s="79"/>
      <c r="G16" s="79"/>
      <c r="H16" s="79"/>
      <c r="I16" s="79"/>
      <c r="J16" s="79"/>
      <c r="K16" s="79"/>
      <c r="L16" s="79"/>
      <c r="M16" s="79"/>
      <c r="N16" s="79"/>
      <c r="O16" s="79"/>
    </row>
    <row r="17" spans="1:15" x14ac:dyDescent="0.25">
      <c r="A17" s="96"/>
      <c r="B17" s="96"/>
      <c r="C17" s="96"/>
      <c r="D17" s="96"/>
      <c r="E17" s="79"/>
      <c r="F17" s="79"/>
      <c r="G17" s="79"/>
      <c r="H17" s="79"/>
      <c r="I17" s="79"/>
      <c r="J17" s="79"/>
      <c r="K17" s="79"/>
      <c r="L17" s="79"/>
      <c r="M17" s="79"/>
      <c r="N17" s="79"/>
      <c r="O17" s="79"/>
    </row>
    <row r="18" spans="1:15" x14ac:dyDescent="0.25">
      <c r="A18" s="96"/>
      <c r="B18" s="100"/>
      <c r="C18" s="100"/>
      <c r="D18" s="100"/>
      <c r="E18" s="79"/>
      <c r="F18" s="79"/>
      <c r="G18" s="79"/>
      <c r="H18" s="79"/>
      <c r="I18" s="79"/>
      <c r="J18" s="79"/>
      <c r="K18" s="79"/>
      <c r="L18" s="79"/>
      <c r="M18" s="79"/>
      <c r="N18" s="79"/>
      <c r="O18" s="79"/>
    </row>
    <row r="19" spans="1:15" x14ac:dyDescent="0.25">
      <c r="A19" s="96"/>
      <c r="B19" s="100"/>
      <c r="C19" s="100"/>
      <c r="D19" s="100"/>
      <c r="E19" s="79"/>
      <c r="F19" s="79"/>
      <c r="G19" s="79"/>
      <c r="H19" s="79"/>
      <c r="I19" s="79"/>
      <c r="J19" s="79"/>
      <c r="K19" s="79"/>
      <c r="L19" s="79"/>
      <c r="M19" s="79"/>
      <c r="N19" s="79"/>
      <c r="O19" s="79"/>
    </row>
    <row r="20" spans="1:15" x14ac:dyDescent="0.25">
      <c r="A20" s="96"/>
      <c r="B20" s="100"/>
      <c r="C20" s="100"/>
      <c r="D20" s="100"/>
      <c r="E20" s="79"/>
      <c r="F20" s="79"/>
      <c r="G20" s="79"/>
      <c r="H20" s="79"/>
      <c r="I20" s="79"/>
      <c r="J20" s="79"/>
      <c r="K20" s="79"/>
      <c r="L20" s="79"/>
      <c r="M20" s="79"/>
      <c r="N20" s="79"/>
      <c r="O20" s="79"/>
    </row>
    <row r="21" spans="1:15" x14ac:dyDescent="0.25">
      <c r="A21" s="96"/>
      <c r="B21" s="100"/>
      <c r="C21" s="100"/>
      <c r="D21" s="100"/>
      <c r="E21" s="79"/>
      <c r="F21" s="79"/>
      <c r="G21" s="79"/>
      <c r="H21" s="79"/>
      <c r="I21" s="79"/>
      <c r="J21" s="79"/>
      <c r="K21" s="79"/>
      <c r="L21" s="79"/>
      <c r="M21" s="79"/>
      <c r="N21" s="79"/>
      <c r="O21" s="79"/>
    </row>
    <row r="22" spans="1:15" ht="20.25" x14ac:dyDescent="0.25">
      <c r="A22" s="96"/>
      <c r="B22" s="96"/>
      <c r="C22" s="98"/>
      <c r="D22" s="98"/>
      <c r="E22" s="79"/>
      <c r="F22" s="79"/>
      <c r="G22" s="79"/>
      <c r="H22" s="79"/>
      <c r="I22" s="79"/>
      <c r="J22" s="79"/>
      <c r="K22" s="79"/>
      <c r="L22" s="79"/>
      <c r="M22" s="79"/>
      <c r="N22" s="79"/>
      <c r="O22" s="79"/>
    </row>
    <row r="23" spans="1:15" ht="20.25" x14ac:dyDescent="0.25">
      <c r="A23" s="96"/>
      <c r="B23" s="96"/>
      <c r="C23" s="98"/>
      <c r="D23" s="98"/>
      <c r="E23" s="79"/>
      <c r="F23" s="79"/>
      <c r="G23" s="79"/>
      <c r="H23" s="79"/>
      <c r="I23" s="79"/>
      <c r="J23" s="79"/>
      <c r="K23" s="79"/>
      <c r="L23" s="79"/>
      <c r="M23" s="79"/>
      <c r="N23" s="79"/>
      <c r="O23" s="79"/>
    </row>
    <row r="24" spans="1:15" ht="20.25" x14ac:dyDescent="0.25">
      <c r="A24" s="96"/>
      <c r="B24" s="96"/>
      <c r="C24" s="98"/>
      <c r="D24" s="98"/>
      <c r="E24" s="79"/>
      <c r="F24" s="79"/>
      <c r="G24" s="79"/>
      <c r="H24" s="79"/>
      <c r="I24" s="79"/>
      <c r="J24" s="79"/>
      <c r="K24" s="79"/>
      <c r="L24" s="79"/>
      <c r="M24" s="79"/>
      <c r="N24" s="79"/>
      <c r="O24" s="79"/>
    </row>
    <row r="25" spans="1:15" ht="20.25" x14ac:dyDescent="0.25">
      <c r="A25" s="96"/>
      <c r="B25" s="96"/>
      <c r="C25" s="98"/>
      <c r="D25" s="98"/>
      <c r="E25" s="79"/>
      <c r="F25" s="79"/>
      <c r="G25" s="79"/>
      <c r="H25" s="79"/>
      <c r="I25" s="79"/>
      <c r="J25" s="79"/>
      <c r="K25" s="79"/>
      <c r="L25" s="79"/>
      <c r="M25" s="79"/>
      <c r="N25" s="79"/>
      <c r="O25" s="79"/>
    </row>
    <row r="26" spans="1:15" ht="20.25" x14ac:dyDescent="0.25">
      <c r="A26" s="96"/>
      <c r="B26" s="96"/>
      <c r="C26" s="98"/>
      <c r="D26" s="98"/>
      <c r="E26" s="79"/>
      <c r="F26" s="79"/>
      <c r="G26" s="79"/>
      <c r="H26" s="79"/>
      <c r="I26" s="79"/>
      <c r="J26" s="79"/>
      <c r="K26" s="79"/>
      <c r="L26" s="79"/>
      <c r="M26" s="79"/>
      <c r="N26" s="79"/>
      <c r="O26" s="79"/>
    </row>
    <row r="27" spans="1:15" ht="20.25" x14ac:dyDescent="0.25">
      <c r="A27" s="96"/>
      <c r="B27" s="96"/>
      <c r="C27" s="98"/>
      <c r="D27" s="98"/>
      <c r="E27" s="79"/>
      <c r="F27" s="79"/>
      <c r="G27" s="79"/>
      <c r="H27" s="79"/>
      <c r="I27" s="79"/>
      <c r="J27" s="79"/>
      <c r="K27" s="79"/>
      <c r="L27" s="79"/>
      <c r="M27" s="79"/>
      <c r="N27" s="79"/>
      <c r="O27" s="79"/>
    </row>
    <row r="28" spans="1:15" ht="20.25" x14ac:dyDescent="0.25">
      <c r="A28" s="96"/>
      <c r="B28" s="96"/>
      <c r="C28" s="98"/>
      <c r="D28" s="98"/>
      <c r="E28" s="79"/>
      <c r="F28" s="79"/>
      <c r="G28" s="79"/>
      <c r="H28" s="79"/>
      <c r="I28" s="79"/>
      <c r="J28" s="79"/>
      <c r="K28" s="79"/>
      <c r="L28" s="79"/>
      <c r="M28" s="79"/>
      <c r="N28" s="79"/>
      <c r="O28" s="79"/>
    </row>
    <row r="29" spans="1:15" ht="20.25" x14ac:dyDescent="0.25">
      <c r="A29" s="96"/>
      <c r="B29" s="96"/>
      <c r="C29" s="98"/>
      <c r="D29" s="98"/>
      <c r="E29" s="79"/>
      <c r="F29" s="79"/>
      <c r="G29" s="79"/>
      <c r="H29" s="79"/>
      <c r="I29" s="79"/>
      <c r="J29" s="79"/>
      <c r="K29" s="79"/>
      <c r="L29" s="79"/>
      <c r="M29" s="79"/>
      <c r="N29" s="79"/>
      <c r="O29" s="79"/>
    </row>
    <row r="30" spans="1:15" ht="20.25" x14ac:dyDescent="0.25">
      <c r="A30" s="96"/>
      <c r="B30" s="96"/>
      <c r="C30" s="98"/>
      <c r="D30" s="98"/>
      <c r="E30" s="79"/>
      <c r="F30" s="79"/>
      <c r="G30" s="79"/>
      <c r="H30" s="79"/>
      <c r="I30" s="79"/>
      <c r="J30" s="79"/>
      <c r="K30" s="79"/>
      <c r="L30" s="79"/>
      <c r="M30" s="79"/>
      <c r="N30" s="79"/>
      <c r="O30" s="79"/>
    </row>
    <row r="31" spans="1:15" ht="20.25" x14ac:dyDescent="0.25">
      <c r="A31" s="96"/>
      <c r="B31" s="96"/>
      <c r="C31" s="98"/>
      <c r="D31" s="98"/>
      <c r="E31" s="79"/>
      <c r="F31" s="79"/>
      <c r="G31" s="79"/>
      <c r="H31" s="79"/>
      <c r="I31" s="79"/>
      <c r="J31" s="79"/>
      <c r="K31" s="79"/>
      <c r="L31" s="79"/>
      <c r="M31" s="79"/>
      <c r="N31" s="79"/>
      <c r="O31" s="79"/>
    </row>
    <row r="32" spans="1:15" ht="20.25" x14ac:dyDescent="0.25">
      <c r="A32" s="96"/>
      <c r="B32" s="96"/>
      <c r="C32" s="98"/>
      <c r="D32" s="98"/>
      <c r="E32" s="79"/>
      <c r="F32" s="79"/>
      <c r="G32" s="79"/>
      <c r="H32" s="79"/>
      <c r="I32" s="79"/>
      <c r="J32" s="79"/>
      <c r="K32" s="79"/>
      <c r="L32" s="79"/>
      <c r="M32" s="79"/>
      <c r="N32" s="79"/>
      <c r="O32" s="79"/>
    </row>
    <row r="33" spans="1:15" ht="20.25" x14ac:dyDescent="0.25">
      <c r="A33" s="96"/>
      <c r="B33" s="96"/>
      <c r="C33" s="98"/>
      <c r="D33" s="98"/>
      <c r="E33" s="79"/>
      <c r="F33" s="79"/>
      <c r="G33" s="79"/>
      <c r="H33" s="79"/>
      <c r="I33" s="79"/>
      <c r="J33" s="79"/>
      <c r="K33" s="79"/>
      <c r="L33" s="79"/>
      <c r="M33" s="79"/>
      <c r="N33" s="79"/>
      <c r="O33" s="79"/>
    </row>
    <row r="34" spans="1:15" ht="20.25" x14ac:dyDescent="0.25">
      <c r="A34" s="96"/>
      <c r="B34" s="96"/>
      <c r="C34" s="98"/>
      <c r="D34" s="98"/>
      <c r="E34" s="79"/>
      <c r="F34" s="79"/>
      <c r="G34" s="79"/>
      <c r="H34" s="79"/>
      <c r="I34" s="79"/>
      <c r="J34" s="79"/>
      <c r="K34" s="79"/>
      <c r="L34" s="79"/>
      <c r="M34" s="79"/>
      <c r="N34" s="79"/>
      <c r="O34" s="79"/>
    </row>
    <row r="35" spans="1:15" ht="20.25" x14ac:dyDescent="0.25">
      <c r="A35" s="96"/>
      <c r="B35" s="96"/>
      <c r="C35" s="98"/>
      <c r="D35" s="98"/>
      <c r="E35" s="79"/>
      <c r="F35" s="79"/>
      <c r="G35" s="79"/>
      <c r="H35" s="79"/>
      <c r="I35" s="79"/>
      <c r="J35" s="79"/>
      <c r="K35" s="79"/>
      <c r="L35" s="79"/>
      <c r="M35" s="79"/>
      <c r="N35" s="79"/>
      <c r="O35" s="79"/>
    </row>
    <row r="36" spans="1:15" ht="20.25" x14ac:dyDescent="0.25">
      <c r="A36" s="96"/>
      <c r="B36" s="96"/>
      <c r="C36" s="98"/>
      <c r="D36" s="98"/>
      <c r="E36" s="79"/>
      <c r="F36" s="79"/>
      <c r="G36" s="79"/>
      <c r="H36" s="79"/>
      <c r="I36" s="79"/>
      <c r="J36" s="79"/>
      <c r="K36" s="79"/>
      <c r="L36" s="79"/>
      <c r="M36" s="79"/>
      <c r="N36" s="79"/>
      <c r="O36" s="79"/>
    </row>
    <row r="37" spans="1:15" ht="20.25" x14ac:dyDescent="0.25">
      <c r="A37" s="96"/>
      <c r="B37" s="96"/>
      <c r="C37" s="98"/>
      <c r="D37" s="98"/>
      <c r="E37" s="79"/>
      <c r="F37" s="79"/>
      <c r="G37" s="79"/>
      <c r="H37" s="79"/>
      <c r="I37" s="79"/>
      <c r="J37" s="79"/>
      <c r="K37" s="79"/>
      <c r="L37" s="79"/>
      <c r="M37" s="79"/>
      <c r="N37" s="79"/>
      <c r="O37" s="79"/>
    </row>
    <row r="38" spans="1:15" ht="20.25" x14ac:dyDescent="0.25">
      <c r="A38" s="96"/>
      <c r="B38" s="96"/>
      <c r="C38" s="98"/>
      <c r="D38" s="98"/>
      <c r="E38" s="79"/>
      <c r="F38" s="79"/>
      <c r="G38" s="79"/>
      <c r="H38" s="79"/>
      <c r="I38" s="79"/>
      <c r="J38" s="79"/>
      <c r="K38" s="79"/>
      <c r="L38" s="79"/>
      <c r="M38" s="79"/>
      <c r="N38" s="79"/>
      <c r="O38" s="79"/>
    </row>
    <row r="39" spans="1:15" ht="20.25" x14ac:dyDescent="0.25">
      <c r="A39" s="96"/>
      <c r="B39" s="96"/>
      <c r="C39" s="98"/>
      <c r="D39" s="98"/>
      <c r="E39" s="79"/>
      <c r="F39" s="79"/>
      <c r="G39" s="79"/>
      <c r="H39" s="79"/>
      <c r="I39" s="79"/>
      <c r="J39" s="79"/>
      <c r="K39" s="79"/>
      <c r="L39" s="79"/>
      <c r="M39" s="79"/>
      <c r="N39" s="79"/>
      <c r="O39" s="79"/>
    </row>
    <row r="40" spans="1:15" ht="20.25" x14ac:dyDescent="0.25">
      <c r="A40" s="96"/>
      <c r="B40" s="96"/>
      <c r="C40" s="98"/>
      <c r="D40" s="98"/>
      <c r="E40" s="79"/>
      <c r="F40" s="79"/>
      <c r="G40" s="79"/>
      <c r="H40" s="79"/>
      <c r="I40" s="79"/>
      <c r="J40" s="79"/>
      <c r="K40" s="79"/>
      <c r="L40" s="79"/>
      <c r="M40" s="79"/>
      <c r="N40" s="79"/>
      <c r="O40" s="79"/>
    </row>
    <row r="41" spans="1:15" ht="20.25" x14ac:dyDescent="0.25">
      <c r="A41" s="96"/>
      <c r="B41" s="96"/>
      <c r="C41" s="98"/>
      <c r="D41" s="98"/>
      <c r="E41" s="79"/>
      <c r="F41" s="79"/>
      <c r="G41" s="79"/>
      <c r="H41" s="79"/>
      <c r="I41" s="79"/>
      <c r="J41" s="79"/>
      <c r="K41" s="79"/>
      <c r="L41" s="79"/>
      <c r="M41" s="79"/>
      <c r="N41" s="79"/>
      <c r="O41" s="79"/>
    </row>
    <row r="42" spans="1:15" ht="20.25" x14ac:dyDescent="0.25">
      <c r="A42" s="96"/>
      <c r="B42" s="96"/>
      <c r="C42" s="98"/>
      <c r="D42" s="98"/>
      <c r="E42" s="79"/>
      <c r="F42" s="79"/>
      <c r="G42" s="79"/>
      <c r="H42" s="79"/>
      <c r="I42" s="79"/>
      <c r="J42" s="79"/>
      <c r="K42" s="79"/>
      <c r="L42" s="79"/>
      <c r="M42" s="79"/>
      <c r="N42" s="79"/>
      <c r="O42" s="79"/>
    </row>
    <row r="43" spans="1:15" ht="20.25" x14ac:dyDescent="0.25">
      <c r="A43" s="96"/>
      <c r="B43" s="96"/>
      <c r="C43" s="98"/>
      <c r="D43" s="98"/>
      <c r="E43" s="79"/>
      <c r="F43" s="79"/>
      <c r="G43" s="79"/>
      <c r="H43" s="79"/>
      <c r="I43" s="79"/>
      <c r="J43" s="79"/>
      <c r="K43" s="79"/>
      <c r="L43" s="79"/>
      <c r="M43" s="79"/>
      <c r="N43" s="79"/>
      <c r="O43" s="79"/>
    </row>
    <row r="44" spans="1:15" ht="20.25" x14ac:dyDescent="0.25">
      <c r="A44" s="96"/>
      <c r="B44" s="96"/>
      <c r="C44" s="98"/>
      <c r="D44" s="98"/>
      <c r="E44" s="79"/>
      <c r="F44" s="79"/>
      <c r="G44" s="79"/>
      <c r="H44" s="79"/>
      <c r="I44" s="79"/>
      <c r="J44" s="79"/>
      <c r="K44" s="79"/>
      <c r="L44" s="79"/>
      <c r="M44" s="79"/>
      <c r="N44" s="79"/>
      <c r="O44" s="79"/>
    </row>
    <row r="45" spans="1:15" ht="20.25" x14ac:dyDescent="0.25">
      <c r="A45" s="96"/>
      <c r="B45" s="96"/>
      <c r="C45" s="98"/>
      <c r="D45" s="98"/>
      <c r="E45" s="79"/>
      <c r="F45" s="79"/>
      <c r="G45" s="79"/>
      <c r="H45" s="79"/>
      <c r="I45" s="79"/>
      <c r="J45" s="79"/>
      <c r="K45" s="79"/>
      <c r="L45" s="79"/>
      <c r="M45" s="79"/>
      <c r="N45" s="79"/>
      <c r="O45" s="79"/>
    </row>
    <row r="46" spans="1:15" ht="20.25" x14ac:dyDescent="0.25">
      <c r="A46" s="96"/>
      <c r="B46" s="96"/>
      <c r="C46" s="98"/>
      <c r="D46" s="98"/>
      <c r="E46" s="79"/>
      <c r="F46" s="79"/>
      <c r="G46" s="79"/>
      <c r="H46" s="79"/>
      <c r="I46" s="79"/>
      <c r="J46" s="79"/>
      <c r="K46" s="79"/>
      <c r="L46" s="79"/>
      <c r="M46" s="79"/>
      <c r="N46" s="79"/>
      <c r="O46" s="79"/>
    </row>
    <row r="47" spans="1:15" ht="20.25" x14ac:dyDescent="0.25">
      <c r="A47" s="96"/>
      <c r="B47" s="96"/>
      <c r="C47" s="98"/>
      <c r="D47" s="98"/>
      <c r="E47" s="79"/>
      <c r="F47" s="79"/>
      <c r="G47" s="79"/>
      <c r="H47" s="79"/>
      <c r="I47" s="79"/>
      <c r="J47" s="79"/>
      <c r="K47" s="79"/>
      <c r="L47" s="79"/>
      <c r="M47" s="79"/>
      <c r="N47" s="79"/>
      <c r="O47" s="79"/>
    </row>
    <row r="48" spans="1:15" ht="20.25" x14ac:dyDescent="0.25">
      <c r="A48" s="96"/>
      <c r="B48" s="96"/>
      <c r="C48" s="98"/>
      <c r="D48" s="98"/>
      <c r="E48" s="79"/>
      <c r="F48" s="79"/>
      <c r="G48" s="79"/>
      <c r="H48" s="79"/>
      <c r="I48" s="79"/>
      <c r="J48" s="79"/>
      <c r="K48" s="79"/>
      <c r="L48" s="79"/>
      <c r="M48" s="79"/>
      <c r="N48" s="79"/>
      <c r="O48" s="79"/>
    </row>
    <row r="49" spans="1:15" ht="20.25" x14ac:dyDescent="0.25">
      <c r="A49" s="96"/>
      <c r="B49" s="96"/>
      <c r="C49" s="98"/>
      <c r="D49" s="98"/>
      <c r="E49" s="79"/>
      <c r="F49" s="79"/>
      <c r="G49" s="79"/>
      <c r="H49" s="79"/>
      <c r="I49" s="79"/>
      <c r="J49" s="79"/>
      <c r="K49" s="79"/>
      <c r="L49" s="79"/>
      <c r="M49" s="79"/>
      <c r="N49" s="79"/>
      <c r="O49" s="79"/>
    </row>
    <row r="50" spans="1:15" ht="20.25" x14ac:dyDescent="0.25">
      <c r="A50" s="96"/>
      <c r="B50" s="96"/>
      <c r="C50" s="98"/>
      <c r="D50" s="98"/>
      <c r="E50" s="79"/>
      <c r="F50" s="79"/>
      <c r="G50" s="79"/>
      <c r="H50" s="79"/>
      <c r="I50" s="79"/>
      <c r="J50" s="79"/>
      <c r="K50" s="79"/>
      <c r="L50" s="79"/>
      <c r="M50" s="79"/>
      <c r="N50" s="79"/>
      <c r="O50" s="79"/>
    </row>
    <row r="51" spans="1:15" ht="20.25" x14ac:dyDescent="0.25">
      <c r="A51" s="96"/>
      <c r="B51" s="96"/>
      <c r="C51" s="98"/>
      <c r="D51" s="98"/>
      <c r="E51" s="79"/>
      <c r="F51" s="79"/>
      <c r="G51" s="79"/>
      <c r="H51" s="79"/>
      <c r="I51" s="79"/>
      <c r="J51" s="79"/>
      <c r="K51" s="79"/>
      <c r="L51" s="79"/>
      <c r="M51" s="79"/>
      <c r="N51" s="79"/>
      <c r="O51" s="79"/>
    </row>
    <row r="52" spans="1:15" ht="20.25" x14ac:dyDescent="0.25">
      <c r="A52" s="96"/>
      <c r="B52" s="20"/>
      <c r="C52" s="30"/>
      <c r="D52" s="30"/>
    </row>
    <row r="53" spans="1:15" ht="20.25" x14ac:dyDescent="0.25">
      <c r="A53" s="96"/>
      <c r="B53" s="20"/>
      <c r="C53" s="30"/>
      <c r="D53" s="30"/>
    </row>
    <row r="54" spans="1:15" ht="20.25" x14ac:dyDescent="0.25">
      <c r="A54" s="96"/>
      <c r="B54" s="20"/>
      <c r="C54" s="30"/>
      <c r="D54" s="30"/>
    </row>
    <row r="55" spans="1:15" ht="20.25" x14ac:dyDescent="0.25">
      <c r="A55" s="96"/>
      <c r="B55" s="20"/>
      <c r="C55" s="30"/>
      <c r="D55" s="30"/>
    </row>
    <row r="56" spans="1:15" ht="20.25" x14ac:dyDescent="0.25">
      <c r="A56" s="96"/>
      <c r="B56" s="20"/>
      <c r="C56" s="30"/>
      <c r="D56" s="30"/>
    </row>
    <row r="57" spans="1:15" ht="20.25" x14ac:dyDescent="0.25">
      <c r="A57" s="96"/>
      <c r="B57" s="20"/>
      <c r="C57" s="30"/>
      <c r="D57" s="30"/>
    </row>
    <row r="58" spans="1:15" ht="20.25" x14ac:dyDescent="0.25">
      <c r="A58" s="96"/>
      <c r="B58" s="20"/>
      <c r="C58" s="30"/>
      <c r="D58" s="30"/>
    </row>
    <row r="59" spans="1:15" ht="20.25" x14ac:dyDescent="0.25">
      <c r="A59" s="96"/>
      <c r="B59" s="20"/>
      <c r="C59" s="30"/>
      <c r="D59" s="30"/>
    </row>
    <row r="60" spans="1:15" ht="20.25" x14ac:dyDescent="0.25">
      <c r="A60" s="96"/>
      <c r="B60" s="20"/>
      <c r="C60" s="30"/>
      <c r="D60" s="30"/>
    </row>
    <row r="61" spans="1:15" ht="20.25" x14ac:dyDescent="0.25">
      <c r="A61" s="96"/>
      <c r="B61" s="20"/>
      <c r="C61" s="30"/>
      <c r="D61" s="30"/>
    </row>
    <row r="62" spans="1:15" ht="20.25" x14ac:dyDescent="0.25">
      <c r="A62" s="96"/>
      <c r="B62" s="20"/>
      <c r="C62" s="30"/>
      <c r="D62" s="30"/>
    </row>
    <row r="63" spans="1:15" ht="20.25" x14ac:dyDescent="0.25">
      <c r="A63" s="96"/>
      <c r="B63" s="20"/>
      <c r="C63" s="30"/>
      <c r="D63" s="30"/>
    </row>
    <row r="64" spans="1:15" ht="20.25" x14ac:dyDescent="0.25">
      <c r="A64" s="96"/>
      <c r="B64" s="20"/>
      <c r="C64" s="30"/>
      <c r="D64" s="30"/>
    </row>
    <row r="65" spans="1:4" ht="20.25" x14ac:dyDescent="0.25">
      <c r="A65" s="96"/>
      <c r="B65" s="20"/>
      <c r="C65" s="30"/>
      <c r="D65" s="30"/>
    </row>
    <row r="66" spans="1:4" ht="20.25" x14ac:dyDescent="0.25">
      <c r="A66" s="96"/>
      <c r="B66" s="20"/>
      <c r="C66" s="30"/>
      <c r="D66" s="30"/>
    </row>
    <row r="67" spans="1:4" ht="20.25" x14ac:dyDescent="0.25">
      <c r="A67" s="96"/>
      <c r="B67" s="20"/>
      <c r="C67" s="30"/>
      <c r="D67" s="30"/>
    </row>
    <row r="68" spans="1:4" ht="20.25" x14ac:dyDescent="0.25">
      <c r="A68" s="96"/>
      <c r="B68" s="20"/>
      <c r="C68" s="30"/>
      <c r="D68" s="30"/>
    </row>
    <row r="69" spans="1:4" ht="20.25" x14ac:dyDescent="0.25">
      <c r="A69" s="96"/>
      <c r="B69" s="20"/>
      <c r="C69" s="30"/>
      <c r="D69" s="30"/>
    </row>
    <row r="70" spans="1:4" ht="20.25" x14ac:dyDescent="0.25">
      <c r="A70" s="96"/>
      <c r="B70" s="20"/>
      <c r="C70" s="30"/>
      <c r="D70" s="30"/>
    </row>
    <row r="71" spans="1:4" ht="20.25" x14ac:dyDescent="0.25">
      <c r="A71" s="96"/>
      <c r="B71" s="20"/>
      <c r="C71" s="30"/>
      <c r="D71" s="30"/>
    </row>
    <row r="72" spans="1:4" ht="20.25" x14ac:dyDescent="0.25">
      <c r="A72" s="96"/>
      <c r="B72" s="20"/>
      <c r="C72" s="30"/>
      <c r="D72" s="30"/>
    </row>
    <row r="73" spans="1:4" ht="20.25" x14ac:dyDescent="0.25">
      <c r="A73" s="96"/>
      <c r="B73" s="20"/>
      <c r="C73" s="30"/>
      <c r="D73" s="30"/>
    </row>
    <row r="74" spans="1:4" ht="20.25" x14ac:dyDescent="0.25">
      <c r="A74" s="96"/>
      <c r="B74" s="20"/>
      <c r="C74" s="30"/>
      <c r="D74" s="30"/>
    </row>
    <row r="75" spans="1:4" ht="20.25" x14ac:dyDescent="0.25">
      <c r="A75" s="96"/>
      <c r="B75" s="20"/>
      <c r="C75" s="30"/>
      <c r="D75" s="30"/>
    </row>
    <row r="76" spans="1:4" ht="20.25" x14ac:dyDescent="0.25">
      <c r="A76" s="96"/>
      <c r="B76" s="20"/>
      <c r="C76" s="30"/>
      <c r="D76" s="30"/>
    </row>
    <row r="77" spans="1:4" ht="20.25" x14ac:dyDescent="0.25">
      <c r="A77" s="96"/>
      <c r="B77" s="20"/>
      <c r="C77" s="30"/>
      <c r="D77" s="30"/>
    </row>
    <row r="78" spans="1:4" ht="20.25" x14ac:dyDescent="0.25">
      <c r="A78" s="96"/>
      <c r="B78" s="20"/>
      <c r="C78" s="30"/>
      <c r="D78" s="30"/>
    </row>
    <row r="79" spans="1:4" ht="20.25" x14ac:dyDescent="0.25">
      <c r="A79" s="96"/>
      <c r="B79" s="20"/>
      <c r="C79" s="30"/>
      <c r="D79" s="30"/>
    </row>
    <row r="80" spans="1:4" ht="20.25" x14ac:dyDescent="0.25">
      <c r="A80" s="96"/>
      <c r="B80" s="20"/>
      <c r="C80" s="30"/>
      <c r="D80" s="30"/>
    </row>
    <row r="81" spans="1:4" ht="20.25" x14ac:dyDescent="0.25">
      <c r="A81" s="96"/>
      <c r="B81" s="20"/>
      <c r="C81" s="30"/>
      <c r="D81" s="30"/>
    </row>
    <row r="82" spans="1:4" ht="20.25" x14ac:dyDescent="0.25">
      <c r="A82" s="96"/>
      <c r="B82" s="20"/>
      <c r="C82" s="30"/>
      <c r="D82" s="30"/>
    </row>
    <row r="83" spans="1:4" ht="20.25" x14ac:dyDescent="0.25">
      <c r="A83" s="96"/>
      <c r="B83" s="20"/>
      <c r="C83" s="30"/>
      <c r="D83" s="30"/>
    </row>
    <row r="84" spans="1:4" ht="20.25" x14ac:dyDescent="0.25">
      <c r="A84" s="96"/>
      <c r="B84" s="20"/>
      <c r="C84" s="30"/>
      <c r="D84" s="30"/>
    </row>
    <row r="85" spans="1:4" ht="20.25" x14ac:dyDescent="0.25">
      <c r="A85" s="96"/>
      <c r="B85" s="20"/>
      <c r="C85" s="30"/>
      <c r="D85" s="30"/>
    </row>
    <row r="86" spans="1:4" ht="20.25" x14ac:dyDescent="0.25">
      <c r="A86" s="96"/>
      <c r="B86" s="20"/>
      <c r="C86" s="30"/>
      <c r="D86" s="30"/>
    </row>
    <row r="87" spans="1:4" ht="20.25" x14ac:dyDescent="0.25">
      <c r="A87" s="96"/>
      <c r="B87" s="20"/>
      <c r="C87" s="30"/>
      <c r="D87" s="30"/>
    </row>
    <row r="88" spans="1:4" ht="20.25" x14ac:dyDescent="0.25">
      <c r="A88" s="96"/>
      <c r="B88" s="20"/>
      <c r="C88" s="30"/>
      <c r="D88" s="30"/>
    </row>
    <row r="89" spans="1:4" ht="20.25" x14ac:dyDescent="0.25">
      <c r="A89" s="96"/>
      <c r="B89" s="20"/>
      <c r="C89" s="30"/>
      <c r="D89" s="30"/>
    </row>
    <row r="90" spans="1:4" ht="20.25" x14ac:dyDescent="0.25">
      <c r="A90" s="96"/>
      <c r="B90" s="20"/>
      <c r="C90" s="30"/>
      <c r="D90" s="30"/>
    </row>
    <row r="91" spans="1:4" ht="20.25" x14ac:dyDescent="0.25">
      <c r="A91" s="96"/>
      <c r="B91" s="20"/>
      <c r="C91" s="30"/>
      <c r="D91" s="30"/>
    </row>
    <row r="92" spans="1:4" ht="20.25" x14ac:dyDescent="0.25">
      <c r="A92" s="96"/>
      <c r="B92" s="20"/>
      <c r="C92" s="30"/>
      <c r="D92" s="30"/>
    </row>
    <row r="93" spans="1:4" ht="20.25" x14ac:dyDescent="0.25">
      <c r="A93" s="96"/>
      <c r="B93" s="20"/>
      <c r="C93" s="30"/>
      <c r="D93" s="30"/>
    </row>
    <row r="94" spans="1:4" ht="20.25" x14ac:dyDescent="0.25">
      <c r="A94" s="96"/>
      <c r="B94" s="20"/>
      <c r="C94" s="30"/>
      <c r="D94" s="30"/>
    </row>
    <row r="95" spans="1:4" ht="20.25" x14ac:dyDescent="0.25">
      <c r="A95" s="96"/>
      <c r="B95" s="20"/>
      <c r="C95" s="30"/>
      <c r="D95" s="30"/>
    </row>
    <row r="96" spans="1:4" ht="20.25" x14ac:dyDescent="0.25">
      <c r="A96" s="96"/>
      <c r="B96" s="20"/>
      <c r="C96" s="30"/>
      <c r="D96" s="30"/>
    </row>
    <row r="97" spans="1:4" ht="20.25" x14ac:dyDescent="0.25">
      <c r="A97" s="96"/>
      <c r="B97" s="20"/>
      <c r="C97" s="30"/>
      <c r="D97" s="30"/>
    </row>
    <row r="98" spans="1:4" ht="20.25" x14ac:dyDescent="0.25">
      <c r="A98" s="96"/>
      <c r="B98" s="20"/>
      <c r="C98" s="30"/>
      <c r="D98" s="30"/>
    </row>
    <row r="99" spans="1:4" ht="20.25" x14ac:dyDescent="0.25">
      <c r="A99" s="96"/>
      <c r="B99" s="20"/>
      <c r="C99" s="30"/>
      <c r="D99" s="30"/>
    </row>
    <row r="100" spans="1:4" ht="20.25" x14ac:dyDescent="0.25">
      <c r="A100" s="96"/>
      <c r="B100" s="20"/>
      <c r="C100" s="30"/>
      <c r="D100" s="30"/>
    </row>
    <row r="101" spans="1:4" ht="20.25" x14ac:dyDescent="0.25">
      <c r="A101" s="96"/>
      <c r="B101" s="20"/>
      <c r="C101" s="30"/>
      <c r="D101" s="30"/>
    </row>
    <row r="102" spans="1:4" ht="20.25" x14ac:dyDescent="0.25">
      <c r="A102" s="96"/>
      <c r="B102" s="20"/>
      <c r="C102" s="30"/>
      <c r="D102" s="30"/>
    </row>
    <row r="103" spans="1:4" ht="20.25" x14ac:dyDescent="0.25">
      <c r="A103" s="96"/>
      <c r="B103" s="20"/>
      <c r="C103" s="30"/>
      <c r="D103" s="30"/>
    </row>
    <row r="104" spans="1:4" ht="20.25" x14ac:dyDescent="0.25">
      <c r="A104" s="96"/>
      <c r="B104" s="20"/>
      <c r="C104" s="30"/>
      <c r="D104" s="30"/>
    </row>
    <row r="105" spans="1:4" ht="20.25" x14ac:dyDescent="0.25">
      <c r="A105" s="96"/>
      <c r="B105" s="20"/>
      <c r="C105" s="30"/>
      <c r="D105" s="30"/>
    </row>
    <row r="106" spans="1:4" ht="20.25" x14ac:dyDescent="0.25">
      <c r="A106" s="96"/>
      <c r="B106" s="20"/>
      <c r="C106" s="30"/>
      <c r="D106" s="30"/>
    </row>
    <row r="107" spans="1:4" ht="20.25" x14ac:dyDescent="0.25">
      <c r="A107" s="96"/>
      <c r="B107" s="20"/>
      <c r="C107" s="30"/>
      <c r="D107" s="30"/>
    </row>
    <row r="108" spans="1:4" ht="20.25" x14ac:dyDescent="0.25">
      <c r="A108" s="96"/>
      <c r="B108" s="20"/>
      <c r="C108" s="30"/>
      <c r="D108" s="30"/>
    </row>
    <row r="109" spans="1:4" ht="20.25" x14ac:dyDescent="0.25">
      <c r="A109" s="96"/>
      <c r="B109" s="20"/>
      <c r="C109" s="30"/>
      <c r="D109" s="30"/>
    </row>
    <row r="110" spans="1:4" ht="20.25" x14ac:dyDescent="0.25">
      <c r="A110" s="96"/>
      <c r="B110" s="20"/>
      <c r="C110" s="30"/>
      <c r="D110" s="30"/>
    </row>
    <row r="111" spans="1:4" ht="20.25" x14ac:dyDescent="0.25">
      <c r="A111" s="96"/>
      <c r="B111" s="20"/>
      <c r="C111" s="30"/>
      <c r="D111" s="30"/>
    </row>
    <row r="112" spans="1:4" ht="20.25" x14ac:dyDescent="0.25">
      <c r="A112" s="96"/>
      <c r="B112" s="20"/>
      <c r="C112" s="30"/>
      <c r="D112" s="30"/>
    </row>
    <row r="113" spans="1:4" ht="20.25" x14ac:dyDescent="0.25">
      <c r="A113" s="96"/>
      <c r="B113" s="20"/>
      <c r="C113" s="30"/>
      <c r="D113" s="30"/>
    </row>
    <row r="114" spans="1:4" ht="20.25" x14ac:dyDescent="0.25">
      <c r="A114" s="96"/>
      <c r="B114" s="20"/>
      <c r="C114" s="30"/>
      <c r="D114" s="30"/>
    </row>
    <row r="115" spans="1:4" ht="20.25" x14ac:dyDescent="0.25">
      <c r="A115" s="96"/>
      <c r="B115" s="20"/>
      <c r="C115" s="30"/>
      <c r="D115" s="30"/>
    </row>
    <row r="116" spans="1:4" ht="20.25" x14ac:dyDescent="0.25">
      <c r="A116" s="96"/>
      <c r="B116" s="20"/>
      <c r="C116" s="30"/>
      <c r="D116" s="30"/>
    </row>
    <row r="117" spans="1:4" ht="20.25" x14ac:dyDescent="0.25">
      <c r="A117" s="96"/>
      <c r="B117" s="20"/>
      <c r="C117" s="30"/>
      <c r="D117" s="30"/>
    </row>
    <row r="118" spans="1:4" ht="20.25" x14ac:dyDescent="0.25">
      <c r="A118" s="96"/>
      <c r="B118" s="20"/>
      <c r="C118" s="30"/>
      <c r="D118" s="30"/>
    </row>
    <row r="119" spans="1:4" ht="20.25" x14ac:dyDescent="0.25">
      <c r="A119" s="96"/>
      <c r="B119" s="20"/>
      <c r="C119" s="30"/>
      <c r="D119" s="30"/>
    </row>
    <row r="120" spans="1:4" ht="20.25" x14ac:dyDescent="0.25">
      <c r="A120" s="96"/>
      <c r="B120" s="20"/>
      <c r="C120" s="30"/>
      <c r="D120" s="30"/>
    </row>
    <row r="121" spans="1:4" ht="20.25" x14ac:dyDescent="0.25">
      <c r="A121" s="96"/>
      <c r="B121" s="20"/>
      <c r="C121" s="30"/>
      <c r="D121" s="30"/>
    </row>
    <row r="122" spans="1:4" ht="20.25" x14ac:dyDescent="0.25">
      <c r="A122" s="96"/>
      <c r="B122" s="20"/>
      <c r="C122" s="30"/>
      <c r="D122" s="30"/>
    </row>
    <row r="123" spans="1:4" ht="20.25" x14ac:dyDescent="0.25">
      <c r="A123" s="96"/>
      <c r="B123" s="20"/>
      <c r="C123" s="30"/>
      <c r="D123" s="30"/>
    </row>
    <row r="124" spans="1:4" ht="20.25" x14ac:dyDescent="0.25">
      <c r="A124" s="96"/>
      <c r="B124" s="20"/>
      <c r="C124" s="30"/>
      <c r="D124" s="30"/>
    </row>
    <row r="125" spans="1:4" ht="20.25" x14ac:dyDescent="0.25">
      <c r="A125" s="96"/>
      <c r="B125" s="20"/>
      <c r="C125" s="30"/>
      <c r="D125" s="30"/>
    </row>
    <row r="126" spans="1:4" ht="20.25" x14ac:dyDescent="0.25">
      <c r="A126" s="96"/>
      <c r="B126" s="20"/>
      <c r="C126" s="30"/>
      <c r="D126" s="30"/>
    </row>
    <row r="127" spans="1:4" ht="20.25" x14ac:dyDescent="0.25">
      <c r="A127" s="96"/>
      <c r="B127" s="20"/>
      <c r="C127" s="30"/>
      <c r="D127" s="30"/>
    </row>
    <row r="128" spans="1:4" ht="20.25" x14ac:dyDescent="0.25">
      <c r="A128" s="96"/>
      <c r="B128" s="20"/>
      <c r="C128" s="30"/>
      <c r="D128" s="30"/>
    </row>
    <row r="129" spans="1:4" ht="20.25" x14ac:dyDescent="0.25">
      <c r="A129" s="96"/>
      <c r="B129" s="20"/>
      <c r="C129" s="30"/>
      <c r="D129" s="30"/>
    </row>
    <row r="130" spans="1:4" ht="20.25" x14ac:dyDescent="0.25">
      <c r="A130" s="96"/>
      <c r="B130" s="20"/>
      <c r="C130" s="30"/>
      <c r="D130" s="30"/>
    </row>
    <row r="131" spans="1:4" ht="20.25" x14ac:dyDescent="0.25">
      <c r="A131" s="96"/>
      <c r="B131" s="20"/>
      <c r="C131" s="30"/>
      <c r="D131" s="30"/>
    </row>
    <row r="132" spans="1:4" ht="20.25" x14ac:dyDescent="0.25">
      <c r="A132" s="96"/>
      <c r="B132" s="20"/>
      <c r="C132" s="30"/>
      <c r="D132" s="30"/>
    </row>
    <row r="133" spans="1:4" ht="20.25" x14ac:dyDescent="0.25">
      <c r="A133" s="96"/>
      <c r="B133" s="20"/>
      <c r="C133" s="30"/>
      <c r="D133" s="30"/>
    </row>
    <row r="134" spans="1:4" ht="20.25" x14ac:dyDescent="0.25">
      <c r="A134" s="96"/>
      <c r="B134" s="20"/>
      <c r="C134" s="30"/>
      <c r="D134" s="30"/>
    </row>
    <row r="135" spans="1:4" ht="20.25" x14ac:dyDescent="0.25">
      <c r="A135" s="96"/>
      <c r="B135" s="20"/>
      <c r="C135" s="30"/>
      <c r="D135" s="30"/>
    </row>
    <row r="136" spans="1:4" ht="20.25" x14ac:dyDescent="0.25">
      <c r="A136" s="96"/>
      <c r="B136" s="20"/>
      <c r="C136" s="30"/>
      <c r="D136" s="30"/>
    </row>
    <row r="137" spans="1:4" ht="20.25" x14ac:dyDescent="0.25">
      <c r="A137" s="96"/>
      <c r="B137" s="20"/>
      <c r="C137" s="30"/>
      <c r="D137" s="30"/>
    </row>
    <row r="138" spans="1:4" ht="20.25" x14ac:dyDescent="0.25">
      <c r="A138" s="96"/>
      <c r="B138" s="20"/>
      <c r="C138" s="30"/>
      <c r="D138" s="30"/>
    </row>
    <row r="139" spans="1:4" ht="20.25" x14ac:dyDescent="0.25">
      <c r="A139" s="96"/>
      <c r="B139" s="20"/>
      <c r="C139" s="30"/>
      <c r="D139" s="30"/>
    </row>
    <row r="140" spans="1:4" ht="20.25" x14ac:dyDescent="0.25">
      <c r="A140" s="96"/>
      <c r="B140" s="20"/>
      <c r="C140" s="30"/>
      <c r="D140" s="30"/>
    </row>
    <row r="141" spans="1:4" ht="20.25" x14ac:dyDescent="0.25">
      <c r="A141" s="96"/>
      <c r="B141" s="20"/>
      <c r="C141" s="30"/>
      <c r="D141" s="30"/>
    </row>
    <row r="142" spans="1:4" ht="20.25" x14ac:dyDescent="0.25">
      <c r="A142" s="96"/>
      <c r="B142" s="20"/>
      <c r="C142" s="30"/>
      <c r="D142" s="30"/>
    </row>
    <row r="143" spans="1:4" ht="20.25" x14ac:dyDescent="0.25">
      <c r="A143" s="96"/>
      <c r="B143" s="20"/>
      <c r="C143" s="30"/>
      <c r="D143" s="30"/>
    </row>
    <row r="144" spans="1:4" ht="20.25" x14ac:dyDescent="0.25">
      <c r="A144" s="96"/>
      <c r="B144" s="20"/>
      <c r="C144" s="30"/>
      <c r="D144" s="30"/>
    </row>
    <row r="145" spans="1:4" ht="20.25" x14ac:dyDescent="0.25">
      <c r="A145" s="96"/>
      <c r="B145" s="20"/>
      <c r="C145" s="30"/>
      <c r="D145" s="30"/>
    </row>
    <row r="146" spans="1:4" ht="20.25" x14ac:dyDescent="0.25">
      <c r="A146" s="96"/>
      <c r="B146" s="20"/>
      <c r="C146" s="30"/>
      <c r="D146" s="30"/>
    </row>
    <row r="147" spans="1:4" ht="20.25" x14ac:dyDescent="0.25">
      <c r="A147" s="96"/>
      <c r="B147" s="20"/>
      <c r="C147" s="30"/>
      <c r="D147" s="30"/>
    </row>
    <row r="148" spans="1:4" ht="20.25" x14ac:dyDescent="0.25">
      <c r="A148" s="96"/>
      <c r="B148" s="20"/>
      <c r="C148" s="30"/>
      <c r="D148" s="30"/>
    </row>
    <row r="149" spans="1:4" ht="20.25" x14ac:dyDescent="0.25">
      <c r="A149" s="96"/>
      <c r="B149" s="20"/>
      <c r="C149" s="30"/>
      <c r="D149" s="30"/>
    </row>
    <row r="150" spans="1:4" ht="20.25" x14ac:dyDescent="0.25">
      <c r="A150" s="96"/>
      <c r="B150" s="20"/>
      <c r="C150" s="30"/>
      <c r="D150" s="30"/>
    </row>
    <row r="151" spans="1:4" ht="20.25" x14ac:dyDescent="0.25">
      <c r="A151" s="96"/>
      <c r="B151" s="20"/>
      <c r="C151" s="30"/>
      <c r="D151" s="30"/>
    </row>
    <row r="152" spans="1:4" ht="20.25" x14ac:dyDescent="0.25">
      <c r="A152" s="96"/>
      <c r="B152" s="20"/>
      <c r="C152" s="30"/>
      <c r="D152" s="30"/>
    </row>
    <row r="153" spans="1:4" ht="20.25" x14ac:dyDescent="0.25">
      <c r="A153" s="96"/>
      <c r="B153" s="20"/>
      <c r="C153" s="30"/>
      <c r="D153" s="30"/>
    </row>
    <row r="154" spans="1:4" ht="20.25" x14ac:dyDescent="0.25">
      <c r="A154" s="96"/>
      <c r="B154" s="20"/>
      <c r="C154" s="30"/>
      <c r="D154" s="30"/>
    </row>
    <row r="155" spans="1:4" ht="20.25" x14ac:dyDescent="0.25">
      <c r="A155" s="96"/>
      <c r="B155" s="20"/>
      <c r="C155" s="30"/>
      <c r="D155" s="30"/>
    </row>
    <row r="156" spans="1:4" ht="20.25" x14ac:dyDescent="0.25">
      <c r="A156" s="96"/>
      <c r="B156" s="20"/>
      <c r="C156" s="30"/>
      <c r="D156" s="30"/>
    </row>
    <row r="157" spans="1:4" ht="20.25" x14ac:dyDescent="0.25">
      <c r="A157" s="96"/>
      <c r="B157" s="20"/>
      <c r="C157" s="30"/>
      <c r="D157" s="30"/>
    </row>
    <row r="158" spans="1:4" ht="20.25" x14ac:dyDescent="0.25">
      <c r="A158" s="96"/>
      <c r="B158" s="20"/>
      <c r="C158" s="30"/>
      <c r="D158" s="30"/>
    </row>
    <row r="159" spans="1:4" ht="20.25" x14ac:dyDescent="0.25">
      <c r="A159" s="96"/>
      <c r="B159" s="20"/>
      <c r="C159" s="30"/>
      <c r="D159" s="30"/>
    </row>
    <row r="160" spans="1:4" ht="20.25" x14ac:dyDescent="0.25">
      <c r="A160" s="96"/>
      <c r="B160" s="20"/>
      <c r="C160" s="30"/>
      <c r="D160" s="30"/>
    </row>
    <row r="161" spans="1:4" ht="20.25" x14ac:dyDescent="0.25">
      <c r="A161" s="96"/>
      <c r="B161" s="20"/>
      <c r="C161" s="30"/>
      <c r="D161" s="30"/>
    </row>
    <row r="162" spans="1:4" ht="20.25" x14ac:dyDescent="0.25">
      <c r="A162" s="96"/>
      <c r="B162" s="20"/>
      <c r="C162" s="30"/>
      <c r="D162" s="30"/>
    </row>
    <row r="163" spans="1:4" ht="20.25" x14ac:dyDescent="0.25">
      <c r="A163" s="96"/>
      <c r="B163" s="20"/>
      <c r="C163" s="30"/>
      <c r="D163" s="30"/>
    </row>
    <row r="164" spans="1:4" ht="20.25" x14ac:dyDescent="0.25">
      <c r="A164" s="96"/>
      <c r="B164" s="20"/>
      <c r="C164" s="30"/>
      <c r="D164" s="30"/>
    </row>
    <row r="165" spans="1:4" ht="20.25" x14ac:dyDescent="0.25">
      <c r="A165" s="96"/>
      <c r="B165" s="20"/>
      <c r="C165" s="30"/>
      <c r="D165" s="30"/>
    </row>
    <row r="166" spans="1:4" ht="20.25" x14ac:dyDescent="0.25">
      <c r="A166" s="96"/>
      <c r="B166" s="20"/>
      <c r="C166" s="30"/>
      <c r="D166" s="30"/>
    </row>
    <row r="167" spans="1:4" ht="20.25" x14ac:dyDescent="0.25">
      <c r="A167" s="96"/>
      <c r="B167" s="20"/>
      <c r="C167" s="30"/>
      <c r="D167" s="30"/>
    </row>
    <row r="168" spans="1:4" ht="20.25" x14ac:dyDescent="0.25">
      <c r="A168" s="96"/>
      <c r="B168" s="20"/>
      <c r="C168" s="30"/>
      <c r="D168" s="30"/>
    </row>
    <row r="169" spans="1:4" ht="20.25" x14ac:dyDescent="0.25">
      <c r="A169" s="96"/>
      <c r="B169" s="20"/>
      <c r="C169" s="30"/>
      <c r="D169" s="30"/>
    </row>
    <row r="170" spans="1:4" ht="20.25" x14ac:dyDescent="0.25">
      <c r="A170" s="96"/>
      <c r="B170" s="20"/>
      <c r="C170" s="30"/>
      <c r="D170" s="30"/>
    </row>
    <row r="171" spans="1:4" ht="20.25" x14ac:dyDescent="0.25">
      <c r="A171" s="96"/>
      <c r="B171" s="20"/>
      <c r="C171" s="30"/>
      <c r="D171" s="30"/>
    </row>
    <row r="172" spans="1:4" ht="20.25" x14ac:dyDescent="0.25">
      <c r="A172" s="96"/>
      <c r="B172" s="20"/>
      <c r="C172" s="30"/>
      <c r="D172" s="30"/>
    </row>
    <row r="173" spans="1:4" ht="20.25" x14ac:dyDescent="0.25">
      <c r="A173" s="96"/>
      <c r="B173" s="20"/>
      <c r="C173" s="30"/>
      <c r="D173" s="30"/>
    </row>
    <row r="174" spans="1:4" ht="20.25" x14ac:dyDescent="0.25">
      <c r="A174" s="96"/>
      <c r="B174" s="20"/>
      <c r="C174" s="30"/>
      <c r="D174" s="30"/>
    </row>
    <row r="175" spans="1:4" ht="20.25" x14ac:dyDescent="0.25">
      <c r="A175" s="96"/>
      <c r="B175" s="20"/>
      <c r="C175" s="30"/>
      <c r="D175" s="30"/>
    </row>
    <row r="176" spans="1:4" ht="20.25" x14ac:dyDescent="0.25">
      <c r="A176" s="96"/>
      <c r="B176" s="20"/>
      <c r="C176" s="30"/>
      <c r="D176" s="30"/>
    </row>
    <row r="177" spans="1:4" ht="20.25" x14ac:dyDescent="0.25">
      <c r="A177" s="96"/>
      <c r="B177" s="20"/>
      <c r="C177" s="30"/>
      <c r="D177" s="30"/>
    </row>
    <row r="178" spans="1:4" ht="20.25" x14ac:dyDescent="0.25">
      <c r="A178" s="96"/>
      <c r="B178" s="20"/>
      <c r="C178" s="30"/>
      <c r="D178" s="30"/>
    </row>
    <row r="179" spans="1:4" ht="20.25" x14ac:dyDescent="0.25">
      <c r="A179" s="96"/>
      <c r="B179" s="20"/>
      <c r="C179" s="30"/>
      <c r="D179" s="30"/>
    </row>
    <row r="180" spans="1:4" ht="20.25" x14ac:dyDescent="0.25">
      <c r="A180" s="96"/>
      <c r="B180" s="20"/>
      <c r="C180" s="30"/>
      <c r="D180" s="30"/>
    </row>
    <row r="181" spans="1:4" ht="20.25" x14ac:dyDescent="0.25">
      <c r="A181" s="96"/>
      <c r="B181" s="20"/>
      <c r="C181" s="30"/>
      <c r="D181" s="30"/>
    </row>
    <row r="182" spans="1:4" ht="20.25" x14ac:dyDescent="0.25">
      <c r="A182" s="96"/>
      <c r="B182" s="20"/>
      <c r="C182" s="30"/>
      <c r="D182" s="30"/>
    </row>
    <row r="183" spans="1:4" ht="20.25" x14ac:dyDescent="0.25">
      <c r="A183" s="96"/>
      <c r="B183" s="20"/>
      <c r="C183" s="30"/>
      <c r="D183" s="30"/>
    </row>
    <row r="184" spans="1:4" ht="20.25" x14ac:dyDescent="0.25">
      <c r="A184" s="96"/>
      <c r="B184" s="20"/>
      <c r="C184" s="30"/>
      <c r="D184" s="30"/>
    </row>
    <row r="185" spans="1:4" ht="20.25" x14ac:dyDescent="0.25">
      <c r="A185" s="96"/>
      <c r="B185" s="20"/>
      <c r="C185" s="30"/>
      <c r="D185" s="30"/>
    </row>
    <row r="186" spans="1:4" ht="20.25" x14ac:dyDescent="0.25">
      <c r="A186" s="96"/>
      <c r="B186" s="20"/>
      <c r="C186" s="30"/>
      <c r="D186" s="30"/>
    </row>
    <row r="187" spans="1:4" ht="20.25" x14ac:dyDescent="0.25">
      <c r="A187" s="96"/>
      <c r="B187" s="20"/>
      <c r="C187" s="30"/>
      <c r="D187" s="30"/>
    </row>
    <row r="188" spans="1:4" ht="20.25" x14ac:dyDescent="0.25">
      <c r="A188" s="96"/>
      <c r="B188" s="20"/>
      <c r="C188" s="30"/>
      <c r="D188" s="30"/>
    </row>
    <row r="189" spans="1:4" ht="20.25" x14ac:dyDescent="0.25">
      <c r="A189" s="96"/>
      <c r="B189" s="20"/>
      <c r="C189" s="30"/>
      <c r="D189" s="30"/>
    </row>
    <row r="190" spans="1:4" ht="20.25" x14ac:dyDescent="0.25">
      <c r="A190" s="96"/>
      <c r="B190" s="20"/>
      <c r="C190" s="30"/>
      <c r="D190" s="30"/>
    </row>
    <row r="191" spans="1:4" ht="20.25" x14ac:dyDescent="0.25">
      <c r="A191" s="96"/>
      <c r="B191" s="20"/>
      <c r="C191" s="30"/>
      <c r="D191" s="30"/>
    </row>
    <row r="192" spans="1:4" ht="20.25" x14ac:dyDescent="0.25">
      <c r="A192" s="96"/>
      <c r="B192" s="20"/>
      <c r="C192" s="30"/>
      <c r="D192" s="30"/>
    </row>
    <row r="193" spans="1:4" ht="20.25" x14ac:dyDescent="0.25">
      <c r="A193" s="96"/>
      <c r="B193" s="20"/>
      <c r="C193" s="30"/>
      <c r="D193" s="30"/>
    </row>
    <row r="194" spans="1:4" ht="20.25" x14ac:dyDescent="0.25">
      <c r="A194" s="96"/>
      <c r="B194" s="20"/>
      <c r="C194" s="30"/>
      <c r="D194" s="30"/>
    </row>
    <row r="195" spans="1:4" ht="20.25" x14ac:dyDescent="0.25">
      <c r="A195" s="96"/>
      <c r="B195" s="20"/>
      <c r="C195" s="30"/>
      <c r="D195" s="30"/>
    </row>
    <row r="196" spans="1:4" ht="20.25" x14ac:dyDescent="0.25">
      <c r="A196" s="96"/>
      <c r="B196" s="20"/>
      <c r="C196" s="30"/>
      <c r="D196" s="30"/>
    </row>
    <row r="197" spans="1:4" ht="20.25" x14ac:dyDescent="0.25">
      <c r="A197" s="96"/>
      <c r="B197" s="20"/>
      <c r="C197" s="30"/>
      <c r="D197" s="30"/>
    </row>
    <row r="198" spans="1:4" ht="20.25" x14ac:dyDescent="0.25">
      <c r="A198" s="96"/>
      <c r="B198" s="20"/>
      <c r="C198" s="30"/>
      <c r="D198" s="30"/>
    </row>
    <row r="199" spans="1:4" ht="20.25" x14ac:dyDescent="0.25">
      <c r="A199" s="96"/>
      <c r="B199" s="20"/>
      <c r="C199" s="30"/>
      <c r="D199" s="30"/>
    </row>
    <row r="200" spans="1:4" ht="20.25" x14ac:dyDescent="0.25">
      <c r="A200" s="96"/>
      <c r="B200" s="20"/>
      <c r="C200" s="30"/>
      <c r="D200" s="30"/>
    </row>
    <row r="201" spans="1:4" ht="20.25" x14ac:dyDescent="0.25">
      <c r="A201" s="96"/>
      <c r="B201" s="20"/>
      <c r="C201" s="30"/>
      <c r="D201" s="30"/>
    </row>
    <row r="202" spans="1:4" ht="20.25" x14ac:dyDescent="0.25">
      <c r="A202" s="96"/>
      <c r="B202" s="20"/>
      <c r="C202" s="30"/>
      <c r="D202" s="30"/>
    </row>
    <row r="203" spans="1:4" ht="20.25" x14ac:dyDescent="0.25">
      <c r="A203" s="96"/>
      <c r="B203" s="20"/>
      <c r="C203" s="30"/>
      <c r="D203" s="30"/>
    </row>
    <row r="204" spans="1:4" ht="20.25" x14ac:dyDescent="0.25">
      <c r="A204" s="96"/>
      <c r="B204" s="20"/>
      <c r="C204" s="30"/>
      <c r="D204" s="30"/>
    </row>
    <row r="205" spans="1:4" ht="20.25" x14ac:dyDescent="0.25">
      <c r="A205" s="96"/>
      <c r="B205" s="20"/>
      <c r="C205" s="30"/>
      <c r="D205" s="30"/>
    </row>
    <row r="206" spans="1:4" ht="20.25" x14ac:dyDescent="0.25">
      <c r="A206" s="96"/>
      <c r="B206" s="20"/>
      <c r="C206" s="30"/>
      <c r="D206" s="30"/>
    </row>
    <row r="207" spans="1:4" ht="20.25" x14ac:dyDescent="0.25">
      <c r="A207" s="96"/>
      <c r="B207" s="20"/>
      <c r="C207" s="30"/>
      <c r="D207" s="30"/>
    </row>
    <row r="208" spans="1:4" x14ac:dyDescent="0.25">
      <c r="A208" s="79"/>
      <c r="B208" s="20"/>
      <c r="C208" s="20"/>
      <c r="D208" s="20"/>
    </row>
    <row r="209" spans="1:8" ht="20.25" x14ac:dyDescent="0.25">
      <c r="A209" s="79"/>
      <c r="B209" s="26" t="s">
        <v>224</v>
      </c>
      <c r="C209" s="26" t="s">
        <v>225</v>
      </c>
      <c r="D209" s="29" t="s">
        <v>224</v>
      </c>
      <c r="E209" s="29" t="s">
        <v>225</v>
      </c>
    </row>
    <row r="210" spans="1:8" ht="21" x14ac:dyDescent="0.35">
      <c r="A210" s="79"/>
      <c r="B210" s="27" t="s">
        <v>226</v>
      </c>
      <c r="C210" s="27" t="s">
        <v>227</v>
      </c>
      <c r="D210" t="s">
        <v>226</v>
      </c>
      <c r="F210" t="str">
        <f>IF(NOT(ISBLANK(D210)),D210,IF(NOT(ISBLANK(E210)),"     "&amp;E210,FALSE))</f>
        <v>Afectación Económica o presupuestal</v>
      </c>
      <c r="G210" t="s">
        <v>226</v>
      </c>
      <c r="H210" t="str">
        <f>IF(NOT(ISERROR(MATCH(G210,_xlfn.ANCHORARRAY(B221),0))),F223&amp;"Por favor no seleccionar los criterios de impacto",G210)</f>
        <v>❌Por favor no seleccionar los criterios de impacto</v>
      </c>
    </row>
    <row r="211" spans="1:8" ht="21" x14ac:dyDescent="0.35">
      <c r="A211" s="79"/>
      <c r="B211" s="27" t="s">
        <v>226</v>
      </c>
      <c r="C211" s="27" t="s">
        <v>203</v>
      </c>
      <c r="E211" t="s">
        <v>227</v>
      </c>
      <c r="F211" t="str">
        <f t="shared" ref="F211:F221" si="0">IF(NOT(ISBLANK(D211)),D211,IF(NOT(ISBLANK(E211)),"     "&amp;E211,FALSE))</f>
        <v xml:space="preserve">     Afectación menor a 10 SMLMV .</v>
      </c>
    </row>
    <row r="212" spans="1:8" ht="21" x14ac:dyDescent="0.35">
      <c r="A212" s="79"/>
      <c r="B212" s="27" t="s">
        <v>226</v>
      </c>
      <c r="C212" s="27" t="s">
        <v>206</v>
      </c>
      <c r="E212" t="s">
        <v>203</v>
      </c>
      <c r="F212" t="str">
        <f t="shared" si="0"/>
        <v xml:space="preserve">     Entre 10 y 50 SMLMV </v>
      </c>
    </row>
    <row r="213" spans="1:8" ht="21" x14ac:dyDescent="0.35">
      <c r="A213" s="79"/>
      <c r="B213" s="27" t="s">
        <v>226</v>
      </c>
      <c r="C213" s="27" t="s">
        <v>210</v>
      </c>
      <c r="E213" t="s">
        <v>206</v>
      </c>
      <c r="F213" t="str">
        <f t="shared" si="0"/>
        <v xml:space="preserve">     Entre 50 y 100 SMLMV </v>
      </c>
    </row>
    <row r="214" spans="1:8" ht="21" x14ac:dyDescent="0.35">
      <c r="A214" s="79"/>
      <c r="B214" s="27" t="s">
        <v>226</v>
      </c>
      <c r="C214" s="27" t="s">
        <v>214</v>
      </c>
      <c r="E214" t="s">
        <v>210</v>
      </c>
      <c r="F214" t="str">
        <f t="shared" si="0"/>
        <v xml:space="preserve">     Entre 100 y 500 SMLMV </v>
      </c>
    </row>
    <row r="215" spans="1:8" ht="21" x14ac:dyDescent="0.35">
      <c r="A215" s="79"/>
      <c r="B215" s="27" t="s">
        <v>196</v>
      </c>
      <c r="C215" s="27" t="s">
        <v>200</v>
      </c>
      <c r="E215" t="s">
        <v>214</v>
      </c>
      <c r="F215" t="str">
        <f t="shared" si="0"/>
        <v xml:space="preserve">     Mayor a 500 SMLMV </v>
      </c>
    </row>
    <row r="216" spans="1:8" ht="21" x14ac:dyDescent="0.35">
      <c r="A216" s="79"/>
      <c r="B216" s="27" t="s">
        <v>196</v>
      </c>
      <c r="C216" s="27" t="s">
        <v>204</v>
      </c>
      <c r="D216" t="s">
        <v>196</v>
      </c>
      <c r="F216" t="str">
        <f t="shared" si="0"/>
        <v>Pérdida Reputacional</v>
      </c>
    </row>
    <row r="217" spans="1:8" ht="21" x14ac:dyDescent="0.35">
      <c r="A217" s="79"/>
      <c r="B217" s="27" t="s">
        <v>196</v>
      </c>
      <c r="C217" s="27" t="s">
        <v>207</v>
      </c>
      <c r="E217" t="s">
        <v>200</v>
      </c>
      <c r="F217" t="str">
        <f t="shared" si="0"/>
        <v xml:space="preserve">     El riesgo afecta la imagen de alguna área de la organización</v>
      </c>
    </row>
    <row r="218" spans="1:8" ht="21" x14ac:dyDescent="0.35">
      <c r="A218" s="79"/>
      <c r="B218" s="27" t="s">
        <v>196</v>
      </c>
      <c r="C218" s="27" t="s">
        <v>211</v>
      </c>
      <c r="E218" t="s">
        <v>204</v>
      </c>
      <c r="F218" t="str">
        <f t="shared" si="0"/>
        <v xml:space="preserve">     El riesgo afecta la imagen de la entidad internamente, de conocimiento general, nivel interno, de junta dircetiva y accionistas y/o de provedores</v>
      </c>
    </row>
    <row r="219" spans="1:8" ht="21" x14ac:dyDescent="0.35">
      <c r="A219" s="79"/>
      <c r="B219" s="27" t="s">
        <v>196</v>
      </c>
      <c r="C219" s="27" t="s">
        <v>215</v>
      </c>
      <c r="E219" t="s">
        <v>207</v>
      </c>
      <c r="F219" t="str">
        <f t="shared" si="0"/>
        <v xml:space="preserve">     El riesgo afecta la imagen de la entidad con algunos usuarios de relevancia frente al logro de los objetivos</v>
      </c>
    </row>
    <row r="220" spans="1:8" x14ac:dyDescent="0.25">
      <c r="A220" s="79"/>
      <c r="B220" s="28"/>
      <c r="C220" s="28"/>
      <c r="E220" t="s">
        <v>211</v>
      </c>
      <c r="F220" t="str">
        <f t="shared" si="0"/>
        <v xml:space="preserve">     El riesgo afecta la imagen de de la entidad con efecto publicitario sostenido a nivel de sector administrativo, nivel departamental o municipal</v>
      </c>
    </row>
    <row r="221" spans="1:8" x14ac:dyDescent="0.25">
      <c r="A221" s="79"/>
      <c r="B221" s="28" t="str" cm="1">
        <f t="array" ref="B221:B223">_xlfn.UNIQUE(Tabla1[[#All],[Criterios]])</f>
        <v>Criterios</v>
      </c>
      <c r="C221" s="28"/>
      <c r="E221" t="s">
        <v>215</v>
      </c>
      <c r="F221" t="str">
        <f t="shared" si="0"/>
        <v xml:space="preserve">     El riesgo afecta la imagen de la entidad a nivel nacional, con efecto publicitarios sostenible a nivel país</v>
      </c>
    </row>
    <row r="222" spans="1:8" x14ac:dyDescent="0.25">
      <c r="A222" s="79"/>
      <c r="B222" s="28" t="str">
        <v>Afectación Económica o presupuestal</v>
      </c>
      <c r="C222" s="28"/>
    </row>
    <row r="223" spans="1:8" x14ac:dyDescent="0.25">
      <c r="B223" s="28" t="str">
        <v>Pérdida Reputacional</v>
      </c>
      <c r="C223" s="28"/>
      <c r="F223" s="31" t="s">
        <v>228</v>
      </c>
    </row>
    <row r="224" spans="1:8" x14ac:dyDescent="0.25">
      <c r="B224" s="19"/>
      <c r="C224" s="19"/>
      <c r="F224" s="31" t="s">
        <v>229</v>
      </c>
    </row>
    <row r="225" spans="2:4" x14ac:dyDescent="0.25">
      <c r="B225" s="19"/>
      <c r="C225" s="19"/>
    </row>
    <row r="226" spans="2:4" x14ac:dyDescent="0.25">
      <c r="B226" s="19"/>
      <c r="C226" s="19"/>
    </row>
    <row r="227" spans="2:4" x14ac:dyDescent="0.25">
      <c r="B227" s="19"/>
      <c r="C227" s="19"/>
      <c r="D227" s="19"/>
    </row>
    <row r="228" spans="2:4" x14ac:dyDescent="0.25">
      <c r="B228" s="19"/>
      <c r="C228" s="19"/>
      <c r="D228" s="19"/>
    </row>
    <row r="229" spans="2:4" x14ac:dyDescent="0.25">
      <c r="B229" s="19"/>
      <c r="C229" s="19"/>
      <c r="D229" s="19"/>
    </row>
    <row r="230" spans="2:4" x14ac:dyDescent="0.25">
      <c r="B230" s="19"/>
      <c r="C230" s="19"/>
      <c r="D230" s="19"/>
    </row>
    <row r="231" spans="2:4" x14ac:dyDescent="0.25">
      <c r="B231" s="19"/>
      <c r="C231" s="19"/>
      <c r="D231" s="19"/>
    </row>
    <row r="232" spans="2:4" x14ac:dyDescent="0.25">
      <c r="B232" s="19"/>
      <c r="C232" s="19"/>
      <c r="D232" s="19"/>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F4" sqref="F4"/>
    </sheetView>
  </sheetViews>
  <sheetFormatPr baseColWidth="10" defaultColWidth="14.28515625" defaultRowHeight="12.75" x14ac:dyDescent="0.2"/>
  <cols>
    <col min="1" max="2" width="14.28515625" style="81"/>
    <col min="3" max="3" width="17" style="81" customWidth="1"/>
    <col min="4" max="4" width="14.28515625" style="81"/>
    <col min="5" max="5" width="46" style="81" customWidth="1"/>
    <col min="6" max="16384" width="14.28515625" style="81"/>
  </cols>
  <sheetData>
    <row r="1" spans="2:6" ht="24" customHeight="1" thickBot="1" x14ac:dyDescent="0.25">
      <c r="B1" s="404" t="s">
        <v>230</v>
      </c>
      <c r="C1" s="405"/>
      <c r="D1" s="405"/>
      <c r="E1" s="405"/>
      <c r="F1" s="406"/>
    </row>
    <row r="2" spans="2:6" ht="16.5" thickBot="1" x14ac:dyDescent="0.3">
      <c r="B2" s="82"/>
      <c r="C2" s="82"/>
      <c r="D2" s="82"/>
      <c r="E2" s="82"/>
      <c r="F2" s="82"/>
    </row>
    <row r="3" spans="2:6" ht="16.5" thickBot="1" x14ac:dyDescent="0.25">
      <c r="B3" s="408" t="s">
        <v>231</v>
      </c>
      <c r="C3" s="409"/>
      <c r="D3" s="409"/>
      <c r="E3" s="94" t="s">
        <v>232</v>
      </c>
      <c r="F3" s="95" t="s">
        <v>233</v>
      </c>
    </row>
    <row r="4" spans="2:6" ht="31.5" x14ac:dyDescent="0.2">
      <c r="B4" s="410" t="s">
        <v>234</v>
      </c>
      <c r="C4" s="412" t="s">
        <v>122</v>
      </c>
      <c r="D4" s="83" t="s">
        <v>132</v>
      </c>
      <c r="E4" s="84" t="s">
        <v>235</v>
      </c>
      <c r="F4" s="85">
        <v>0.25</v>
      </c>
    </row>
    <row r="5" spans="2:6" ht="47.25" x14ac:dyDescent="0.2">
      <c r="B5" s="411"/>
      <c r="C5" s="413"/>
      <c r="D5" s="86" t="s">
        <v>236</v>
      </c>
      <c r="E5" s="87" t="s">
        <v>237</v>
      </c>
      <c r="F5" s="88">
        <v>0.15</v>
      </c>
    </row>
    <row r="6" spans="2:6" ht="47.25" x14ac:dyDescent="0.2">
      <c r="B6" s="411"/>
      <c r="C6" s="413"/>
      <c r="D6" s="86" t="s">
        <v>238</v>
      </c>
      <c r="E6" s="87" t="s">
        <v>239</v>
      </c>
      <c r="F6" s="88">
        <v>0.1</v>
      </c>
    </row>
    <row r="7" spans="2:6" ht="63" x14ac:dyDescent="0.2">
      <c r="B7" s="411"/>
      <c r="C7" s="413" t="s">
        <v>123</v>
      </c>
      <c r="D7" s="86" t="s">
        <v>240</v>
      </c>
      <c r="E7" s="87" t="s">
        <v>241</v>
      </c>
      <c r="F7" s="88">
        <v>0.25</v>
      </c>
    </row>
    <row r="8" spans="2:6" ht="31.5" x14ac:dyDescent="0.2">
      <c r="B8" s="411"/>
      <c r="C8" s="413"/>
      <c r="D8" s="86" t="s">
        <v>133</v>
      </c>
      <c r="E8" s="87" t="s">
        <v>242</v>
      </c>
      <c r="F8" s="88">
        <v>0.15</v>
      </c>
    </row>
    <row r="9" spans="2:6" ht="47.25" x14ac:dyDescent="0.2">
      <c r="B9" s="411" t="s">
        <v>243</v>
      </c>
      <c r="C9" s="413" t="s">
        <v>125</v>
      </c>
      <c r="D9" s="86" t="s">
        <v>134</v>
      </c>
      <c r="E9" s="87" t="s">
        <v>244</v>
      </c>
      <c r="F9" s="89" t="s">
        <v>245</v>
      </c>
    </row>
    <row r="10" spans="2:6" ht="63" x14ac:dyDescent="0.2">
      <c r="B10" s="411"/>
      <c r="C10" s="413"/>
      <c r="D10" s="86" t="s">
        <v>246</v>
      </c>
      <c r="E10" s="87" t="s">
        <v>247</v>
      </c>
      <c r="F10" s="89" t="s">
        <v>245</v>
      </c>
    </row>
    <row r="11" spans="2:6" ht="47.25" x14ac:dyDescent="0.2">
      <c r="B11" s="411"/>
      <c r="C11" s="413" t="s">
        <v>126</v>
      </c>
      <c r="D11" s="86" t="s">
        <v>135</v>
      </c>
      <c r="E11" s="87" t="s">
        <v>248</v>
      </c>
      <c r="F11" s="89" t="s">
        <v>245</v>
      </c>
    </row>
    <row r="12" spans="2:6" ht="47.25" x14ac:dyDescent="0.2">
      <c r="B12" s="411"/>
      <c r="C12" s="413"/>
      <c r="D12" s="86" t="s">
        <v>249</v>
      </c>
      <c r="E12" s="87" t="s">
        <v>250</v>
      </c>
      <c r="F12" s="89" t="s">
        <v>245</v>
      </c>
    </row>
    <row r="13" spans="2:6" ht="31.5" x14ac:dyDescent="0.2">
      <c r="B13" s="411"/>
      <c r="C13" s="413" t="s">
        <v>127</v>
      </c>
      <c r="D13" s="86" t="s">
        <v>136</v>
      </c>
      <c r="E13" s="87" t="s">
        <v>251</v>
      </c>
      <c r="F13" s="89" t="s">
        <v>245</v>
      </c>
    </row>
    <row r="14" spans="2:6" ht="32.25" thickBot="1" x14ac:dyDescent="0.25">
      <c r="B14" s="414"/>
      <c r="C14" s="415"/>
      <c r="D14" s="90" t="s">
        <v>252</v>
      </c>
      <c r="E14" s="91" t="s">
        <v>253</v>
      </c>
      <c r="F14" s="92" t="s">
        <v>245</v>
      </c>
    </row>
    <row r="15" spans="2:6" ht="49.5" customHeight="1" x14ac:dyDescent="0.2">
      <c r="B15" s="407" t="s">
        <v>254</v>
      </c>
      <c r="C15" s="407"/>
      <c r="D15" s="407"/>
      <c r="E15" s="407"/>
      <c r="F15" s="407"/>
    </row>
    <row r="16" spans="2:6" ht="27" customHeight="1" x14ac:dyDescent="0.25">
      <c r="B16" s="9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255</v>
      </c>
      <c r="E2" t="s">
        <v>256</v>
      </c>
    </row>
    <row r="3" spans="2:5" x14ac:dyDescent="0.25">
      <c r="B3" t="s">
        <v>257</v>
      </c>
      <c r="E3" t="s">
        <v>138</v>
      </c>
    </row>
    <row r="4" spans="2:5" x14ac:dyDescent="0.25">
      <c r="B4" t="s">
        <v>258</v>
      </c>
      <c r="E4" t="s">
        <v>128</v>
      </c>
    </row>
    <row r="5" spans="2:5" x14ac:dyDescent="0.25">
      <c r="B5" t="s">
        <v>137</v>
      </c>
    </row>
    <row r="8" spans="2:5" x14ac:dyDescent="0.25">
      <c r="B8" t="s">
        <v>259</v>
      </c>
    </row>
    <row r="9" spans="2:5" x14ac:dyDescent="0.25">
      <c r="B9" t="s">
        <v>260</v>
      </c>
    </row>
    <row r="10" spans="2:5" x14ac:dyDescent="0.25">
      <c r="B10" t="s">
        <v>261</v>
      </c>
    </row>
    <row r="13" spans="2:5" x14ac:dyDescent="0.25">
      <c r="B13" t="s">
        <v>262</v>
      </c>
    </row>
    <row r="14" spans="2:5" x14ac:dyDescent="0.25">
      <c r="B14" t="s">
        <v>130</v>
      </c>
    </row>
    <row r="15" spans="2:5" x14ac:dyDescent="0.25">
      <c r="B15" t="s">
        <v>263</v>
      </c>
    </row>
    <row r="16" spans="2:5" x14ac:dyDescent="0.25">
      <c r="B16" t="s">
        <v>264</v>
      </c>
    </row>
    <row r="17" spans="2:2" x14ac:dyDescent="0.25">
      <c r="B17" t="s">
        <v>265</v>
      </c>
    </row>
    <row r="18" spans="2:2" x14ac:dyDescent="0.25">
      <c r="B18" t="s">
        <v>266</v>
      </c>
    </row>
    <row r="19" spans="2:2" x14ac:dyDescent="0.25">
      <c r="B19" t="s">
        <v>267</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2024-11-25T14:01:56Z</dcterms:modified>
  <cp:category/>
  <cp:contentStatus/>
</cp:coreProperties>
</file>