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AJUSTE MRG 2024\AJUSTES MAPAS OCT 2024\DESARROLLO SOCIAL ok\"/>
    </mc:Choice>
  </mc:AlternateContent>
  <xr:revisionPtr revIDLastSave="0" documentId="13_ncr:1_{291D9B92-2DC1-4A7B-8FB6-6BE8B03D6A6A}"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9"/>
  <pivotCaches>
    <pivotCache cacheId="13"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6" i="1" l="1"/>
  <c r="Q46" i="1"/>
  <c r="T39" i="1"/>
  <c r="Q39" i="1"/>
  <c r="H39" i="1"/>
  <c r="T32" i="1"/>
  <c r="H64" i="1"/>
  <c r="I64" i="1" s="1"/>
  <c r="T70" i="1"/>
  <c r="T64" i="1"/>
  <c r="K65" i="1"/>
  <c r="Q65" i="1"/>
  <c r="T65" i="1"/>
  <c r="K66" i="1"/>
  <c r="Q66" i="1"/>
  <c r="T66" i="1"/>
  <c r="K67" i="1"/>
  <c r="Q67" i="1"/>
  <c r="T67" i="1"/>
  <c r="K68" i="1"/>
  <c r="Q68" i="1"/>
  <c r="T68" i="1"/>
  <c r="K69" i="1"/>
  <c r="Q69" i="1"/>
  <c r="T69" i="1"/>
  <c r="H70" i="1"/>
  <c r="I70" i="1" s="1"/>
  <c r="K71" i="1"/>
  <c r="Q71" i="1"/>
  <c r="T71" i="1"/>
  <c r="K72" i="1"/>
  <c r="Q72" i="1"/>
  <c r="T72" i="1"/>
  <c r="K73" i="1"/>
  <c r="Q73" i="1"/>
  <c r="T73" i="1"/>
  <c r="K74" i="1"/>
  <c r="Q74" i="1"/>
  <c r="T74" i="1"/>
  <c r="K75" i="1"/>
  <c r="Q75" i="1"/>
  <c r="T75" i="1"/>
  <c r="AB68" i="1" l="1"/>
  <c r="AA68" i="1" s="1"/>
  <c r="X72" i="1"/>
  <c r="Y72" i="1" s="1"/>
  <c r="AB67" i="1"/>
  <c r="AA67" i="1" s="1"/>
  <c r="AB71" i="1"/>
  <c r="AA71" i="1" s="1"/>
  <c r="AB70" i="1"/>
  <c r="AA70" i="1" s="1"/>
  <c r="X70" i="1"/>
  <c r="Z70" i="1" s="1"/>
  <c r="X66" i="1"/>
  <c r="Z66" i="1" s="1"/>
  <c r="X75" i="1"/>
  <c r="Z75" i="1" s="1"/>
  <c r="X71" i="1"/>
  <c r="Z71" i="1" s="1"/>
  <c r="X69" i="1"/>
  <c r="Y69" i="1" s="1"/>
  <c r="X67" i="1"/>
  <c r="Z67" i="1" s="1"/>
  <c r="X74" i="1"/>
  <c r="Y74" i="1" s="1"/>
  <c r="AB72" i="1"/>
  <c r="AA72" i="1" s="1"/>
  <c r="X68" i="1"/>
  <c r="Y68" i="1" s="1"/>
  <c r="X73" i="1"/>
  <c r="Z73" i="1" s="1"/>
  <c r="X64" i="1"/>
  <c r="AB74" i="1"/>
  <c r="AA74" i="1" s="1"/>
  <c r="AB66" i="1"/>
  <c r="AA66" i="1" s="1"/>
  <c r="AB75" i="1"/>
  <c r="AA75" i="1" s="1"/>
  <c r="AB73" i="1"/>
  <c r="AA73" i="1" s="1"/>
  <c r="AB65" i="1"/>
  <c r="AA65" i="1" s="1"/>
  <c r="AB69" i="1"/>
  <c r="AA69" i="1" s="1"/>
  <c r="X65" i="1"/>
  <c r="Z72" i="1" l="1"/>
  <c r="AC69" i="1"/>
  <c r="AC72" i="1"/>
  <c r="Y67" i="1"/>
  <c r="AC67" i="1" s="1"/>
  <c r="AC68" i="1"/>
  <c r="Y66" i="1"/>
  <c r="AC66" i="1" s="1"/>
  <c r="Z69" i="1"/>
  <c r="Y73" i="1"/>
  <c r="AC73" i="1" s="1"/>
  <c r="Y70" i="1"/>
  <c r="AC70" i="1" s="1"/>
  <c r="Y75" i="1"/>
  <c r="AC75" i="1" s="1"/>
  <c r="Y71" i="1"/>
  <c r="AC71" i="1" s="1"/>
  <c r="Z68" i="1"/>
  <c r="Z74" i="1"/>
  <c r="Y64" i="1"/>
  <c r="Z64" i="1"/>
  <c r="AC74" i="1"/>
  <c r="Y65" i="1"/>
  <c r="AC65" i="1" s="1"/>
  <c r="Z65" i="1"/>
  <c r="T26" i="1" l="1"/>
  <c r="T12" i="1" l="1"/>
  <c r="Q12" i="1"/>
  <c r="H12" i="1" l="1"/>
  <c r="I12" i="1" s="1"/>
  <c r="K63" i="1"/>
  <c r="K36" i="1"/>
  <c r="K21" i="1"/>
  <c r="K34" i="1"/>
  <c r="K55" i="1"/>
  <c r="K60" i="1"/>
  <c r="K35" i="1"/>
  <c r="K44" i="1"/>
  <c r="K54" i="1"/>
  <c r="K31" i="1"/>
  <c r="K41" i="1"/>
  <c r="K53" i="1"/>
  <c r="K62" i="1"/>
  <c r="K45" i="1"/>
  <c r="K28" i="1"/>
  <c r="K56" i="1"/>
  <c r="K43" i="1"/>
  <c r="K47" i="1"/>
  <c r="K25" i="1"/>
  <c r="K23" i="1"/>
  <c r="K61" i="1"/>
  <c r="K22" i="1"/>
  <c r="K37" i="1"/>
  <c r="K30" i="1"/>
  <c r="K38" i="1"/>
  <c r="K48" i="1"/>
  <c r="K24" i="1"/>
  <c r="K42" i="1"/>
  <c r="K27" i="1"/>
  <c r="K59" i="1"/>
  <c r="K49" i="1"/>
  <c r="K29" i="1"/>
  <c r="K57" i="1"/>
  <c r="K50" i="1"/>
  <c r="K51" i="1"/>
  <c r="F221" i="13" l="1"/>
  <c r="F211" i="13"/>
  <c r="F212" i="13"/>
  <c r="F213" i="13"/>
  <c r="F214" i="13"/>
  <c r="F215" i="13"/>
  <c r="F216" i="13"/>
  <c r="F217" i="13"/>
  <c r="F218" i="13"/>
  <c r="F219" i="13"/>
  <c r="F220" i="13"/>
  <c r="F210" i="13"/>
  <c r="K19" i="1"/>
  <c r="K18" i="1"/>
  <c r="K15" i="1"/>
  <c r="K16" i="1"/>
  <c r="B221" i="13" a="1"/>
  <c r="K17" i="1"/>
  <c r="B221" i="13" l="1"/>
  <c r="Q53" i="1"/>
  <c r="Q47" i="1"/>
  <c r="K64" i="1" l="1"/>
  <c r="L64" i="1" s="1"/>
  <c r="K70" i="1"/>
  <c r="L70"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N64" i="1" l="1"/>
  <c r="M64" i="1"/>
  <c r="AB64" i="1" s="1"/>
  <c r="AA64" i="1" s="1"/>
  <c r="AC64" i="1" s="1"/>
  <c r="M70" i="1"/>
  <c r="N70" i="1"/>
  <c r="T63" i="1"/>
  <c r="Q63" i="1"/>
  <c r="T62" i="1"/>
  <c r="Q62" i="1"/>
  <c r="T61" i="1"/>
  <c r="Q61" i="1"/>
  <c r="T60" i="1"/>
  <c r="Q60" i="1"/>
  <c r="T59" i="1"/>
  <c r="Q59" i="1"/>
  <c r="T58" i="1"/>
  <c r="H58" i="1"/>
  <c r="I58" i="1" s="1"/>
  <c r="T57" i="1"/>
  <c r="Q57" i="1"/>
  <c r="T56" i="1"/>
  <c r="Q56" i="1"/>
  <c r="T55" i="1"/>
  <c r="Q55" i="1"/>
  <c r="T54" i="1"/>
  <c r="Q54" i="1"/>
  <c r="T53" i="1"/>
  <c r="T52" i="1"/>
  <c r="Q52" i="1"/>
  <c r="H52" i="1"/>
  <c r="I52" i="1" s="1"/>
  <c r="T51" i="1"/>
  <c r="Q51" i="1"/>
  <c r="T50" i="1"/>
  <c r="Q50" i="1"/>
  <c r="T49" i="1"/>
  <c r="Q49" i="1"/>
  <c r="T48" i="1"/>
  <c r="Q48" i="1"/>
  <c r="T47" i="1"/>
  <c r="H46" i="1"/>
  <c r="I46" i="1" s="1"/>
  <c r="T45" i="1"/>
  <c r="Q45" i="1"/>
  <c r="T44" i="1"/>
  <c r="Q44" i="1"/>
  <c r="T43" i="1"/>
  <c r="Q43" i="1"/>
  <c r="T42" i="1"/>
  <c r="Q42" i="1"/>
  <c r="I39" i="1"/>
  <c r="T38" i="1"/>
  <c r="Q38" i="1"/>
  <c r="T37" i="1"/>
  <c r="Q37" i="1"/>
  <c r="T36" i="1"/>
  <c r="Q36" i="1"/>
  <c r="T35" i="1"/>
  <c r="Q35" i="1"/>
  <c r="Q32" i="1"/>
  <c r="H32" i="1"/>
  <c r="I32" i="1" s="1"/>
  <c r="T31" i="1"/>
  <c r="Q31" i="1"/>
  <c r="T30" i="1"/>
  <c r="Q30" i="1"/>
  <c r="T29" i="1"/>
  <c r="Q29" i="1"/>
  <c r="T28" i="1"/>
  <c r="Q28" i="1"/>
  <c r="T27" i="1"/>
  <c r="Q27" i="1"/>
  <c r="Q26" i="1"/>
  <c r="H26" i="1"/>
  <c r="I26" i="1" s="1"/>
  <c r="H20" i="1"/>
  <c r="Q19" i="1"/>
  <c r="Q18" i="1"/>
  <c r="T25" i="1"/>
  <c r="Q25" i="1"/>
  <c r="T24" i="1"/>
  <c r="Q24" i="1"/>
  <c r="T23" i="1"/>
  <c r="Q23" i="1"/>
  <c r="T22" i="1"/>
  <c r="Q22" i="1"/>
  <c r="T21" i="1"/>
  <c r="Q21" i="1"/>
  <c r="T20" i="1"/>
  <c r="Q20" i="1"/>
  <c r="X58" i="1" l="1"/>
  <c r="X29" i="1"/>
  <c r="X42" i="1"/>
  <c r="X50" i="1"/>
  <c r="X62" i="1"/>
  <c r="X35" i="1"/>
  <c r="X31" i="1"/>
  <c r="X44" i="1"/>
  <c r="X56" i="1"/>
  <c r="X38" i="1"/>
  <c r="X37" i="1"/>
  <c r="X36" i="1"/>
  <c r="AB59" i="1"/>
  <c r="X60" i="1"/>
  <c r="X59" i="1"/>
  <c r="X34" i="1"/>
  <c r="X33" i="1"/>
  <c r="X55" i="1"/>
  <c r="X54" i="1"/>
  <c r="X57" i="1"/>
  <c r="X61" i="1"/>
  <c r="X63" i="1"/>
  <c r="X26" i="1"/>
  <c r="X28" i="1"/>
  <c r="X30" i="1"/>
  <c r="X41" i="1"/>
  <c r="X40" i="1"/>
  <c r="X43" i="1"/>
  <c r="X45" i="1"/>
  <c r="X49" i="1"/>
  <c r="X48" i="1"/>
  <c r="X51" i="1"/>
  <c r="X46" i="1"/>
  <c r="X52" i="1"/>
  <c r="AB56" i="1"/>
  <c r="AA56" i="1" s="1"/>
  <c r="AB57" i="1"/>
  <c r="AA57" i="1" s="1"/>
  <c r="I20" i="1"/>
  <c r="X20" i="1" s="1"/>
  <c r="Y58" i="1" l="1"/>
  <c r="Z58" i="1"/>
  <c r="Z59" i="1" s="1"/>
  <c r="Y57" i="1"/>
  <c r="Z57" i="1"/>
  <c r="Y56" i="1"/>
  <c r="Z56" i="1"/>
  <c r="Y52" i="1"/>
  <c r="Z52" i="1"/>
  <c r="X53" i="1" s="1"/>
  <c r="Y46" i="1"/>
  <c r="Z46" i="1"/>
  <c r="Y39" i="1"/>
  <c r="Z39" i="1"/>
  <c r="Y32" i="1"/>
  <c r="Z32" i="1"/>
  <c r="Y35" i="1" s="1"/>
  <c r="Y26" i="1"/>
  <c r="Z26" i="1"/>
  <c r="Y20" i="1"/>
  <c r="Z20" i="1"/>
  <c r="X21" i="1" s="1"/>
  <c r="X47" i="1" l="1"/>
  <c r="Z47" i="1" s="1"/>
  <c r="X27" i="1"/>
  <c r="Y27" i="1" s="1"/>
  <c r="Y59" i="1"/>
  <c r="Y48" i="1"/>
  <c r="Z48" i="1"/>
  <c r="Z60" i="1"/>
  <c r="Y60" i="1"/>
  <c r="Z3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6" i="1"/>
  <c r="AC57" i="1"/>
  <c r="T18" i="1"/>
  <c r="T19" i="1"/>
  <c r="Y47" i="1" l="1"/>
  <c r="Z27" i="1"/>
  <c r="Y28" i="1" s="1"/>
  <c r="Y61" i="1"/>
  <c r="Z61" i="1"/>
  <c r="Z28" i="1"/>
  <c r="Z29" i="1" s="1"/>
  <c r="Y54" i="1"/>
  <c r="Z54" i="1"/>
  <c r="Y53" i="1"/>
  <c r="Z53" i="1"/>
  <c r="Y42" i="1"/>
  <c r="Y37" i="1"/>
  <c r="Y21" i="1"/>
  <c r="Z21" i="1"/>
  <c r="X22" i="1" s="1"/>
  <c r="Y22" i="1" s="1"/>
  <c r="Z42" i="1" l="1"/>
  <c r="Z43" i="1" s="1"/>
  <c r="Y62" i="1"/>
  <c r="Z62" i="1"/>
  <c r="Y29" i="1"/>
  <c r="Y49" i="1"/>
  <c r="Z49" i="1"/>
  <c r="Y50" i="1" s="1"/>
  <c r="Y43" i="1"/>
  <c r="Y55" i="1"/>
  <c r="Z55" i="1"/>
  <c r="Y36" i="1"/>
  <c r="Z36" i="1"/>
  <c r="Z37" i="1"/>
  <c r="Z22" i="1"/>
  <c r="X23" i="1" s="1"/>
  <c r="Y23" i="1" s="1"/>
  <c r="Y63" i="1" l="1"/>
  <c r="Z63" i="1"/>
  <c r="Z50" i="1"/>
  <c r="Y51" i="1" s="1"/>
  <c r="Z44" i="1"/>
  <c r="Y44" i="1"/>
  <c r="Y30" i="1"/>
  <c r="Z30" i="1"/>
  <c r="Y31" i="1" s="1"/>
  <c r="Y38" i="1"/>
  <c r="Z38" i="1"/>
  <c r="Z23" i="1"/>
  <c r="X24" i="1" s="1"/>
  <c r="Z24" i="1" s="1"/>
  <c r="X25" i="1" s="1"/>
  <c r="X14" i="1"/>
  <c r="Y12" i="1" s="1"/>
  <c r="Y45" i="1" l="1"/>
  <c r="Z45" i="1"/>
  <c r="Z51" i="1"/>
  <c r="Z31" i="1"/>
  <c r="Y24" i="1"/>
  <c r="Y25" i="1"/>
  <c r="Z25" i="1"/>
  <c r="Z12" i="1" l="1"/>
  <c r="X15" i="1" s="1"/>
  <c r="X18" i="1" l="1"/>
  <c r="Y18" i="1" l="1"/>
  <c r="Z18" i="1"/>
  <c r="X19" i="1" s="1"/>
  <c r="Y19" i="1" l="1"/>
  <c r="Z19" i="1"/>
  <c r="K46" i="1" l="1"/>
  <c r="L46" i="1" s="1"/>
  <c r="K33" i="1"/>
  <c r="L32" i="1" s="1"/>
  <c r="K26" i="1"/>
  <c r="L26" i="1" s="1"/>
  <c r="K58" i="1"/>
  <c r="L58" i="1" s="1"/>
  <c r="K52" i="1"/>
  <c r="L52" i="1" s="1"/>
  <c r="K40" i="1"/>
  <c r="L39" i="1" s="1"/>
  <c r="K14" i="1"/>
  <c r="L12" i="1" s="1"/>
  <c r="K20" i="1"/>
  <c r="L20"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8" i="1"/>
  <c r="AJ42" i="18"/>
  <c r="AJ18" i="18"/>
  <c r="AD26" i="18"/>
  <c r="L10" i="18"/>
  <c r="AD10" i="18"/>
  <c r="X18" i="18"/>
  <c r="AD42" i="18"/>
  <c r="L18" i="18"/>
  <c r="R10" i="18"/>
  <c r="N58"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6" i="1"/>
  <c r="T14" i="18"/>
  <c r="T22" i="18"/>
  <c r="N6" i="18"/>
  <c r="AL30" i="18"/>
  <c r="Z22" i="18"/>
  <c r="Z14" i="18"/>
  <c r="M26" i="1"/>
  <c r="Z30" i="18"/>
  <c r="AL38" i="18"/>
  <c r="AL14" i="18"/>
  <c r="AF6" i="18"/>
  <c r="AL22" i="18"/>
  <c r="T30" i="18"/>
  <c r="Z38" i="18"/>
  <c r="AF14" i="18"/>
  <c r="N30" i="18"/>
  <c r="N14" i="18"/>
  <c r="N22" i="18"/>
  <c r="AF38" i="18"/>
  <c r="T6" i="18"/>
  <c r="M39" i="1"/>
  <c r="X32" i="18"/>
  <c r="AD32" i="18"/>
  <c r="AJ8" i="18"/>
  <c r="L16" i="18"/>
  <c r="R32" i="18"/>
  <c r="AJ32" i="18"/>
  <c r="N39" i="1"/>
  <c r="R40" i="18"/>
  <c r="AJ40" i="18"/>
  <c r="AD24" i="18"/>
  <c r="AJ24" i="18"/>
  <c r="R24" i="18"/>
  <c r="AJ16" i="18"/>
  <c r="AD8" i="18"/>
  <c r="L32" i="18"/>
  <c r="L40" i="18"/>
  <c r="R16" i="18"/>
  <c r="L24" i="18"/>
  <c r="AD16" i="18"/>
  <c r="L8" i="18"/>
  <c r="R8" i="18"/>
  <c r="X40" i="18"/>
  <c r="X8" i="18"/>
  <c r="X16" i="18"/>
  <c r="AD40" i="18"/>
  <c r="X24" i="18"/>
  <c r="M32" i="1"/>
  <c r="J40" i="18"/>
  <c r="J16" i="18"/>
  <c r="P16" i="18"/>
  <c r="V8" i="18"/>
  <c r="J8" i="18"/>
  <c r="J24" i="18"/>
  <c r="AH16" i="18"/>
  <c r="AB16" i="18"/>
  <c r="AB40" i="18"/>
  <c r="P32" i="18"/>
  <c r="P40" i="18"/>
  <c r="AH24" i="18"/>
  <c r="AB32" i="18"/>
  <c r="J32" i="18"/>
  <c r="V16" i="18"/>
  <c r="V40" i="18"/>
  <c r="AH32" i="18"/>
  <c r="V24" i="18"/>
  <c r="V32" i="18"/>
  <c r="AH8" i="18"/>
  <c r="AB8" i="18"/>
  <c r="P8" i="18"/>
  <c r="N32" i="1"/>
  <c r="AH40" i="18"/>
  <c r="AB24" i="18"/>
  <c r="P24" i="18"/>
  <c r="AD38" i="18"/>
  <c r="L30" i="18"/>
  <c r="AD30" i="18"/>
  <c r="AJ6" i="18"/>
  <c r="L14" i="18"/>
  <c r="L22" i="18"/>
  <c r="X6" i="18"/>
  <c r="L6" i="18"/>
  <c r="N20" i="1"/>
  <c r="R38" i="18"/>
  <c r="AJ38" i="18"/>
  <c r="L38" i="18"/>
  <c r="AD6" i="18"/>
  <c r="R6" i="18"/>
  <c r="AJ30" i="18"/>
  <c r="R30" i="18"/>
  <c r="AD22" i="18"/>
  <c r="AJ14" i="18"/>
  <c r="AJ22" i="18"/>
  <c r="AD14" i="18"/>
  <c r="X38" i="18"/>
  <c r="X14" i="18"/>
  <c r="R22" i="18"/>
  <c r="X22" i="18"/>
  <c r="M20"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N12" i="1"/>
  <c r="M52" i="1"/>
  <c r="AH34" i="18"/>
  <c r="AH42" i="18"/>
  <c r="AH18" i="18"/>
  <c r="AB10" i="18"/>
  <c r="J26" i="18"/>
  <c r="V18" i="18"/>
  <c r="V42" i="18"/>
  <c r="J42" i="18"/>
  <c r="P10" i="18"/>
  <c r="AB26" i="18"/>
  <c r="J34" i="18"/>
  <c r="J18" i="18"/>
  <c r="AH10" i="18"/>
  <c r="AB34" i="18"/>
  <c r="P26" i="18"/>
  <c r="P34" i="18"/>
  <c r="V34" i="18"/>
  <c r="AH26" i="18"/>
  <c r="J10" i="18"/>
  <c r="N52" i="1"/>
  <c r="P18" i="18"/>
  <c r="AB42" i="18"/>
  <c r="V10" i="18"/>
  <c r="AB18" i="18"/>
  <c r="P42" i="18"/>
  <c r="V26" i="18"/>
  <c r="Z32" i="18"/>
  <c r="N24" i="18"/>
  <c r="AL32" i="18"/>
  <c r="AL40" i="18"/>
  <c r="N8" i="18"/>
  <c r="AF24" i="18"/>
  <c r="Z40" i="18"/>
  <c r="Z16" i="18"/>
  <c r="N32" i="18"/>
  <c r="T32" i="18"/>
  <c r="N40" i="18"/>
  <c r="T8" i="18"/>
  <c r="M46" i="1"/>
  <c r="AF32" i="18"/>
  <c r="AL8" i="18"/>
  <c r="T24" i="18"/>
  <c r="N16" i="18"/>
  <c r="T16" i="18"/>
  <c r="Z24" i="18"/>
  <c r="AF16" i="18"/>
  <c r="N46" i="1"/>
  <c r="T40" i="18"/>
  <c r="AF8" i="18"/>
  <c r="AL24" i="18"/>
  <c r="Z8" i="18"/>
  <c r="AF40" i="18"/>
  <c r="AL16" i="18"/>
  <c r="AB32" i="1" l="1"/>
  <c r="AA32" i="1" s="1"/>
  <c r="AB46" i="1"/>
  <c r="AB58" i="1"/>
  <c r="AA58" i="1" s="1"/>
  <c r="AA12" i="1"/>
  <c r="AB20" i="1"/>
  <c r="AB26" i="1"/>
  <c r="AB52" i="1"/>
  <c r="AB39" i="1"/>
  <c r="AA39" i="1" s="1"/>
  <c r="AA46" i="1" l="1"/>
  <c r="AB47" i="1"/>
  <c r="AA52" i="1"/>
  <c r="V22" i="19" s="1"/>
  <c r="AB53" i="1"/>
  <c r="AA26" i="1"/>
  <c r="V38" i="19" s="1"/>
  <c r="AB27" i="1"/>
  <c r="AA27" i="1" s="1"/>
  <c r="AA20" i="1"/>
  <c r="J47" i="19" s="1"/>
  <c r="AB21" i="1"/>
  <c r="AB22" i="1" s="1"/>
  <c r="J40" i="19"/>
  <c r="V30" i="19"/>
  <c r="AH20" i="19"/>
  <c r="J30" i="19"/>
  <c r="V20" i="19"/>
  <c r="AH10" i="19"/>
  <c r="P10" i="19"/>
  <c r="AB50" i="19"/>
  <c r="J50" i="19"/>
  <c r="AB40" i="19"/>
  <c r="P30" i="19"/>
  <c r="V50" i="19"/>
  <c r="P50" i="19"/>
  <c r="AB10" i="19"/>
  <c r="AH30" i="19"/>
  <c r="AH40" i="19"/>
  <c r="J10" i="19"/>
  <c r="AB20" i="19"/>
  <c r="AH50" i="19"/>
  <c r="AC39" i="1"/>
  <c r="V10" i="19"/>
  <c r="P20" i="19"/>
  <c r="J20" i="19"/>
  <c r="P40" i="19"/>
  <c r="V40" i="19"/>
  <c r="AB30" i="19"/>
  <c r="J11" i="19"/>
  <c r="V11" i="19"/>
  <c r="AB21" i="19"/>
  <c r="P31" i="19"/>
  <c r="J31" i="19"/>
  <c r="AB41" i="19"/>
  <c r="AC46" i="1"/>
  <c r="AH41" i="19"/>
  <c r="P41" i="19"/>
  <c r="J21" i="19"/>
  <c r="AB31" i="19"/>
  <c r="AB51" i="19"/>
  <c r="P21" i="19"/>
  <c r="V41" i="19"/>
  <c r="V31" i="19"/>
  <c r="AH21" i="19"/>
  <c r="AB11" i="19"/>
  <c r="P51" i="19"/>
  <c r="V21" i="19"/>
  <c r="AH31" i="19"/>
  <c r="V51" i="19"/>
  <c r="J51" i="19"/>
  <c r="AH51" i="19"/>
  <c r="AH11" i="19"/>
  <c r="J41" i="19"/>
  <c r="P11" i="19"/>
  <c r="AB28"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8"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2"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6" i="1"/>
  <c r="J28" i="19"/>
  <c r="AH38" i="19"/>
  <c r="AH48" i="19"/>
  <c r="V28" i="19"/>
  <c r="AB18" i="19"/>
  <c r="V18" i="19"/>
  <c r="P28" i="19"/>
  <c r="J18" i="19"/>
  <c r="AB42" i="1"/>
  <c r="AA47" i="1"/>
  <c r="AB48" i="1"/>
  <c r="AA48" i="1" s="1"/>
  <c r="AB49" i="1"/>
  <c r="AB54" i="1"/>
  <c r="AA54" i="1" s="1"/>
  <c r="AB55" i="1"/>
  <c r="AA55" i="1" s="1"/>
  <c r="AA53" i="1"/>
  <c r="AA59" i="1"/>
  <c r="AB60" i="1"/>
  <c r="AB35" i="1"/>
  <c r="P48" i="19" l="1"/>
  <c r="V48" i="19"/>
  <c r="AH28" i="19"/>
  <c r="AB28" i="19"/>
  <c r="AB48" i="19"/>
  <c r="P38" i="19"/>
  <c r="AB8" i="19"/>
  <c r="J48" i="19"/>
  <c r="P18" i="19"/>
  <c r="J8" i="19"/>
  <c r="J38" i="19"/>
  <c r="AH18" i="19"/>
  <c r="V8" i="19"/>
  <c r="AH8" i="19"/>
  <c r="P8" i="19"/>
  <c r="AB38" i="19"/>
  <c r="P7" i="19"/>
  <c r="P47" i="19"/>
  <c r="V27" i="19"/>
  <c r="AH17" i="19"/>
  <c r="AB17" i="19"/>
  <c r="J7" i="19"/>
  <c r="P17" i="19"/>
  <c r="V37" i="19"/>
  <c r="AH32" i="19"/>
  <c r="AB52" i="19"/>
  <c r="J32" i="19"/>
  <c r="V12" i="19"/>
  <c r="J42" i="19"/>
  <c r="J12" i="19"/>
  <c r="J22" i="19"/>
  <c r="AB12" i="19"/>
  <c r="AC52"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21" i="1"/>
  <c r="W27" i="19" s="1"/>
  <c r="P37" i="19"/>
  <c r="J27" i="19"/>
  <c r="AH7" i="19"/>
  <c r="AH27" i="19"/>
  <c r="V17" i="19"/>
  <c r="AC20"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7"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4" i="1"/>
  <c r="AD12" i="19"/>
  <c r="AD32" i="19"/>
  <c r="AD22" i="19"/>
  <c r="X52" i="19"/>
  <c r="AD52" i="19"/>
  <c r="L42" i="19"/>
  <c r="R42" i="19"/>
  <c r="AJ21" i="19"/>
  <c r="AD31" i="19"/>
  <c r="R21" i="19"/>
  <c r="AD41" i="19"/>
  <c r="AJ11" i="19"/>
  <c r="AJ51" i="19"/>
  <c r="AC48" i="1"/>
  <c r="L41" i="19"/>
  <c r="AD11" i="19"/>
  <c r="L21" i="19"/>
  <c r="L11" i="19"/>
  <c r="X51" i="19"/>
  <c r="X21" i="19"/>
  <c r="R11" i="19"/>
  <c r="R31" i="19"/>
  <c r="AJ41" i="19"/>
  <c r="L31" i="19"/>
  <c r="R51" i="19"/>
  <c r="X31" i="19"/>
  <c r="X11" i="19"/>
  <c r="X41" i="19"/>
  <c r="AJ31" i="19"/>
  <c r="AD51" i="19"/>
  <c r="R41" i="19"/>
  <c r="AD21" i="19"/>
  <c r="L51" i="19"/>
  <c r="AB23" i="1"/>
  <c r="AA22" i="1"/>
  <c r="AA35" i="1"/>
  <c r="AB36" i="1"/>
  <c r="AA60" i="1"/>
  <c r="AB61" i="1"/>
  <c r="K42" i="19"/>
  <c r="AC32" i="19"/>
  <c r="W42" i="19"/>
  <c r="AI52" i="19"/>
  <c r="K22" i="19"/>
  <c r="Q32" i="19"/>
  <c r="AI12" i="19"/>
  <c r="AC52" i="19"/>
  <c r="Q42" i="19"/>
  <c r="AC42" i="19"/>
  <c r="K12" i="19"/>
  <c r="Q22" i="19"/>
  <c r="W52" i="19"/>
  <c r="AI42" i="19"/>
  <c r="W32" i="19"/>
  <c r="AI22" i="19"/>
  <c r="W12" i="19"/>
  <c r="AI32" i="19"/>
  <c r="AC12" i="19"/>
  <c r="Q12" i="19"/>
  <c r="Q52" i="19"/>
  <c r="AC53"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9" i="1"/>
  <c r="AA28"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9" i="1"/>
  <c r="Q33" i="19"/>
  <c r="AI23" i="19"/>
  <c r="K53" i="19"/>
  <c r="AC23" i="19"/>
  <c r="AC13" i="19"/>
  <c r="W23" i="19"/>
  <c r="W33" i="19"/>
  <c r="Q13" i="19"/>
  <c r="W13" i="19"/>
  <c r="AI13" i="19"/>
  <c r="Q43" i="19"/>
  <c r="Q23" i="19"/>
  <c r="W53" i="19"/>
  <c r="M12" i="19"/>
  <c r="AK42" i="19"/>
  <c r="AE32" i="19"/>
  <c r="AC55" i="1"/>
  <c r="M52" i="19"/>
  <c r="S12" i="19"/>
  <c r="M32" i="19"/>
  <c r="S52" i="19"/>
  <c r="Y52" i="19"/>
  <c r="Y42" i="19"/>
  <c r="AK12" i="19"/>
  <c r="S22" i="19"/>
  <c r="AE12" i="19"/>
  <c r="Y22" i="19"/>
  <c r="S32" i="19"/>
  <c r="AK52" i="19"/>
  <c r="M22" i="19"/>
  <c r="AK32" i="19"/>
  <c r="AE22" i="19"/>
  <c r="AE42" i="19"/>
  <c r="Y32" i="19"/>
  <c r="M42" i="19"/>
  <c r="Y12" i="19"/>
  <c r="AE52" i="19"/>
  <c r="AK22" i="19"/>
  <c r="S42" i="19"/>
  <c r="AA49" i="1"/>
  <c r="AB51" i="1"/>
  <c r="AA51" i="1" s="1"/>
  <c r="AB50" i="1"/>
  <c r="AA50" i="1" s="1"/>
  <c r="AA42" i="1"/>
  <c r="AB43" i="1"/>
  <c r="AB18"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7" i="1"/>
  <c r="K7" i="19" l="1"/>
  <c r="Q7" i="19"/>
  <c r="AI37" i="19"/>
  <c r="AC17" i="19"/>
  <c r="AC27" i="19"/>
  <c r="Q27" i="19"/>
  <c r="AI7" i="19"/>
  <c r="K17" i="19"/>
  <c r="W37" i="19"/>
  <c r="AI27" i="19"/>
  <c r="K27" i="19"/>
  <c r="AC37" i="19"/>
  <c r="W47" i="19"/>
  <c r="AI47" i="19"/>
  <c r="AC7" i="19"/>
  <c r="K47" i="19"/>
  <c r="Q17" i="19"/>
  <c r="K37" i="19"/>
  <c r="AI17" i="19"/>
  <c r="AC21" i="1"/>
  <c r="W7" i="19"/>
  <c r="Q47" i="19"/>
  <c r="Q37" i="19"/>
  <c r="AC47" i="19"/>
  <c r="W17" i="19"/>
  <c r="AA18" i="1"/>
  <c r="AB19" i="1"/>
  <c r="AA19" i="1" s="1"/>
  <c r="R40" i="19"/>
  <c r="AD10" i="19"/>
  <c r="X40" i="19"/>
  <c r="AJ10" i="19"/>
  <c r="R50" i="19"/>
  <c r="X10" i="19"/>
  <c r="R30" i="19"/>
  <c r="AC42" i="1"/>
  <c r="L10" i="19"/>
  <c r="L50" i="19"/>
  <c r="AJ20" i="19"/>
  <c r="AJ40" i="19"/>
  <c r="AD30" i="19"/>
  <c r="R20" i="19"/>
  <c r="AD50" i="19"/>
  <c r="AJ30" i="19"/>
  <c r="AJ50" i="19"/>
  <c r="X30" i="19"/>
  <c r="AD20" i="19"/>
  <c r="L40" i="19"/>
  <c r="X50" i="19"/>
  <c r="X20" i="19"/>
  <c r="AD40" i="19"/>
  <c r="R10" i="19"/>
  <c r="L30" i="19"/>
  <c r="L20" i="19"/>
  <c r="AA61" i="1"/>
  <c r="AB62" i="1"/>
  <c r="AD47" i="19"/>
  <c r="AJ27" i="19"/>
  <c r="AD27" i="19"/>
  <c r="AJ7" i="19"/>
  <c r="AJ37" i="19"/>
  <c r="L27" i="19"/>
  <c r="AD17" i="19"/>
  <c r="L37" i="19"/>
  <c r="R17" i="19"/>
  <c r="AJ17" i="19"/>
  <c r="X7" i="19"/>
  <c r="X47" i="19"/>
  <c r="L7" i="19"/>
  <c r="L17" i="19"/>
  <c r="R27" i="19"/>
  <c r="X27" i="19"/>
  <c r="R7" i="19"/>
  <c r="X17" i="19"/>
  <c r="AJ47" i="19"/>
  <c r="L47" i="19"/>
  <c r="R37" i="19"/>
  <c r="AD7" i="19"/>
  <c r="X37" i="19"/>
  <c r="AC22" i="1"/>
  <c r="R47" i="19"/>
  <c r="AD37" i="19"/>
  <c r="AB30" i="1"/>
  <c r="AA30" i="1" s="1"/>
  <c r="AA29" i="1"/>
  <c r="AB31" i="1"/>
  <c r="AA31" i="1" s="1"/>
  <c r="AJ43" i="19"/>
  <c r="AD33" i="19"/>
  <c r="X33" i="19"/>
  <c r="X13" i="19"/>
  <c r="AD43" i="19"/>
  <c r="L43" i="19"/>
  <c r="AC60" i="1"/>
  <c r="X23" i="19"/>
  <c r="R33" i="19"/>
  <c r="R43" i="19"/>
  <c r="AD53" i="19"/>
  <c r="AJ13" i="19"/>
  <c r="R23" i="19"/>
  <c r="R13" i="19"/>
  <c r="AJ53" i="19"/>
  <c r="L33" i="19"/>
  <c r="L23" i="19"/>
  <c r="X43" i="19"/>
  <c r="X53" i="19"/>
  <c r="AD13" i="19"/>
  <c r="L53" i="19"/>
  <c r="L13" i="19"/>
  <c r="AD23" i="19"/>
  <c r="AJ33" i="19"/>
  <c r="AJ23" i="19"/>
  <c r="R53" i="19"/>
  <c r="AA23" i="1"/>
  <c r="AB24"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8"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50"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51" i="1"/>
  <c r="AG11" i="19"/>
  <c r="AM41" i="19"/>
  <c r="AA21" i="19"/>
  <c r="AA51" i="19"/>
  <c r="U51" i="19"/>
  <c r="U31" i="19"/>
  <c r="AA11" i="19"/>
  <c r="AG21" i="19"/>
  <c r="O31" i="19"/>
  <c r="AA36" i="1"/>
  <c r="AB37" i="1"/>
  <c r="AA37" i="1" s="1"/>
  <c r="AB38" i="1"/>
  <c r="AA38"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3" i="1"/>
  <c r="AB44" i="1"/>
  <c r="AE11" i="19"/>
  <c r="Y41" i="19"/>
  <c r="M41" i="19"/>
  <c r="Y21" i="19"/>
  <c r="AK41" i="19"/>
  <c r="S31" i="19"/>
  <c r="M31" i="19"/>
  <c r="M51" i="19"/>
  <c r="Y51" i="19"/>
  <c r="AK21" i="19"/>
  <c r="AK31" i="19"/>
  <c r="Y11" i="19"/>
  <c r="AE41" i="19"/>
  <c r="AE21" i="19"/>
  <c r="S51" i="19"/>
  <c r="AE51" i="19"/>
  <c r="AK51" i="19"/>
  <c r="M21" i="19"/>
  <c r="AE31" i="19"/>
  <c r="AC49"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5" i="1"/>
  <c r="AD9" i="19"/>
  <c r="AJ49" i="19"/>
  <c r="L39" i="19"/>
  <c r="R19" i="19"/>
  <c r="AJ39" i="19"/>
  <c r="AJ29" i="19"/>
  <c r="AJ19" i="19"/>
  <c r="AJ9" i="19"/>
  <c r="AD49" i="19"/>
  <c r="L19" i="19"/>
  <c r="L29" i="19"/>
  <c r="R49" i="19"/>
  <c r="AA44" i="1" l="1"/>
  <c r="AB45" i="1"/>
  <c r="AA45" i="1" s="1"/>
  <c r="AG39" i="19"/>
  <c r="AG29" i="19"/>
  <c r="AM19" i="19"/>
  <c r="O39" i="19"/>
  <c r="AC38"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3"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9"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3"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7" i="1"/>
  <c r="T19" i="19"/>
  <c r="AL49" i="19"/>
  <c r="T29" i="19"/>
  <c r="AF29" i="19"/>
  <c r="T18" i="19"/>
  <c r="N48" i="19"/>
  <c r="N8" i="19"/>
  <c r="T28" i="19"/>
  <c r="AF38" i="19"/>
  <c r="Z28" i="19"/>
  <c r="Z18" i="19"/>
  <c r="AF8" i="19"/>
  <c r="AC30"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6" i="1"/>
  <c r="M9" i="19"/>
  <c r="Y29" i="19"/>
  <c r="AA62" i="1"/>
  <c r="AB63" i="1"/>
  <c r="AA63" i="1" s="1"/>
  <c r="AM46" i="19"/>
  <c r="U36" i="19"/>
  <c r="AG16" i="19"/>
  <c r="O6" i="19"/>
  <c r="AA36" i="19"/>
  <c r="AM16" i="19"/>
  <c r="U6" i="19"/>
  <c r="AG46" i="19"/>
  <c r="AA16" i="19"/>
  <c r="AC19" i="1"/>
  <c r="AA6" i="19"/>
  <c r="AG6" i="19"/>
  <c r="AA46" i="19"/>
  <c r="AM26" i="19"/>
  <c r="U16" i="19"/>
  <c r="O36" i="19"/>
  <c r="U26" i="19"/>
  <c r="O46" i="19"/>
  <c r="AA26" i="19"/>
  <c r="AM6" i="19"/>
  <c r="U46" i="19"/>
  <c r="AG26" i="19"/>
  <c r="O16" i="19"/>
  <c r="AG36" i="19"/>
  <c r="O26" i="19"/>
  <c r="AM36" i="19"/>
  <c r="AB25" i="1"/>
  <c r="AA25" i="1" s="1"/>
  <c r="AA24" i="1"/>
  <c r="O8" i="19"/>
  <c r="AA48" i="19"/>
  <c r="AM38" i="19"/>
  <c r="U48" i="19"/>
  <c r="AA18" i="19"/>
  <c r="AG18" i="19"/>
  <c r="AG48" i="19"/>
  <c r="AM18" i="19"/>
  <c r="AA28" i="19"/>
  <c r="AG28" i="19"/>
  <c r="AA8" i="19"/>
  <c r="U18" i="19"/>
  <c r="AG38" i="19"/>
  <c r="U38" i="19"/>
  <c r="AM8" i="19"/>
  <c r="AA38" i="19"/>
  <c r="AM48" i="19"/>
  <c r="U28" i="19"/>
  <c r="O38" i="19"/>
  <c r="U8" i="19"/>
  <c r="AG8" i="19"/>
  <c r="AC31"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1" i="1"/>
  <c r="M33" i="19"/>
  <c r="AF6" i="19"/>
  <c r="N46" i="19"/>
  <c r="Z26" i="19"/>
  <c r="AL6" i="19"/>
  <c r="AL36" i="19"/>
  <c r="AF26" i="19"/>
  <c r="Z6" i="19"/>
  <c r="T26" i="19"/>
  <c r="Z46" i="19"/>
  <c r="AF46" i="19"/>
  <c r="T46" i="19"/>
  <c r="T6" i="19"/>
  <c r="AF36" i="19"/>
  <c r="N26" i="19"/>
  <c r="Z16" i="19"/>
  <c r="AL26" i="19"/>
  <c r="Z36" i="19"/>
  <c r="N36" i="19"/>
  <c r="AL46" i="19"/>
  <c r="T36" i="19"/>
  <c r="AF16" i="19"/>
  <c r="N6" i="19"/>
  <c r="N16" i="19"/>
  <c r="AC18"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3"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2" i="1"/>
  <c r="T53" i="19"/>
  <c r="AL33" i="19"/>
  <c r="T13" i="19"/>
  <c r="Z33" i="19"/>
  <c r="Z47" i="19"/>
  <c r="T7" i="19"/>
  <c r="AL37" i="19"/>
  <c r="T17" i="19"/>
  <c r="Z17" i="19"/>
  <c r="AF7" i="19"/>
  <c r="AF37" i="19"/>
  <c r="N17" i="19"/>
  <c r="AF27" i="19"/>
  <c r="AC24"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5"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5" i="1"/>
  <c r="AA17" i="19"/>
  <c r="O7" i="19"/>
  <c r="AA37" i="19"/>
  <c r="AA27" i="19"/>
  <c r="AM27" i="19"/>
  <c r="U17" i="19"/>
  <c r="U47" i="19"/>
  <c r="AG17" i="19"/>
  <c r="O47" i="19"/>
  <c r="Z40" i="19"/>
  <c r="AC44"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<sst xmlns="http://schemas.openxmlformats.org/spreadsheetml/2006/main" count="536" uniqueCount="359">
  <si>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</si>
  <si>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</si>
  <si>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</si>
  <si>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</si>
  <si>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</si>
  <si>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</si>
  <si>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</si>
  <si>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</si>
  <si>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</si>
  <si>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</si>
  <si>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</si>
  <si>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</si>
  <si>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</si>
  <si>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</si>
  <si>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</si>
  <si>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</si>
  <si>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</si>
  <si>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</si>
  <si>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</si>
  <si>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</si>
  <si>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</si>
  <si>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</si>
  <si>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</si>
  <si>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</si>
  <si>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</si>
  <si>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</si>
  <si>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</si>
  <si>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</si>
  <si>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</si>
  <si>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</si>
  <si>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</si>
  <si>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</si>
  <si>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</si>
  <si>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</si>
  <si>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</si>
  <si>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</si>
  <si>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</si>
  <si>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</si>
  <si>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</si>
  <si>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</si>
  <si>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</si>
  <si>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</si>
  <si>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</si>
  <si>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</si>
  <si>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</si>
  <si>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</si>
  <si>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</si>
  <si>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</si>
  <si>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</si>
  <si>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</si>
  <si>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</si>
  <si>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</si>
  <si>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</si>
  <si>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</si>
  <si>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</si>
  <si>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</si>
  <si>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</si>
  <si>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</si>
  <si>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</si>
  <si>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</si>
  <si>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</si>
  <si>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</si>
  <si>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</si>
  <si>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</si>
  <si>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</si>
  <si>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</si>
  <si>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</si>
  <si>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</si>
  <si>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</si>
  <si>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</si>
  <si>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</si>
  <si>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</si>
  <si>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</si>
  <si>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</si>
  <si>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28-2021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</si>
  <si>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</si>
  <si>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</si>
  <si>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</si>
  <si>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PROYECCIÓN Y DESARROLLO COMUNITARIO</t>
  </si>
  <si>
    <t>ALCANCE:</t>
  </si>
  <si>
    <t>El proceso inicia con la identificación de necesidades de la población en situación de vulnerabilidad y pobreza extrema,  insumos para la adopción de políticas públicas de grupos poblacionales,  el diseño de planes, programas y proyectos de corte social y termina  con la implementación y ejecución de  acciones que  superen  condiciones de inequidad social y generen bienestar en los menos favorecidos.</t>
  </si>
  <si>
    <t>OBJETIVOS ESTRATÉGICOS</t>
  </si>
  <si>
    <t>OBJETIVO DEL PROCESO</t>
  </si>
  <si>
    <t>PLANEACIÓN INSTITUCIONAL</t>
  </si>
  <si>
    <t>PUNTOS DE RIESGO EN LA CADENA DE VALOR</t>
  </si>
  <si>
    <t>Direccionar el diseño, monitoreo y asesoría a los diferentes programas las Secretarias de Desarrollo Social y del Interior, mediante estrategias y acciones que promuevan la igualdad de derechos y oportunidades de los diversos grupos poblacionales de Bucaramanga</t>
  </si>
  <si>
    <t>Programas sociales, proyectos, Políticas Públicas, Plan de acción</t>
  </si>
  <si>
    <t xml:space="preserve">Formulación de programas, proyectos, divulgación de la información, contratación, plan de acción y seguimiento, selección de población beneficiaria de servicios, 
Entrega de beneficios.  </t>
  </si>
  <si>
    <t>MATRIZ DOFA</t>
  </si>
  <si>
    <t>DEBILIDADES</t>
  </si>
  <si>
    <t>AMENAZAS</t>
  </si>
  <si>
    <t>Escasos  canales formales de comunicación y divulgación de beneficios y oferta institucional.</t>
  </si>
  <si>
    <t>Aumento de la población en situación de vulnerabilidad.</t>
  </si>
  <si>
    <t>Insuficientes Recursos Económicos para inversión en  Programas Sociales</t>
  </si>
  <si>
    <t>Falsas noticias en redes sociales</t>
  </si>
  <si>
    <t>Infraestructura inadecuada para una prestación del servicio acorde con normas de salud y seguridad en el trabajo y atención a la comunidad.</t>
  </si>
  <si>
    <t>Falta de compromiso  e interés de la familia del adulto mayor para involucrarse  y apoyarlo en el proceso de envejecimiento digno.</t>
  </si>
  <si>
    <t>Infraestructura tecnológica deficiente</t>
  </si>
  <si>
    <t>Falta de conciencia solidaria con la población en condición de discapacidad.</t>
  </si>
  <si>
    <t xml:space="preserve">Falta de que existan vinculos con las plataformas informativas oficiales que atienden  población migrante venezolana. </t>
  </si>
  <si>
    <t>La no regularización y legalización de satatus migratorio en el país por parte de la pobalción migrante Venezolana.</t>
  </si>
  <si>
    <t xml:space="preserve">Barreras de accesibilidad en  las poblaciones a los sistemas de  información y registro. </t>
  </si>
  <si>
    <t xml:space="preserve">Continua y permanente llegada de personas víctimas, desplazados y otros  en situaciones socioeconómicas débiles </t>
  </si>
  <si>
    <t>Falta de apoyo del sector empresarial y de la banca al impulso de proyectos de corte social.</t>
  </si>
  <si>
    <t>Alteraciones en el orden publico  e inseguridad.</t>
  </si>
  <si>
    <t>Insuficiente apoyo logístico  especialmente transporte para la ejecución y seguimiento a proyectos.</t>
  </si>
  <si>
    <t>Actitudes xenofóbicas y homofóbicas aun existentes en la ciudadanía</t>
  </si>
  <si>
    <t>Desconocimiento de uso de plataformas por parte de beneficiarios de programas.</t>
  </si>
  <si>
    <t xml:space="preserve">Desconocimiento de manejo herramientas tecnológicas. </t>
  </si>
  <si>
    <t>Bases de datos desactualizadas</t>
  </si>
  <si>
    <t>Monopolios locales en la producción agropecuaria.</t>
  </si>
  <si>
    <t>Baja seguridad en el manejo y conservación de  datos</t>
  </si>
  <si>
    <t>Crisis económica</t>
  </si>
  <si>
    <t>Insuficiente Personal de  Planta  que lidere la totalidad de los Programas Institucionales</t>
  </si>
  <si>
    <t>Crisis humanitaria y política en Venezuela.</t>
  </si>
  <si>
    <t>Limitada caracterización de poblaciones.</t>
  </si>
  <si>
    <t>Alta rotación de la población</t>
  </si>
  <si>
    <t>Uso inadecuado de la ayuda o beneficio  entregado.</t>
  </si>
  <si>
    <t>Bajo relevo generacional rural.</t>
  </si>
  <si>
    <t>El programa Desarrollo del Campo no esta constituido como Entidad pestadora  del servicio de extensión Agropecuaria.</t>
  </si>
  <si>
    <t>Escases de mano de obra rural.</t>
  </si>
  <si>
    <t>Cambio climático.</t>
  </si>
  <si>
    <t>FORTALEZAS</t>
  </si>
  <si>
    <t>OPORTUNIDADES</t>
  </si>
  <si>
    <t>Personal de planta y CPS capacitados, con actitud de servicio, alta experiencia y gran compromiso.</t>
  </si>
  <si>
    <t>Posibilidad de gestionar recursos en entidades a nivel nacional e internacional.</t>
  </si>
  <si>
    <t>Alianzas con organizaciones nacionales e internacionales, públicas y privadas..</t>
  </si>
  <si>
    <t xml:space="preserve">Acceder a  recursos de Cooperación Internacional  (O.I.M) </t>
  </si>
  <si>
    <t>Trabajo articulado a  nivel interinstitucional.</t>
  </si>
  <si>
    <t>Incentivos y subsidios para población vulnerable por parte del gobierno nacional y local.</t>
  </si>
  <si>
    <t>Adopción de políticas  públicas</t>
  </si>
  <si>
    <t>Posibilidad de implementar programas de  rehabilitación para la población en condición de discapacidad.</t>
  </si>
  <si>
    <t>Implementación de un observatorio de información ( sistema de identificación de beneficiarios, seguimiento a políticas públicas y cumplimiento de metas).</t>
  </si>
  <si>
    <t>Auge de innovación tecnológica.</t>
  </si>
  <si>
    <t>El contar con tres centros  vida, y 10 ágoras  de propiedad del Municipio.</t>
  </si>
  <si>
    <t>La exigencia del orden nacional al ente territorial para el cumplimiento  de la política pública</t>
  </si>
  <si>
    <t xml:space="preserve">Equipos de trabajo capacitado con enfoque de género y diferencial </t>
  </si>
  <si>
    <t xml:space="preserve">La vinculación del sector empresarial y gremial en la generación de empresas asociativas de trabajo </t>
  </si>
  <si>
    <t>Proceso de caracterización de poblaciones.</t>
  </si>
  <si>
    <t>Cambio de conciencia hacia la aceptación de las diferencias de identidad de género y orientación sexual.</t>
  </si>
  <si>
    <t>Amplio conocimiento de los programas ejecutados por parte  del equipo de trabajo.</t>
  </si>
  <si>
    <t>Interés del gobierno Nacional y local en la implementación de políticas de protección al adulto mayor en condición de  vulnerabilidad y pobreza extrema.</t>
  </si>
  <si>
    <t>Liderazgo y compromiso del nivel directivo</t>
  </si>
  <si>
    <t>Oportunidad para establecer nuevos convenios interinsticionales</t>
  </si>
  <si>
    <t>Practica de inclusión en los diferentes programas implementados.</t>
  </si>
  <si>
    <t>Reactivación económica.</t>
  </si>
  <si>
    <t>Infrestructura propia(  ágoras, centros vida, casa de la mujer dotadas ).</t>
  </si>
  <si>
    <t>Oferta institucional para  formación y educación a  poblaciones.</t>
  </si>
  <si>
    <t>Integración del productor campesino con el consumidor en la ciudad a traves de los mercadillos campesinos.</t>
  </si>
  <si>
    <t>Nuevas ofertas Institucionales  del Gobierno Nacional para impulsar el desarrollo agropecuario.</t>
  </si>
  <si>
    <t xml:space="preserve">Servicio de atención psicología, trabajo social y asesoría jurídica en  casos de violencias basadas en género. </t>
  </si>
  <si>
    <t>Caracterización de la población atendida.</t>
  </si>
  <si>
    <t>Exitencia de bases de datos de población priorizada</t>
  </si>
  <si>
    <t>Matriz Mapa Riesgos de Gestión</t>
  </si>
  <si>
    <t>Código: F-DPM-1210-238,37-013</t>
  </si>
  <si>
    <t>Versión: 3.0</t>
  </si>
  <si>
    <t>Fecha Aprobación: Octubre-19-2021</t>
  </si>
  <si>
    <t xml:space="preserve">Página: 1 de 1 </t>
  </si>
  <si>
    <t>Proceso:</t>
  </si>
  <si>
    <t>Objetivo:</t>
  </si>
  <si>
    <t xml:space="preserve">Direccionar el diseño, monitoreo y asesoría a los diferentes programas las Secretarias de Desarrollo Social y del Interior, mediante estrategias y acciones que promuevan la igualdad de derechos y oportunidades de los diversos grupos poblacionales de Bucaramanga. </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</si>
  <si>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</si>
  <si>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</si>
  <si>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</si>
  <si>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</si>
  <si>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</si>
  <si>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</si>
  <si>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</si>
  <si>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</si>
  <si>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</si>
  <si>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</si>
  <si>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</si>
  <si>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</si>
  <si>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</si>
  <si>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</si>
  <si>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</si>
  <si>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</si>
  <si>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</si>
  <si>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</si>
  <si>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</si>
  <si>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</si>
  <si>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</si>
  <si>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</si>
  <si>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</si>
  <si>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</si>
  <si>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</si>
  <si>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</si>
  <si>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</si>
  <si>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</si>
  <si>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</si>
  <si>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</si>
  <si>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 y Reputacional</t>
  </si>
  <si>
    <t>Sanciones disciplinarias, administrativas y fiscales por entes de control</t>
  </si>
  <si>
    <t xml:space="preserve">Base de datos de personas priorizadas para entrega de beneficios, generando la entrega inadecuada de los mismos. </t>
  </si>
  <si>
    <t xml:space="preserve">Posibilidad de afectación económica y reputacional por sanciones disciplinarias, administrativas y fiscales por entes de control, debido a la falta de control en la base de datos de personas priorizadas para entrega de beneficios, generando la entrega inadecuada de los mismos. </t>
  </si>
  <si>
    <t>Ejecucion y Administracion de procesos</t>
  </si>
  <si>
    <t xml:space="preserve">     El riesgo afecta la imagen de de la entidad con efecto publicitario sostenido a nivel de sector administrativo, nivel departamental o municipal</t>
  </si>
  <si>
    <t>Preventivo</t>
  </si>
  <si>
    <t>Manual</t>
  </si>
  <si>
    <t>Documentado</t>
  </si>
  <si>
    <t>Continua</t>
  </si>
  <si>
    <t>Con Registro</t>
  </si>
  <si>
    <t>Reducir (mitigar)</t>
  </si>
  <si>
    <t>Subsecretario de Desarrollo Social/líder del programa-encargado de manejo de plataforma bases de datos</t>
  </si>
  <si>
    <t>Realizar un (1) informe de seguimiento semestral al manejo de las bases de datos por parte de los responsables de cada programa de la Secretaría de Desarrollo Social.</t>
  </si>
  <si>
    <t>Investigaciones disciplinarias y administrativas por entes de control</t>
  </si>
  <si>
    <t>El Secretario de Desarrollo Social, emite lineamientos a supervisores y contratistas sobre la obligatoriedad de publicar a tiempo en la plataforma SECOP los documentos generados en los diferentes procesos contractuales conforme lo establece la norma.</t>
  </si>
  <si>
    <t>Secretario de  Desarrollo Social</t>
  </si>
  <si>
    <t>Subsecretario  de Desarrollo de Social - equipo de contratación, supervisores de contratos.</t>
  </si>
  <si>
    <t>Investigaciones y sanciones disciplinarias por entes de control</t>
  </si>
  <si>
    <t>Incumplimiento de la Ley 594 del 2000 en los documentos emanados por la Secretaría de Desarrollo Social.</t>
  </si>
  <si>
    <t>Posibilidad de afectación reputacional por posibles investigaciones y sanciones disciplinarias por entes de control, debido al incumplimiento de la Ley 594 del 2000 en los documentos emanados por la Secretaría de Desarrollo Social.</t>
  </si>
  <si>
    <t xml:space="preserve">     El riesgo afecta la imagen de la entidad con algunos usuarios de relevancia frente al logro de los objetivos</t>
  </si>
  <si>
    <t>El profesional asignado del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estipulan las Tablas de Retención Documental y las directrices del Archivo General de la Nación</t>
  </si>
  <si>
    <t>Realizar las Transferencias documentales de la Secretaría de Desarrollo Social en los tiempos establecidos en el cronograma del Archivo Central.</t>
  </si>
  <si>
    <t>Profesional asignado</t>
  </si>
  <si>
    <t>Sanciones e investigaciones disciplinarias de entes de control</t>
  </si>
  <si>
    <t>Debido a la falta de seguimiento al ingreso y ejecución de recursos provenientes de la estampilla departamental pro adulto mayor.</t>
  </si>
  <si>
    <t>Posibilidad de afectación económica y reputacional por sanciones e investigaciones disciplinarias de entes de control debido a la falta de seguimiento al ingreso y ejecución de recursos provenientes de la estampilla departamental pro adulto mayor.</t>
  </si>
  <si>
    <t>Secretario de Desarrollo Social y Coordinador área financiera y  jurídica de la SDS..</t>
  </si>
  <si>
    <t>Realizar un informe del seguimiento semestral, sobre priorización de la ejecución de los recursos provenientes de la estampilla departamental pro-adulto mayor y dar el trámite correspondiente de acuerdo a la ordenanza 008 del 2023 a los recursos que no se ejecutaron.</t>
  </si>
  <si>
    <t>Investigaciones y sanciones disciplinarias por entes de Control</t>
  </si>
  <si>
    <t>Interrupción en la prestación de los servicios ofrecidos por la Secretaría de Desarrollo Social.</t>
  </si>
  <si>
    <t>Posibilidad de afectación reputacional por posibles investigaciones y sanciones disciplinarias por entes de Control, debido a la interrupción en la prestación de los servicios ofrecidos por la Secretaría de Desarrollo Social.</t>
  </si>
  <si>
    <t>La Subsecretaría de Desarrollo Social, identifica los programas y servicios que no puede ser interrumpidos y gestiona las vigencias futuras para garantizar la continuidad de los mismos</t>
  </si>
  <si>
    <t xml:space="preserve"> Investigaciones y sanciones disciplinarias por entes de Control</t>
  </si>
  <si>
    <t>Incumplimiento de la Ley 1551 del 2012, articulo 42 relacionado con el pago de seguridad social y póliza de vida a ediles activos.</t>
  </si>
  <si>
    <t>Posibilidad de afectación reputacional por posibles investigaciones y sanciones disciplinarias por entes de Control, debido al incumplimiento de la Ley 1551 del 2012, articulo 42 relacionado con el pago de seguridad social y póliza de vida a ediles activos.</t>
  </si>
  <si>
    <t>El profesional de UNDECO, entrega al Área Financiera la liquidación de la planilla de seguridad social de los ediles activos, para adelantar el pago oportunamente.</t>
  </si>
  <si>
    <t>Realizar mensualmente el trámite para el pago de seguridad social de los ediles activos, a través de correo electrónico a la Tesorería Municipal.</t>
  </si>
  <si>
    <t>El líder de UNDECO, verifica el listado de ediles activos de Bucaramanga para la adquisición   de póliza de vida para los ediles electos.</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</si>
  <si>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</si>
  <si>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</si>
  <si>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</si>
  <si>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</si>
  <si>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</si>
  <si>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</si>
  <si>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</si>
  <si>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</si>
  <si>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</si>
  <si>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</si>
  <si>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</si>
  <si>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</si>
  <si>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</si>
  <si>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</si>
  <si>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</si>
  <si>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</si>
  <si>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</si>
  <si>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</si>
  <si>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</si>
  <si>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</si>
  <si>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</si>
  <si>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</si>
  <si>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</si>
  <si>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</si>
  <si>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</si>
  <si>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</si>
  <si>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</si>
  <si>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</si>
  <si>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</si>
  <si>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</si>
  <si>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</si>
  <si>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</si>
  <si>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</si>
  <si>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</si>
  <si>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</si>
  <si>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</si>
  <si>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</si>
  <si>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</si>
  <si>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</si>
  <si>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</si>
  <si>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</si>
  <si>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</si>
  <si>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</si>
  <si>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</si>
  <si>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</si>
  <si>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</si>
  <si>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</si>
  <si>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</si>
  <si>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</si>
  <si>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</si>
  <si>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</si>
  <si>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</si>
  <si>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</si>
  <si>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</si>
  <si>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</si>
  <si>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</si>
  <si>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</si>
  <si>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</si>
  <si>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</si>
  <si>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</si>
  <si>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</si>
  <si>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</si>
  <si>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</si>
  <si>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</si>
  <si>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</si>
  <si>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</si>
  <si>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</si>
  <si>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</si>
  <si>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</si>
  <si>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</si>
  <si>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</si>
  <si>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</si>
  <si>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</si>
  <si>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</si>
  <si>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</si>
  <si>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</si>
  <si>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</si>
  <si>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</si>
  <si>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</si>
  <si>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</si>
  <si>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</si>
  <si>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</si>
  <si>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</si>
  <si>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</si>
  <si>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</si>
  <si>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</si>
  <si>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</si>
  <si>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</si>
  <si>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</si>
  <si>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</si>
  <si>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</si>
  <si>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</si>
  <si>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</si>
  <si>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</si>
  <si>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</si>
  <si>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</si>
  <si>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</si>
  <si>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</si>
  <si>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</si>
  <si>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</si>
  <si>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</si>
  <si>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</si>
  <si>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</si>
  <si>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</si>
  <si>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</si>
  <si>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</si>
  <si>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</si>
  <si>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</si>
  <si>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</si>
  <si>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</si>
  <si>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</si>
  <si>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</si>
  <si>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 xml:space="preserve">Realizar cada vez que se requiera la firma de compromisos de confidencialidad, por parte de líderes y apoyos designados para el manejo de las bases de datos de los diferentes programas de la Secretaría de Desarrollo Social. </t>
  </si>
  <si>
    <t>Realizar trimestralmente el cambio de contraseña a los correos institucionales, de los líderes y apoyos que manejan las bases de datos de los programas de la Secretaría de Desarrollo Social, registrados mediante acta.</t>
  </si>
  <si>
    <t>El líder encargado de la administración del Observatorio de datos de la Secretaría de Desarrollo Social, implementa controles de seguridad para el acceso, manejo, consulta y descargue de información, de conformidad con los roles asignados por los lideres de cada programa.</t>
  </si>
  <si>
    <t>Expedir una (1) circular con el sustento normativo sobre la obligatoriedad de publicar los documentos de contratación en el SECOP, en los tiempos establecidos en la Ley.</t>
  </si>
  <si>
    <t xml:space="preserve">Realizar un (1) informe de seguimiento semestral al 10% de los procesos contractuales publicados en el SECOP.  </t>
  </si>
  <si>
    <t>La Subsecretaria de Despacho impartirá instrucciones al equipo de contratación y supervisores de contratos de la Secretaría de Desarrollo Social, para realizar seguimiento y monitoreo aleatorio a la publicación de documentos en el SECOP</t>
  </si>
  <si>
    <t>Enviar tres comunicaciones durante el año, dirigida a la Secretaría de Desarrollo Social del Departamento de Santander, solicitando la transferencia de los recursos de la estampilla para el Bienestar del Adulto Mayor de manera oportuna..</t>
  </si>
  <si>
    <t>El Secretario de Desarrollo Social del municipio mediante comunicación al Secretario de Desarrollo Social del Departamento de Santander, solicitará la transferencia de los recursos de la estampilla para el Bienestar del Adulto Mayor, de manera oportuna para garantizar su ejecución.</t>
  </si>
  <si>
    <t>Realizar el trámite de solicitud de vigencias futuras de los programas priorizados.s.</t>
  </si>
  <si>
    <t>Realizar un informe donde se prioricen los programas que requieren continuidad para garantizar la prestación de servicios y presentar la solicitud de vigencias futuras</t>
  </si>
  <si>
    <t>Realizar la compra de póliza para los ediles elegidos de Bucaramanga, de la vigencia 2024, sin perder la continuidad</t>
  </si>
  <si>
    <t>Líder de Contratación</t>
  </si>
  <si>
    <t xml:space="preserve">El coordinador jurídico y de contratación  organizará capacitación  en el tema de   contratación pública dirigido all equipo de contratación, financiero  y  supervisores de contratos de la SDS para aclarar dudas y reforzar conocimientos.  </t>
  </si>
  <si>
    <t xml:space="preserve">Realizar una jornada de capacitación en el tema de contratación pública  al equipo de contratación, financiero  y  supervisores de contratos de la SDS para aclarar dudas y reforzar conocimientos.  </t>
  </si>
  <si>
    <t>Posibilidad de afectación económica y reputacional por Investigaciones disciplinarias y administrativas por entes de control, debido al incumplimiento de la normatividad relacionada con los procesos de contratación pública tramitados en la Secretaría de Desarrollo Social</t>
  </si>
  <si>
    <t>Debido al incumplimiento de la normatividad relacionada con los procesos de contratación pública tramitados en la Secretaría de Desarrollo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</si>
</sst>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2"/>
      <color rgb="FFFF0000"/>
      <name val="Arial Narrow"/>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theme="8" tint="0.59999389629810485"/>
        <bgColor indexed="64"/>
      </patternFill>
    </fill>
  </fills>
  <borders count="11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3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wrapText="1"/>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3" fillId="0" borderId="0" xfId="0" applyFont="1" applyAlignment="1">
      <alignment horizontal="center" vertical="center" wrapText="1"/>
    </xf>
    <xf numFmtId="0" fontId="64"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104" xfId="0" applyFont="1" applyFill="1" applyBorder="1" applyAlignment="1">
      <alignment horizontal="center" vertical="center" wrapText="1"/>
    </xf>
    <xf numFmtId="0" fontId="58" fillId="17" borderId="47" xfId="0" applyFont="1" applyFill="1" applyBorder="1" applyAlignment="1">
      <alignment horizontal="center" vertical="center" wrapText="1"/>
    </xf>
    <xf numFmtId="0" fontId="59" fillId="0" borderId="45" xfId="0" applyFont="1" applyBorder="1" applyAlignment="1">
      <alignment horizontal="center" vertical="center" wrapText="1"/>
    </xf>
    <xf numFmtId="0" fontId="59" fillId="0" borderId="104" xfId="0" applyFont="1" applyBorder="1" applyAlignment="1">
      <alignment horizontal="center" vertical="center" wrapText="1"/>
    </xf>
    <xf numFmtId="0" fontId="59" fillId="0" borderId="47" xfId="0" applyFont="1" applyBorder="1" applyAlignment="1">
      <alignment horizontal="center" vertical="center" wrapText="1"/>
    </xf>
    <xf numFmtId="0" fontId="62" fillId="0" borderId="0" xfId="0" applyFont="1" applyAlignment="1">
      <alignment horizontal="center" vertical="center"/>
    </xf>
    <xf numFmtId="0" fontId="65" fillId="0" borderId="0" xfId="0" applyFont="1" applyAlignment="1">
      <alignment horizontal="center" vertical="center"/>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36" fillId="0" borderId="2" xfId="0" applyFont="1" applyBorder="1" applyAlignment="1" applyProtection="1">
      <alignment horizontal="center" vertical="center"/>
      <protection locked="0"/>
    </xf>
    <xf numFmtId="14" fontId="36"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6" fillId="3" borderId="37" xfId="0" applyFont="1" applyFill="1" applyBorder="1" applyAlignment="1">
      <alignment horizontal="left" vertical="top"/>
    </xf>
    <xf numFmtId="0" fontId="6" fillId="3" borderId="33" xfId="0" applyFont="1" applyFill="1" applyBorder="1" applyAlignment="1">
      <alignment horizontal="left" vertical="top"/>
    </xf>
    <xf numFmtId="0" fontId="6" fillId="3" borderId="38" xfId="0" applyFont="1" applyFill="1" applyBorder="1" applyAlignment="1">
      <alignment horizontal="left" vertical="top"/>
    </xf>
    <xf numFmtId="0" fontId="3" fillId="0" borderId="109" xfId="0" applyFont="1" applyBorder="1" applyAlignment="1">
      <alignment horizontal="left" vertical="top"/>
    </xf>
    <xf numFmtId="0" fontId="3" fillId="0" borderId="79" xfId="0" applyFont="1" applyBorder="1" applyAlignment="1">
      <alignment horizontal="left" vertical="top"/>
    </xf>
    <xf numFmtId="0" fontId="6" fillId="3" borderId="51" xfId="0" applyFont="1" applyFill="1" applyBorder="1" applyAlignment="1">
      <alignment horizontal="left" vertical="top"/>
    </xf>
    <xf numFmtId="0" fontId="6" fillId="3" borderId="52" xfId="0" applyFont="1" applyFill="1" applyBorder="1" applyAlignment="1">
      <alignment horizontal="left" vertical="top"/>
    </xf>
    <xf numFmtId="0" fontId="6" fillId="0" borderId="52" xfId="0" applyFont="1" applyBorder="1" applyAlignment="1">
      <alignment horizontal="left" vertical="top"/>
    </xf>
    <xf numFmtId="0" fontId="6" fillId="0" borderId="37" xfId="0" applyFont="1" applyBorder="1"/>
    <xf numFmtId="0" fontId="6" fillId="0" borderId="33" xfId="0" applyFont="1" applyBorder="1"/>
    <xf numFmtId="0" fontId="6" fillId="0" borderId="81" xfId="0" applyFont="1" applyBorder="1"/>
    <xf numFmtId="0" fontId="6" fillId="0" borderId="38" xfId="0" applyFont="1" applyBorder="1"/>
    <xf numFmtId="0" fontId="6" fillId="0" borderId="112" xfId="0" applyFont="1" applyBorder="1" applyAlignment="1">
      <alignment horizontal="left"/>
    </xf>
    <xf numFmtId="0" fontId="6" fillId="0" borderId="102" xfId="0" applyFont="1" applyBorder="1" applyAlignment="1">
      <alignment horizontal="left"/>
    </xf>
    <xf numFmtId="0" fontId="6" fillId="0" borderId="103" xfId="0" applyFont="1" applyBorder="1" applyAlignment="1">
      <alignment horizontal="left"/>
    </xf>
    <xf numFmtId="14" fontId="50" fillId="0" borderId="2" xfId="0" applyNumberFormat="1" applyFont="1" applyBorder="1" applyAlignment="1" applyProtection="1">
      <alignment horizontal="center" vertical="center"/>
      <protection locked="0"/>
    </xf>
    <xf numFmtId="0" fontId="50"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hidden="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50" fillId="0" borderId="2" xfId="0" applyFont="1" applyBorder="1" applyAlignment="1" applyProtection="1">
      <alignment horizontal="justify" vertical="center" wrapText="1"/>
      <protection locked="0"/>
    </xf>
    <xf numFmtId="0" fontId="50" fillId="21" borderId="2" xfId="0" applyFont="1" applyFill="1" applyBorder="1" applyAlignment="1" applyProtection="1">
      <alignment horizontal="center" vertical="center" wrapText="1"/>
      <protection locked="0"/>
    </xf>
    <xf numFmtId="0" fontId="2" fillId="21" borderId="2" xfId="0" applyFont="1" applyFill="1" applyBorder="1" applyAlignment="1" applyProtection="1">
      <alignment horizontal="center" vertical="center" wrapText="1"/>
      <protection locked="0"/>
    </xf>
    <xf numFmtId="14" fontId="2" fillId="21" borderId="2" xfId="0" applyNumberFormat="1" applyFont="1" applyFill="1" applyBorder="1" applyAlignment="1" applyProtection="1">
      <alignment horizontal="center" vertical="center"/>
      <protection locked="0"/>
    </xf>
    <xf numFmtId="0" fontId="50" fillId="21" borderId="2" xfId="0" applyFont="1" applyFill="1" applyBorder="1" applyAlignment="1" applyProtection="1">
      <alignment horizontal="justify" vertical="center"/>
      <protection locked="0"/>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5" fillId="15" borderId="76" xfId="3"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6" fillId="3" borderId="108" xfId="0" applyFont="1" applyFill="1" applyBorder="1" applyAlignment="1">
      <alignment horizontal="left" vertical="top"/>
    </xf>
    <xf numFmtId="0" fontId="6" fillId="3" borderId="79" xfId="0" applyFont="1" applyFill="1" applyBorder="1" applyAlignment="1">
      <alignment horizontal="left" vertical="top"/>
    </xf>
    <xf numFmtId="0" fontId="3" fillId="0" borderId="37" xfId="0" applyFont="1" applyBorder="1" applyAlignment="1">
      <alignment horizontal="left" vertical="top" wrapText="1"/>
    </xf>
    <xf numFmtId="0" fontId="3" fillId="0" borderId="38" xfId="0" applyFont="1" applyBorder="1" applyAlignment="1">
      <alignment horizontal="left" vertical="top" wrapText="1"/>
    </xf>
    <xf numFmtId="0" fontId="6" fillId="0" borderId="37" xfId="0" applyFont="1" applyBorder="1" applyAlignment="1">
      <alignment horizontal="left" vertical="top" wrapText="1"/>
    </xf>
    <xf numFmtId="0" fontId="6" fillId="0" borderId="38" xfId="0" applyFont="1" applyBorder="1" applyAlignment="1">
      <alignment horizontal="left" vertical="top" wrapText="1"/>
    </xf>
    <xf numFmtId="0" fontId="6" fillId="3" borderId="37" xfId="0" applyFont="1" applyFill="1" applyBorder="1" applyAlignment="1">
      <alignment horizontal="left" vertical="top"/>
    </xf>
    <xf numFmtId="0" fontId="6" fillId="3" borderId="38" xfId="0" applyFont="1" applyFill="1" applyBorder="1" applyAlignment="1">
      <alignment horizontal="left" vertical="top"/>
    </xf>
    <xf numFmtId="0" fontId="6" fillId="3" borderId="108" xfId="0" applyFont="1" applyFill="1" applyBorder="1" applyAlignment="1">
      <alignment horizontal="left" vertical="center"/>
    </xf>
    <xf numFmtId="0" fontId="6" fillId="3" borderId="79" xfId="0" applyFont="1" applyFill="1" applyBorder="1" applyAlignment="1">
      <alignment horizontal="left" vertical="center"/>
    </xf>
    <xf numFmtId="0" fontId="6" fillId="0" borderId="37" xfId="0" applyFont="1" applyBorder="1" applyAlignment="1">
      <alignment horizontal="left" vertical="top"/>
    </xf>
    <xf numFmtId="0" fontId="6" fillId="0" borderId="38" xfId="0" applyFont="1" applyBorder="1" applyAlignment="1">
      <alignment horizontal="left" vertical="top"/>
    </xf>
    <xf numFmtId="0" fontId="6" fillId="3" borderId="108" xfId="0" applyFont="1" applyFill="1" applyBorder="1" applyAlignment="1">
      <alignment horizontal="left" vertical="top" wrapText="1"/>
    </xf>
    <xf numFmtId="0" fontId="6" fillId="3" borderId="79" xfId="0" applyFont="1" applyFill="1" applyBorder="1" applyAlignment="1">
      <alignment horizontal="left" vertical="top"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35"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6" fillId="3" borderId="48" xfId="0" applyFont="1" applyFill="1" applyBorder="1" applyAlignment="1">
      <alignment horizontal="left" vertical="top"/>
    </xf>
    <xf numFmtId="0" fontId="6" fillId="3" borderId="49" xfId="0" applyFont="1" applyFill="1" applyBorder="1" applyAlignment="1">
      <alignment horizontal="left" vertical="top"/>
    </xf>
    <xf numFmtId="0" fontId="3" fillId="0" borderId="98" xfId="0" applyFont="1" applyBorder="1" applyAlignment="1">
      <alignment horizontal="left" vertical="top" wrapText="1"/>
    </xf>
    <xf numFmtId="0" fontId="3" fillId="0" borderId="106" xfId="0" applyFont="1" applyBorder="1" applyAlignment="1">
      <alignment horizontal="left" vertical="top" wrapText="1"/>
    </xf>
    <xf numFmtId="0" fontId="1" fillId="3" borderId="108" xfId="0" applyFont="1" applyFill="1" applyBorder="1" applyAlignment="1">
      <alignment horizontal="left" vertical="center"/>
    </xf>
    <xf numFmtId="0" fontId="1" fillId="3" borderId="79" xfId="0" applyFont="1" applyFill="1" applyBorder="1" applyAlignment="1">
      <alignment horizontal="left" vertical="center"/>
    </xf>
    <xf numFmtId="0" fontId="1" fillId="3" borderId="109" xfId="0" applyFont="1" applyFill="1" applyBorder="1" applyAlignment="1">
      <alignment horizontal="left" vertical="center"/>
    </xf>
    <xf numFmtId="0" fontId="3" fillId="0" borderId="79" xfId="0" applyFont="1" applyBorder="1" applyAlignment="1">
      <alignment horizontal="left" vertical="top"/>
    </xf>
    <xf numFmtId="0" fontId="3" fillId="0" borderId="109" xfId="0" applyFont="1" applyBorder="1" applyAlignment="1">
      <alignment horizontal="left" vertical="top"/>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66" fillId="0" borderId="108" xfId="0" applyFont="1" applyBorder="1" applyAlignment="1">
      <alignment horizontal="left" vertical="center"/>
    </xf>
    <xf numFmtId="0" fontId="66" fillId="0" borderId="109" xfId="0" applyFont="1" applyBorder="1" applyAlignment="1">
      <alignment horizontal="left" vertical="center"/>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6" fillId="0" borderId="111" xfId="0" applyFont="1" applyBorder="1" applyAlignment="1">
      <alignment horizontal="left" wrapText="1"/>
    </xf>
    <xf numFmtId="0" fontId="66" fillId="0" borderId="41" xfId="0" applyFont="1" applyBorder="1" applyAlignment="1">
      <alignment horizontal="left" wrapText="1"/>
    </xf>
    <xf numFmtId="0" fontId="6" fillId="3" borderId="33" xfId="0" applyFont="1" applyFill="1" applyBorder="1" applyAlignment="1">
      <alignment horizontal="left" vertical="top"/>
    </xf>
    <xf numFmtId="0" fontId="6" fillId="0" borderId="108" xfId="0" applyFont="1" applyBorder="1" applyAlignment="1">
      <alignment horizontal="left" vertical="top"/>
    </xf>
    <xf numFmtId="0" fontId="6" fillId="0" borderId="109" xfId="0" applyFont="1" applyBorder="1" applyAlignment="1">
      <alignment horizontal="left" vertical="top"/>
    </xf>
    <xf numFmtId="0" fontId="3" fillId="0" borderId="108" xfId="0" applyFont="1" applyBorder="1" applyAlignment="1">
      <alignment horizontal="left" vertical="top"/>
    </xf>
    <xf numFmtId="0" fontId="6" fillId="3" borderId="37" xfId="0" applyFont="1" applyFill="1" applyBorder="1" applyAlignment="1">
      <alignment horizontal="left" vertical="center" wrapText="1"/>
    </xf>
    <xf numFmtId="0" fontId="6" fillId="3" borderId="33" xfId="0" applyFont="1" applyFill="1" applyBorder="1" applyAlignment="1">
      <alignment horizontal="left" vertical="center" wrapText="1"/>
    </xf>
    <xf numFmtId="0" fontId="6" fillId="3" borderId="38" xfId="0" applyFont="1" applyFill="1" applyBorder="1" applyAlignment="1">
      <alignment horizontal="left" vertical="center" wrapText="1"/>
    </xf>
    <xf numFmtId="0" fontId="6" fillId="0" borderId="110" xfId="0" applyFont="1" applyBorder="1" applyAlignment="1">
      <alignment horizontal="left" vertical="top" wrapText="1"/>
    </xf>
    <xf numFmtId="0" fontId="6" fillId="3" borderId="37" xfId="0" applyFont="1" applyFill="1" applyBorder="1" applyAlignment="1">
      <alignment horizontal="left" vertical="center"/>
    </xf>
    <xf numFmtId="0" fontId="6" fillId="3" borderId="33" xfId="0" applyFont="1" applyFill="1" applyBorder="1" applyAlignment="1">
      <alignment horizontal="left" vertical="center"/>
    </xf>
    <xf numFmtId="0" fontId="6" fillId="3" borderId="38" xfId="0" applyFont="1" applyFill="1" applyBorder="1" applyAlignment="1">
      <alignment horizontal="left" vertical="center"/>
    </xf>
    <xf numFmtId="0" fontId="6" fillId="3" borderId="110" xfId="0" applyFont="1" applyFill="1" applyBorder="1" applyAlignment="1">
      <alignment horizontal="left" vertical="top" wrapText="1"/>
    </xf>
    <xf numFmtId="0" fontId="6" fillId="3" borderId="38" xfId="0" applyFont="1" applyFill="1" applyBorder="1" applyAlignment="1">
      <alignment horizontal="left" vertical="top" wrapText="1"/>
    </xf>
    <xf numFmtId="0" fontId="6" fillId="0" borderId="110" xfId="0" applyFont="1" applyBorder="1" applyAlignment="1">
      <alignment horizontal="left" vertical="top"/>
    </xf>
    <xf numFmtId="0" fontId="6" fillId="3" borderId="98" xfId="0" applyFont="1" applyFill="1" applyBorder="1" applyAlignment="1">
      <alignment horizontal="left" vertical="top"/>
    </xf>
    <xf numFmtId="0" fontId="6" fillId="3" borderId="105" xfId="0" applyFont="1" applyFill="1" applyBorder="1" applyAlignment="1">
      <alignment horizontal="left" vertical="top"/>
    </xf>
    <xf numFmtId="0" fontId="6" fillId="3" borderId="106" xfId="0" applyFont="1" applyFill="1" applyBorder="1" applyAlignment="1">
      <alignment horizontal="left" vertical="top"/>
    </xf>
    <xf numFmtId="0" fontId="6" fillId="0" borderId="107" xfId="0" applyFont="1" applyBorder="1" applyAlignment="1">
      <alignment horizontal="left" vertical="top"/>
    </xf>
    <xf numFmtId="0" fontId="6" fillId="0" borderId="106" xfId="0" applyFont="1" applyBorder="1" applyAlignment="1">
      <alignment horizontal="left" vertical="top"/>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2" fillId="0" borderId="12" xfId="0" applyFont="1" applyBorder="1" applyAlignment="1">
      <alignment horizontal="center" vertical="center" wrapText="1"/>
    </xf>
    <xf numFmtId="0" fontId="62" fillId="0" borderId="19"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8" xfId="0" applyFont="1" applyBorder="1" applyAlignment="1">
      <alignment horizontal="center" vertical="center" wrapText="1"/>
    </xf>
    <xf numFmtId="0" fontId="45" fillId="18" borderId="99" xfId="0" applyFont="1" applyFill="1" applyBorder="1" applyAlignment="1">
      <alignment horizontal="left" vertical="center" wrapText="1" indent="1"/>
    </xf>
    <xf numFmtId="0" fontId="45" fillId="18" borderId="49" xfId="0" applyFont="1" applyFill="1" applyBorder="1" applyAlignment="1">
      <alignment horizontal="left" vertical="center" wrapText="1" indent="1"/>
    </xf>
    <xf numFmtId="0" fontId="45" fillId="18" borderId="50" xfId="0" applyFont="1" applyFill="1" applyBorder="1" applyAlignment="1">
      <alignment horizontal="left" vertical="center" wrapText="1" indent="1"/>
    </xf>
    <xf numFmtId="0" fontId="59" fillId="18" borderId="101" xfId="0" applyFont="1" applyFill="1" applyBorder="1" applyAlignment="1">
      <alignment horizontal="left" vertical="center" wrapText="1" indent="1"/>
    </xf>
    <xf numFmtId="0" fontId="59" fillId="18" borderId="102" xfId="0" applyFont="1" applyFill="1" applyBorder="1" applyAlignment="1">
      <alignment horizontal="left" vertical="center" wrapText="1" indent="1"/>
    </xf>
    <xf numFmtId="0" fontId="59" fillId="18" borderId="103" xfId="0" applyFont="1" applyFill="1" applyBorder="1" applyAlignment="1">
      <alignment horizontal="left" vertical="center" wrapText="1" indent="1"/>
    </xf>
    <xf numFmtId="0" fontId="38" fillId="19"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63" fillId="0" borderId="0" xfId="0" applyFont="1" applyAlignment="1">
      <alignment horizontal="center"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6" fillId="3" borderId="110" xfId="0" applyFont="1" applyFill="1" applyBorder="1" applyAlignment="1">
      <alignment horizontal="left" vertical="top"/>
    </xf>
    <xf numFmtId="0" fontId="6" fillId="0" borderId="108" xfId="0" applyFont="1" applyBorder="1" applyAlignment="1">
      <alignment horizontal="left"/>
    </xf>
    <xf numFmtId="0" fontId="6" fillId="0" borderId="79" xfId="0" applyFont="1" applyBorder="1" applyAlignment="1">
      <alignment horizontal="left"/>
    </xf>
    <xf numFmtId="0" fontId="6" fillId="0" borderId="37" xfId="0" applyFont="1" applyBorder="1" applyAlignment="1">
      <alignment horizontal="left"/>
    </xf>
    <xf numFmtId="0" fontId="6" fillId="0" borderId="38" xfId="0" applyFont="1" applyBorder="1" applyAlignment="1">
      <alignment horizontal="left"/>
    </xf>
    <xf numFmtId="0" fontId="6" fillId="0" borderId="109" xfId="0" applyFont="1" applyBorder="1" applyAlignment="1">
      <alignment horizontal="left"/>
    </xf>
    <xf numFmtId="0" fontId="66" fillId="0" borderId="37" xfId="0" applyFont="1" applyBorder="1" applyAlignment="1">
      <alignment horizontal="left" wrapText="1"/>
    </xf>
    <xf numFmtId="0" fontId="66" fillId="0" borderId="38" xfId="0" applyFont="1" applyBorder="1" applyAlignment="1">
      <alignment horizontal="left" wrapText="1"/>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5" fillId="2" borderId="6" xfId="0" applyFont="1" applyFill="1" applyBorder="1" applyAlignment="1">
      <alignment horizontal="left" vertical="center"/>
    </xf>
    <xf numFmtId="0" fontId="68" fillId="2" borderId="7" xfId="0" applyFont="1" applyFill="1" applyBorder="1" applyAlignment="1">
      <alignment horizontal="left" vertical="center"/>
    </xf>
    <xf numFmtId="0" fontId="45" fillId="2" borderId="7" xfId="0" applyFont="1" applyFill="1" applyBorder="1" applyAlignment="1">
      <alignment horizontal="left" vertical="center"/>
    </xf>
    <xf numFmtId="0" fontId="58" fillId="2" borderId="6" xfId="0" applyFont="1" applyFill="1" applyBorder="1" applyAlignment="1">
      <alignment horizontal="left" vertical="center"/>
    </xf>
    <xf numFmtId="0" fontId="58" fillId="2" borderId="7" xfId="0" applyFont="1" applyFill="1" applyBorder="1" applyAlignment="1">
      <alignment horizontal="left" vertical="center"/>
    </xf>
    <xf numFmtId="0" fontId="67" fillId="2" borderId="28" xfId="0" applyFont="1" applyFill="1" applyBorder="1" applyAlignment="1">
      <alignment horizontal="center" vertical="center" wrapText="1"/>
    </xf>
    <xf numFmtId="0" fontId="67" fillId="2" borderId="29" xfId="0" applyFont="1" applyFill="1" applyBorder="1" applyAlignment="1">
      <alignment horizontal="center" vertical="center" wrapText="1"/>
    </xf>
    <xf numFmtId="0" fontId="67" fillId="2" borderId="30" xfId="0" applyFont="1" applyFill="1" applyBorder="1" applyAlignment="1">
      <alignment horizontal="center" vertical="center" wrapText="1"/>
    </xf>
    <xf numFmtId="0" fontId="67" fillId="2" borderId="9" xfId="0" applyFont="1" applyFill="1" applyBorder="1" applyAlignment="1">
      <alignment horizontal="center" vertical="center" wrapText="1"/>
    </xf>
    <xf numFmtId="0" fontId="67" fillId="2" borderId="0" xfId="0" applyFont="1" applyFill="1" applyAlignment="1">
      <alignment horizontal="center" vertical="center" wrapText="1"/>
    </xf>
    <xf numFmtId="0" fontId="67" fillId="2" borderId="113" xfId="0" applyFont="1" applyFill="1" applyBorder="1" applyAlignment="1">
      <alignment horizontal="center" vertical="center" wrapText="1"/>
    </xf>
    <xf numFmtId="0" fontId="67" fillId="2" borderId="3" xfId="0" applyFont="1" applyFill="1" applyBorder="1" applyAlignment="1">
      <alignment horizontal="center" vertical="center" wrapText="1"/>
    </xf>
    <xf numFmtId="0" fontId="67" fillId="2" borderId="31" xfId="0" applyFont="1" applyFill="1" applyBorder="1" applyAlignment="1">
      <alignment horizontal="center" vertical="center" wrapText="1"/>
    </xf>
    <xf numFmtId="0" fontId="67" fillId="2" borderId="32" xfId="0" applyFont="1" applyFill="1" applyBorder="1" applyAlignment="1">
      <alignment horizontal="center" vertical="center" wrapText="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13"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 fillId="21" borderId="4" xfId="0" applyFont="1" applyFill="1" applyBorder="1" applyAlignment="1" applyProtection="1">
      <alignment horizontal="center" vertical="center" wrapText="1"/>
      <protection locked="0"/>
    </xf>
    <xf numFmtId="0" fontId="2" fillId="21" borderId="8" xfId="0" applyFont="1" applyFill="1" applyBorder="1" applyAlignment="1" applyProtection="1">
      <alignment horizontal="center" vertical="center" wrapText="1"/>
      <protection locked="0"/>
    </xf>
    <xf numFmtId="0" fontId="2" fillId="21" borderId="5" xfId="0" applyFont="1" applyFill="1" applyBorder="1" applyAlignment="1" applyProtection="1">
      <alignment horizontal="center" vertical="center" wrapText="1"/>
      <protection locked="0"/>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58" fillId="0" borderId="4" xfId="0" applyFont="1" applyBorder="1" applyAlignment="1" applyProtection="1">
      <alignment horizontal="center" vertical="center" textRotation="90"/>
      <protection hidden="1"/>
    </xf>
    <xf numFmtId="0" fontId="58" fillId="0" borderId="8" xfId="0" applyFont="1" applyBorder="1" applyAlignment="1" applyProtection="1">
      <alignment horizontal="center" vertical="center" textRotation="90"/>
      <protection hidden="1"/>
    </xf>
    <xf numFmtId="0" fontId="36" fillId="0" borderId="4" xfId="0" applyFont="1" applyBorder="1" applyAlignment="1" applyProtection="1">
      <alignment horizontal="center" vertical="center" textRotation="90"/>
      <protection locked="0"/>
    </xf>
    <xf numFmtId="0" fontId="36" fillId="0" borderId="8" xfId="0" applyFont="1" applyBorder="1" applyAlignment="1" applyProtection="1">
      <alignment horizontal="center" vertical="center" textRotation="90"/>
      <protection locked="0"/>
    </xf>
    <xf numFmtId="9" fontId="36" fillId="0" borderId="4" xfId="0" applyNumberFormat="1" applyFont="1" applyBorder="1" applyAlignment="1" applyProtection="1">
      <alignment horizontal="center" vertical="center"/>
      <protection hidden="1"/>
    </xf>
    <xf numFmtId="9" fontId="36" fillId="0" borderId="8" xfId="0" applyNumberFormat="1" applyFont="1" applyBorder="1" applyAlignment="1" applyProtection="1">
      <alignment horizontal="center" vertical="center"/>
      <protection hidden="1"/>
    </xf>
    <xf numFmtId="0" fontId="58" fillId="0" borderId="4" xfId="0" applyFont="1" applyBorder="1" applyAlignment="1" applyProtection="1">
      <alignment horizontal="center" vertical="center" textRotation="90" wrapText="1"/>
      <protection hidden="1"/>
    </xf>
    <xf numFmtId="0" fontId="58" fillId="0" borderId="8" xfId="0" applyFont="1" applyBorder="1" applyAlignment="1" applyProtection="1">
      <alignment horizontal="center" vertical="center" textRotation="90" wrapText="1"/>
      <protection hidden="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50" fillId="0" borderId="4" xfId="0" applyFont="1" applyBorder="1" applyAlignment="1" applyProtection="1">
      <alignment horizontal="center" vertical="center" wrapText="1"/>
      <protection locked="0"/>
    </xf>
    <xf numFmtId="0" fontId="50" fillId="0" borderId="8" xfId="0" applyFont="1" applyBorder="1" applyAlignment="1" applyProtection="1">
      <alignment horizontal="center" vertical="center" wrapText="1"/>
      <protection locked="0"/>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13"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topLeftCell="C1" zoomScale="120" zoomScaleNormal="120" workbookViewId="0">
      <selection activeCell="B7" sqref="B7:H7"/>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42" t="s">
        <v>0</v>
      </c>
      <c r="C2" s="243"/>
      <c r="D2" s="243"/>
      <c r="E2" s="243"/>
      <c r="F2" s="243"/>
      <c r="G2" s="243"/>
      <c r="H2" s="244"/>
    </row>
    <row r="3" spans="1:8" x14ac:dyDescent="0.25">
      <c r="B3" s="119"/>
      <c r="C3" s="120"/>
      <c r="D3" s="120"/>
      <c r="E3" s="120"/>
      <c r="F3" s="120"/>
      <c r="G3" s="120"/>
      <c r="H3" s="121"/>
    </row>
    <row r="4" spans="1:8" ht="63" customHeight="1" x14ac:dyDescent="0.25">
      <c r="B4" s="245" t="s">
        <v>1</v>
      </c>
      <c r="C4" s="246"/>
      <c r="D4" s="246"/>
      <c r="E4" s="246"/>
      <c r="F4" s="246"/>
      <c r="G4" s="246"/>
      <c r="H4" s="247"/>
    </row>
    <row r="5" spans="1:8" ht="63" customHeight="1" x14ac:dyDescent="0.25">
      <c r="B5" s="248"/>
      <c r="C5" s="249"/>
      <c r="D5" s="249"/>
      <c r="E5" s="249"/>
      <c r="F5" s="249"/>
      <c r="G5" s="249"/>
      <c r="H5" s="250"/>
    </row>
    <row r="6" spans="1:8" ht="16.5" x14ac:dyDescent="0.25">
      <c r="A6" s="122"/>
      <c r="B6" s="251" t="s">
        <v>2</v>
      </c>
      <c r="C6" s="252"/>
      <c r="D6" s="252"/>
      <c r="E6" s="252"/>
      <c r="F6" s="252"/>
      <c r="G6" s="252"/>
      <c r="H6" s="253"/>
    </row>
    <row r="7" spans="1:8" ht="95.25" customHeight="1" x14ac:dyDescent="0.25">
      <c r="A7" s="122"/>
      <c r="B7" s="254" t="s">
        <v>3</v>
      </c>
      <c r="C7" s="254"/>
      <c r="D7" s="254"/>
      <c r="E7" s="254"/>
      <c r="F7" s="254"/>
      <c r="G7" s="254"/>
      <c r="H7" s="255"/>
    </row>
    <row r="8" spans="1:8" ht="16.5" x14ac:dyDescent="0.25">
      <c r="A8" s="122"/>
      <c r="B8" s="123"/>
      <c r="C8" s="124"/>
      <c r="D8" s="124"/>
      <c r="E8" s="124"/>
      <c r="F8" s="124"/>
      <c r="G8" s="124"/>
      <c r="H8" s="125"/>
    </row>
    <row r="9" spans="1:8" ht="16.5" customHeight="1" x14ac:dyDescent="0.25">
      <c r="A9" s="122"/>
      <c r="B9" s="256" t="s">
        <v>4</v>
      </c>
      <c r="C9" s="256"/>
      <c r="D9" s="256"/>
      <c r="E9" s="256"/>
      <c r="F9" s="256"/>
      <c r="G9" s="256"/>
      <c r="H9" s="257"/>
    </row>
    <row r="10" spans="1:8" ht="16.5" customHeight="1" x14ac:dyDescent="0.25">
      <c r="A10" s="122"/>
      <c r="B10" s="256"/>
      <c r="C10" s="256"/>
      <c r="D10" s="256"/>
      <c r="E10" s="256"/>
      <c r="F10" s="256"/>
      <c r="G10" s="256"/>
      <c r="H10" s="257"/>
    </row>
    <row r="11" spans="1:8" ht="11.65" customHeight="1" x14ac:dyDescent="0.25">
      <c r="A11" s="122"/>
      <c r="B11" s="256"/>
      <c r="C11" s="256"/>
      <c r="D11" s="256"/>
      <c r="E11" s="256"/>
      <c r="F11" s="256"/>
      <c r="G11" s="256"/>
      <c r="H11" s="257"/>
    </row>
    <row r="12" spans="1:8" ht="11.65" customHeight="1" thickBot="1" x14ac:dyDescent="0.3">
      <c r="A12" s="122"/>
      <c r="B12" s="126"/>
      <c r="C12" s="126"/>
      <c r="D12" s="126"/>
      <c r="E12" s="126"/>
      <c r="F12" s="126"/>
      <c r="G12" s="126"/>
      <c r="H12" s="127"/>
    </row>
    <row r="13" spans="1:8" ht="15.4" customHeight="1" thickTop="1" x14ac:dyDescent="0.25">
      <c r="A13" s="122"/>
      <c r="B13" s="126"/>
      <c r="C13" s="241" t="s">
        <v>5</v>
      </c>
      <c r="D13" s="234"/>
      <c r="E13" s="235" t="s">
        <v>6</v>
      </c>
      <c r="F13" s="236"/>
      <c r="G13" s="126"/>
      <c r="H13" s="127"/>
    </row>
    <row r="14" spans="1:8" ht="11.65" customHeight="1" x14ac:dyDescent="0.25">
      <c r="A14" s="122"/>
      <c r="B14" s="126"/>
      <c r="C14" s="222" t="s">
        <v>7</v>
      </c>
      <c r="D14" s="223"/>
      <c r="E14" s="224" t="s">
        <v>8</v>
      </c>
      <c r="F14" s="219"/>
      <c r="G14" s="126"/>
      <c r="H14" s="127"/>
    </row>
    <row r="15" spans="1:8" ht="11.65" customHeight="1" x14ac:dyDescent="0.25">
      <c r="A15" s="122"/>
      <c r="B15" s="126"/>
      <c r="C15" s="222" t="s">
        <v>9</v>
      </c>
      <c r="D15" s="223"/>
      <c r="E15" s="224" t="s">
        <v>10</v>
      </c>
      <c r="F15" s="219"/>
      <c r="G15" s="126"/>
      <c r="H15" s="127"/>
    </row>
    <row r="16" spans="1:8" ht="11.65" customHeight="1" x14ac:dyDescent="0.25">
      <c r="A16" s="122"/>
      <c r="B16" s="126"/>
      <c r="C16" s="222" t="s">
        <v>11</v>
      </c>
      <c r="D16" s="223"/>
      <c r="E16" s="224" t="s">
        <v>12</v>
      </c>
      <c r="F16" s="219"/>
      <c r="G16" s="126"/>
      <c r="H16" s="127"/>
    </row>
    <row r="17" spans="1:8" ht="13.5" customHeight="1" x14ac:dyDescent="0.25">
      <c r="A17" s="122"/>
      <c r="B17" s="126"/>
      <c r="C17" s="222" t="s">
        <v>13</v>
      </c>
      <c r="D17" s="223"/>
      <c r="E17" s="224" t="s">
        <v>14</v>
      </c>
      <c r="F17" s="219"/>
      <c r="G17" s="126"/>
      <c r="H17" s="128"/>
    </row>
    <row r="18" spans="1:8" ht="12.4" customHeight="1" x14ac:dyDescent="0.25">
      <c r="A18" s="122"/>
      <c r="B18" s="126"/>
      <c r="C18" s="222" t="s">
        <v>15</v>
      </c>
      <c r="D18" s="223"/>
      <c r="E18" s="225" t="s">
        <v>16</v>
      </c>
      <c r="F18" s="219"/>
      <c r="G18" s="126"/>
      <c r="H18" s="127"/>
    </row>
    <row r="19" spans="1:8" ht="24" customHeight="1" thickBot="1" x14ac:dyDescent="0.3">
      <c r="A19" s="122"/>
      <c r="B19" s="126"/>
      <c r="C19" s="226" t="s">
        <v>17</v>
      </c>
      <c r="D19" s="227"/>
      <c r="E19" s="228" t="s">
        <v>18</v>
      </c>
      <c r="F19" s="229"/>
      <c r="G19" s="126"/>
      <c r="H19" s="127"/>
    </row>
    <row r="20" spans="1:8" ht="11.65" customHeight="1" thickTop="1" x14ac:dyDescent="0.25">
      <c r="A20" s="122"/>
      <c r="B20" s="126"/>
      <c r="C20" s="129"/>
      <c r="D20" s="129"/>
      <c r="E20" s="129"/>
      <c r="F20" s="129"/>
      <c r="G20" s="126"/>
      <c r="H20" s="127"/>
    </row>
    <row r="21" spans="1:8" ht="27.4" customHeight="1" thickBot="1" x14ac:dyDescent="0.3">
      <c r="A21" s="122"/>
      <c r="B21" s="230" t="s">
        <v>19</v>
      </c>
      <c r="C21" s="231"/>
      <c r="D21" s="231"/>
      <c r="E21" s="231"/>
      <c r="F21" s="231"/>
      <c r="G21" s="231"/>
      <c r="H21" s="232"/>
    </row>
    <row r="22" spans="1:8" ht="15.75" thickTop="1" x14ac:dyDescent="0.25">
      <c r="A22" s="122"/>
      <c r="B22" s="130"/>
      <c r="C22" s="233" t="s">
        <v>5</v>
      </c>
      <c r="D22" s="234"/>
      <c r="E22" s="235" t="s">
        <v>6</v>
      </c>
      <c r="F22" s="236"/>
      <c r="G22" s="129"/>
      <c r="H22" s="131"/>
    </row>
    <row r="23" spans="1:8" ht="13.5" customHeight="1" x14ac:dyDescent="0.25">
      <c r="A23" s="122"/>
      <c r="B23" s="132"/>
      <c r="C23" s="237" t="s">
        <v>7</v>
      </c>
      <c r="D23" s="238"/>
      <c r="E23" s="239" t="s">
        <v>8</v>
      </c>
      <c r="F23" s="240"/>
      <c r="G23" s="133"/>
      <c r="H23" s="134"/>
    </row>
    <row r="24" spans="1:8" ht="13.5" customHeight="1" x14ac:dyDescent="0.25">
      <c r="A24" s="122"/>
      <c r="B24" s="132"/>
      <c r="C24" s="216" t="s">
        <v>20</v>
      </c>
      <c r="D24" s="217"/>
      <c r="E24" s="218" t="s">
        <v>14</v>
      </c>
      <c r="F24" s="219"/>
      <c r="G24" s="133"/>
      <c r="H24" s="134"/>
    </row>
    <row r="25" spans="1:8" ht="13.5" customHeight="1" x14ac:dyDescent="0.25">
      <c r="A25" s="122"/>
      <c r="B25" s="132"/>
      <c r="C25" s="216" t="s">
        <v>9</v>
      </c>
      <c r="D25" s="217"/>
      <c r="E25" s="218" t="s">
        <v>10</v>
      </c>
      <c r="F25" s="219"/>
      <c r="G25" s="133"/>
      <c r="H25" s="134"/>
    </row>
    <row r="26" spans="1:8" ht="22.9" customHeight="1" x14ac:dyDescent="0.25">
      <c r="A26" s="122"/>
      <c r="B26" s="132"/>
      <c r="C26" s="216" t="s">
        <v>21</v>
      </c>
      <c r="D26" s="217"/>
      <c r="E26" s="220" t="s">
        <v>22</v>
      </c>
      <c r="F26" s="221"/>
      <c r="G26" s="133"/>
      <c r="H26" s="134"/>
    </row>
    <row r="27" spans="1:8" ht="69.75" customHeight="1" x14ac:dyDescent="0.25">
      <c r="A27" s="122"/>
      <c r="B27" s="132"/>
      <c r="C27" s="207" t="s">
        <v>23</v>
      </c>
      <c r="D27" s="215"/>
      <c r="E27" s="208" t="s">
        <v>24</v>
      </c>
      <c r="F27" s="209"/>
      <c r="G27" s="133"/>
      <c r="H27" s="135"/>
    </row>
    <row r="28" spans="1:8" ht="34.5" customHeight="1" x14ac:dyDescent="0.25">
      <c r="B28" s="136"/>
      <c r="C28" s="214" t="s">
        <v>25</v>
      </c>
      <c r="D28" s="215"/>
      <c r="E28" s="208" t="s">
        <v>26</v>
      </c>
      <c r="F28" s="209"/>
      <c r="G28" s="133"/>
      <c r="H28" s="135"/>
    </row>
    <row r="29" spans="1:8" ht="27.75" customHeight="1" x14ac:dyDescent="0.25">
      <c r="B29" s="136"/>
      <c r="C29" s="214" t="s">
        <v>27</v>
      </c>
      <c r="D29" s="215"/>
      <c r="E29" s="208" t="s">
        <v>28</v>
      </c>
      <c r="F29" s="209"/>
      <c r="G29" s="133"/>
      <c r="H29" s="135"/>
    </row>
    <row r="30" spans="1:8" ht="28.5" customHeight="1" x14ac:dyDescent="0.25">
      <c r="B30" s="136"/>
      <c r="C30" s="214" t="s">
        <v>29</v>
      </c>
      <c r="D30" s="215"/>
      <c r="E30" s="208" t="s">
        <v>30</v>
      </c>
      <c r="F30" s="209"/>
      <c r="G30" s="133"/>
      <c r="H30" s="135"/>
    </row>
    <row r="31" spans="1:8" ht="72.75" customHeight="1" x14ac:dyDescent="0.25">
      <c r="B31" s="136"/>
      <c r="C31" s="214" t="s">
        <v>31</v>
      </c>
      <c r="D31" s="215"/>
      <c r="E31" s="208" t="s">
        <v>32</v>
      </c>
      <c r="F31" s="209"/>
      <c r="G31" s="133"/>
      <c r="H31" s="135"/>
    </row>
    <row r="32" spans="1:8" ht="64.5" customHeight="1" x14ac:dyDescent="0.25">
      <c r="B32" s="136"/>
      <c r="C32" s="214" t="s">
        <v>33</v>
      </c>
      <c r="D32" s="215"/>
      <c r="E32" s="208" t="s">
        <v>34</v>
      </c>
      <c r="F32" s="209"/>
      <c r="G32" s="133"/>
      <c r="H32" s="135"/>
    </row>
    <row r="33" spans="2:8" ht="71.25" customHeight="1" x14ac:dyDescent="0.25">
      <c r="B33" s="136"/>
      <c r="C33" s="206" t="s">
        <v>35</v>
      </c>
      <c r="D33" s="207"/>
      <c r="E33" s="208" t="s">
        <v>36</v>
      </c>
      <c r="F33" s="209"/>
      <c r="G33" s="133"/>
      <c r="H33" s="135"/>
    </row>
    <row r="34" spans="2:8" ht="55.5" customHeight="1" x14ac:dyDescent="0.25">
      <c r="B34" s="136"/>
      <c r="C34" s="206" t="s">
        <v>37</v>
      </c>
      <c r="D34" s="207"/>
      <c r="E34" s="208" t="s">
        <v>38</v>
      </c>
      <c r="F34" s="209"/>
      <c r="G34" s="133"/>
      <c r="H34" s="135"/>
    </row>
    <row r="35" spans="2:8" ht="42" customHeight="1" x14ac:dyDescent="0.25">
      <c r="B35" s="136"/>
      <c r="C35" s="206" t="s">
        <v>39</v>
      </c>
      <c r="D35" s="207"/>
      <c r="E35" s="208" t="s">
        <v>40</v>
      </c>
      <c r="F35" s="209"/>
      <c r="G35" s="133"/>
      <c r="H35" s="135"/>
    </row>
    <row r="36" spans="2:8" ht="59.25" customHeight="1" x14ac:dyDescent="0.25">
      <c r="B36" s="136"/>
      <c r="C36" s="206" t="s">
        <v>41</v>
      </c>
      <c r="D36" s="207"/>
      <c r="E36" s="208" t="s">
        <v>42</v>
      </c>
      <c r="F36" s="209"/>
      <c r="G36" s="133"/>
      <c r="H36" s="135"/>
    </row>
    <row r="37" spans="2:8" ht="23.25" customHeight="1" x14ac:dyDescent="0.25">
      <c r="B37" s="136"/>
      <c r="C37" s="206" t="s">
        <v>43</v>
      </c>
      <c r="D37" s="207"/>
      <c r="E37" s="208" t="s">
        <v>44</v>
      </c>
      <c r="F37" s="209"/>
      <c r="G37" s="133"/>
      <c r="H37" s="135"/>
    </row>
    <row r="38" spans="2:8" ht="30.75" customHeight="1" x14ac:dyDescent="0.25">
      <c r="B38" s="136"/>
      <c r="C38" s="206" t="s">
        <v>45</v>
      </c>
      <c r="D38" s="207"/>
      <c r="E38" s="208" t="s">
        <v>46</v>
      </c>
      <c r="F38" s="209"/>
      <c r="G38" s="133"/>
      <c r="H38" s="135"/>
    </row>
    <row r="39" spans="2:8" ht="35.25" customHeight="1" x14ac:dyDescent="0.25">
      <c r="B39" s="136"/>
      <c r="C39" s="206" t="s">
        <v>45</v>
      </c>
      <c r="D39" s="207"/>
      <c r="E39" s="208" t="s">
        <v>46</v>
      </c>
      <c r="F39" s="209"/>
      <c r="G39" s="133"/>
      <c r="H39" s="135"/>
    </row>
    <row r="40" spans="2:8" ht="33" customHeight="1" x14ac:dyDescent="0.25">
      <c r="B40" s="136"/>
      <c r="C40" s="206" t="s">
        <v>47</v>
      </c>
      <c r="D40" s="207"/>
      <c r="E40" s="208" t="s">
        <v>48</v>
      </c>
      <c r="F40" s="209"/>
      <c r="G40" s="133"/>
      <c r="H40" s="135"/>
    </row>
    <row r="41" spans="2:8" ht="30" customHeight="1" x14ac:dyDescent="0.25">
      <c r="B41" s="136"/>
      <c r="C41" s="206" t="s">
        <v>49</v>
      </c>
      <c r="D41" s="207"/>
      <c r="E41" s="208" t="s">
        <v>50</v>
      </c>
      <c r="F41" s="209"/>
      <c r="G41" s="133"/>
      <c r="H41" s="135"/>
    </row>
    <row r="42" spans="2:8" ht="35.25" customHeight="1" x14ac:dyDescent="0.25">
      <c r="B42" s="136"/>
      <c r="C42" s="206" t="s">
        <v>51</v>
      </c>
      <c r="D42" s="207"/>
      <c r="E42" s="208" t="s">
        <v>52</v>
      </c>
      <c r="F42" s="209"/>
      <c r="G42" s="133"/>
      <c r="H42" s="135"/>
    </row>
    <row r="43" spans="2:8" ht="31.5" customHeight="1" x14ac:dyDescent="0.25">
      <c r="B43" s="136"/>
      <c r="C43" s="206" t="s">
        <v>53</v>
      </c>
      <c r="D43" s="207"/>
      <c r="E43" s="208" t="s">
        <v>54</v>
      </c>
      <c r="F43" s="209"/>
      <c r="G43" s="133"/>
      <c r="H43" s="135"/>
    </row>
    <row r="44" spans="2:8" ht="54" customHeight="1" x14ac:dyDescent="0.25">
      <c r="B44" s="136"/>
      <c r="C44" s="206" t="s">
        <v>55</v>
      </c>
      <c r="D44" s="207"/>
      <c r="E44" s="208" t="s">
        <v>56</v>
      </c>
      <c r="F44" s="209"/>
      <c r="G44" s="133"/>
      <c r="H44" s="135"/>
    </row>
    <row r="45" spans="2:8" ht="59.25" customHeight="1" x14ac:dyDescent="0.25">
      <c r="B45" s="136"/>
      <c r="C45" s="206" t="s">
        <v>57</v>
      </c>
      <c r="D45" s="207"/>
      <c r="E45" s="208" t="s">
        <v>58</v>
      </c>
      <c r="F45" s="209"/>
      <c r="G45" s="133"/>
      <c r="H45" s="135"/>
    </row>
    <row r="46" spans="2:8" ht="84" customHeight="1" x14ac:dyDescent="0.25">
      <c r="B46" s="136"/>
      <c r="C46" s="206" t="s">
        <v>59</v>
      </c>
      <c r="D46" s="207"/>
      <c r="E46" s="208" t="s">
        <v>60</v>
      </c>
      <c r="F46" s="209"/>
      <c r="G46" s="133"/>
      <c r="H46" s="135"/>
    </row>
    <row r="47" spans="2:8" ht="82.5" customHeight="1" x14ac:dyDescent="0.25">
      <c r="B47" s="136"/>
      <c r="C47" s="206" t="s">
        <v>61</v>
      </c>
      <c r="D47" s="207"/>
      <c r="E47" s="208" t="s">
        <v>62</v>
      </c>
      <c r="F47" s="209"/>
      <c r="G47" s="133"/>
      <c r="H47" s="135"/>
    </row>
    <row r="48" spans="2:8" ht="46.5" customHeight="1" thickBot="1" x14ac:dyDescent="0.3">
      <c r="B48" s="136"/>
      <c r="C48" s="210"/>
      <c r="D48" s="211"/>
      <c r="E48" s="212"/>
      <c r="F48" s="213"/>
      <c r="G48" s="133"/>
      <c r="H48" s="135"/>
    </row>
    <row r="49" spans="2:8" ht="6.75" customHeight="1" thickTop="1" x14ac:dyDescent="0.25">
      <c r="B49" s="136"/>
      <c r="C49" s="137"/>
      <c r="D49" s="137"/>
      <c r="E49" s="138"/>
      <c r="F49" s="138"/>
      <c r="G49" s="133"/>
      <c r="H49" s="135"/>
    </row>
    <row r="50" spans="2:8" x14ac:dyDescent="0.25">
      <c r="B50" s="136"/>
      <c r="C50" s="139"/>
      <c r="D50" s="139"/>
      <c r="E50" s="139"/>
      <c r="F50" s="139"/>
      <c r="G50" s="133"/>
      <c r="H50" s="135"/>
    </row>
    <row r="51" spans="2:8" ht="21" customHeight="1" x14ac:dyDescent="0.25">
      <c r="B51" s="140" t="s">
        <v>63</v>
      </c>
      <c r="C51" s="139"/>
      <c r="D51" s="139"/>
      <c r="E51" s="139"/>
      <c r="F51" s="139"/>
      <c r="G51" s="139"/>
      <c r="H51" s="141"/>
    </row>
    <row r="52" spans="2:8" ht="20.25" customHeight="1" x14ac:dyDescent="0.25">
      <c r="B52" s="140" t="s">
        <v>64</v>
      </c>
      <c r="C52" s="139"/>
      <c r="D52" s="139"/>
      <c r="E52" s="139"/>
      <c r="F52" s="139"/>
      <c r="G52" s="139"/>
      <c r="H52" s="141"/>
    </row>
    <row r="53" spans="2:8" ht="20.25" customHeight="1" x14ac:dyDescent="0.25">
      <c r="B53" s="140" t="s">
        <v>65</v>
      </c>
      <c r="C53" s="139"/>
      <c r="D53" s="139"/>
      <c r="E53" s="139"/>
      <c r="F53" s="139"/>
      <c r="G53" s="139"/>
      <c r="H53" s="141"/>
    </row>
    <row r="54" spans="2:8" ht="20.25" customHeight="1" x14ac:dyDescent="0.25">
      <c r="B54" s="140" t="s">
        <v>66</v>
      </c>
      <c r="C54" s="139"/>
      <c r="D54" s="139"/>
      <c r="E54" s="139"/>
      <c r="F54" s="139"/>
      <c r="G54" s="139"/>
      <c r="H54" s="141"/>
    </row>
    <row r="55" spans="2:8" ht="14.65" customHeight="1" x14ac:dyDescent="0.25">
      <c r="B55" s="140" t="s">
        <v>67</v>
      </c>
      <c r="C55" s="139"/>
      <c r="D55" s="139"/>
      <c r="E55" s="139"/>
      <c r="F55" s="139"/>
      <c r="G55" s="139"/>
      <c r="H55" s="141"/>
    </row>
    <row r="56" spans="2:8" ht="15.75" thickBot="1" x14ac:dyDescent="0.3">
      <c r="B56" s="142"/>
      <c r="C56" s="143"/>
      <c r="D56" s="143"/>
      <c r="E56" s="143"/>
      <c r="F56" s="143"/>
      <c r="G56" s="143"/>
      <c r="H56" s="144"/>
    </row>
  </sheetData>
  <mergeCells count="74">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197</v>
      </c>
    </row>
    <row r="4" spans="1:1" x14ac:dyDescent="0.2">
      <c r="A4" s="10" t="s">
        <v>306</v>
      </c>
    </row>
    <row r="5" spans="1:1" x14ac:dyDescent="0.2">
      <c r="A5" s="10" t="s">
        <v>308</v>
      </c>
    </row>
    <row r="6" spans="1:1" x14ac:dyDescent="0.2">
      <c r="A6" s="10" t="s">
        <v>310</v>
      </c>
    </row>
    <row r="7" spans="1:1" x14ac:dyDescent="0.2">
      <c r="A7" s="10" t="s">
        <v>198</v>
      </c>
    </row>
    <row r="8" spans="1:1" x14ac:dyDescent="0.2">
      <c r="A8" s="10" t="s">
        <v>199</v>
      </c>
    </row>
    <row r="9" spans="1:1" x14ac:dyDescent="0.2">
      <c r="A9" s="10" t="s">
        <v>316</v>
      </c>
    </row>
    <row r="10" spans="1:1" x14ac:dyDescent="0.2">
      <c r="A10" s="10" t="s">
        <v>200</v>
      </c>
    </row>
    <row r="11" spans="1:1" x14ac:dyDescent="0.2">
      <c r="A11" s="10" t="s">
        <v>319</v>
      </c>
    </row>
    <row r="12" spans="1:1" x14ac:dyDescent="0.2">
      <c r="A12" s="10" t="s">
        <v>339</v>
      </c>
    </row>
    <row r="13" spans="1:1" x14ac:dyDescent="0.2">
      <c r="A13" s="10" t="s">
        <v>340</v>
      </c>
    </row>
    <row r="14" spans="1:1" x14ac:dyDescent="0.2">
      <c r="A14" s="10" t="s">
        <v>341</v>
      </c>
    </row>
    <row r="16" spans="1:1" x14ac:dyDescent="0.2">
      <c r="A16" s="10" t="s">
        <v>342</v>
      </c>
    </row>
    <row r="17" spans="1:1" x14ac:dyDescent="0.2">
      <c r="A17" s="10" t="s">
        <v>325</v>
      </c>
    </row>
    <row r="18" spans="1:1" x14ac:dyDescent="0.2">
      <c r="A18" s="10" t="s">
        <v>327</v>
      </c>
    </row>
    <row r="20" spans="1:1" x14ac:dyDescent="0.2">
      <c r="A20" s="10" t="s">
        <v>331</v>
      </c>
    </row>
    <row r="21" spans="1:1" x14ac:dyDescent="0.2">
      <c r="A21" s="10" t="s">
        <v>332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52"/>
  <sheetViews>
    <sheetView showGridLines="0" topLeftCell="A39" zoomScale="91" zoomScaleNormal="91" workbookViewId="0">
      <selection activeCell="B37" sqref="B37:F52"/>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5" t="s">
        <v>68</v>
      </c>
    </row>
    <row r="2" spans="2:52" ht="18" customHeight="1" thickBot="1" x14ac:dyDescent="0.3">
      <c r="B2" s="316"/>
      <c r="C2" s="319" t="s">
        <v>69</v>
      </c>
      <c r="D2" s="320"/>
      <c r="E2" s="320"/>
      <c r="F2" s="146" t="s">
        <v>70</v>
      </c>
      <c r="AZ2" s="145" t="s">
        <v>71</v>
      </c>
    </row>
    <row r="3" spans="2:52" ht="18" customHeight="1" thickBot="1" x14ac:dyDescent="0.3">
      <c r="B3" s="317"/>
      <c r="C3" s="321"/>
      <c r="D3" s="322"/>
      <c r="E3" s="322"/>
      <c r="F3" s="147" t="s">
        <v>72</v>
      </c>
      <c r="AZ3" s="145" t="s">
        <v>73</v>
      </c>
    </row>
    <row r="4" spans="2:52" ht="18" customHeight="1" thickBot="1" x14ac:dyDescent="0.3">
      <c r="B4" s="317"/>
      <c r="C4" s="321"/>
      <c r="D4" s="322"/>
      <c r="E4" s="322"/>
      <c r="F4" s="147" t="s">
        <v>74</v>
      </c>
      <c r="AZ4" s="145" t="s">
        <v>75</v>
      </c>
    </row>
    <row r="5" spans="2:52" ht="18" customHeight="1" thickBot="1" x14ac:dyDescent="0.3">
      <c r="B5" s="318"/>
      <c r="C5" s="323"/>
      <c r="D5" s="324"/>
      <c r="E5" s="324"/>
      <c r="F5" s="147" t="s">
        <v>76</v>
      </c>
      <c r="AZ5" s="148"/>
    </row>
    <row r="6" spans="2:52" ht="18" customHeight="1" thickBot="1" x14ac:dyDescent="0.3">
      <c r="B6" s="149"/>
      <c r="C6" s="150"/>
      <c r="D6" s="150"/>
      <c r="E6" s="150"/>
      <c r="F6" s="151"/>
      <c r="AZ6" s="148"/>
    </row>
    <row r="7" spans="2:52" ht="33.4" customHeight="1" x14ac:dyDescent="0.25">
      <c r="B7" s="152" t="s">
        <v>77</v>
      </c>
      <c r="C7" s="325" t="s">
        <v>78</v>
      </c>
      <c r="D7" s="326"/>
      <c r="E7" s="326"/>
      <c r="F7" s="327"/>
      <c r="AZ7" s="148"/>
    </row>
    <row r="8" spans="2:52" ht="25.9" customHeight="1" thickBot="1" x14ac:dyDescent="0.3">
      <c r="B8" s="153" t="s">
        <v>79</v>
      </c>
      <c r="C8" s="328" t="s">
        <v>80</v>
      </c>
      <c r="D8" s="329"/>
      <c r="E8" s="329"/>
      <c r="F8" s="330"/>
      <c r="AZ8" s="148"/>
    </row>
    <row r="9" spans="2:52" ht="16.5" thickBot="1" x14ac:dyDescent="0.3">
      <c r="B9" s="331"/>
      <c r="C9" s="331"/>
      <c r="D9" s="331"/>
      <c r="E9" s="331"/>
      <c r="F9" s="331"/>
    </row>
    <row r="10" spans="2:52" ht="15.6" customHeight="1" thickBot="1" x14ac:dyDescent="0.3">
      <c r="B10" s="332" t="s">
        <v>69</v>
      </c>
      <c r="C10" s="333"/>
      <c r="D10" s="333"/>
      <c r="E10" s="333"/>
      <c r="F10" s="334"/>
    </row>
    <row r="11" spans="2:52" ht="32.25" thickBot="1" x14ac:dyDescent="0.3">
      <c r="B11" s="335" t="s">
        <v>81</v>
      </c>
      <c r="C11" s="336"/>
      <c r="D11" s="154" t="s">
        <v>82</v>
      </c>
      <c r="E11" s="154" t="s">
        <v>83</v>
      </c>
      <c r="F11" s="155" t="s">
        <v>84</v>
      </c>
    </row>
    <row r="12" spans="2:52" ht="188.25" customHeight="1" thickBot="1" x14ac:dyDescent="0.3">
      <c r="B12" s="337" t="s">
        <v>73</v>
      </c>
      <c r="C12" s="338"/>
      <c r="D12" s="156" t="s">
        <v>85</v>
      </c>
      <c r="E12" s="157" t="s">
        <v>86</v>
      </c>
      <c r="F12" s="158" t="s">
        <v>87</v>
      </c>
    </row>
    <row r="14" spans="2:52" ht="18" x14ac:dyDescent="0.25">
      <c r="B14" s="339" t="s">
        <v>88</v>
      </c>
      <c r="C14" s="339"/>
      <c r="D14" s="339"/>
      <c r="E14" s="339"/>
      <c r="F14" s="339"/>
    </row>
    <row r="15" spans="2:52" ht="15.75" x14ac:dyDescent="0.25">
      <c r="B15" s="159"/>
    </row>
    <row r="16" spans="2:52" ht="15.75" thickBot="1" x14ac:dyDescent="0.3">
      <c r="B16" s="160"/>
    </row>
    <row r="17" spans="2:6" ht="16.5" thickBot="1" x14ac:dyDescent="0.3">
      <c r="B17" s="340" t="s">
        <v>89</v>
      </c>
      <c r="C17" s="341"/>
      <c r="D17" s="342"/>
      <c r="E17" s="340" t="s">
        <v>90</v>
      </c>
      <c r="F17" s="342"/>
    </row>
    <row r="18" spans="2:6" ht="15" customHeight="1" x14ac:dyDescent="0.25">
      <c r="B18" s="311" t="s">
        <v>91</v>
      </c>
      <c r="C18" s="312"/>
      <c r="D18" s="313"/>
      <c r="E18" s="314" t="s">
        <v>92</v>
      </c>
      <c r="F18" s="315"/>
    </row>
    <row r="19" spans="2:6" ht="15" customHeight="1" x14ac:dyDescent="0.25">
      <c r="B19" s="264" t="s">
        <v>93</v>
      </c>
      <c r="C19" s="297"/>
      <c r="D19" s="265"/>
      <c r="E19" s="310" t="s">
        <v>94</v>
      </c>
      <c r="F19" s="269"/>
    </row>
    <row r="20" spans="2:6" ht="15" customHeight="1" x14ac:dyDescent="0.25">
      <c r="B20" s="264" t="s">
        <v>95</v>
      </c>
      <c r="C20" s="297"/>
      <c r="D20" s="265"/>
      <c r="E20" s="304" t="s">
        <v>96</v>
      </c>
      <c r="F20" s="263"/>
    </row>
    <row r="21" spans="2:6" ht="15" customHeight="1" x14ac:dyDescent="0.25">
      <c r="B21" s="264" t="s">
        <v>97</v>
      </c>
      <c r="C21" s="297"/>
      <c r="D21" s="265"/>
      <c r="E21" s="310" t="s">
        <v>98</v>
      </c>
      <c r="F21" s="269"/>
    </row>
    <row r="22" spans="2:6" ht="15" customHeight="1" x14ac:dyDescent="0.25">
      <c r="B22" s="301" t="s">
        <v>99</v>
      </c>
      <c r="C22" s="302"/>
      <c r="D22" s="303"/>
      <c r="E22" s="304" t="s">
        <v>100</v>
      </c>
      <c r="F22" s="263"/>
    </row>
    <row r="23" spans="2:6" ht="15" customHeight="1" x14ac:dyDescent="0.25">
      <c r="B23" s="305" t="s">
        <v>101</v>
      </c>
      <c r="C23" s="306"/>
      <c r="D23" s="307"/>
      <c r="E23" s="308" t="s">
        <v>102</v>
      </c>
      <c r="F23" s="309"/>
    </row>
    <row r="24" spans="2:6" ht="15" customHeight="1" x14ac:dyDescent="0.25">
      <c r="B24" s="264" t="s">
        <v>103</v>
      </c>
      <c r="C24" s="297"/>
      <c r="D24" s="265"/>
      <c r="E24" s="310" t="s">
        <v>104</v>
      </c>
      <c r="F24" s="269"/>
    </row>
    <row r="25" spans="2:6" ht="15" customHeight="1" x14ac:dyDescent="0.25">
      <c r="B25" s="264" t="s">
        <v>105</v>
      </c>
      <c r="C25" s="297"/>
      <c r="D25" s="265"/>
      <c r="E25" s="310" t="s">
        <v>106</v>
      </c>
      <c r="F25" s="269"/>
    </row>
    <row r="26" spans="2:6" ht="15" customHeight="1" x14ac:dyDescent="0.25">
      <c r="B26" s="264" t="s">
        <v>107</v>
      </c>
      <c r="C26" s="297"/>
      <c r="D26" s="265"/>
      <c r="E26" s="343" t="s">
        <v>108</v>
      </c>
      <c r="F26" s="265"/>
    </row>
    <row r="27" spans="2:6" ht="15" customHeight="1" x14ac:dyDescent="0.25">
      <c r="B27" s="264" t="s">
        <v>109</v>
      </c>
      <c r="C27" s="297"/>
      <c r="D27" s="265"/>
      <c r="E27" s="310" t="s">
        <v>110</v>
      </c>
      <c r="F27" s="269"/>
    </row>
    <row r="28" spans="2:6" ht="15" customHeight="1" x14ac:dyDescent="0.25">
      <c r="B28" s="264" t="s">
        <v>111</v>
      </c>
      <c r="C28" s="297"/>
      <c r="D28" s="265"/>
      <c r="E28" s="310" t="s">
        <v>112</v>
      </c>
      <c r="F28" s="269"/>
    </row>
    <row r="29" spans="2:6" ht="15.75" customHeight="1" x14ac:dyDescent="0.25">
      <c r="B29" s="264" t="s">
        <v>113</v>
      </c>
      <c r="C29" s="297"/>
      <c r="D29" s="265"/>
      <c r="E29" s="298" t="s">
        <v>114</v>
      </c>
      <c r="F29" s="299"/>
    </row>
    <row r="30" spans="2:6" x14ac:dyDescent="0.25">
      <c r="B30" s="264" t="s">
        <v>115</v>
      </c>
      <c r="C30" s="297"/>
      <c r="D30" s="265"/>
      <c r="E30" s="300" t="s">
        <v>116</v>
      </c>
      <c r="F30" s="286"/>
    </row>
    <row r="31" spans="2:6" ht="15" customHeight="1" x14ac:dyDescent="0.25">
      <c r="B31" s="264" t="s">
        <v>117</v>
      </c>
      <c r="C31" s="297"/>
      <c r="D31" s="265"/>
      <c r="E31" s="184" t="s">
        <v>118</v>
      </c>
      <c r="F31" s="183"/>
    </row>
    <row r="32" spans="2:6" ht="15" customHeight="1" x14ac:dyDescent="0.25">
      <c r="B32" s="180" t="s">
        <v>119</v>
      </c>
      <c r="C32" s="181"/>
      <c r="D32" s="182"/>
      <c r="E32" s="184" t="s">
        <v>120</v>
      </c>
      <c r="F32" s="183"/>
    </row>
    <row r="33" spans="2:6" ht="15" customHeight="1" x14ac:dyDescent="0.25">
      <c r="B33" s="282"/>
      <c r="C33" s="283"/>
      <c r="D33" s="284"/>
      <c r="E33" s="285" t="s">
        <v>121</v>
      </c>
      <c r="F33" s="286"/>
    </row>
    <row r="34" spans="2:6" ht="15" customHeight="1" x14ac:dyDescent="0.25">
      <c r="B34" s="287"/>
      <c r="C34" s="288"/>
      <c r="D34" s="289"/>
      <c r="E34" s="290"/>
      <c r="F34" s="291"/>
    </row>
    <row r="35" spans="2:6" ht="15" customHeight="1" thickBot="1" x14ac:dyDescent="0.35">
      <c r="B35" s="292"/>
      <c r="C35" s="293"/>
      <c r="D35" s="294"/>
      <c r="E35" s="295"/>
      <c r="F35" s="296"/>
    </row>
    <row r="36" spans="2:6" ht="15" customHeight="1" thickBot="1" x14ac:dyDescent="0.3">
      <c r="B36" s="274" t="s">
        <v>122</v>
      </c>
      <c r="C36" s="275"/>
      <c r="D36" s="275"/>
      <c r="E36" s="276" t="s">
        <v>123</v>
      </c>
      <c r="F36" s="277"/>
    </row>
    <row r="37" spans="2:6" ht="15.75" customHeight="1" x14ac:dyDescent="0.25">
      <c r="B37" s="278" t="s">
        <v>124</v>
      </c>
      <c r="C37" s="279"/>
      <c r="D37" s="279"/>
      <c r="E37" s="280" t="s">
        <v>125</v>
      </c>
      <c r="F37" s="281"/>
    </row>
    <row r="38" spans="2:6" x14ac:dyDescent="0.25">
      <c r="B38" s="258" t="s">
        <v>126</v>
      </c>
      <c r="C38" s="259"/>
      <c r="D38" s="259"/>
      <c r="E38" s="262" t="s">
        <v>127</v>
      </c>
      <c r="F38" s="263"/>
    </row>
    <row r="39" spans="2:6" x14ac:dyDescent="0.25">
      <c r="B39" s="258" t="s">
        <v>128</v>
      </c>
      <c r="C39" s="259"/>
      <c r="D39" s="259"/>
      <c r="E39" s="260" t="s">
        <v>129</v>
      </c>
      <c r="F39" s="261"/>
    </row>
    <row r="40" spans="2:6" x14ac:dyDescent="0.25">
      <c r="B40" s="258" t="s">
        <v>130</v>
      </c>
      <c r="C40" s="259"/>
      <c r="D40" s="259"/>
      <c r="E40" s="260" t="s">
        <v>131</v>
      </c>
      <c r="F40" s="261"/>
    </row>
    <row r="41" spans="2:6" x14ac:dyDescent="0.25">
      <c r="B41" s="270" t="s">
        <v>132</v>
      </c>
      <c r="C41" s="271"/>
      <c r="D41" s="271"/>
      <c r="E41" s="272" t="s">
        <v>133</v>
      </c>
      <c r="F41" s="273"/>
    </row>
    <row r="42" spans="2:6" x14ac:dyDescent="0.25">
      <c r="B42" s="258" t="s">
        <v>134</v>
      </c>
      <c r="C42" s="259"/>
      <c r="D42" s="259"/>
      <c r="E42" s="260" t="s">
        <v>135</v>
      </c>
      <c r="F42" s="261"/>
    </row>
    <row r="43" spans="2:6" x14ac:dyDescent="0.25">
      <c r="B43" s="258" t="s">
        <v>136</v>
      </c>
      <c r="C43" s="259"/>
      <c r="D43" s="259"/>
      <c r="E43" s="262" t="s">
        <v>137</v>
      </c>
      <c r="F43" s="263"/>
    </row>
    <row r="44" spans="2:6" x14ac:dyDescent="0.25">
      <c r="B44" s="258" t="s">
        <v>138</v>
      </c>
      <c r="C44" s="259"/>
      <c r="D44" s="259"/>
      <c r="E44" s="262" t="s">
        <v>139</v>
      </c>
      <c r="F44" s="263"/>
    </row>
    <row r="45" spans="2:6" x14ac:dyDescent="0.25">
      <c r="B45" s="266" t="s">
        <v>140</v>
      </c>
      <c r="C45" s="267"/>
      <c r="D45" s="267"/>
      <c r="E45" s="262" t="s">
        <v>141</v>
      </c>
      <c r="F45" s="263"/>
    </row>
    <row r="46" spans="2:6" x14ac:dyDescent="0.25">
      <c r="B46" s="258" t="s">
        <v>142</v>
      </c>
      <c r="C46" s="259"/>
      <c r="D46" s="259"/>
      <c r="E46" s="268" t="s">
        <v>143</v>
      </c>
      <c r="F46" s="269"/>
    </row>
    <row r="47" spans="2:6" x14ac:dyDescent="0.25">
      <c r="B47" s="185" t="s">
        <v>144</v>
      </c>
      <c r="C47" s="186"/>
      <c r="D47" s="187"/>
      <c r="E47" s="264" t="s">
        <v>145</v>
      </c>
      <c r="F47" s="265"/>
    </row>
    <row r="48" spans="2:6" x14ac:dyDescent="0.25">
      <c r="B48" s="344" t="s">
        <v>146</v>
      </c>
      <c r="C48" s="345"/>
      <c r="D48" s="345"/>
      <c r="E48" s="346" t="s">
        <v>147</v>
      </c>
      <c r="F48" s="347"/>
    </row>
    <row r="49" spans="2:6" x14ac:dyDescent="0.25">
      <c r="B49" s="188" t="s">
        <v>148</v>
      </c>
      <c r="C49" s="189"/>
      <c r="D49" s="190"/>
      <c r="E49" s="188" t="s">
        <v>149</v>
      </c>
      <c r="F49" s="191"/>
    </row>
    <row r="50" spans="2:6" ht="16.5" x14ac:dyDescent="0.3">
      <c r="B50" s="344" t="s">
        <v>150</v>
      </c>
      <c r="C50" s="345"/>
      <c r="D50" s="348"/>
      <c r="E50" s="349"/>
      <c r="F50" s="350"/>
    </row>
    <row r="51" spans="2:6" ht="16.5" x14ac:dyDescent="0.3">
      <c r="B51" s="344" t="s">
        <v>151</v>
      </c>
      <c r="C51" s="345"/>
      <c r="D51" s="348"/>
      <c r="E51" s="349"/>
      <c r="F51" s="350"/>
    </row>
    <row r="52" spans="2:6" ht="15.75" thickBot="1" x14ac:dyDescent="0.3">
      <c r="B52" s="192" t="s">
        <v>152</v>
      </c>
      <c r="C52" s="193"/>
      <c r="D52" s="194"/>
      <c r="E52" s="192"/>
      <c r="F52" s="193"/>
    </row>
  </sheetData>
  <mergeCells count="73">
    <mergeCell ref="B48:D48"/>
    <mergeCell ref="E48:F48"/>
    <mergeCell ref="B50:D50"/>
    <mergeCell ref="E50:F50"/>
    <mergeCell ref="B51:D51"/>
    <mergeCell ref="E51:F51"/>
    <mergeCell ref="B25:D25"/>
    <mergeCell ref="B26:D26"/>
    <mergeCell ref="B27:D27"/>
    <mergeCell ref="B28:D28"/>
    <mergeCell ref="E25:F25"/>
    <mergeCell ref="E26:F26"/>
    <mergeCell ref="E27:F27"/>
    <mergeCell ref="E28:F28"/>
    <mergeCell ref="B18:D18"/>
    <mergeCell ref="E18:F18"/>
    <mergeCell ref="B2:B5"/>
    <mergeCell ref="C2:E5"/>
    <mergeCell ref="C7:F7"/>
    <mergeCell ref="C8:F8"/>
    <mergeCell ref="B9:F9"/>
    <mergeCell ref="B10:F10"/>
    <mergeCell ref="B11:C11"/>
    <mergeCell ref="B12:C12"/>
    <mergeCell ref="B14:F14"/>
    <mergeCell ref="B17:D17"/>
    <mergeCell ref="E17:F17"/>
    <mergeCell ref="B19:D19"/>
    <mergeCell ref="E19:F19"/>
    <mergeCell ref="B20:D20"/>
    <mergeCell ref="E20:F20"/>
    <mergeCell ref="B21:D21"/>
    <mergeCell ref="E21:F21"/>
    <mergeCell ref="B22:D22"/>
    <mergeCell ref="E22:F22"/>
    <mergeCell ref="B23:D23"/>
    <mergeCell ref="E23:F23"/>
    <mergeCell ref="B24:D24"/>
    <mergeCell ref="E24:F24"/>
    <mergeCell ref="B29:D29"/>
    <mergeCell ref="E29:F29"/>
    <mergeCell ref="B30:D30"/>
    <mergeCell ref="E30:F30"/>
    <mergeCell ref="B31:D31"/>
    <mergeCell ref="B33:D33"/>
    <mergeCell ref="E33:F33"/>
    <mergeCell ref="B34:D34"/>
    <mergeCell ref="E34:F34"/>
    <mergeCell ref="B35:D35"/>
    <mergeCell ref="E35:F35"/>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E47:F47"/>
    <mergeCell ref="B44:D44"/>
    <mergeCell ref="E44:F44"/>
    <mergeCell ref="B45:D45"/>
    <mergeCell ref="E45:F45"/>
    <mergeCell ref="B46:D46"/>
    <mergeCell ref="E46:F46"/>
  </mergeCells>
  <dataValidations count="1">
    <dataValidation type="list" allowBlank="1" showInputMessage="1" showErrorMessage="1" sqref="B12:C12" xr:uid="{00000000-0002-0000-0100-000000000000}">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Q78"/>
  <sheetViews>
    <sheetView tabSelected="1" topLeftCell="R19" zoomScale="80" zoomScaleNormal="80" workbookViewId="0">
      <selection activeCell="AJ22" sqref="AJ22"/>
    </sheetView>
  </sheetViews>
  <sheetFormatPr baseColWidth="10" defaultColWidth="11.42578125" defaultRowHeight="16.5" x14ac:dyDescent="0.3"/>
  <cols>
    <col min="1" max="1" width="4" style="2" bestFit="1" customWidth="1"/>
    <col min="2" max="2" width="14.140625" style="2" customWidth="1"/>
    <col min="3" max="3" width="16.7109375" style="2" customWidth="1"/>
    <col min="4" max="4" width="27"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7" style="179"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8.140625" style="1" customWidth="1"/>
    <col min="27" max="27" width="9.28515625" style="1" customWidth="1"/>
    <col min="28" max="28" width="7.5703125" style="1" customWidth="1"/>
    <col min="29" max="29" width="8.42578125" style="1" customWidth="1"/>
    <col min="30" max="30" width="7.28515625" style="1" customWidth="1"/>
    <col min="31" max="31" width="39.5703125" style="1" customWidth="1"/>
    <col min="32" max="32" width="21" style="1" customWidth="1"/>
    <col min="33" max="34" width="14.5703125" style="1" customWidth="1"/>
    <col min="35" max="35" width="14.85546875" style="1" customWidth="1"/>
    <col min="36" max="36" width="18.5703125" style="1" customWidth="1"/>
    <col min="37" max="37" width="21" style="1" customWidth="1"/>
    <col min="38" max="16384" width="11.42578125" style="1"/>
  </cols>
  <sheetData>
    <row r="1" spans="1:69" ht="15" customHeight="1" x14ac:dyDescent="0.3">
      <c r="A1" s="432"/>
      <c r="B1" s="433"/>
      <c r="C1" s="433"/>
      <c r="D1" s="434"/>
      <c r="E1" s="411" t="s">
        <v>153</v>
      </c>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2"/>
      <c r="AI1" s="413"/>
      <c r="AJ1" s="404" t="s">
        <v>154</v>
      </c>
      <c r="AK1" s="405"/>
    </row>
    <row r="2" spans="1:69" ht="15" customHeight="1" x14ac:dyDescent="0.3">
      <c r="A2" s="435"/>
      <c r="B2" s="436"/>
      <c r="C2" s="436"/>
      <c r="D2" s="437"/>
      <c r="E2" s="414"/>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6"/>
      <c r="AJ2" s="406" t="s">
        <v>155</v>
      </c>
      <c r="AK2" s="407"/>
    </row>
    <row r="3" spans="1:69" ht="15" customHeight="1" x14ac:dyDescent="0.3">
      <c r="A3" s="435"/>
      <c r="B3" s="436"/>
      <c r="C3" s="436"/>
      <c r="D3" s="437"/>
      <c r="E3" s="414"/>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6"/>
      <c r="AJ3" s="406" t="s">
        <v>156</v>
      </c>
      <c r="AK3" s="40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5" customHeight="1" x14ac:dyDescent="0.3">
      <c r="A4" s="438"/>
      <c r="B4" s="439"/>
      <c r="C4" s="439"/>
      <c r="D4" s="440"/>
      <c r="E4" s="417"/>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9"/>
      <c r="AJ4" s="409" t="s">
        <v>157</v>
      </c>
      <c r="AK4" s="410"/>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x14ac:dyDescent="0.3">
      <c r="A5" s="28"/>
      <c r="B5" s="29"/>
      <c r="C5" s="28"/>
      <c r="D5" s="28"/>
      <c r="E5" s="8"/>
      <c r="F5" s="27"/>
      <c r="G5" s="8"/>
      <c r="H5" s="8"/>
      <c r="I5" s="8"/>
      <c r="J5" s="8"/>
      <c r="K5" s="8"/>
      <c r="L5" s="8"/>
      <c r="M5" s="8"/>
      <c r="N5" s="8"/>
      <c r="O5" s="8"/>
      <c r="P5" s="17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6.25" customHeight="1" x14ac:dyDescent="0.3">
      <c r="A6" s="450" t="s">
        <v>158</v>
      </c>
      <c r="B6" s="451"/>
      <c r="C6" s="441" t="s">
        <v>78</v>
      </c>
      <c r="D6" s="442"/>
      <c r="E6" s="442"/>
      <c r="F6" s="442"/>
      <c r="G6" s="442"/>
      <c r="H6" s="442"/>
      <c r="I6" s="442"/>
      <c r="J6" s="442"/>
      <c r="K6" s="442"/>
      <c r="L6" s="442"/>
      <c r="M6" s="442"/>
      <c r="N6" s="443"/>
      <c r="O6" s="428"/>
      <c r="P6" s="428"/>
      <c r="Q6" s="42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45" customHeight="1" x14ac:dyDescent="0.3">
      <c r="A7" s="450" t="s">
        <v>159</v>
      </c>
      <c r="B7" s="451"/>
      <c r="C7" s="459" t="s">
        <v>160</v>
      </c>
      <c r="D7" s="460"/>
      <c r="E7" s="460"/>
      <c r="F7" s="460"/>
      <c r="G7" s="460"/>
      <c r="H7" s="460"/>
      <c r="I7" s="460"/>
      <c r="J7" s="460"/>
      <c r="K7" s="460"/>
      <c r="L7" s="460"/>
      <c r="M7" s="460"/>
      <c r="N7" s="461"/>
      <c r="O7" s="8"/>
      <c r="P7" s="17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52.5" customHeight="1" x14ac:dyDescent="0.3">
      <c r="A8" s="450" t="s">
        <v>161</v>
      </c>
      <c r="B8" s="451"/>
      <c r="C8" s="459" t="s">
        <v>80</v>
      </c>
      <c r="D8" s="460"/>
      <c r="E8" s="460"/>
      <c r="F8" s="460"/>
      <c r="G8" s="460"/>
      <c r="H8" s="460"/>
      <c r="I8" s="460"/>
      <c r="J8" s="460"/>
      <c r="K8" s="460"/>
      <c r="L8" s="460"/>
      <c r="M8" s="460"/>
      <c r="N8" s="461"/>
      <c r="O8" s="8"/>
      <c r="P8" s="17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x14ac:dyDescent="0.3">
      <c r="A9" s="429" t="s">
        <v>162</v>
      </c>
      <c r="B9" s="430"/>
      <c r="C9" s="430"/>
      <c r="D9" s="430"/>
      <c r="E9" s="430"/>
      <c r="F9" s="430"/>
      <c r="G9" s="431"/>
      <c r="H9" s="429" t="s">
        <v>163</v>
      </c>
      <c r="I9" s="430"/>
      <c r="J9" s="430"/>
      <c r="K9" s="430"/>
      <c r="L9" s="430"/>
      <c r="M9" s="430"/>
      <c r="N9" s="431"/>
      <c r="O9" s="429" t="s">
        <v>164</v>
      </c>
      <c r="P9" s="430"/>
      <c r="Q9" s="430"/>
      <c r="R9" s="430"/>
      <c r="S9" s="430"/>
      <c r="T9" s="430"/>
      <c r="U9" s="430"/>
      <c r="V9" s="430"/>
      <c r="W9" s="431"/>
      <c r="X9" s="429" t="s">
        <v>165</v>
      </c>
      <c r="Y9" s="430"/>
      <c r="Z9" s="430"/>
      <c r="AA9" s="430"/>
      <c r="AB9" s="430"/>
      <c r="AC9" s="430"/>
      <c r="AD9" s="431"/>
      <c r="AE9" s="429" t="s">
        <v>166</v>
      </c>
      <c r="AF9" s="430"/>
      <c r="AG9" s="430"/>
      <c r="AH9" s="430"/>
      <c r="AI9" s="430"/>
      <c r="AJ9" s="430"/>
      <c r="AK9" s="431"/>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x14ac:dyDescent="0.3">
      <c r="A10" s="452" t="s">
        <v>167</v>
      </c>
      <c r="B10" s="455" t="s">
        <v>23</v>
      </c>
      <c r="C10" s="427" t="s">
        <v>25</v>
      </c>
      <c r="D10" s="427" t="s">
        <v>27</v>
      </c>
      <c r="E10" s="454" t="s">
        <v>29</v>
      </c>
      <c r="F10" s="426" t="s">
        <v>31</v>
      </c>
      <c r="G10" s="427" t="s">
        <v>168</v>
      </c>
      <c r="H10" s="471" t="s">
        <v>169</v>
      </c>
      <c r="I10" s="472" t="s">
        <v>170</v>
      </c>
      <c r="J10" s="426" t="s">
        <v>171</v>
      </c>
      <c r="K10" s="426" t="s">
        <v>172</v>
      </c>
      <c r="L10" s="474" t="s">
        <v>173</v>
      </c>
      <c r="M10" s="472" t="s">
        <v>170</v>
      </c>
      <c r="N10" s="427" t="s">
        <v>37</v>
      </c>
      <c r="O10" s="457" t="s">
        <v>174</v>
      </c>
      <c r="P10" s="456" t="s">
        <v>39</v>
      </c>
      <c r="Q10" s="426" t="s">
        <v>41</v>
      </c>
      <c r="R10" s="456" t="s">
        <v>175</v>
      </c>
      <c r="S10" s="456"/>
      <c r="T10" s="456"/>
      <c r="U10" s="456"/>
      <c r="V10" s="456"/>
      <c r="W10" s="456"/>
      <c r="X10" s="462" t="s">
        <v>176</v>
      </c>
      <c r="Y10" s="462" t="s">
        <v>177</v>
      </c>
      <c r="Z10" s="462" t="s">
        <v>170</v>
      </c>
      <c r="AA10" s="462" t="s">
        <v>178</v>
      </c>
      <c r="AB10" s="462" t="s">
        <v>170</v>
      </c>
      <c r="AC10" s="462" t="s">
        <v>179</v>
      </c>
      <c r="AD10" s="457" t="s">
        <v>57</v>
      </c>
      <c r="AE10" s="456" t="s">
        <v>166</v>
      </c>
      <c r="AF10" s="456" t="s">
        <v>180</v>
      </c>
      <c r="AG10" s="456" t="s">
        <v>181</v>
      </c>
      <c r="AH10" s="426" t="s">
        <v>182</v>
      </c>
      <c r="AI10" s="456" t="s">
        <v>183</v>
      </c>
      <c r="AJ10" s="456" t="s">
        <v>184</v>
      </c>
      <c r="AK10" s="456" t="s">
        <v>61</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x14ac:dyDescent="0.25">
      <c r="A11" s="453"/>
      <c r="B11" s="455"/>
      <c r="C11" s="456"/>
      <c r="D11" s="456"/>
      <c r="E11" s="455"/>
      <c r="F11" s="427"/>
      <c r="G11" s="456"/>
      <c r="H11" s="427"/>
      <c r="I11" s="473"/>
      <c r="J11" s="427"/>
      <c r="K11" s="427"/>
      <c r="L11" s="473"/>
      <c r="M11" s="473"/>
      <c r="N11" s="456"/>
      <c r="O11" s="458"/>
      <c r="P11" s="456"/>
      <c r="Q11" s="427"/>
      <c r="R11" s="7" t="s">
        <v>185</v>
      </c>
      <c r="S11" s="7" t="s">
        <v>186</v>
      </c>
      <c r="T11" s="7" t="s">
        <v>187</v>
      </c>
      <c r="U11" s="7" t="s">
        <v>188</v>
      </c>
      <c r="V11" s="7" t="s">
        <v>189</v>
      </c>
      <c r="W11" s="7" t="s">
        <v>190</v>
      </c>
      <c r="X11" s="462"/>
      <c r="Y11" s="462"/>
      <c r="Z11" s="462"/>
      <c r="AA11" s="462"/>
      <c r="AB11" s="462"/>
      <c r="AC11" s="462"/>
      <c r="AD11" s="458"/>
      <c r="AE11" s="456"/>
      <c r="AF11" s="456"/>
      <c r="AG11" s="456"/>
      <c r="AH11" s="427"/>
      <c r="AI11" s="456"/>
      <c r="AJ11" s="456"/>
      <c r="AK11" s="456"/>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row>
    <row r="12" spans="1:69" s="4" customFormat="1" ht="94.5" customHeight="1" x14ac:dyDescent="0.25">
      <c r="A12" s="357">
        <v>1</v>
      </c>
      <c r="B12" s="354" t="s">
        <v>191</v>
      </c>
      <c r="C12" s="354" t="s">
        <v>192</v>
      </c>
      <c r="D12" s="354" t="s">
        <v>193</v>
      </c>
      <c r="E12" s="351" t="s">
        <v>194</v>
      </c>
      <c r="F12" s="354" t="s">
        <v>195</v>
      </c>
      <c r="G12" s="386">
        <v>50</v>
      </c>
      <c r="H12" s="378" t="str">
        <f>IF(G12&lt;=0,"",IF(G12&lt;=2,"Muy Baja",IF(G12&lt;=24,"Baja",IF(G12&lt;=500,"Media",IF(G12&lt;=5000,"Alta","Muy Alta")))))</f>
        <v>Media</v>
      </c>
      <c r="I12" s="375">
        <f>IF(H12="","",IF(H12="Muy Baja",0.2,IF(H12="Baja",0.4,IF(H12="Media",0.6,IF(H12="Alta",0.8,IF(H12="Muy Alta",1,))))))</f>
        <v>0.6</v>
      </c>
      <c r="J12" s="381" t="s">
        <v>196</v>
      </c>
      <c r="K12" s="200"/>
      <c r="L12" s="483" t="str">
        <f>IF(OR(K14='Tabla Impacto'!$C$11,K14='Tabla Impacto'!$D$11),"Leve",IF(OR(K14='Tabla Impacto'!$C$12,K14='Tabla Impacto'!$D$12),"Menor",IF(OR(K14='Tabla Impacto'!$C$13,K14='Tabla Impacto'!$D$13),"Moderado",IF(OR(K14='Tabla Impacto'!$C$14,K14='Tabla Impacto'!$D$14),"Mayor",IF(OR(K14='Tabla Impacto'!$C$15,K14='Tabla Impacto'!$D$15),"Catastrófico","")))))</f>
        <v>Mayor</v>
      </c>
      <c r="M12" s="480">
        <f>IF(L12="","",IF(L12="Leve",0.2,IF(L12="Menor",0.4,IF(L12="Moderado",0.6,IF(L12="Mayor",0.8,IF(L12="Catastrófico",1,))))))</f>
        <v>0.8</v>
      </c>
      <c r="N12" s="477"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357">
        <v>1</v>
      </c>
      <c r="P12" s="475" t="s">
        <v>345</v>
      </c>
      <c r="Q12" s="368" t="str">
        <f>IF(OR(R12="Preventivo",R12="Detectivo"),"Probabilidad",IF(R12="Correctivo","Impacto",""))</f>
        <v>Probabilidad</v>
      </c>
      <c r="R12" s="465" t="s">
        <v>197</v>
      </c>
      <c r="S12" s="465" t="s">
        <v>198</v>
      </c>
      <c r="T12" s="467" t="str">
        <f>IF(AND(R12="Preventivo",S12="Automático"),"50%",IF(AND(R12="Preventivo",S12="Manual"),"40%",IF(AND(R12="Detectivo",S12="Automático"),"40%",IF(AND(R12="Detectivo",S12="Manual"),"30%",IF(AND(R12="Correctivo",S12="Automático"),"35%",IF(AND(R12="Correctivo",S12="Manual"),"25%",""))))))</f>
        <v>40%</v>
      </c>
      <c r="U12" s="465" t="s">
        <v>199</v>
      </c>
      <c r="V12" s="465" t="s">
        <v>200</v>
      </c>
      <c r="W12" s="465" t="s">
        <v>201</v>
      </c>
      <c r="X12" s="199"/>
      <c r="Y12" s="469" t="str">
        <f>IFERROR(IF(X14="","",IF(X14&lt;=0.2,"Muy Baja",IF(X14&lt;=0.4,"Baja",IF(X14&lt;=0.6,"Media",IF(X14&lt;=0.8,"Alta","Muy Alta"))))),"")</f>
        <v>Baja</v>
      </c>
      <c r="Z12" s="467">
        <f>+X14</f>
        <v>0.36</v>
      </c>
      <c r="AA12" s="469" t="str">
        <f>IFERROR(IF(AB12="","",IF(AB12&lt;=0.2,"Leve",IF(AB12&lt;=0.4,"Menor",IF(AB12&lt;=0.6,"Moderado",IF(AB12&lt;=0.8,"Mayor","Catastrófico"))))),"")</f>
        <v>Mayor</v>
      </c>
      <c r="AB12" s="467">
        <f>IFERROR(IF(Q12="Impacto",(M12-(+M12*T12)),IF(Q12="Probabilidad",M12,"")),"")</f>
        <v>0.8</v>
      </c>
      <c r="AC12" s="463"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465" t="s">
        <v>202</v>
      </c>
      <c r="AE12" s="196" t="s">
        <v>343</v>
      </c>
      <c r="AF12" s="196" t="s">
        <v>203</v>
      </c>
      <c r="AG12" s="195">
        <v>45337</v>
      </c>
      <c r="AH12" s="195">
        <v>45642</v>
      </c>
      <c r="AI12" s="164"/>
      <c r="AJ12" s="164"/>
      <c r="AK12" s="164"/>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row>
    <row r="13" spans="1:69" s="4" customFormat="1" ht="94.5" customHeight="1" x14ac:dyDescent="0.25">
      <c r="A13" s="358"/>
      <c r="B13" s="355"/>
      <c r="C13" s="355"/>
      <c r="D13" s="355"/>
      <c r="E13" s="352"/>
      <c r="F13" s="355"/>
      <c r="G13" s="387"/>
      <c r="H13" s="379"/>
      <c r="I13" s="376"/>
      <c r="J13" s="382"/>
      <c r="K13" s="200"/>
      <c r="L13" s="484"/>
      <c r="M13" s="481"/>
      <c r="N13" s="478"/>
      <c r="O13" s="358"/>
      <c r="P13" s="476"/>
      <c r="Q13" s="369"/>
      <c r="R13" s="466"/>
      <c r="S13" s="466"/>
      <c r="T13" s="468"/>
      <c r="U13" s="466"/>
      <c r="V13" s="466"/>
      <c r="W13" s="466"/>
      <c r="X13" s="199"/>
      <c r="Y13" s="470"/>
      <c r="Z13" s="468"/>
      <c r="AA13" s="470"/>
      <c r="AB13" s="468"/>
      <c r="AC13" s="464"/>
      <c r="AD13" s="466"/>
      <c r="AE13" s="196" t="s">
        <v>344</v>
      </c>
      <c r="AF13" s="196" t="s">
        <v>203</v>
      </c>
      <c r="AG13" s="195">
        <v>45366</v>
      </c>
      <c r="AH13" s="195">
        <v>45642</v>
      </c>
      <c r="AI13" s="164"/>
      <c r="AJ13" s="164"/>
      <c r="AK13" s="164"/>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row>
    <row r="14" spans="1:69" s="3" customFormat="1" ht="81" customHeight="1" x14ac:dyDescent="0.25">
      <c r="A14" s="358"/>
      <c r="B14" s="355"/>
      <c r="C14" s="355"/>
      <c r="D14" s="355"/>
      <c r="E14" s="352"/>
      <c r="F14" s="355"/>
      <c r="G14" s="387"/>
      <c r="H14" s="379"/>
      <c r="I14" s="376"/>
      <c r="J14" s="382"/>
      <c r="K14" s="480" t="str">
        <f>IF(NOT(ISERROR(MATCH(J12,'Tabla Impacto'!$B$221:$B$223,0))),'Tabla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4" s="484"/>
      <c r="M14" s="481"/>
      <c r="N14" s="478"/>
      <c r="O14" s="358"/>
      <c r="P14" s="476"/>
      <c r="Q14" s="369"/>
      <c r="R14" s="466"/>
      <c r="S14" s="466"/>
      <c r="T14" s="468"/>
      <c r="U14" s="466"/>
      <c r="V14" s="466"/>
      <c r="W14" s="466"/>
      <c r="X14" s="161">
        <f>IFERROR(IF(Q12="Probabilidad",(I12-(+I12*T12)),IF(Q12="Impacto",I12,"")),"")</f>
        <v>0.36</v>
      </c>
      <c r="Y14" s="470"/>
      <c r="Z14" s="468"/>
      <c r="AA14" s="470"/>
      <c r="AB14" s="468"/>
      <c r="AC14" s="464"/>
      <c r="AD14" s="466"/>
      <c r="AE14" s="174" t="s">
        <v>204</v>
      </c>
      <c r="AF14" s="174" t="s">
        <v>203</v>
      </c>
      <c r="AG14" s="175">
        <v>45337</v>
      </c>
      <c r="AH14" s="175">
        <v>45642</v>
      </c>
      <c r="AI14" s="164"/>
      <c r="AJ14" s="118"/>
      <c r="AK14" s="163"/>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row>
    <row r="15" spans="1:69" x14ac:dyDescent="0.3">
      <c r="A15" s="358"/>
      <c r="B15" s="355"/>
      <c r="C15" s="355"/>
      <c r="D15" s="355"/>
      <c r="E15" s="352"/>
      <c r="F15" s="355"/>
      <c r="G15" s="387"/>
      <c r="H15" s="379"/>
      <c r="I15" s="376"/>
      <c r="J15" s="382"/>
      <c r="K15" s="481">
        <f>IF(NOT(ISERROR(MATCH(J15,_xlfn.ANCHORARRAY(E26),0))),I28&amp;"Por favor no seleccionar los criterios de impacto",J15)</f>
        <v>0</v>
      </c>
      <c r="L15" s="484"/>
      <c r="M15" s="481"/>
      <c r="N15" s="478"/>
      <c r="O15" s="106">
        <v>2</v>
      </c>
      <c r="P15" s="176"/>
      <c r="Q15" s="176"/>
      <c r="R15" s="176"/>
      <c r="S15" s="176"/>
      <c r="T15" s="176"/>
      <c r="U15" s="176"/>
      <c r="V15" s="176"/>
      <c r="W15" s="176"/>
      <c r="X15" s="176" t="str">
        <f>IFERROR(IF(AND(Q12="Probabilidad",Q15="Probabilidad"),(Z12-(+Z12*T15)),IF(Q15="Probabilidad",(I12-(+I12*T15)),IF(Q15="Impacto",Z12,""))),"")</f>
        <v/>
      </c>
      <c r="Y15" s="176"/>
      <c r="Z15" s="176"/>
      <c r="AA15" s="176"/>
      <c r="AB15" s="176"/>
      <c r="AC15" s="176"/>
      <c r="AD15" s="176"/>
      <c r="AE15" s="115"/>
      <c r="AF15" s="115"/>
      <c r="AG15" s="115"/>
      <c r="AH15" s="115"/>
      <c r="AI15" s="166"/>
      <c r="AJ15" s="115"/>
      <c r="AK15" s="165"/>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69" x14ac:dyDescent="0.3">
      <c r="A16" s="358"/>
      <c r="B16" s="355"/>
      <c r="C16" s="355"/>
      <c r="D16" s="355"/>
      <c r="E16" s="352"/>
      <c r="F16" s="355"/>
      <c r="G16" s="387"/>
      <c r="H16" s="379"/>
      <c r="I16" s="376"/>
      <c r="J16" s="382"/>
      <c r="K16" s="481">
        <f>IF(NOT(ISERROR(MATCH(J16,_xlfn.ANCHORARRAY(E27),0))),I29&amp;"Por favor no seleccionar los criterios de impacto",J16)</f>
        <v>0</v>
      </c>
      <c r="L16" s="484"/>
      <c r="M16" s="481"/>
      <c r="N16" s="478"/>
      <c r="O16" s="106">
        <v>3</v>
      </c>
      <c r="P16" s="176"/>
      <c r="Q16" s="176"/>
      <c r="R16" s="176"/>
      <c r="S16" s="176"/>
      <c r="T16" s="176"/>
      <c r="U16" s="176"/>
      <c r="V16" s="176"/>
      <c r="W16" s="176"/>
      <c r="X16" s="176"/>
      <c r="Y16" s="176"/>
      <c r="Z16" s="176"/>
      <c r="AA16" s="176"/>
      <c r="AB16" s="176"/>
      <c r="AC16" s="176"/>
      <c r="AD16" s="176"/>
      <c r="AE16" s="115"/>
      <c r="AF16" s="115"/>
      <c r="AG16" s="115"/>
      <c r="AH16" s="115"/>
      <c r="AI16" s="117"/>
      <c r="AJ16" s="115"/>
      <c r="AK16" s="116"/>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ht="18" customHeight="1" x14ac:dyDescent="0.3">
      <c r="A17" s="358"/>
      <c r="B17" s="355"/>
      <c r="C17" s="355"/>
      <c r="D17" s="355"/>
      <c r="E17" s="352"/>
      <c r="F17" s="355"/>
      <c r="G17" s="387"/>
      <c r="H17" s="379"/>
      <c r="I17" s="376"/>
      <c r="J17" s="382"/>
      <c r="K17" s="481">
        <f>IF(NOT(ISERROR(MATCH(J17,_xlfn.ANCHORARRAY(E28),0))),I30&amp;"Por favor no seleccionar los criterios de impacto",J17)</f>
        <v>0</v>
      </c>
      <c r="L17" s="484"/>
      <c r="M17" s="481"/>
      <c r="N17" s="478"/>
      <c r="O17" s="106">
        <v>4</v>
      </c>
      <c r="P17" s="176"/>
      <c r="Q17" s="107"/>
      <c r="R17" s="108"/>
      <c r="S17" s="108"/>
      <c r="T17" s="109"/>
      <c r="U17" s="108"/>
      <c r="V17" s="108"/>
      <c r="W17" s="108"/>
      <c r="X17" s="110"/>
      <c r="Y17" s="111"/>
      <c r="Z17" s="112"/>
      <c r="AA17" s="111"/>
      <c r="AB17" s="112"/>
      <c r="AC17" s="113"/>
      <c r="AD17" s="114"/>
      <c r="AE17" s="115"/>
      <c r="AF17" s="116"/>
      <c r="AG17" s="117"/>
      <c r="AH17" s="117"/>
      <c r="AI17" s="117"/>
      <c r="AJ17" s="115"/>
      <c r="AK17" s="116"/>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18" customHeight="1" x14ac:dyDescent="0.3">
      <c r="A18" s="358"/>
      <c r="B18" s="355"/>
      <c r="C18" s="355"/>
      <c r="D18" s="355"/>
      <c r="E18" s="352"/>
      <c r="F18" s="355"/>
      <c r="G18" s="387"/>
      <c r="H18" s="379"/>
      <c r="I18" s="376"/>
      <c r="J18" s="382"/>
      <c r="K18" s="481">
        <f>IF(NOT(ISERROR(MATCH(J18,_xlfn.ANCHORARRAY(E29),0))),I31&amp;"Por favor no seleccionar los criterios de impacto",J18)</f>
        <v>0</v>
      </c>
      <c r="L18" s="484"/>
      <c r="M18" s="481"/>
      <c r="N18" s="478"/>
      <c r="O18" s="106">
        <v>5</v>
      </c>
      <c r="P18" s="176"/>
      <c r="Q18" s="107" t="str">
        <f t="shared" ref="Q18:Q19" si="0">IF(OR(R18="Preventivo",R18="Detectivo"),"Probabilidad",IF(R18="Correctivo","Impacto",""))</f>
        <v/>
      </c>
      <c r="R18" s="108"/>
      <c r="S18" s="108"/>
      <c r="T18" s="109" t="str">
        <f t="shared" ref="T18:T19" si="1">IF(AND(R18="Preventivo",S18="Automático"),"50%",IF(AND(R18="Preventivo",S18="Manual"),"40%",IF(AND(R18="Detectivo",S18="Automático"),"40%",IF(AND(R18="Detectivo",S18="Manual"),"30%",IF(AND(R18="Correctivo",S18="Automático"),"35%",IF(AND(R18="Correctivo",S18="Manual"),"25%",""))))))</f>
        <v/>
      </c>
      <c r="U18" s="108"/>
      <c r="V18" s="108"/>
      <c r="W18" s="108"/>
      <c r="X18" s="110" t="str">
        <f t="shared" ref="X18:X19" si="2">IFERROR(IF(AND(Q17="Probabilidad",Q18="Probabilidad"),(Z17-(+Z17*T18)),IF(AND(Q17="Impacto",Q18="Probabilidad"),(Z16-(+Z16*T18)),IF(Q18="Impacto",Z17,""))),"")</f>
        <v/>
      </c>
      <c r="Y18" s="111" t="str">
        <f t="shared" ref="Y18:Y75" si="3">IFERROR(IF(X18="","",IF(X18&lt;=0.2,"Muy Baja",IF(X18&lt;=0.4,"Baja",IF(X18&lt;=0.6,"Media",IF(X18&lt;=0.8,"Alta","Muy Alta"))))),"")</f>
        <v/>
      </c>
      <c r="Z18" s="112" t="str">
        <f t="shared" ref="Z18:Z19" si="4">+X18</f>
        <v/>
      </c>
      <c r="AA18" s="111" t="str">
        <f t="shared" ref="AA18:AA75" si="5">IFERROR(IF(AB18="","",IF(AB18&lt;=0.2,"Leve",IF(AB18&lt;=0.4,"Menor",IF(AB18&lt;=0.6,"Moderado",IF(AB18&lt;=0.8,"Mayor","Catastrófico"))))),"")</f>
        <v/>
      </c>
      <c r="AB18" s="112" t="str">
        <f t="shared" ref="AB18:AB19" si="6">IFERROR(IF(AND(Q17="Impacto",Q18="Impacto"),(AB17-(+AB17*T18)),IF(AND(Q17="Probabilidad",Q18="Impacto"),(AB16-(+AB16*T18)),IF(Q18="Probabilidad",AB17,""))),"")</f>
        <v/>
      </c>
      <c r="AC18" s="113" t="str">
        <f t="shared" ref="AC18:AC19" si="7">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114"/>
      <c r="AE18" s="115"/>
      <c r="AF18" s="116"/>
      <c r="AG18" s="117"/>
      <c r="AH18" s="117"/>
      <c r="AI18" s="117"/>
      <c r="AJ18" s="115"/>
      <c r="AK18" s="116"/>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ht="18" customHeight="1" x14ac:dyDescent="0.3">
      <c r="A19" s="359"/>
      <c r="B19" s="356"/>
      <c r="C19" s="356"/>
      <c r="D19" s="356"/>
      <c r="E19" s="353"/>
      <c r="F19" s="356"/>
      <c r="G19" s="388"/>
      <c r="H19" s="380"/>
      <c r="I19" s="377"/>
      <c r="J19" s="383"/>
      <c r="K19" s="482">
        <f>IF(NOT(ISERROR(MATCH(J19,_xlfn.ANCHORARRAY(E30),0))),I32&amp;"Por favor no seleccionar los criterios de impacto",J19)</f>
        <v>0</v>
      </c>
      <c r="L19" s="485"/>
      <c r="M19" s="482"/>
      <c r="N19" s="479"/>
      <c r="O19" s="106">
        <v>6</v>
      </c>
      <c r="P19" s="176"/>
      <c r="Q19" s="107" t="str">
        <f t="shared" si="0"/>
        <v/>
      </c>
      <c r="R19" s="108"/>
      <c r="S19" s="108"/>
      <c r="T19" s="109" t="str">
        <f t="shared" si="1"/>
        <v/>
      </c>
      <c r="U19" s="108"/>
      <c r="V19" s="108"/>
      <c r="W19" s="108"/>
      <c r="X19" s="110" t="str">
        <f t="shared" si="2"/>
        <v/>
      </c>
      <c r="Y19" s="111" t="str">
        <f t="shared" si="3"/>
        <v/>
      </c>
      <c r="Z19" s="112" t="str">
        <f t="shared" si="4"/>
        <v/>
      </c>
      <c r="AA19" s="111" t="str">
        <f t="shared" si="5"/>
        <v/>
      </c>
      <c r="AB19" s="112" t="str">
        <f t="shared" si="6"/>
        <v/>
      </c>
      <c r="AC19" s="113" t="str">
        <f t="shared" si="7"/>
        <v/>
      </c>
      <c r="AD19" s="114"/>
      <c r="AE19" s="115"/>
      <c r="AF19" s="116"/>
      <c r="AG19" s="117"/>
      <c r="AH19" s="117"/>
      <c r="AI19" s="117"/>
      <c r="AJ19" s="115"/>
      <c r="AK19" s="116"/>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1:69" ht="81.75" customHeight="1" x14ac:dyDescent="0.3">
      <c r="A20" s="357">
        <v>2</v>
      </c>
      <c r="B20" s="354" t="s">
        <v>191</v>
      </c>
      <c r="C20" s="354" t="s">
        <v>205</v>
      </c>
      <c r="D20" s="447" t="s">
        <v>358</v>
      </c>
      <c r="E20" s="447" t="s">
        <v>357</v>
      </c>
      <c r="F20" s="354" t="s">
        <v>195</v>
      </c>
      <c r="G20" s="386">
        <v>120</v>
      </c>
      <c r="H20" s="378" t="str">
        <f>IF(G20&lt;=0,"",IF(G20&lt;=2,"Muy Baja",IF(G20&lt;=24,"Baja",IF(G20&lt;=500,"Media",IF(G20&lt;=5000,"Alta","Muy Alta")))))</f>
        <v>Media</v>
      </c>
      <c r="I20" s="375">
        <f>IF(H20="","",IF(H20="Muy Baja",0.2,IF(H20="Baja",0.4,IF(H20="Media",0.6,IF(H20="Alta",0.8,IF(H20="Muy Alta",1,))))))</f>
        <v>0.6</v>
      </c>
      <c r="J20" s="381" t="s">
        <v>196</v>
      </c>
      <c r="K20" s="375" t="str">
        <f>IF(NOT(ISERROR(MATCH(J20,'Tabla Impacto'!$B$221:$B$223,0))),'Tabla Impacto'!$F$223&amp;"Por favor no seleccionar los criterios de impacto(Afectación Económica o presupuestal y Pérdida Reputacional)",J20)</f>
        <v xml:space="preserve">     El riesgo afecta la imagen de de la entidad con efecto publicitario sostenido a nivel de sector administrativo, nivel departamental o municipal</v>
      </c>
      <c r="L20" s="378" t="str">
        <f>IF(OR(K20='Tabla Impacto'!$C$11,K20='Tabla Impacto'!$D$11),"Leve",IF(OR(K20='Tabla Impacto'!$C$12,K20='Tabla Impacto'!$D$12),"Menor",IF(OR(K20='Tabla Impacto'!$C$13,K20='Tabla Impacto'!$D$13),"Moderado",IF(OR(K20='Tabla Impacto'!$C$14,K20='Tabla Impacto'!$D$14),"Mayor",IF(OR(K20='Tabla Impacto'!$C$15,K20='Tabla Impacto'!$D$15),"Catastrófico","")))))</f>
        <v>Mayor</v>
      </c>
      <c r="M20" s="375">
        <f>IF(L20="","",IF(L20="Leve",0.2,IF(L20="Menor",0.4,IF(L20="Moderado",0.6,IF(L20="Mayor",0.8,IF(L20="Catastrófico",1,))))))</f>
        <v>0.8</v>
      </c>
      <c r="N20" s="372" t="str">
        <f>IF(OR(AND(H20="Muy Baja",L20="Leve"),AND(H20="Muy Baja",L20="Menor"),AND(H20="Baja",L20="Leve")),"Bajo",IF(OR(AND(H20="Muy baja",L20="Moderado"),AND(H20="Baja",L20="Menor"),AND(H20="Baja",L20="Moderado"),AND(H20="Media",L20="Leve"),AND(H20="Media",L20="Menor"),AND(H20="Media",L20="Moderado"),AND(H20="Alta",L20="Leve"),AND(H20="Alta",L20="Menor")),"Moderado",IF(OR(AND(H20="Muy Baja",L20="Mayor"),AND(H20="Baja",L20="Mayor"),AND(H20="Media",L20="Mayor"),AND(H20="Alta",L20="Moderado"),AND(H20="Alta",L20="Mayor"),AND(H20="Muy Alta",L20="Leve"),AND(H20="Muy Alta",L20="Menor"),AND(H20="Muy Alta",L20="Moderado"),AND(H20="Muy Alta",L20="Mayor")),"Alto",IF(OR(AND(H20="Muy Baja",L20="Catastrófico"),AND(H20="Baja",L20="Catastrófico"),AND(H20="Media",L20="Catastrófico"),AND(H20="Alta",L20="Catastrófico"),AND(H20="Muy Alta",L20="Catastrófico")),"Extremo",""))))</f>
        <v>Alto</v>
      </c>
      <c r="O20" s="106">
        <v>1</v>
      </c>
      <c r="P20" s="176" t="s">
        <v>206</v>
      </c>
      <c r="Q20" s="162" t="str">
        <f>IF(OR(R20="Preventivo",R20="Detectivo"),"Probabilidad",IF(R20="Correctivo","Impacto",""))</f>
        <v>Probabilidad</v>
      </c>
      <c r="R20" s="167" t="s">
        <v>197</v>
      </c>
      <c r="S20" s="167" t="s">
        <v>198</v>
      </c>
      <c r="T20" s="168" t="str">
        <f>IF(AND(R20="Preventivo",S20="Automático"),"50%",IF(AND(R20="Preventivo",S20="Manual"),"40%",IF(AND(R20="Detectivo",S20="Automático"),"40%",IF(AND(R20="Detectivo",S20="Manual"),"30%",IF(AND(R20="Correctivo",S20="Automático"),"35%",IF(AND(R20="Correctivo",S20="Manual"),"25%",""))))))</f>
        <v>40%</v>
      </c>
      <c r="U20" s="167" t="s">
        <v>199</v>
      </c>
      <c r="V20" s="167" t="s">
        <v>200</v>
      </c>
      <c r="W20" s="167" t="s">
        <v>201</v>
      </c>
      <c r="X20" s="161">
        <f>IFERROR(IF(Q20="Probabilidad",(I20-(+I20*T20)),IF(Q20="Impacto",I20,"")),"")</f>
        <v>0.36</v>
      </c>
      <c r="Y20" s="169" t="str">
        <f>IFERROR(IF(X20="","",IF(X20&lt;=0.2,"Muy Baja",IF(X20&lt;=0.4,"Baja",IF(X20&lt;=0.6,"Media",IF(X20&lt;=0.8,"Alta","Muy Alta"))))),"")</f>
        <v>Baja</v>
      </c>
      <c r="Z20" s="170">
        <f>+X20</f>
        <v>0.36</v>
      </c>
      <c r="AA20" s="169" t="str">
        <f>IFERROR(IF(AB20="","",IF(AB20&lt;=0.2,"Leve",IF(AB20&lt;=0.4,"Menor",IF(AB20&lt;=0.6,"Moderado",IF(AB20&lt;=0.8,"Mayor","Catastrófico"))))),"")</f>
        <v>Mayor</v>
      </c>
      <c r="AB20" s="170">
        <f>IFERROR(IF(Q20="Impacto",(M20-(+M20*T20)),IF(Q20="Probabilidad",M20,"")),"")</f>
        <v>0.8</v>
      </c>
      <c r="AC20" s="171" t="str">
        <f>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Alto</v>
      </c>
      <c r="AD20" s="172" t="s">
        <v>202</v>
      </c>
      <c r="AE20" s="196" t="s">
        <v>346</v>
      </c>
      <c r="AF20" s="174" t="s">
        <v>207</v>
      </c>
      <c r="AG20" s="175">
        <v>45306</v>
      </c>
      <c r="AH20" s="195">
        <v>45381</v>
      </c>
      <c r="AI20" s="117"/>
      <c r="AJ20" s="115"/>
      <c r="AK20" s="116"/>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row>
    <row r="21" spans="1:69" ht="72.75" customHeight="1" x14ac:dyDescent="0.3">
      <c r="A21" s="358"/>
      <c r="B21" s="355"/>
      <c r="C21" s="355"/>
      <c r="D21" s="448"/>
      <c r="E21" s="448"/>
      <c r="F21" s="355"/>
      <c r="G21" s="387"/>
      <c r="H21" s="379"/>
      <c r="I21" s="376"/>
      <c r="J21" s="382"/>
      <c r="K21" s="376">
        <f>IF(NOT(ISERROR(MATCH(J21,_xlfn.ANCHORARRAY(E32),0))),I35&amp;"Por favor no seleccionar los criterios de impacto",J21)</f>
        <v>0</v>
      </c>
      <c r="L21" s="379"/>
      <c r="M21" s="376"/>
      <c r="N21" s="373"/>
      <c r="O21" s="106">
        <v>2</v>
      </c>
      <c r="P21" s="201" t="s">
        <v>348</v>
      </c>
      <c r="Q21" s="162" t="str">
        <f>IF(OR(R21="Preventivo",R21="Detectivo"),"Probabilidad",IF(R21="Correctivo","Impacto",""))</f>
        <v>Probabilidad</v>
      </c>
      <c r="R21" s="167" t="s">
        <v>197</v>
      </c>
      <c r="S21" s="167" t="s">
        <v>198</v>
      </c>
      <c r="T21" s="168" t="str">
        <f t="shared" ref="T21:T25" si="8">IF(AND(R21="Preventivo",S21="Automático"),"50%",IF(AND(R21="Preventivo",S21="Manual"),"40%",IF(AND(R21="Detectivo",S21="Automático"),"40%",IF(AND(R21="Detectivo",S21="Manual"),"30%",IF(AND(R21="Correctivo",S21="Automático"),"35%",IF(AND(R21="Correctivo",S21="Manual"),"25%",""))))))</f>
        <v>40%</v>
      </c>
      <c r="U21" s="167" t="s">
        <v>199</v>
      </c>
      <c r="V21" s="167" t="s">
        <v>200</v>
      </c>
      <c r="W21" s="167" t="s">
        <v>201</v>
      </c>
      <c r="X21" s="161">
        <f>IFERROR(IF(AND(Q20="Probabilidad",Q21="Probabilidad"),(Z20-(+Z20*T21)),IF(Q21="Probabilidad",(I20-(+I20*T21)),IF(Q21="Impacto",Z20,""))),"")</f>
        <v>0.216</v>
      </c>
      <c r="Y21" s="169" t="str">
        <f t="shared" si="3"/>
        <v>Baja</v>
      </c>
      <c r="Z21" s="170">
        <f t="shared" ref="Z21:Z25" si="9">+X21</f>
        <v>0.216</v>
      </c>
      <c r="AA21" s="169" t="str">
        <f t="shared" si="5"/>
        <v>Mayor</v>
      </c>
      <c r="AB21" s="170">
        <f>IFERROR(IF(AND(Q20="Impacto",Q21="Impacto"),(AB20-(+AB20*T21)),IF(Q21="Impacto",(M20-(+M20*T21)),IF(Q21="Probabilidad",AB20,""))),"")</f>
        <v>0.8</v>
      </c>
      <c r="AC21" s="171" t="str">
        <f t="shared" ref="AC21:AC22" si="10">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Alto</v>
      </c>
      <c r="AD21" s="172" t="s">
        <v>202</v>
      </c>
      <c r="AE21" s="196" t="s">
        <v>347</v>
      </c>
      <c r="AF21" s="174" t="s">
        <v>208</v>
      </c>
      <c r="AG21" s="175">
        <v>45321</v>
      </c>
      <c r="AH21" s="175">
        <v>45642</v>
      </c>
      <c r="AI21" s="117"/>
      <c r="AJ21" s="115"/>
      <c r="AK21" s="116"/>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1:69" ht="89.25" customHeight="1" x14ac:dyDescent="0.3">
      <c r="A22" s="358"/>
      <c r="B22" s="355"/>
      <c r="C22" s="355"/>
      <c r="D22" s="448"/>
      <c r="E22" s="448"/>
      <c r="F22" s="355"/>
      <c r="G22" s="387"/>
      <c r="H22" s="379"/>
      <c r="I22" s="376"/>
      <c r="J22" s="382"/>
      <c r="K22" s="376">
        <f>IF(NOT(ISERROR(MATCH(J22,_xlfn.ANCHORARRAY(E34),0))),I36&amp;"Por favor no seleccionar los criterios de impacto",J22)</f>
        <v>0</v>
      </c>
      <c r="L22" s="379"/>
      <c r="M22" s="376"/>
      <c r="N22" s="373"/>
      <c r="O22" s="106">
        <v>3</v>
      </c>
      <c r="P22" s="205" t="s">
        <v>355</v>
      </c>
      <c r="Q22" s="162" t="str">
        <f>IF(OR(R22="Preventivo",R22="Detectivo"),"Probabilidad",IF(R22="Correctivo","Impacto",""))</f>
        <v>Probabilidad</v>
      </c>
      <c r="R22" s="167" t="s">
        <v>197</v>
      </c>
      <c r="S22" s="167" t="s">
        <v>198</v>
      </c>
      <c r="T22" s="168" t="str">
        <f t="shared" si="8"/>
        <v>40%</v>
      </c>
      <c r="U22" s="167" t="s">
        <v>199</v>
      </c>
      <c r="V22" s="167" t="s">
        <v>200</v>
      </c>
      <c r="W22" s="167" t="s">
        <v>201</v>
      </c>
      <c r="X22" s="161">
        <f>IFERROR(IF(AND(Q21="Probabilidad",Q22="Probabilidad"),(Z21-(+Z21*T22)),IF(AND(Q21="Impacto",Q22="Probabilidad"),(Z20-(+Z20*T22)),IF(Q22="Impacto",Z21,""))),"")</f>
        <v>0.12959999999999999</v>
      </c>
      <c r="Y22" s="169" t="str">
        <f t="shared" si="3"/>
        <v>Muy Baja</v>
      </c>
      <c r="Z22" s="170">
        <f t="shared" si="9"/>
        <v>0.12959999999999999</v>
      </c>
      <c r="AA22" s="169" t="str">
        <f t="shared" si="5"/>
        <v>Mayor</v>
      </c>
      <c r="AB22" s="170">
        <f>IFERROR(IF(AND(Q21="Impacto",Q22="Impacto"),(AB21-(+AB21*T22)),IF(AND(Q21="Probabilidad",Q22="Impacto"),(AB20-(+AB20*T22)),IF(Q22="Probabilidad",AB21,""))),"")</f>
        <v>0.8</v>
      </c>
      <c r="AC22" s="171" t="str">
        <f t="shared" si="10"/>
        <v>Alto</v>
      </c>
      <c r="AD22" s="172" t="s">
        <v>202</v>
      </c>
      <c r="AE22" s="202" t="s">
        <v>356</v>
      </c>
      <c r="AF22" s="203" t="s">
        <v>354</v>
      </c>
      <c r="AG22" s="204">
        <v>45597</v>
      </c>
      <c r="AH22" s="204">
        <v>45642</v>
      </c>
      <c r="AI22" s="117"/>
      <c r="AJ22" s="115"/>
      <c r="AK22" s="116"/>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69" ht="18" customHeight="1" x14ac:dyDescent="0.3">
      <c r="A23" s="358"/>
      <c r="B23" s="355"/>
      <c r="C23" s="355"/>
      <c r="D23" s="448"/>
      <c r="E23" s="448"/>
      <c r="F23" s="355"/>
      <c r="G23" s="387"/>
      <c r="H23" s="379"/>
      <c r="I23" s="376"/>
      <c r="J23" s="382"/>
      <c r="K23" s="376">
        <f>IF(NOT(ISERROR(MATCH(J23,_xlfn.ANCHORARRAY(E35),0))),I37&amp;"Por favor no seleccionar los criterios de impacto",J23)</f>
        <v>0</v>
      </c>
      <c r="L23" s="379"/>
      <c r="M23" s="376"/>
      <c r="N23" s="373"/>
      <c r="O23" s="106">
        <v>4</v>
      </c>
      <c r="P23" s="176"/>
      <c r="Q23" s="107" t="str">
        <f t="shared" ref="Q23:Q25" si="11">IF(OR(R23="Preventivo",R23="Detectivo"),"Probabilidad",IF(R23="Correctivo","Impacto",""))</f>
        <v/>
      </c>
      <c r="R23" s="108"/>
      <c r="S23" s="108"/>
      <c r="T23" s="109" t="str">
        <f t="shared" si="8"/>
        <v/>
      </c>
      <c r="U23" s="108"/>
      <c r="V23" s="108"/>
      <c r="W23" s="108"/>
      <c r="X23" s="110" t="str">
        <f t="shared" ref="X23:X25" si="12">IFERROR(IF(AND(Q22="Probabilidad",Q23="Probabilidad"),(Z22-(+Z22*T23)),IF(AND(Q22="Impacto",Q23="Probabilidad"),(Z21-(+Z21*T23)),IF(Q23="Impacto",Z22,""))),"")</f>
        <v/>
      </c>
      <c r="Y23" s="111" t="str">
        <f t="shared" si="3"/>
        <v/>
      </c>
      <c r="Z23" s="112" t="str">
        <f t="shared" si="9"/>
        <v/>
      </c>
      <c r="AA23" s="111" t="str">
        <f t="shared" si="5"/>
        <v/>
      </c>
      <c r="AB23" s="112" t="str">
        <f t="shared" ref="AB23:AB25" si="13">IFERROR(IF(AND(Q22="Impacto",Q23="Impacto"),(AB22-(+AB22*T23)),IF(AND(Q22="Probabilidad",Q23="Impacto"),(AB21-(+AB21*T23)),IF(Q23="Probabilidad",AB22,""))),"")</f>
        <v/>
      </c>
      <c r="AC23" s="113" t="str">
        <f>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14"/>
      <c r="AE23" s="115"/>
      <c r="AF23" s="116"/>
      <c r="AG23" s="117"/>
      <c r="AH23" s="117"/>
      <c r="AI23" s="117"/>
      <c r="AJ23" s="115"/>
      <c r="AK23" s="116"/>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69" ht="18" customHeight="1" x14ac:dyDescent="0.3">
      <c r="A24" s="358"/>
      <c r="B24" s="355"/>
      <c r="C24" s="355"/>
      <c r="D24" s="448"/>
      <c r="E24" s="448"/>
      <c r="F24" s="355"/>
      <c r="G24" s="387"/>
      <c r="H24" s="379"/>
      <c r="I24" s="376"/>
      <c r="J24" s="382"/>
      <c r="K24" s="376">
        <f>IF(NOT(ISERROR(MATCH(J24,_xlfn.ANCHORARRAY(E36),0))),I38&amp;"Por favor no seleccionar los criterios de impacto",J24)</f>
        <v>0</v>
      </c>
      <c r="L24" s="379"/>
      <c r="M24" s="376"/>
      <c r="N24" s="373"/>
      <c r="O24" s="106">
        <v>5</v>
      </c>
      <c r="P24" s="176"/>
      <c r="Q24" s="107" t="str">
        <f t="shared" si="11"/>
        <v/>
      </c>
      <c r="R24" s="108"/>
      <c r="S24" s="108"/>
      <c r="T24" s="109" t="str">
        <f t="shared" si="8"/>
        <v/>
      </c>
      <c r="U24" s="108"/>
      <c r="V24" s="108"/>
      <c r="W24" s="108"/>
      <c r="X24" s="110" t="str">
        <f t="shared" si="12"/>
        <v/>
      </c>
      <c r="Y24" s="111" t="str">
        <f t="shared" si="3"/>
        <v/>
      </c>
      <c r="Z24" s="112" t="str">
        <f t="shared" si="9"/>
        <v/>
      </c>
      <c r="AA24" s="111" t="str">
        <f t="shared" si="5"/>
        <v/>
      </c>
      <c r="AB24" s="112" t="str">
        <f t="shared" si="13"/>
        <v/>
      </c>
      <c r="AC24" s="113" t="str">
        <f t="shared" ref="AC24:AC25" si="14">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14"/>
      <c r="AE24" s="115"/>
      <c r="AF24" s="116"/>
      <c r="AG24" s="117"/>
      <c r="AH24" s="117"/>
      <c r="AI24" s="117"/>
      <c r="AJ24" s="115"/>
      <c r="AK24" s="116"/>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69" ht="17.25" customHeight="1" x14ac:dyDescent="0.3">
      <c r="A25" s="359"/>
      <c r="B25" s="356"/>
      <c r="C25" s="356"/>
      <c r="D25" s="449"/>
      <c r="E25" s="449"/>
      <c r="F25" s="356"/>
      <c r="G25" s="388"/>
      <c r="H25" s="380"/>
      <c r="I25" s="377"/>
      <c r="J25" s="383"/>
      <c r="K25" s="377">
        <f>IF(NOT(ISERROR(MATCH(J25,_xlfn.ANCHORARRAY(E37),0))),I39&amp;"Por favor no seleccionar los criterios de impacto",J25)</f>
        <v>0</v>
      </c>
      <c r="L25" s="380"/>
      <c r="M25" s="377"/>
      <c r="N25" s="374"/>
      <c r="O25" s="106">
        <v>6</v>
      </c>
      <c r="P25" s="176"/>
      <c r="Q25" s="107" t="str">
        <f t="shared" si="11"/>
        <v/>
      </c>
      <c r="R25" s="108"/>
      <c r="S25" s="108"/>
      <c r="T25" s="109" t="str">
        <f t="shared" si="8"/>
        <v/>
      </c>
      <c r="U25" s="108"/>
      <c r="V25" s="108"/>
      <c r="W25" s="108"/>
      <c r="X25" s="110" t="str">
        <f t="shared" si="12"/>
        <v/>
      </c>
      <c r="Y25" s="111" t="str">
        <f t="shared" si="3"/>
        <v/>
      </c>
      <c r="Z25" s="112" t="str">
        <f t="shared" si="9"/>
        <v/>
      </c>
      <c r="AA25" s="111" t="str">
        <f t="shared" si="5"/>
        <v/>
      </c>
      <c r="AB25" s="112" t="str">
        <f t="shared" si="13"/>
        <v/>
      </c>
      <c r="AC25" s="113" t="str">
        <f t="shared" si="14"/>
        <v/>
      </c>
      <c r="AD25" s="114"/>
      <c r="AE25" s="115"/>
      <c r="AF25" s="116"/>
      <c r="AG25" s="117"/>
      <c r="AH25" s="117"/>
      <c r="AI25" s="117"/>
      <c r="AJ25" s="115"/>
      <c r="AK25" s="116"/>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69" ht="133.5" customHeight="1" x14ac:dyDescent="0.3">
      <c r="A26" s="357">
        <v>3</v>
      </c>
      <c r="B26" s="354" t="s">
        <v>191</v>
      </c>
      <c r="C26" s="354" t="s">
        <v>209</v>
      </c>
      <c r="D26" s="354" t="s">
        <v>210</v>
      </c>
      <c r="E26" s="351" t="s">
        <v>211</v>
      </c>
      <c r="F26" s="354" t="s">
        <v>195</v>
      </c>
      <c r="G26" s="386">
        <v>360</v>
      </c>
      <c r="H26" s="378" t="str">
        <f>IF(G26&lt;=0,"",IF(G26&lt;=2,"Muy Baja",IF(G26&lt;=24,"Baja",IF(G26&lt;=500,"Media",IF(G26&lt;=5000,"Alta","Muy Alta")))))</f>
        <v>Media</v>
      </c>
      <c r="I26" s="375">
        <f>IF(H26="","",IF(H26="Muy Baja",0.2,IF(H26="Baja",0.4,IF(H26="Media",0.6,IF(H26="Alta",0.8,IF(H26="Muy Alta",1,))))))</f>
        <v>0.6</v>
      </c>
      <c r="J26" s="381" t="s">
        <v>212</v>
      </c>
      <c r="K26" s="375" t="str">
        <f>IF(NOT(ISERROR(MATCH(J26,'Tabla Impacto'!$B$221:$B$223,0))),'Tabla Impacto'!$F$223&amp;"Por favor no seleccionar los criterios de impacto(Afectación Económica o presupuestal y Pérdida Reputacional)",J26)</f>
        <v xml:space="preserve">     El riesgo afecta la imagen de la entidad con algunos usuarios de relevancia frente al logro de los objetivos</v>
      </c>
      <c r="L26" s="378" t="str">
        <f>IF(OR(K26='Tabla Impacto'!$C$11,K26='Tabla Impacto'!$D$11),"Leve",IF(OR(K26='Tabla Impacto'!$C$12,K26='Tabla Impacto'!$D$12),"Menor",IF(OR(K26='Tabla Impacto'!$C$13,K26='Tabla Impacto'!$D$13),"Moderado",IF(OR(K26='Tabla Impacto'!$C$14,K26='Tabla Impacto'!$D$14),"Mayor",IF(OR(K26='Tabla Impacto'!$C$15,K26='Tabla Impacto'!$D$15),"Catastrófico","")))))</f>
        <v>Moderado</v>
      </c>
      <c r="M26" s="375">
        <f>IF(L26="","",IF(L26="Leve",0.2,IF(L26="Menor",0.4,IF(L26="Moderado",0.6,IF(L26="Mayor",0.8,IF(L26="Catastrófico",1,))))))</f>
        <v>0.6</v>
      </c>
      <c r="N26" s="372"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Moderado</v>
      </c>
      <c r="O26" s="106">
        <v>1</v>
      </c>
      <c r="P26" s="176" t="s">
        <v>213</v>
      </c>
      <c r="Q26" s="162" t="str">
        <f>IF(OR(R26="Preventivo",R26="Detectivo"),"Probabilidad",IF(R26="Correctivo","Impacto",""))</f>
        <v>Probabilidad</v>
      </c>
      <c r="R26" s="167" t="s">
        <v>197</v>
      </c>
      <c r="S26" s="167" t="s">
        <v>198</v>
      </c>
      <c r="T26" s="168" t="str">
        <f>IF(AND(R26="Preventivo",S26="Automático"),"50%",IF(AND(R26="Preventivo",S26="Manual"),"40%",IF(AND(R26="Detectivo",S26="Automático"),"40%",IF(AND(R26="Detectivo",S26="Manual"),"30%",IF(AND(R26="Correctivo",S26="Automático"),"35%",IF(AND(R26="Correctivo",S26="Manual"),"25%",""))))))</f>
        <v>40%</v>
      </c>
      <c r="U26" s="167" t="s">
        <v>199</v>
      </c>
      <c r="V26" s="167" t="s">
        <v>200</v>
      </c>
      <c r="W26" s="167" t="s">
        <v>201</v>
      </c>
      <c r="X26" s="161">
        <f>IFERROR(IF(Q26="Probabilidad",(I26-(+I26*T26)),IF(Q26="Impacto",I26,"")),"")</f>
        <v>0.36</v>
      </c>
      <c r="Y26" s="169" t="str">
        <f>IFERROR(IF(X26="","",IF(X26&lt;=0.2,"Muy Baja",IF(X26&lt;=0.4,"Baja",IF(X26&lt;=0.6,"Media",IF(X26&lt;=0.8,"Alta","Muy Alta"))))),"")</f>
        <v>Baja</v>
      </c>
      <c r="Z26" s="170">
        <f>+X26</f>
        <v>0.36</v>
      </c>
      <c r="AA26" s="169" t="str">
        <f>IFERROR(IF(AB26="","",IF(AB26&lt;=0.2,"Leve",IF(AB26&lt;=0.4,"Menor",IF(AB26&lt;=0.6,"Moderado",IF(AB26&lt;=0.8,"Mayor","Catastrófico"))))),"")</f>
        <v>Moderado</v>
      </c>
      <c r="AB26" s="170">
        <f>IFERROR(IF(Q26="Impacto",(M26-(+M26*T26)),IF(Q26="Probabilidad",M26,"")),"")</f>
        <v>0.6</v>
      </c>
      <c r="AC26" s="171" t="str">
        <f>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Moderado</v>
      </c>
      <c r="AD26" s="172" t="s">
        <v>202</v>
      </c>
      <c r="AE26" s="174" t="s">
        <v>214</v>
      </c>
      <c r="AF26" s="174" t="s">
        <v>215</v>
      </c>
      <c r="AG26" s="175">
        <v>45381</v>
      </c>
      <c r="AH26" s="195">
        <v>45534</v>
      </c>
      <c r="AI26" s="117"/>
      <c r="AJ26" s="115"/>
      <c r="AK26" s="116"/>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row>
    <row r="27" spans="1:69" ht="18" customHeight="1" x14ac:dyDescent="0.3">
      <c r="A27" s="358"/>
      <c r="B27" s="355"/>
      <c r="C27" s="355"/>
      <c r="D27" s="355"/>
      <c r="E27" s="352"/>
      <c r="F27" s="355"/>
      <c r="G27" s="387"/>
      <c r="H27" s="379"/>
      <c r="I27" s="376"/>
      <c r="J27" s="382"/>
      <c r="K27" s="376">
        <f>IF(NOT(ISERROR(MATCH(J27,_xlfn.ANCHORARRAY(E39),0))),I42&amp;"Por favor no seleccionar los criterios de impacto",J27)</f>
        <v>0</v>
      </c>
      <c r="L27" s="379"/>
      <c r="M27" s="376"/>
      <c r="N27" s="373"/>
      <c r="O27" s="106">
        <v>2</v>
      </c>
      <c r="P27" s="176"/>
      <c r="Q27" s="107" t="str">
        <f>IF(OR(R27="Preventivo",R27="Detectivo"),"Probabilidad",IF(R27="Correctivo","Impacto",""))</f>
        <v/>
      </c>
      <c r="R27" s="167"/>
      <c r="S27" s="167"/>
      <c r="T27" s="168" t="str">
        <f t="shared" ref="T27:T31" si="15">IF(AND(R27="Preventivo",S27="Automático"),"50%",IF(AND(R27="Preventivo",S27="Manual"),"40%",IF(AND(R27="Detectivo",S27="Automático"),"40%",IF(AND(R27="Detectivo",S27="Manual"),"30%",IF(AND(R27="Correctivo",S27="Automático"),"35%",IF(AND(R27="Correctivo",S27="Manual"),"25%",""))))))</f>
        <v/>
      </c>
      <c r="U27" s="167"/>
      <c r="V27" s="167"/>
      <c r="W27" s="167"/>
      <c r="X27" s="161" t="str">
        <f>IFERROR(IF(AND(Q26="Probabilidad",Q27="Probabilidad"),(Z26-(+Z26*T27)),IF(Q27="Probabilidad",(I26-(+I26*T27)),IF(Q27="Impacto",Z26,""))),"")</f>
        <v/>
      </c>
      <c r="Y27" s="169" t="str">
        <f t="shared" si="3"/>
        <v/>
      </c>
      <c r="Z27" s="170" t="str">
        <f t="shared" ref="Z27:Z31" si="16">+X27</f>
        <v/>
      </c>
      <c r="AA27" s="169" t="str">
        <f t="shared" si="5"/>
        <v/>
      </c>
      <c r="AB27" s="170" t="str">
        <f>IFERROR(IF(AND(Q26="Impacto",Q27="Impacto"),(AB26-(+AB26*T27)),IF(Q27="Impacto",(M26-(+M26*T27)),IF(Q27="Probabilidad",AB26,""))),"")</f>
        <v/>
      </c>
      <c r="AC27" s="171" t="str">
        <f t="shared" ref="AC27:AC28" si="17">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72"/>
      <c r="AE27" s="174"/>
      <c r="AF27" s="173"/>
      <c r="AG27" s="117"/>
      <c r="AH27" s="117"/>
      <c r="AI27" s="117"/>
      <c r="AJ27" s="115"/>
      <c r="AK27" s="116"/>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row>
    <row r="28" spans="1:69" ht="18" customHeight="1" x14ac:dyDescent="0.3">
      <c r="A28" s="358"/>
      <c r="B28" s="355"/>
      <c r="C28" s="355"/>
      <c r="D28" s="355"/>
      <c r="E28" s="352"/>
      <c r="F28" s="355"/>
      <c r="G28" s="387"/>
      <c r="H28" s="379"/>
      <c r="I28" s="376"/>
      <c r="J28" s="382"/>
      <c r="K28" s="376">
        <f>IF(NOT(ISERROR(MATCH(J28,_xlfn.ANCHORARRAY(E41),0))),I43&amp;"Por favor no seleccionar los criterios de impacto",J28)</f>
        <v>0</v>
      </c>
      <c r="L28" s="379"/>
      <c r="M28" s="376"/>
      <c r="N28" s="373"/>
      <c r="O28" s="106">
        <v>3</v>
      </c>
      <c r="P28" s="177"/>
      <c r="Q28" s="107" t="str">
        <f>IF(OR(R28="Preventivo",R28="Detectivo"),"Probabilidad",IF(R28="Correctivo","Impacto",""))</f>
        <v/>
      </c>
      <c r="R28" s="108"/>
      <c r="S28" s="108"/>
      <c r="T28" s="109" t="str">
        <f t="shared" si="15"/>
        <v/>
      </c>
      <c r="U28" s="108"/>
      <c r="V28" s="108"/>
      <c r="W28" s="108"/>
      <c r="X28" s="110" t="str">
        <f>IFERROR(IF(AND(Q27="Probabilidad",Q28="Probabilidad"),(Z27-(+Z27*T28)),IF(AND(Q27="Impacto",Q28="Probabilidad"),(Z26-(+Z26*T28)),IF(Q28="Impacto",Z27,""))),"")</f>
        <v/>
      </c>
      <c r="Y28" s="111" t="str">
        <f t="shared" si="3"/>
        <v/>
      </c>
      <c r="Z28" s="112" t="str">
        <f t="shared" si="16"/>
        <v/>
      </c>
      <c r="AA28" s="111" t="str">
        <f t="shared" si="5"/>
        <v/>
      </c>
      <c r="AB28" s="112" t="str">
        <f>IFERROR(IF(AND(Q27="Impacto",Q28="Impacto"),(AB27-(+AB27*T28)),IF(AND(Q27="Probabilidad",Q28="Impacto"),(AB26-(+AB26*T28)),IF(Q28="Probabilidad",AB27,""))),"")</f>
        <v/>
      </c>
      <c r="AC28" s="113" t="str">
        <f t="shared" si="17"/>
        <v/>
      </c>
      <c r="AD28" s="114"/>
      <c r="AE28" s="115"/>
      <c r="AF28" s="116"/>
      <c r="AG28" s="117"/>
      <c r="AH28" s="117"/>
      <c r="AI28" s="117"/>
      <c r="AJ28" s="115"/>
      <c r="AK28" s="116"/>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row>
    <row r="29" spans="1:69" ht="18" customHeight="1" x14ac:dyDescent="0.3">
      <c r="A29" s="358"/>
      <c r="B29" s="355"/>
      <c r="C29" s="355"/>
      <c r="D29" s="355"/>
      <c r="E29" s="352"/>
      <c r="F29" s="355"/>
      <c r="G29" s="387"/>
      <c r="H29" s="379"/>
      <c r="I29" s="376"/>
      <c r="J29" s="382"/>
      <c r="K29" s="376">
        <f>IF(NOT(ISERROR(MATCH(J29,_xlfn.ANCHORARRAY(E42),0))),I44&amp;"Por favor no seleccionar los criterios de impacto",J29)</f>
        <v>0</v>
      </c>
      <c r="L29" s="379"/>
      <c r="M29" s="376"/>
      <c r="N29" s="373"/>
      <c r="O29" s="106">
        <v>4</v>
      </c>
      <c r="P29" s="176"/>
      <c r="Q29" s="107" t="str">
        <f t="shared" ref="Q29:Q31" si="18">IF(OR(R29="Preventivo",R29="Detectivo"),"Probabilidad",IF(R29="Correctivo","Impacto",""))</f>
        <v/>
      </c>
      <c r="R29" s="108"/>
      <c r="S29" s="108"/>
      <c r="T29" s="109" t="str">
        <f t="shared" si="15"/>
        <v/>
      </c>
      <c r="U29" s="108"/>
      <c r="V29" s="108"/>
      <c r="W29" s="108"/>
      <c r="X29" s="110" t="str">
        <f t="shared" ref="X29:X31" si="19">IFERROR(IF(AND(Q28="Probabilidad",Q29="Probabilidad"),(Z28-(+Z28*T29)),IF(AND(Q28="Impacto",Q29="Probabilidad"),(Z27-(+Z27*T29)),IF(Q29="Impacto",Z28,""))),"")</f>
        <v/>
      </c>
      <c r="Y29" s="111" t="str">
        <f t="shared" si="3"/>
        <v/>
      </c>
      <c r="Z29" s="112" t="str">
        <f t="shared" si="16"/>
        <v/>
      </c>
      <c r="AA29" s="111" t="str">
        <f t="shared" si="5"/>
        <v/>
      </c>
      <c r="AB29" s="112" t="str">
        <f t="shared" ref="AB29:AB31" si="20">IFERROR(IF(AND(Q28="Impacto",Q29="Impacto"),(AB28-(+AB28*T29)),IF(AND(Q28="Probabilidad",Q29="Impacto"),(AB27-(+AB27*T29)),IF(Q29="Probabilidad",AB28,""))),"")</f>
        <v/>
      </c>
      <c r="AC29" s="113" t="str">
        <f>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14"/>
      <c r="AE29" s="115"/>
      <c r="AF29" s="116"/>
      <c r="AG29" s="117"/>
      <c r="AH29" s="117"/>
      <c r="AI29" s="117"/>
      <c r="AJ29" s="115"/>
      <c r="AK29" s="116"/>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row>
    <row r="30" spans="1:69" ht="18" customHeight="1" x14ac:dyDescent="0.3">
      <c r="A30" s="358"/>
      <c r="B30" s="355"/>
      <c r="C30" s="355"/>
      <c r="D30" s="355"/>
      <c r="E30" s="352"/>
      <c r="F30" s="355"/>
      <c r="G30" s="387"/>
      <c r="H30" s="379"/>
      <c r="I30" s="376"/>
      <c r="J30" s="382"/>
      <c r="K30" s="376">
        <f>IF(NOT(ISERROR(MATCH(J30,_xlfn.ANCHORARRAY(E43),0))),I45&amp;"Por favor no seleccionar los criterios de impacto",J30)</f>
        <v>0</v>
      </c>
      <c r="L30" s="379"/>
      <c r="M30" s="376"/>
      <c r="N30" s="373"/>
      <c r="O30" s="106">
        <v>5</v>
      </c>
      <c r="P30" s="176"/>
      <c r="Q30" s="107" t="str">
        <f t="shared" si="18"/>
        <v/>
      </c>
      <c r="R30" s="108"/>
      <c r="S30" s="108"/>
      <c r="T30" s="109" t="str">
        <f t="shared" si="15"/>
        <v/>
      </c>
      <c r="U30" s="108"/>
      <c r="V30" s="108"/>
      <c r="W30" s="108"/>
      <c r="X30" s="110" t="str">
        <f t="shared" si="19"/>
        <v/>
      </c>
      <c r="Y30" s="111" t="str">
        <f t="shared" si="3"/>
        <v/>
      </c>
      <c r="Z30" s="112" t="str">
        <f t="shared" si="16"/>
        <v/>
      </c>
      <c r="AA30" s="111" t="str">
        <f t="shared" si="5"/>
        <v/>
      </c>
      <c r="AB30" s="112" t="str">
        <f t="shared" si="20"/>
        <v/>
      </c>
      <c r="AC30" s="113" t="str">
        <f t="shared" ref="AC30:AC31" si="21">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14"/>
      <c r="AE30" s="115"/>
      <c r="AF30" s="116"/>
      <c r="AG30" s="117"/>
      <c r="AH30" s="117"/>
      <c r="AI30" s="117"/>
      <c r="AJ30" s="115"/>
      <c r="AK30" s="116"/>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row>
    <row r="31" spans="1:69" ht="18" customHeight="1" x14ac:dyDescent="0.3">
      <c r="A31" s="359"/>
      <c r="B31" s="356"/>
      <c r="C31" s="356"/>
      <c r="D31" s="356"/>
      <c r="E31" s="353"/>
      <c r="F31" s="356"/>
      <c r="G31" s="388"/>
      <c r="H31" s="380"/>
      <c r="I31" s="377"/>
      <c r="J31" s="383"/>
      <c r="K31" s="377">
        <f>IF(NOT(ISERROR(MATCH(J31,_xlfn.ANCHORARRAY(E44),0))),I46&amp;"Por favor no seleccionar los criterios de impacto",J31)</f>
        <v>0</v>
      </c>
      <c r="L31" s="380"/>
      <c r="M31" s="377"/>
      <c r="N31" s="374"/>
      <c r="O31" s="106">
        <v>6</v>
      </c>
      <c r="P31" s="176"/>
      <c r="Q31" s="107" t="str">
        <f t="shared" si="18"/>
        <v/>
      </c>
      <c r="R31" s="108"/>
      <c r="S31" s="108"/>
      <c r="T31" s="109" t="str">
        <f t="shared" si="15"/>
        <v/>
      </c>
      <c r="U31" s="108"/>
      <c r="V31" s="108"/>
      <c r="W31" s="108"/>
      <c r="X31" s="110" t="str">
        <f t="shared" si="19"/>
        <v/>
      </c>
      <c r="Y31" s="111" t="str">
        <f t="shared" si="3"/>
        <v/>
      </c>
      <c r="Z31" s="112" t="str">
        <f t="shared" si="16"/>
        <v/>
      </c>
      <c r="AA31" s="111" t="str">
        <f t="shared" si="5"/>
        <v/>
      </c>
      <c r="AB31" s="112" t="str">
        <f t="shared" si="20"/>
        <v/>
      </c>
      <c r="AC31" s="113" t="str">
        <f t="shared" si="21"/>
        <v/>
      </c>
      <c r="AD31" s="114"/>
      <c r="AE31" s="115"/>
      <c r="AF31" s="116"/>
      <c r="AG31" s="117"/>
      <c r="AH31" s="117"/>
      <c r="AI31" s="117"/>
      <c r="AJ31" s="115"/>
      <c r="AK31" s="116"/>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row>
    <row r="32" spans="1:69" ht="72" customHeight="1" x14ac:dyDescent="0.3">
      <c r="A32" s="357">
        <v>4</v>
      </c>
      <c r="B32" s="354" t="s">
        <v>191</v>
      </c>
      <c r="C32" s="354" t="s">
        <v>216</v>
      </c>
      <c r="D32" s="354" t="s">
        <v>217</v>
      </c>
      <c r="E32" s="351" t="s">
        <v>218</v>
      </c>
      <c r="F32" s="354" t="s">
        <v>195</v>
      </c>
      <c r="G32" s="386">
        <v>10</v>
      </c>
      <c r="H32" s="378" t="str">
        <f>IF(G32&lt;=0,"",IF(G32&lt;=2,"Muy Baja",IF(G32&lt;=24,"Baja",IF(G32&lt;=500,"Media",IF(G32&lt;=5000,"Alta","Muy Alta")))))</f>
        <v>Baja</v>
      </c>
      <c r="I32" s="375">
        <f>IF(H32="","",IF(H32="Muy Baja",0.2,IF(H32="Baja",0.4,IF(H32="Media",0.6,IF(H32="Alta",0.8,IF(H32="Muy Alta",1,))))))</f>
        <v>0.4</v>
      </c>
      <c r="J32" s="381" t="s">
        <v>196</v>
      </c>
      <c r="K32" s="198"/>
      <c r="L32" s="378" t="str">
        <f>IF(OR(K33='Tabla Impacto'!$C$11,K33='Tabla Impacto'!$D$11),"Leve",IF(OR(K33='Tabla Impacto'!$C$12,K33='Tabla Impacto'!$D$12),"Menor",IF(OR(K33='Tabla Impacto'!$C$13,K33='Tabla Impacto'!$D$13),"Moderado",IF(OR(K33='Tabla Impacto'!$C$14,K33='Tabla Impacto'!$D$14),"Mayor",IF(OR(K33='Tabla Impacto'!$C$15,K33='Tabla Impacto'!$D$15),"Catastrófico","")))))</f>
        <v>Mayor</v>
      </c>
      <c r="M32" s="375">
        <f>IF(L32="","",IF(L32="Leve",0.2,IF(L32="Menor",0.4,IF(L32="Moderado",0.6,IF(L32="Mayor",0.8,IF(L32="Catastrófico",1,))))))</f>
        <v>0.8</v>
      </c>
      <c r="N32" s="372" t="str">
        <f>IF(OR(AND(H32="Muy Baja",L32="Leve"),AND(H32="Muy Baja",L32="Menor"),AND(H32="Baja",L32="Leve")),"Bajo",IF(OR(AND(H32="Muy baja",L32="Moderado"),AND(H32="Baja",L32="Menor"),AND(H32="Baja",L32="Moderado"),AND(H32="Media",L32="Leve"),AND(H32="Media",L32="Menor"),AND(H32="Media",L32="Moderado"),AND(H32="Alta",L32="Leve"),AND(H32="Alta",L32="Menor")),"Moderado",IF(OR(AND(H32="Muy Baja",L32="Mayor"),AND(H32="Baja",L32="Mayor"),AND(H32="Media",L32="Mayor"),AND(H32="Alta",L32="Moderado"),AND(H32="Alta",L32="Mayor"),AND(H32="Muy Alta",L32="Leve"),AND(H32="Muy Alta",L32="Menor"),AND(H32="Muy Alta",L32="Moderado"),AND(H32="Muy Alta",L32="Mayor")),"Alto",IF(OR(AND(H32="Muy Baja",L32="Catastrófico"),AND(H32="Baja",L32="Catastrófico"),AND(H32="Media",L32="Catastrófico"),AND(H32="Alta",L32="Catastrófico"),AND(H32="Muy Alta",L32="Catastrófico")),"Extremo",""))))</f>
        <v>Alto</v>
      </c>
      <c r="O32" s="384">
        <v>1</v>
      </c>
      <c r="P32" s="370" t="s">
        <v>350</v>
      </c>
      <c r="Q32" s="368" t="str">
        <f>IF(OR(R32="Preventivo",R32="Detectivo"),"Probabilidad",IF(R32="Correctivo","Impacto",""))</f>
        <v>Probabilidad</v>
      </c>
      <c r="R32" s="360" t="s">
        <v>197</v>
      </c>
      <c r="S32" s="360" t="s">
        <v>198</v>
      </c>
      <c r="T32" s="364" t="str">
        <f>IF(AND(R32="Preventivo",S32="Automático"),"50%",IF(AND(R32="Preventivo",S32="Manual"),"40%",IF(AND(R32="Detectivo",S32="Automático"),"40%",IF(AND(R32="Detectivo",S32="Manual"),"30%",IF(AND(R32="Correctivo",S32="Automático"),"35%",IF(AND(R32="Correctivo",S32="Manual"),"25%",""))))))</f>
        <v>40%</v>
      </c>
      <c r="U32" s="360" t="s">
        <v>199</v>
      </c>
      <c r="V32" s="360" t="s">
        <v>200</v>
      </c>
      <c r="W32" s="360" t="s">
        <v>201</v>
      </c>
      <c r="X32" s="110"/>
      <c r="Y32" s="366" t="str">
        <f>IFERROR(IF(X33="","",IF(X33&lt;=0.2,"Muy Baja",IF(X33&lt;=0.4,"Baja",IF(X33&lt;=0.6,"Media",IF(X33&lt;=0.8,"Alta","Muy Alta"))))),"")</f>
        <v>Baja</v>
      </c>
      <c r="Z32" s="364">
        <f>+X33</f>
        <v>0.24</v>
      </c>
      <c r="AA32" s="366" t="str">
        <f>IFERROR(IF(AB32="","",IF(AB32&lt;=0.2,"Leve",IF(AB32&lt;=0.4,"Menor",IF(AB32&lt;=0.6,"Moderado",IF(AB32&lt;=0.8,"Mayor","Catastrófico"))))),"")</f>
        <v>Mayor</v>
      </c>
      <c r="AB32" s="364">
        <f>IFERROR(IF(Q32="Impacto",(M32-(+M32*T32)),IF(Q32="Probabilidad",M32,"")),"")</f>
        <v>0.8</v>
      </c>
      <c r="AC32" s="362"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Alto</v>
      </c>
      <c r="AD32" s="360" t="s">
        <v>202</v>
      </c>
      <c r="AE32" s="196" t="s">
        <v>349</v>
      </c>
      <c r="AF32" s="196" t="s">
        <v>219</v>
      </c>
      <c r="AG32" s="195">
        <v>45383</v>
      </c>
      <c r="AH32" s="195">
        <v>45642</v>
      </c>
      <c r="AI32" s="117"/>
      <c r="AJ32" s="115"/>
      <c r="AK32" s="116"/>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row>
    <row r="33" spans="1:69" ht="97.5" customHeight="1" x14ac:dyDescent="0.3">
      <c r="A33" s="358"/>
      <c r="B33" s="355"/>
      <c r="C33" s="355"/>
      <c r="D33" s="355"/>
      <c r="E33" s="352"/>
      <c r="F33" s="355"/>
      <c r="G33" s="387"/>
      <c r="H33" s="379"/>
      <c r="I33" s="376"/>
      <c r="J33" s="382"/>
      <c r="K33" s="375" t="str">
        <f>IF(NOT(ISERROR(MATCH(J32,'Tabla Impacto'!$B$221:$B$223,0))),'Tabla Impacto'!$F$223&amp;"Por favor no seleccionar los criterios de impacto(Afectación Económica o presupuestal y Pérdida Reputacional)",J32)</f>
        <v xml:space="preserve">     El riesgo afecta la imagen de de la entidad con efecto publicitario sostenido a nivel de sector administrativo, nivel departamental o municipal</v>
      </c>
      <c r="L33" s="379"/>
      <c r="M33" s="376"/>
      <c r="N33" s="373"/>
      <c r="O33" s="385"/>
      <c r="P33" s="371"/>
      <c r="Q33" s="369"/>
      <c r="R33" s="361"/>
      <c r="S33" s="361"/>
      <c r="T33" s="365"/>
      <c r="U33" s="361"/>
      <c r="V33" s="361"/>
      <c r="W33" s="361"/>
      <c r="X33" s="161">
        <f>IFERROR(IF(Q32="Probabilidad",(I32-(+I32*T32)),IF(Q32="Impacto",I32,"")),"")</f>
        <v>0.24</v>
      </c>
      <c r="Y33" s="367"/>
      <c r="Z33" s="365"/>
      <c r="AA33" s="367"/>
      <c r="AB33" s="365"/>
      <c r="AC33" s="363"/>
      <c r="AD33" s="361"/>
      <c r="AE33" s="174" t="s">
        <v>220</v>
      </c>
      <c r="AF33" s="196" t="s">
        <v>219</v>
      </c>
      <c r="AG33" s="175">
        <v>45383</v>
      </c>
      <c r="AH33" s="175">
        <v>45642</v>
      </c>
      <c r="AI33" s="117"/>
      <c r="AJ33" s="115"/>
      <c r="AK33" s="116"/>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row>
    <row r="34" spans="1:69" x14ac:dyDescent="0.3">
      <c r="A34" s="358"/>
      <c r="B34" s="355"/>
      <c r="C34" s="355"/>
      <c r="D34" s="355"/>
      <c r="E34" s="352"/>
      <c r="F34" s="355"/>
      <c r="G34" s="387"/>
      <c r="H34" s="379"/>
      <c r="I34" s="376"/>
      <c r="J34" s="382"/>
      <c r="K34" s="376">
        <f>IF(NOT(ISERROR(MATCH(J34,_xlfn.ANCHORARRAY(E46),0))),I48&amp;"Por favor no seleccionar los criterios de impacto",J34)</f>
        <v>0</v>
      </c>
      <c r="L34" s="379"/>
      <c r="M34" s="376"/>
      <c r="N34" s="373"/>
      <c r="O34" s="106">
        <v>2</v>
      </c>
      <c r="P34" s="177"/>
      <c r="Q34" s="177"/>
      <c r="R34" s="177"/>
      <c r="S34" s="177"/>
      <c r="T34" s="177"/>
      <c r="U34" s="177"/>
      <c r="V34" s="177"/>
      <c r="W34" s="177"/>
      <c r="X34" s="177" t="str">
        <f>IFERROR(IF(AND(Q32="Probabilidad",Q34="Probabilidad"),(Z32-(+Z32*T34)),IF(Q34="Probabilidad",(I32-(+I32*T34)),IF(Q34="Impacto",Z32,""))),"")</f>
        <v/>
      </c>
      <c r="Y34" s="177"/>
      <c r="Z34" s="177"/>
      <c r="AA34" s="177"/>
      <c r="AB34" s="177"/>
      <c r="AC34" s="177"/>
      <c r="AD34" s="177"/>
      <c r="AE34" s="115"/>
      <c r="AF34" s="196"/>
      <c r="AG34" s="175"/>
      <c r="AH34" s="175"/>
      <c r="AI34" s="117"/>
      <c r="AJ34" s="115"/>
      <c r="AK34" s="116"/>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row>
    <row r="35" spans="1:69" ht="18" customHeight="1" x14ac:dyDescent="0.3">
      <c r="A35" s="358"/>
      <c r="B35" s="355"/>
      <c r="C35" s="355"/>
      <c r="D35" s="355"/>
      <c r="E35" s="352"/>
      <c r="F35" s="355"/>
      <c r="G35" s="387"/>
      <c r="H35" s="379"/>
      <c r="I35" s="376"/>
      <c r="J35" s="382"/>
      <c r="K35" s="376">
        <f>IF(NOT(ISERROR(MATCH(J35,_xlfn.ANCHORARRAY(E47),0))),I49&amp;"Por favor no seleccionar los criterios de impacto",J35)</f>
        <v>0</v>
      </c>
      <c r="L35" s="379"/>
      <c r="M35" s="376"/>
      <c r="N35" s="373"/>
      <c r="O35" s="106">
        <v>3</v>
      </c>
      <c r="P35" s="177"/>
      <c r="Q35" s="107" t="str">
        <f>IF(OR(R35="Preventivo",R35="Detectivo"),"Probabilidad",IF(R35="Correctivo","Impacto",""))</f>
        <v/>
      </c>
      <c r="R35" s="108"/>
      <c r="S35" s="108"/>
      <c r="T35" s="109" t="str">
        <f t="shared" ref="T35:T38" si="22">IF(AND(R35="Preventivo",S35="Automático"),"50%",IF(AND(R35="Preventivo",S35="Manual"),"40%",IF(AND(R35="Detectivo",S35="Automático"),"40%",IF(AND(R35="Detectivo",S35="Manual"),"30%",IF(AND(R35="Correctivo",S35="Automático"),"35%",IF(AND(R35="Correctivo",S35="Manual"),"25%",""))))))</f>
        <v/>
      </c>
      <c r="U35" s="108"/>
      <c r="V35" s="108"/>
      <c r="W35" s="108"/>
      <c r="X35" s="110" t="str">
        <f>IFERROR(IF(AND(Q34="Probabilidad",Q35="Probabilidad"),(Z34-(+Z34*T35)),IF(AND(Q34="Impacto",Q35="Probabilidad"),(Z32-(+Z32*T35)),IF(Q35="Impacto",Z34,""))),"")</f>
        <v/>
      </c>
      <c r="Y35" s="111" t="str">
        <f t="shared" si="3"/>
        <v/>
      </c>
      <c r="Z35" s="112" t="str">
        <f t="shared" ref="Z35:Z38" si="23">+X35</f>
        <v/>
      </c>
      <c r="AA35" s="111" t="str">
        <f t="shared" si="5"/>
        <v/>
      </c>
      <c r="AB35" s="112" t="str">
        <f>IFERROR(IF(AND(Q34="Impacto",Q35="Impacto"),(AB34-(+AB34*T35)),IF(AND(Q34="Probabilidad",Q35="Impacto"),(AB32-(+AB32*T35)),IF(Q35="Probabilidad",AB34,""))),"")</f>
        <v/>
      </c>
      <c r="AC35" s="113" t="str">
        <f t="shared" ref="AC35" si="2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14"/>
      <c r="AE35" s="115"/>
      <c r="AF35" s="116"/>
      <c r="AG35" s="117"/>
      <c r="AH35" s="117"/>
      <c r="AI35" s="117"/>
      <c r="AJ35" s="115"/>
      <c r="AK35" s="116"/>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row>
    <row r="36" spans="1:69" ht="18" customHeight="1" x14ac:dyDescent="0.3">
      <c r="A36" s="358"/>
      <c r="B36" s="355"/>
      <c r="C36" s="355"/>
      <c r="D36" s="355"/>
      <c r="E36" s="352"/>
      <c r="F36" s="355"/>
      <c r="G36" s="387"/>
      <c r="H36" s="379"/>
      <c r="I36" s="376"/>
      <c r="J36" s="382"/>
      <c r="K36" s="376">
        <f>IF(NOT(ISERROR(MATCH(J36,_xlfn.ANCHORARRAY(E48),0))),I50&amp;"Por favor no seleccionar los criterios de impacto",J36)</f>
        <v>0</v>
      </c>
      <c r="L36" s="379"/>
      <c r="M36" s="376"/>
      <c r="N36" s="373"/>
      <c r="O36" s="106">
        <v>4</v>
      </c>
      <c r="P36" s="176"/>
      <c r="Q36" s="107" t="str">
        <f t="shared" ref="Q36:Q38" si="25">IF(OR(R36="Preventivo",R36="Detectivo"),"Probabilidad",IF(R36="Correctivo","Impacto",""))</f>
        <v/>
      </c>
      <c r="R36" s="108"/>
      <c r="S36" s="108"/>
      <c r="T36" s="109" t="str">
        <f t="shared" si="22"/>
        <v/>
      </c>
      <c r="U36" s="108"/>
      <c r="V36" s="108"/>
      <c r="W36" s="108"/>
      <c r="X36" s="110" t="str">
        <f t="shared" ref="X36:X38" si="26">IFERROR(IF(AND(Q35="Probabilidad",Q36="Probabilidad"),(Z35-(+Z35*T36)),IF(AND(Q35="Impacto",Q36="Probabilidad"),(Z34-(+Z34*T36)),IF(Q36="Impacto",Z35,""))),"")</f>
        <v/>
      </c>
      <c r="Y36" s="111" t="str">
        <f t="shared" si="3"/>
        <v/>
      </c>
      <c r="Z36" s="112" t="str">
        <f t="shared" si="23"/>
        <v/>
      </c>
      <c r="AA36" s="111" t="str">
        <f t="shared" si="5"/>
        <v/>
      </c>
      <c r="AB36" s="112" t="str">
        <f t="shared" ref="AB36:AB38" si="27">IFERROR(IF(AND(Q35="Impacto",Q36="Impacto"),(AB35-(+AB35*T36)),IF(AND(Q35="Probabilidad",Q36="Impacto"),(AB34-(+AB34*T36)),IF(Q36="Probabilidad",AB35,""))),"")</f>
        <v/>
      </c>
      <c r="AC36" s="113"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14"/>
      <c r="AE36" s="115"/>
      <c r="AF36" s="116"/>
      <c r="AG36" s="117"/>
      <c r="AH36" s="117"/>
      <c r="AI36" s="117"/>
      <c r="AJ36" s="115"/>
      <c r="AK36" s="116"/>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1:69" ht="18" customHeight="1" x14ac:dyDescent="0.3">
      <c r="A37" s="358"/>
      <c r="B37" s="355"/>
      <c r="C37" s="355"/>
      <c r="D37" s="355"/>
      <c r="E37" s="352"/>
      <c r="F37" s="355"/>
      <c r="G37" s="387"/>
      <c r="H37" s="379"/>
      <c r="I37" s="376"/>
      <c r="J37" s="382"/>
      <c r="K37" s="376">
        <f>IF(NOT(ISERROR(MATCH(J37,_xlfn.ANCHORARRAY(E49),0))),I51&amp;"Por favor no seleccionar los criterios de impacto",J37)</f>
        <v>0</v>
      </c>
      <c r="L37" s="379"/>
      <c r="M37" s="376"/>
      <c r="N37" s="373"/>
      <c r="O37" s="106">
        <v>5</v>
      </c>
      <c r="P37" s="176"/>
      <c r="Q37" s="107" t="str">
        <f t="shared" si="25"/>
        <v/>
      </c>
      <c r="R37" s="108"/>
      <c r="S37" s="108"/>
      <c r="T37" s="109" t="str">
        <f t="shared" si="22"/>
        <v/>
      </c>
      <c r="U37" s="108"/>
      <c r="V37" s="108"/>
      <c r="W37" s="108"/>
      <c r="X37" s="110" t="str">
        <f t="shared" si="26"/>
        <v/>
      </c>
      <c r="Y37" s="111" t="str">
        <f>IFERROR(IF(X37="","",IF(X37&lt;=0.2,"Muy Baja",IF(X37&lt;=0.4,"Baja",IF(X37&lt;=0.6,"Media",IF(X37&lt;=0.8,"Alta","Muy Alta"))))),"")</f>
        <v/>
      </c>
      <c r="Z37" s="112" t="str">
        <f t="shared" si="23"/>
        <v/>
      </c>
      <c r="AA37" s="111" t="str">
        <f t="shared" si="5"/>
        <v/>
      </c>
      <c r="AB37" s="112" t="str">
        <f t="shared" si="27"/>
        <v/>
      </c>
      <c r="AC37" s="113" t="str">
        <f t="shared" ref="AC37:AC38" si="28">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14"/>
      <c r="AE37" s="115"/>
      <c r="AF37" s="116"/>
      <c r="AG37" s="117"/>
      <c r="AH37" s="117"/>
      <c r="AI37" s="117"/>
      <c r="AJ37" s="115"/>
      <c r="AK37" s="116"/>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row>
    <row r="38" spans="1:69" ht="18" customHeight="1" x14ac:dyDescent="0.3">
      <c r="A38" s="359"/>
      <c r="B38" s="356"/>
      <c r="C38" s="356"/>
      <c r="D38" s="356"/>
      <c r="E38" s="353"/>
      <c r="F38" s="356"/>
      <c r="G38" s="388"/>
      <c r="H38" s="380"/>
      <c r="I38" s="377"/>
      <c r="J38" s="383"/>
      <c r="K38" s="377">
        <f>IF(NOT(ISERROR(MATCH(J38,_xlfn.ANCHORARRAY(E50),0))),I52&amp;"Por favor no seleccionar los criterios de impacto",J38)</f>
        <v>0</v>
      </c>
      <c r="L38" s="380"/>
      <c r="M38" s="377"/>
      <c r="N38" s="374"/>
      <c r="O38" s="106">
        <v>6</v>
      </c>
      <c r="P38" s="176"/>
      <c r="Q38" s="107" t="str">
        <f t="shared" si="25"/>
        <v/>
      </c>
      <c r="R38" s="108"/>
      <c r="S38" s="108"/>
      <c r="T38" s="109" t="str">
        <f t="shared" si="22"/>
        <v/>
      </c>
      <c r="U38" s="108"/>
      <c r="V38" s="108"/>
      <c r="W38" s="108"/>
      <c r="X38" s="110" t="str">
        <f t="shared" si="26"/>
        <v/>
      </c>
      <c r="Y38" s="111" t="str">
        <f t="shared" si="3"/>
        <v/>
      </c>
      <c r="Z38" s="112" t="str">
        <f t="shared" si="23"/>
        <v/>
      </c>
      <c r="AA38" s="111" t="str">
        <f t="shared" si="5"/>
        <v/>
      </c>
      <c r="AB38" s="112" t="str">
        <f t="shared" si="27"/>
        <v/>
      </c>
      <c r="AC38" s="113" t="str">
        <f t="shared" si="28"/>
        <v/>
      </c>
      <c r="AD38" s="114"/>
      <c r="AE38" s="115"/>
      <c r="AF38" s="116"/>
      <c r="AG38" s="117"/>
      <c r="AH38" s="117"/>
      <c r="AI38" s="117"/>
      <c r="AJ38" s="115"/>
      <c r="AK38" s="116"/>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row>
    <row r="39" spans="1:69" ht="62.25" customHeight="1" x14ac:dyDescent="0.3">
      <c r="A39" s="357">
        <v>5</v>
      </c>
      <c r="B39" s="354" t="s">
        <v>191</v>
      </c>
      <c r="C39" s="354" t="s">
        <v>221</v>
      </c>
      <c r="D39" s="354" t="s">
        <v>222</v>
      </c>
      <c r="E39" s="351" t="s">
        <v>223</v>
      </c>
      <c r="F39" s="354" t="s">
        <v>195</v>
      </c>
      <c r="G39" s="386">
        <v>365</v>
      </c>
      <c r="H39" s="378" t="str">
        <f>IF(G39&lt;=0,"",IF(G39&lt;=2,"Muy Baja",IF(G39&lt;=24,"Baja",IF(G39&lt;=500,"Media",IF(G39&lt;=5000,"Alta","Muy Alta")))))</f>
        <v>Media</v>
      </c>
      <c r="I39" s="375">
        <f>IF(H39="","",IF(H39="Muy Baja",0.2,IF(H39="Baja",0.4,IF(H39="Media",0.6,IF(H39="Alta",0.8,IF(H39="Muy Alta",1,))))))</f>
        <v>0.6</v>
      </c>
      <c r="J39" s="381" t="s">
        <v>212</v>
      </c>
      <c r="K39" s="198"/>
      <c r="L39" s="378" t="str">
        <f>IF(OR(K40='Tabla Impacto'!$C$11,K40='Tabla Impacto'!$D$11),"Leve",IF(OR(K40='Tabla Impacto'!$C$12,K40='Tabla Impacto'!$D$12),"Menor",IF(OR(K40='Tabla Impacto'!$C$13,K40='Tabla Impacto'!$D$13),"Moderado",IF(OR(K40='Tabla Impacto'!$C$14,K40='Tabla Impacto'!$D$14),"Mayor",IF(OR(K40='Tabla Impacto'!$C$15,K40='Tabla Impacto'!$D$15),"Catastrófico","")))))</f>
        <v>Moderado</v>
      </c>
      <c r="M39" s="375">
        <f>IF(L39="","",IF(L39="Leve",0.2,IF(L39="Menor",0.4,IF(L39="Moderado",0.6,IF(L39="Mayor",0.8,IF(L39="Catastrófico",1,))))))</f>
        <v>0.6</v>
      </c>
      <c r="N39" s="372"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Moderado</v>
      </c>
      <c r="O39" s="357">
        <v>1</v>
      </c>
      <c r="P39" s="370" t="s">
        <v>224</v>
      </c>
      <c r="Q39" s="368" t="str">
        <f>IF(OR(R39="Preventivo",R39="Detectivo"),"Probabilidad",IF(R39="Correctivo","Impacto",""))</f>
        <v>Probabilidad</v>
      </c>
      <c r="R39" s="360" t="s">
        <v>197</v>
      </c>
      <c r="S39" s="360" t="s">
        <v>198</v>
      </c>
      <c r="T39" s="364" t="str">
        <f>IF(AND(R39="Preventivo",S39="Automático"),"50%",IF(AND(R39="Preventivo",S39="Manual"),"40%",IF(AND(R39="Detectivo",S39="Automático"),"40%",IF(AND(R39="Detectivo",S39="Manual"),"30%",IF(AND(R39="Correctivo",S39="Automático"),"35%",IF(AND(R39="Correctivo",S39="Manual"),"25%",""))))))</f>
        <v>40%</v>
      </c>
      <c r="U39" s="360" t="s">
        <v>199</v>
      </c>
      <c r="V39" s="360" t="s">
        <v>200</v>
      </c>
      <c r="W39" s="360" t="s">
        <v>201</v>
      </c>
      <c r="X39" s="110"/>
      <c r="Y39" s="366" t="str">
        <f>IFERROR(IF(X40="","",IF(X40&lt;=0.2,"Muy Baja",IF(X40&lt;=0.4,"Baja",IF(X40&lt;=0.6,"Media",IF(X40&lt;=0.8,"Alta","Muy Alta"))))),"")</f>
        <v>Baja</v>
      </c>
      <c r="Z39" s="364">
        <f>+X40</f>
        <v>0.36</v>
      </c>
      <c r="AA39" s="366" t="str">
        <f>IFERROR(IF(AB39="","",IF(AB39&lt;=0.2,"Leve",IF(AB39&lt;=0.4,"Menor",IF(AB39&lt;=0.6,"Moderado",IF(AB39&lt;=0.8,"Mayor","Catastrófico"))))),"")</f>
        <v>Moderado</v>
      </c>
      <c r="AB39" s="364">
        <f>IFERROR(IF(Q39="Impacto",(M39-(+M39*T39)),IF(Q39="Probabilidad",M39,"")),"")</f>
        <v>0.6</v>
      </c>
      <c r="AC39" s="362"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Moderado</v>
      </c>
      <c r="AD39" s="360" t="s">
        <v>202</v>
      </c>
      <c r="AE39" s="196" t="s">
        <v>352</v>
      </c>
      <c r="AF39" s="197">
        <v>45383</v>
      </c>
      <c r="AG39" s="175">
        <v>45473</v>
      </c>
      <c r="AH39" s="117"/>
      <c r="AI39" s="117"/>
      <c r="AJ39" s="115"/>
      <c r="AK39" s="116"/>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row>
    <row r="40" spans="1:69" ht="75.75" customHeight="1" x14ac:dyDescent="0.3">
      <c r="A40" s="358"/>
      <c r="B40" s="355"/>
      <c r="C40" s="355"/>
      <c r="D40" s="355"/>
      <c r="E40" s="352"/>
      <c r="F40" s="355"/>
      <c r="G40" s="387"/>
      <c r="H40" s="379"/>
      <c r="I40" s="376"/>
      <c r="J40" s="382"/>
      <c r="K40" s="375" t="str">
        <f>IF(NOT(ISERROR(MATCH(J39,'Tabla Impacto'!$B$221:$B$223,0))),'Tabla Impacto'!$F$223&amp;"Por favor no seleccionar los criterios de impacto(Afectación Económica o presupuestal y Pérdida Reputacional)",J39)</f>
        <v xml:space="preserve">     El riesgo afecta la imagen de la entidad con algunos usuarios de relevancia frente al logro de los objetivos</v>
      </c>
      <c r="L40" s="379"/>
      <c r="M40" s="376"/>
      <c r="N40" s="373"/>
      <c r="O40" s="358"/>
      <c r="P40" s="371"/>
      <c r="Q40" s="369"/>
      <c r="R40" s="361"/>
      <c r="S40" s="361"/>
      <c r="T40" s="365"/>
      <c r="U40" s="361"/>
      <c r="V40" s="361"/>
      <c r="W40" s="361"/>
      <c r="X40" s="161">
        <f>IFERROR(IF(Q39="Probabilidad",(I39-(+I39*T39)),IF(Q39="Impacto",I39,"")),"")</f>
        <v>0.36</v>
      </c>
      <c r="Y40" s="367"/>
      <c r="Z40" s="365"/>
      <c r="AA40" s="367"/>
      <c r="AB40" s="365"/>
      <c r="AC40" s="363"/>
      <c r="AD40" s="361"/>
      <c r="AE40" s="196" t="s">
        <v>351</v>
      </c>
      <c r="AF40" s="175">
        <v>45474</v>
      </c>
      <c r="AG40" s="175">
        <v>45503</v>
      </c>
      <c r="AH40" s="117"/>
      <c r="AI40" s="117"/>
      <c r="AJ40" s="115"/>
      <c r="AK40" s="116"/>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row>
    <row r="41" spans="1:69" ht="18" customHeight="1" x14ac:dyDescent="0.3">
      <c r="A41" s="358"/>
      <c r="B41" s="355"/>
      <c r="C41" s="355"/>
      <c r="D41" s="355"/>
      <c r="E41" s="352"/>
      <c r="F41" s="355"/>
      <c r="G41" s="387"/>
      <c r="H41" s="379"/>
      <c r="I41" s="376"/>
      <c r="J41" s="382"/>
      <c r="K41" s="376">
        <f>IF(NOT(ISERROR(MATCH(J41,_xlfn.ANCHORARRAY(E52),0))),I54&amp;"Por favor no seleccionar los criterios de impacto",J41)</f>
        <v>0</v>
      </c>
      <c r="L41" s="379"/>
      <c r="M41" s="376"/>
      <c r="N41" s="373"/>
      <c r="O41" s="165">
        <v>2</v>
      </c>
      <c r="P41" s="177"/>
      <c r="Q41" s="177"/>
      <c r="R41" s="177"/>
      <c r="S41" s="177"/>
      <c r="T41" s="177"/>
      <c r="U41" s="177"/>
      <c r="V41" s="177"/>
      <c r="W41" s="177"/>
      <c r="X41" s="177" t="str">
        <f>IFERROR(IF(AND(Q39="Probabilidad",Q41="Probabilidad"),(Z39-(+Z39*T41)),IF(Q41="Probabilidad",(I39-(+I39*T41)),IF(Q41="Impacto",Z39,""))),"")</f>
        <v/>
      </c>
      <c r="Y41" s="177"/>
      <c r="Z41" s="177"/>
      <c r="AA41" s="177"/>
      <c r="AB41" s="177"/>
      <c r="AC41" s="177"/>
      <c r="AD41" s="177"/>
      <c r="AE41" s="177"/>
      <c r="AG41" s="117"/>
      <c r="AH41" s="117"/>
      <c r="AI41" s="117"/>
      <c r="AJ41" s="115"/>
      <c r="AK41" s="116"/>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row>
    <row r="42" spans="1:69" ht="18" customHeight="1" x14ac:dyDescent="0.3">
      <c r="A42" s="358"/>
      <c r="B42" s="355"/>
      <c r="C42" s="355"/>
      <c r="D42" s="355"/>
      <c r="E42" s="352"/>
      <c r="F42" s="355"/>
      <c r="G42" s="387"/>
      <c r="H42" s="379"/>
      <c r="I42" s="376"/>
      <c r="J42" s="382"/>
      <c r="K42" s="376">
        <f>IF(NOT(ISERROR(MATCH(J42,_xlfn.ANCHORARRAY(E53),0))),I55&amp;"Por favor no seleccionar los criterios de impacto",J42)</f>
        <v>0</v>
      </c>
      <c r="L42" s="379"/>
      <c r="M42" s="376"/>
      <c r="N42" s="373"/>
      <c r="O42" s="106">
        <v>3</v>
      </c>
      <c r="P42" s="177"/>
      <c r="Q42" s="107" t="str">
        <f>IF(OR(R42="Preventivo",R42="Detectivo"),"Probabilidad",IF(R42="Correctivo","Impacto",""))</f>
        <v/>
      </c>
      <c r="R42" s="108"/>
      <c r="S42" s="108"/>
      <c r="T42" s="109" t="str">
        <f t="shared" ref="T42:T46" si="29">IF(AND(R42="Preventivo",S42="Automático"),"50%",IF(AND(R42="Preventivo",S42="Manual"),"40%",IF(AND(R42="Detectivo",S42="Automático"),"40%",IF(AND(R42="Detectivo",S42="Manual"),"30%",IF(AND(R42="Correctivo",S42="Automático"),"35%",IF(AND(R42="Correctivo",S42="Manual"),"25%",""))))))</f>
        <v/>
      </c>
      <c r="U42" s="108"/>
      <c r="V42" s="108"/>
      <c r="W42" s="108"/>
      <c r="X42" s="110" t="str">
        <f>IFERROR(IF(AND(Q41="Probabilidad",Q42="Probabilidad"),(Z41-(+Z41*T42)),IF(AND(Q41="Impacto",Q42="Probabilidad"),(Z39-(+Z39*T42)),IF(Q42="Impacto",Z41,""))),"")</f>
        <v/>
      </c>
      <c r="Y42" s="111" t="str">
        <f t="shared" si="3"/>
        <v/>
      </c>
      <c r="Z42" s="112" t="str">
        <f t="shared" ref="Z42:Z45" si="30">+X42</f>
        <v/>
      </c>
      <c r="AA42" s="111" t="str">
        <f t="shared" si="5"/>
        <v/>
      </c>
      <c r="AB42" s="112" t="str">
        <f>IFERROR(IF(AND(Q41="Impacto",Q42="Impacto"),(AB41-(+AB41*T42)),IF(AND(Q41="Probabilidad",Q42="Impacto"),(AB39-(+AB39*T42)),IF(Q42="Probabilidad",AB41,""))),"")</f>
        <v/>
      </c>
      <c r="AC42" s="113" t="str">
        <f t="shared" ref="AC42" si="31">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4"/>
      <c r="AE42" s="115"/>
      <c r="AF42" s="116"/>
      <c r="AG42" s="117"/>
      <c r="AH42" s="117"/>
      <c r="AI42" s="117"/>
      <c r="AJ42" s="115"/>
      <c r="AK42" s="116"/>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row>
    <row r="43" spans="1:69" ht="18" customHeight="1" x14ac:dyDescent="0.3">
      <c r="A43" s="358"/>
      <c r="B43" s="355"/>
      <c r="C43" s="355"/>
      <c r="D43" s="355"/>
      <c r="E43" s="352"/>
      <c r="F43" s="355"/>
      <c r="G43" s="387"/>
      <c r="H43" s="379"/>
      <c r="I43" s="376"/>
      <c r="J43" s="382"/>
      <c r="K43" s="376">
        <f>IF(NOT(ISERROR(MATCH(J43,_xlfn.ANCHORARRAY(E54),0))),I56&amp;"Por favor no seleccionar los criterios de impacto",J43)</f>
        <v>0</v>
      </c>
      <c r="L43" s="379"/>
      <c r="M43" s="376"/>
      <c r="N43" s="373"/>
      <c r="O43" s="106">
        <v>4</v>
      </c>
      <c r="P43" s="176"/>
      <c r="Q43" s="107" t="str">
        <f t="shared" ref="Q43:Q46" si="32">IF(OR(R43="Preventivo",R43="Detectivo"),"Probabilidad",IF(R43="Correctivo","Impacto",""))</f>
        <v/>
      </c>
      <c r="R43" s="108"/>
      <c r="S43" s="108"/>
      <c r="T43" s="109" t="str">
        <f t="shared" si="29"/>
        <v/>
      </c>
      <c r="U43" s="108"/>
      <c r="V43" s="108"/>
      <c r="W43" s="108"/>
      <c r="X43" s="110" t="str">
        <f t="shared" ref="X43:X45" si="33">IFERROR(IF(AND(Q42="Probabilidad",Q43="Probabilidad"),(Z42-(+Z42*T43)),IF(AND(Q42="Impacto",Q43="Probabilidad"),(Z41-(+Z41*T43)),IF(Q43="Impacto",Z42,""))),"")</f>
        <v/>
      </c>
      <c r="Y43" s="111" t="str">
        <f t="shared" si="3"/>
        <v/>
      </c>
      <c r="Z43" s="112" t="str">
        <f t="shared" si="30"/>
        <v/>
      </c>
      <c r="AA43" s="111" t="str">
        <f t="shared" si="5"/>
        <v/>
      </c>
      <c r="AB43" s="112" t="str">
        <f t="shared" ref="AB43:AB45" si="34">IFERROR(IF(AND(Q42="Impacto",Q43="Impacto"),(AB42-(+AB42*T43)),IF(AND(Q42="Probabilidad",Q43="Impacto"),(AB41-(+AB41*T43)),IF(Q43="Probabilidad",AB42,""))),"")</f>
        <v/>
      </c>
      <c r="AC43" s="11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4"/>
      <c r="AE43" s="115"/>
      <c r="AF43" s="116"/>
      <c r="AG43" s="117"/>
      <c r="AH43" s="117"/>
      <c r="AI43" s="117"/>
      <c r="AJ43" s="115"/>
      <c r="AK43" s="116"/>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row>
    <row r="44" spans="1:69" ht="18" customHeight="1" x14ac:dyDescent="0.3">
      <c r="A44" s="358"/>
      <c r="B44" s="355"/>
      <c r="C44" s="355"/>
      <c r="D44" s="355"/>
      <c r="E44" s="352"/>
      <c r="F44" s="355"/>
      <c r="G44" s="387"/>
      <c r="H44" s="379"/>
      <c r="I44" s="376"/>
      <c r="J44" s="382"/>
      <c r="K44" s="376">
        <f>IF(NOT(ISERROR(MATCH(J44,_xlfn.ANCHORARRAY(E55),0))),I57&amp;"Por favor no seleccionar los criterios de impacto",J44)</f>
        <v>0</v>
      </c>
      <c r="L44" s="379"/>
      <c r="M44" s="376"/>
      <c r="N44" s="373"/>
      <c r="O44" s="106">
        <v>5</v>
      </c>
      <c r="P44" s="176"/>
      <c r="Q44" s="107" t="str">
        <f t="shared" si="32"/>
        <v/>
      </c>
      <c r="R44" s="108"/>
      <c r="S44" s="108"/>
      <c r="T44" s="109" t="str">
        <f t="shared" si="29"/>
        <v/>
      </c>
      <c r="U44" s="108"/>
      <c r="V44" s="108"/>
      <c r="W44" s="108"/>
      <c r="X44" s="110" t="str">
        <f t="shared" si="33"/>
        <v/>
      </c>
      <c r="Y44" s="111" t="str">
        <f t="shared" si="3"/>
        <v/>
      </c>
      <c r="Z44" s="112" t="str">
        <f t="shared" si="30"/>
        <v/>
      </c>
      <c r="AA44" s="111" t="str">
        <f t="shared" si="5"/>
        <v/>
      </c>
      <c r="AB44" s="112" t="str">
        <f t="shared" si="34"/>
        <v/>
      </c>
      <c r="AC44" s="113" t="str">
        <f t="shared" ref="AC44:AC45" si="35">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4"/>
      <c r="AE44" s="115"/>
      <c r="AF44" s="116"/>
      <c r="AG44" s="117"/>
      <c r="AH44" s="117"/>
      <c r="AI44" s="117"/>
      <c r="AJ44" s="115"/>
      <c r="AK44" s="116"/>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69" ht="18" customHeight="1" x14ac:dyDescent="0.3">
      <c r="A45" s="359"/>
      <c r="B45" s="356"/>
      <c r="C45" s="356"/>
      <c r="D45" s="356"/>
      <c r="E45" s="353"/>
      <c r="F45" s="356"/>
      <c r="G45" s="388"/>
      <c r="H45" s="380"/>
      <c r="I45" s="377"/>
      <c r="J45" s="383"/>
      <c r="K45" s="377">
        <f>IF(NOT(ISERROR(MATCH(J45,_xlfn.ANCHORARRAY(E56),0))),I58&amp;"Por favor no seleccionar los criterios de impacto",J45)</f>
        <v>0</v>
      </c>
      <c r="L45" s="380"/>
      <c r="M45" s="377"/>
      <c r="N45" s="374"/>
      <c r="O45" s="106">
        <v>6</v>
      </c>
      <c r="P45" s="176"/>
      <c r="Q45" s="107" t="str">
        <f t="shared" si="32"/>
        <v/>
      </c>
      <c r="R45" s="108"/>
      <c r="S45" s="108"/>
      <c r="T45" s="109" t="str">
        <f t="shared" si="29"/>
        <v/>
      </c>
      <c r="U45" s="108"/>
      <c r="V45" s="108"/>
      <c r="W45" s="108"/>
      <c r="X45" s="110" t="str">
        <f t="shared" si="33"/>
        <v/>
      </c>
      <c r="Y45" s="111" t="str">
        <f t="shared" si="3"/>
        <v/>
      </c>
      <c r="Z45" s="112" t="str">
        <f t="shared" si="30"/>
        <v/>
      </c>
      <c r="AA45" s="111" t="str">
        <f t="shared" si="5"/>
        <v/>
      </c>
      <c r="AB45" s="112" t="str">
        <f t="shared" si="34"/>
        <v/>
      </c>
      <c r="AC45" s="113" t="str">
        <f t="shared" si="35"/>
        <v/>
      </c>
      <c r="AD45" s="114"/>
      <c r="AE45" s="115"/>
      <c r="AF45" s="116"/>
      <c r="AG45" s="117"/>
      <c r="AH45" s="117"/>
      <c r="AI45" s="117"/>
      <c r="AJ45" s="115"/>
      <c r="AK45" s="116"/>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69" ht="66" customHeight="1" x14ac:dyDescent="0.3">
      <c r="A46" s="357">
        <v>6</v>
      </c>
      <c r="B46" s="354" t="s">
        <v>191</v>
      </c>
      <c r="C46" s="354" t="s">
        <v>225</v>
      </c>
      <c r="D46" s="354" t="s">
        <v>226</v>
      </c>
      <c r="E46" s="351" t="s">
        <v>227</v>
      </c>
      <c r="F46" s="354" t="s">
        <v>195</v>
      </c>
      <c r="G46" s="386">
        <v>360</v>
      </c>
      <c r="H46" s="378" t="str">
        <f>IF(G46&lt;=0,"",IF(G46&lt;=2,"Muy Baja",IF(G46&lt;=24,"Baja",IF(G46&lt;=500,"Media",IF(G46&lt;=5000,"Alta","Muy Alta")))))</f>
        <v>Media</v>
      </c>
      <c r="I46" s="375">
        <f>IF(H46="","",IF(H46="Muy Baja",0.2,IF(H46="Baja",0.4,IF(H46="Media",0.6,IF(H46="Alta",0.8,IF(H46="Muy Alta",1,))))))</f>
        <v>0.6</v>
      </c>
      <c r="J46" s="381" t="s">
        <v>212</v>
      </c>
      <c r="K46" s="375" t="str">
        <f>IF(NOT(ISERROR(MATCH(J46,'Tabla Impacto'!$B$221:$B$223,0))),'Tabla Impacto'!$F$223&amp;"Por favor no seleccionar los criterios de impacto(Afectación Económica o presupuestal y Pérdida Reputacional)",J46)</f>
        <v xml:space="preserve">     El riesgo afecta la imagen de la entidad con algunos usuarios de relevancia frente al logro de los objetivos</v>
      </c>
      <c r="L46" s="378" t="str">
        <f>IF(OR(K46='Tabla Impacto'!$C$11,K46='Tabla Impacto'!$D$11),"Leve",IF(OR(K46='Tabla Impacto'!$C$12,K46='Tabla Impacto'!$D$12),"Menor",IF(OR(K46='Tabla Impacto'!$C$13,K46='Tabla Impacto'!$D$13),"Moderado",IF(OR(K46='Tabla Impacto'!$C$14,K46='Tabla Impacto'!$D$14),"Mayor",IF(OR(K46='Tabla Impacto'!$C$15,K46='Tabla Impacto'!$D$15),"Catastrófico","")))))</f>
        <v>Moderado</v>
      </c>
      <c r="M46" s="375">
        <f>IF(L46="","",IF(L46="Leve",0.2,IF(L46="Menor",0.4,IF(L46="Moderado",0.6,IF(L46="Mayor",0.8,IF(L46="Catastrófico",1,))))))</f>
        <v>0.6</v>
      </c>
      <c r="N46" s="372"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Moderado</v>
      </c>
      <c r="O46" s="106">
        <v>1</v>
      </c>
      <c r="P46" s="176" t="s">
        <v>228</v>
      </c>
      <c r="Q46" s="162" t="str">
        <f t="shared" si="32"/>
        <v>Probabilidad</v>
      </c>
      <c r="R46" s="167" t="s">
        <v>197</v>
      </c>
      <c r="S46" s="167" t="s">
        <v>198</v>
      </c>
      <c r="T46" s="168" t="str">
        <f t="shared" si="29"/>
        <v>40%</v>
      </c>
      <c r="U46" s="167" t="s">
        <v>199</v>
      </c>
      <c r="V46" s="167" t="s">
        <v>200</v>
      </c>
      <c r="W46" s="167" t="s">
        <v>201</v>
      </c>
      <c r="X46" s="161">
        <f>IFERROR(IF(Q46="Probabilidad",(I46-(+I46*T46)),IF(Q46="Impacto",I46,"")),"")</f>
        <v>0.36</v>
      </c>
      <c r="Y46" s="169" t="str">
        <f>IFERROR(IF(X46="","",IF(X46&lt;=0.2,"Muy Baja",IF(X46&lt;=0.4,"Baja",IF(X46&lt;=0.6,"Media",IF(X46&lt;=0.8,"Alta","Muy Alta"))))),"")</f>
        <v>Baja</v>
      </c>
      <c r="Z46" s="170">
        <f>+X46</f>
        <v>0.36</v>
      </c>
      <c r="AA46" s="169" t="str">
        <f>IFERROR(IF(AB46="","",IF(AB46&lt;=0.2,"Leve",IF(AB46&lt;=0.4,"Menor",IF(AB46&lt;=0.6,"Moderado",IF(AB46&lt;=0.8,"Mayor","Catastrófico"))))),"")</f>
        <v>Moderado</v>
      </c>
      <c r="AB46" s="170">
        <f>IFERROR(IF(Q46="Impacto",(M46-(+M46*T46)),IF(Q46="Probabilidad",M46,"")),"")</f>
        <v>0.6</v>
      </c>
      <c r="AC46" s="171"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Moderado</v>
      </c>
      <c r="AD46" s="172" t="s">
        <v>202</v>
      </c>
      <c r="AE46" s="174" t="s">
        <v>229</v>
      </c>
      <c r="AF46" s="197">
        <v>45292</v>
      </c>
      <c r="AG46" s="175">
        <v>45642</v>
      </c>
      <c r="AH46" s="117"/>
      <c r="AI46" s="117"/>
      <c r="AJ46" s="115"/>
      <c r="AK46" s="116"/>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69" ht="72" customHeight="1" x14ac:dyDescent="0.3">
      <c r="A47" s="358"/>
      <c r="B47" s="355"/>
      <c r="C47" s="355"/>
      <c r="D47" s="355"/>
      <c r="E47" s="352"/>
      <c r="F47" s="355"/>
      <c r="G47" s="387"/>
      <c r="H47" s="379"/>
      <c r="I47" s="376"/>
      <c r="J47" s="382"/>
      <c r="K47" s="376">
        <f>IF(NOT(ISERROR(MATCH(J47,_xlfn.ANCHORARRAY(E58),0))),I60&amp;"Por favor no seleccionar los criterios de impacto",J47)</f>
        <v>0</v>
      </c>
      <c r="L47" s="379"/>
      <c r="M47" s="376"/>
      <c r="N47" s="373"/>
      <c r="O47" s="106">
        <v>2</v>
      </c>
      <c r="P47" s="176" t="s">
        <v>230</v>
      </c>
      <c r="Q47" s="162" t="str">
        <f>IF(OR(R47="Preventivo",R47="Detectivo"),"Probabilidad",IF(R47="Correctivo","Impacto",""))</f>
        <v>Probabilidad</v>
      </c>
      <c r="R47" s="167" t="s">
        <v>197</v>
      </c>
      <c r="S47" s="167" t="s">
        <v>198</v>
      </c>
      <c r="T47" s="168" t="str">
        <f t="shared" ref="T47:T51" si="36">IF(AND(R47="Preventivo",S47="Automático"),"50%",IF(AND(R47="Preventivo",S47="Manual"),"40%",IF(AND(R47="Detectivo",S47="Automático"),"40%",IF(AND(R47="Detectivo",S47="Manual"),"30%",IF(AND(R47="Correctivo",S47="Automático"),"35%",IF(AND(R47="Correctivo",S47="Manual"),"25%",""))))))</f>
        <v>40%</v>
      </c>
      <c r="U47" s="167" t="s">
        <v>199</v>
      </c>
      <c r="V47" s="167" t="s">
        <v>200</v>
      </c>
      <c r="W47" s="167" t="s">
        <v>201</v>
      </c>
      <c r="X47" s="161">
        <f>IFERROR(IF(AND(Q46="Probabilidad",Q47="Probabilidad"),(Z46-(+Z46*T47)),IF(Q47="Probabilidad",(I46-(+I46*T47)),IF(Q47="Impacto",Z46,""))),"")</f>
        <v>0.216</v>
      </c>
      <c r="Y47" s="169" t="str">
        <f t="shared" si="3"/>
        <v>Baja</v>
      </c>
      <c r="Z47" s="170">
        <f t="shared" ref="Z47:Z51" si="37">+X47</f>
        <v>0.216</v>
      </c>
      <c r="AA47" s="169" t="str">
        <f t="shared" si="5"/>
        <v>Moderado</v>
      </c>
      <c r="AB47" s="170">
        <f>IFERROR(IF(AND(Q46="Impacto",Q47="Impacto"),(AB46-(+AB46*T47)),IF(Q47="Impacto",(M46-(+M46*T47)),IF(Q47="Probabilidad",AB46,""))),"")</f>
        <v>0.6</v>
      </c>
      <c r="AC47" s="171" t="str">
        <f t="shared" ref="AC47:AC48" si="38">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Moderado</v>
      </c>
      <c r="AD47" s="172" t="s">
        <v>202</v>
      </c>
      <c r="AE47" s="196" t="s">
        <v>353</v>
      </c>
      <c r="AF47" s="175">
        <v>45292</v>
      </c>
      <c r="AG47" s="175">
        <v>45657</v>
      </c>
      <c r="AH47" s="117"/>
      <c r="AI47" s="117"/>
      <c r="AJ47" s="115"/>
      <c r="AK47" s="116"/>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69" ht="18" customHeight="1" x14ac:dyDescent="0.3">
      <c r="A48" s="358"/>
      <c r="B48" s="355"/>
      <c r="C48" s="355"/>
      <c r="D48" s="355"/>
      <c r="E48" s="352"/>
      <c r="F48" s="355"/>
      <c r="G48" s="387"/>
      <c r="H48" s="379"/>
      <c r="I48" s="376"/>
      <c r="J48" s="382"/>
      <c r="K48" s="376">
        <f>IF(NOT(ISERROR(MATCH(J48,_xlfn.ANCHORARRAY(E59),0))),I61&amp;"Por favor no seleccionar los criterios de impacto",J48)</f>
        <v>0</v>
      </c>
      <c r="L48" s="379"/>
      <c r="M48" s="376"/>
      <c r="N48" s="373"/>
      <c r="O48" s="106">
        <v>3</v>
      </c>
      <c r="P48" s="177"/>
      <c r="Q48" s="107" t="str">
        <f>IF(OR(R48="Preventivo",R48="Detectivo"),"Probabilidad",IF(R48="Correctivo","Impacto",""))</f>
        <v/>
      </c>
      <c r="R48" s="108"/>
      <c r="S48" s="108"/>
      <c r="T48" s="109" t="str">
        <f t="shared" si="36"/>
        <v/>
      </c>
      <c r="U48" s="108"/>
      <c r="V48" s="108"/>
      <c r="W48" s="108"/>
      <c r="X48" s="110" t="str">
        <f>IFERROR(IF(AND(Q47="Probabilidad",Q48="Probabilidad"),(Z47-(+Z47*T48)),IF(AND(Q47="Impacto",Q48="Probabilidad"),(Z46-(+Z46*T48)),IF(Q48="Impacto",Z47,""))),"")</f>
        <v/>
      </c>
      <c r="Y48" s="111" t="str">
        <f t="shared" si="3"/>
        <v/>
      </c>
      <c r="Z48" s="112" t="str">
        <f t="shared" si="37"/>
        <v/>
      </c>
      <c r="AA48" s="111" t="str">
        <f t="shared" si="5"/>
        <v/>
      </c>
      <c r="AB48" s="112" t="str">
        <f>IFERROR(IF(AND(Q47="Impacto",Q48="Impacto"),(AB47-(+AB47*T48)),IF(AND(Q47="Probabilidad",Q48="Impacto"),(AB46-(+AB46*T48)),IF(Q48="Probabilidad",AB47,""))),"")</f>
        <v/>
      </c>
      <c r="AC48" s="113" t="str">
        <f t="shared" si="38"/>
        <v/>
      </c>
      <c r="AD48" s="114"/>
      <c r="AE48" s="115"/>
      <c r="AF48" s="116"/>
      <c r="AG48" s="117"/>
      <c r="AH48" s="117"/>
      <c r="AI48" s="117"/>
      <c r="AJ48" s="115"/>
      <c r="AK48" s="116"/>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69" ht="18" customHeight="1" x14ac:dyDescent="0.3">
      <c r="A49" s="358"/>
      <c r="B49" s="355"/>
      <c r="C49" s="355"/>
      <c r="D49" s="355"/>
      <c r="E49" s="352"/>
      <c r="F49" s="355"/>
      <c r="G49" s="387"/>
      <c r="H49" s="379"/>
      <c r="I49" s="376"/>
      <c r="J49" s="382"/>
      <c r="K49" s="376">
        <f>IF(NOT(ISERROR(MATCH(J49,_xlfn.ANCHORARRAY(E60),0))),I62&amp;"Por favor no seleccionar los criterios de impacto",J49)</f>
        <v>0</v>
      </c>
      <c r="L49" s="379"/>
      <c r="M49" s="376"/>
      <c r="N49" s="373"/>
      <c r="O49" s="106">
        <v>4</v>
      </c>
      <c r="P49" s="176"/>
      <c r="Q49" s="107" t="str">
        <f t="shared" ref="Q49:Q51" si="39">IF(OR(R49="Preventivo",R49="Detectivo"),"Probabilidad",IF(R49="Correctivo","Impacto",""))</f>
        <v/>
      </c>
      <c r="R49" s="108"/>
      <c r="S49" s="108"/>
      <c r="T49" s="109" t="str">
        <f t="shared" si="36"/>
        <v/>
      </c>
      <c r="U49" s="108"/>
      <c r="V49" s="108"/>
      <c r="W49" s="108"/>
      <c r="X49" s="110" t="str">
        <f t="shared" ref="X49:X51" si="40">IFERROR(IF(AND(Q48="Probabilidad",Q49="Probabilidad"),(Z48-(+Z48*T49)),IF(AND(Q48="Impacto",Q49="Probabilidad"),(Z47-(+Z47*T49)),IF(Q49="Impacto",Z48,""))),"")</f>
        <v/>
      </c>
      <c r="Y49" s="111" t="str">
        <f t="shared" si="3"/>
        <v/>
      </c>
      <c r="Z49" s="112" t="str">
        <f t="shared" si="37"/>
        <v/>
      </c>
      <c r="AA49" s="111" t="str">
        <f t="shared" si="5"/>
        <v/>
      </c>
      <c r="AB49" s="112" t="str">
        <f t="shared" ref="AB49:AB51" si="41">IFERROR(IF(AND(Q48="Impacto",Q49="Impacto"),(AB48-(+AB48*T49)),IF(AND(Q48="Probabilidad",Q49="Impacto"),(AB47-(+AB47*T49)),IF(Q49="Probabilidad",AB48,""))),"")</f>
        <v/>
      </c>
      <c r="AC49" s="11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14"/>
      <c r="AE49" s="115"/>
      <c r="AF49" s="116"/>
      <c r="AG49" s="117"/>
      <c r="AH49" s="117"/>
      <c r="AI49" s="117"/>
      <c r="AJ49" s="115"/>
      <c r="AK49" s="116"/>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69" ht="18" customHeight="1" x14ac:dyDescent="0.3">
      <c r="A50" s="358"/>
      <c r="B50" s="355"/>
      <c r="C50" s="355"/>
      <c r="D50" s="355"/>
      <c r="E50" s="352"/>
      <c r="F50" s="355"/>
      <c r="G50" s="387"/>
      <c r="H50" s="379"/>
      <c r="I50" s="376"/>
      <c r="J50" s="382"/>
      <c r="K50" s="376">
        <f>IF(NOT(ISERROR(MATCH(J50,_xlfn.ANCHORARRAY(E61),0))),I63&amp;"Por favor no seleccionar los criterios de impacto",J50)</f>
        <v>0</v>
      </c>
      <c r="L50" s="379"/>
      <c r="M50" s="376"/>
      <c r="N50" s="373"/>
      <c r="O50" s="106">
        <v>5</v>
      </c>
      <c r="P50" s="176"/>
      <c r="Q50" s="107" t="str">
        <f t="shared" si="39"/>
        <v/>
      </c>
      <c r="R50" s="108"/>
      <c r="S50" s="108"/>
      <c r="T50" s="109" t="str">
        <f t="shared" si="36"/>
        <v/>
      </c>
      <c r="U50" s="108"/>
      <c r="V50" s="108"/>
      <c r="W50" s="108"/>
      <c r="X50" s="110" t="str">
        <f t="shared" si="40"/>
        <v/>
      </c>
      <c r="Y50" s="111" t="str">
        <f t="shared" si="3"/>
        <v/>
      </c>
      <c r="Z50" s="112" t="str">
        <f t="shared" si="37"/>
        <v/>
      </c>
      <c r="AA50" s="111" t="str">
        <f t="shared" si="5"/>
        <v/>
      </c>
      <c r="AB50" s="112" t="str">
        <f t="shared" si="41"/>
        <v/>
      </c>
      <c r="AC50" s="113" t="str">
        <f t="shared" ref="AC50" si="42">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14"/>
      <c r="AE50" s="115"/>
      <c r="AF50" s="116"/>
      <c r="AG50" s="117"/>
      <c r="AH50" s="117"/>
      <c r="AI50" s="117"/>
      <c r="AJ50" s="115"/>
      <c r="AK50" s="116"/>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ht="18" customHeight="1" x14ac:dyDescent="0.3">
      <c r="A51" s="359"/>
      <c r="B51" s="356"/>
      <c r="C51" s="356"/>
      <c r="D51" s="356"/>
      <c r="E51" s="353"/>
      <c r="F51" s="356"/>
      <c r="G51" s="388"/>
      <c r="H51" s="380"/>
      <c r="I51" s="377"/>
      <c r="J51" s="383"/>
      <c r="K51" s="377">
        <f>IF(NOT(ISERROR(MATCH(J51,_xlfn.ANCHORARRAY(E62),0))),I64&amp;"Por favor no seleccionar los criterios de impacto",J51)</f>
        <v>0</v>
      </c>
      <c r="L51" s="380"/>
      <c r="M51" s="377"/>
      <c r="N51" s="374"/>
      <c r="O51" s="106">
        <v>6</v>
      </c>
      <c r="P51" s="176"/>
      <c r="Q51" s="107" t="str">
        <f t="shared" si="39"/>
        <v/>
      </c>
      <c r="R51" s="108"/>
      <c r="S51" s="108"/>
      <c r="T51" s="109" t="str">
        <f t="shared" si="36"/>
        <v/>
      </c>
      <c r="U51" s="108"/>
      <c r="V51" s="108"/>
      <c r="W51" s="108"/>
      <c r="X51" s="110" t="str">
        <f t="shared" si="40"/>
        <v/>
      </c>
      <c r="Y51" s="111" t="str">
        <f t="shared" si="3"/>
        <v/>
      </c>
      <c r="Z51" s="112" t="str">
        <f t="shared" si="37"/>
        <v/>
      </c>
      <c r="AA51" s="111" t="str">
        <f>IFERROR(IF(AB51="","",IF(AB51&lt;=0.2,"Leve",IF(AB51&lt;=0.4,"Menor",IF(AB51&lt;=0.6,"Moderado",IF(AB51&lt;=0.8,"Mayor","Catastrófico"))))),"")</f>
        <v/>
      </c>
      <c r="AB51" s="112" t="str">
        <f t="shared" si="41"/>
        <v/>
      </c>
      <c r="AC51" s="113"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14"/>
      <c r="AE51" s="115"/>
      <c r="AF51" s="116"/>
      <c r="AG51" s="117"/>
      <c r="AH51" s="117"/>
      <c r="AI51" s="117"/>
      <c r="AJ51" s="115"/>
      <c r="AK51" s="116"/>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ht="18" hidden="1" customHeight="1" x14ac:dyDescent="0.3">
      <c r="A52" s="357">
        <v>7</v>
      </c>
      <c r="B52" s="389"/>
      <c r="C52" s="389"/>
      <c r="D52" s="389"/>
      <c r="E52" s="392"/>
      <c r="F52" s="389"/>
      <c r="G52" s="395"/>
      <c r="H52" s="398" t="str">
        <f>IF(G52&lt;=0,"",IF(G52&lt;=2,"Muy Baja",IF(G52&lt;=24,"Baja",IF(G52&lt;=500,"Media",IF(G52&lt;=5000,"Alta","Muy Alta")))))</f>
        <v/>
      </c>
      <c r="I52" s="401" t="str">
        <f>IF(H52="","",IF(H52="Muy Baja",0.2,IF(H52="Baja",0.4,IF(H52="Media",0.6,IF(H52="Alta",0.8,IF(H52="Muy Alta",1,))))))</f>
        <v/>
      </c>
      <c r="J52" s="420"/>
      <c r="K52" s="401">
        <f>IF(NOT(ISERROR(MATCH(J52,'Tabla Impacto'!$B$221:$B$223,0))),'Tabla Impacto'!$F$223&amp;"Por favor no seleccionar los criterios de impacto(Afectación Económica o presupuestal y Pérdida Reputacional)",J52)</f>
        <v>0</v>
      </c>
      <c r="L52" s="398" t="str">
        <f>IF(OR(K52='Tabla Impacto'!$C$11,K52='Tabla Impacto'!$D$11),"Leve",IF(OR(K52='Tabla Impacto'!$C$12,K52='Tabla Impacto'!$D$12),"Menor",IF(OR(K52='Tabla Impacto'!$C$13,K52='Tabla Impacto'!$D$13),"Moderado",IF(OR(K52='Tabla Impacto'!$C$14,K52='Tabla Impacto'!$D$14),"Mayor",IF(OR(K52='Tabla Impacto'!$C$15,K52='Tabla Impacto'!$D$15),"Catastrófico","")))))</f>
        <v/>
      </c>
      <c r="M52" s="401" t="str">
        <f>IF(L52="","",IF(L52="Leve",0.2,IF(L52="Menor",0.4,IF(L52="Moderado",0.6,IF(L52="Mayor",0.8,IF(L52="Catastrófico",1,))))))</f>
        <v/>
      </c>
      <c r="N52" s="423"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06">
        <v>1</v>
      </c>
      <c r="P52" s="176"/>
      <c r="Q52" s="162" t="str">
        <f>IF(OR(R52="Preventivo",R52="Detectivo"),"Probabilidad",IF(R52="Correctivo","Impacto",""))</f>
        <v/>
      </c>
      <c r="R52" s="167"/>
      <c r="S52" s="167"/>
      <c r="T52" s="168" t="str">
        <f>IF(AND(R52="Preventivo",S52="Automático"),"50%",IF(AND(R52="Preventivo",S52="Manual"),"40%",IF(AND(R52="Detectivo",S52="Automático"),"40%",IF(AND(R52="Detectivo",S52="Manual"),"30%",IF(AND(R52="Correctivo",S52="Automático"),"35%",IF(AND(R52="Correctivo",S52="Manual"),"25%",""))))))</f>
        <v/>
      </c>
      <c r="U52" s="167"/>
      <c r="V52" s="167"/>
      <c r="W52" s="167"/>
      <c r="X52" s="161" t="str">
        <f>IFERROR(IF(Q52="Probabilidad",(I52-(+I52*T52)),IF(Q52="Impacto",I52,"")),"")</f>
        <v/>
      </c>
      <c r="Y52" s="169" t="str">
        <f>IFERROR(IF(X52="","",IF(X52&lt;=0.2,"Muy Baja",IF(X52&lt;=0.4,"Baja",IF(X52&lt;=0.6,"Media",IF(X52&lt;=0.8,"Alta","Muy Alta"))))),"")</f>
        <v/>
      </c>
      <c r="Z52" s="170" t="str">
        <f>+X52</f>
        <v/>
      </c>
      <c r="AA52" s="169" t="str">
        <f>IFERROR(IF(AB52="","",IF(AB52&lt;=0.2,"Leve",IF(AB52&lt;=0.4,"Menor",IF(AB52&lt;=0.6,"Moderado",IF(AB52&lt;=0.8,"Mayor","Catastrófico"))))),"")</f>
        <v/>
      </c>
      <c r="AB52" s="170" t="str">
        <f>IFERROR(IF(Q52="Impacto",(M52-(+M52*T52)),IF(Q52="Probabilidad",M52,"")),"")</f>
        <v/>
      </c>
      <c r="AC52" s="171"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72"/>
      <c r="AE52" s="115"/>
      <c r="AF52" s="115"/>
      <c r="AG52" s="117"/>
      <c r="AH52" s="117"/>
      <c r="AI52" s="117"/>
      <c r="AJ52" s="115"/>
      <c r="AK52" s="116"/>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row>
    <row r="53" spans="1:69" ht="18" hidden="1" customHeight="1" x14ac:dyDescent="0.3">
      <c r="A53" s="358"/>
      <c r="B53" s="390"/>
      <c r="C53" s="390"/>
      <c r="D53" s="390"/>
      <c r="E53" s="393"/>
      <c r="F53" s="390"/>
      <c r="G53" s="396"/>
      <c r="H53" s="399"/>
      <c r="I53" s="402"/>
      <c r="J53" s="421"/>
      <c r="K53" s="402">
        <f>IF(NOT(ISERROR(MATCH(J53,_xlfn.ANCHORARRAY(E64),0))),I66&amp;"Por favor no seleccionar los criterios de impacto",J53)</f>
        <v>0</v>
      </c>
      <c r="L53" s="399"/>
      <c r="M53" s="402"/>
      <c r="N53" s="424"/>
      <c r="O53" s="106">
        <v>2</v>
      </c>
      <c r="P53" s="176"/>
      <c r="Q53" s="162" t="str">
        <f>IF(OR(R53="Preventivo",R53="Detectivo"),"Probabilidad",IF(R53="Correctivo","Impacto",""))</f>
        <v/>
      </c>
      <c r="R53" s="167"/>
      <c r="S53" s="167"/>
      <c r="T53" s="168" t="str">
        <f t="shared" ref="T53:T57" si="43">IF(AND(R53="Preventivo",S53="Automático"),"50%",IF(AND(R53="Preventivo",S53="Manual"),"40%",IF(AND(R53="Detectivo",S53="Automático"),"40%",IF(AND(R53="Detectivo",S53="Manual"),"30%",IF(AND(R53="Correctivo",S53="Automático"),"35%",IF(AND(R53="Correctivo",S53="Manual"),"25%",""))))))</f>
        <v/>
      </c>
      <c r="U53" s="167"/>
      <c r="V53" s="167"/>
      <c r="W53" s="167"/>
      <c r="X53" s="161" t="str">
        <f>IFERROR(IF(AND(Q52="Probabilidad",Q53="Probabilidad"),(Z52-(+Z52*T53)),IF(Q53="Probabilidad",(I52-(+I52*T53)),IF(Q53="Impacto",Z52,""))),"")</f>
        <v/>
      </c>
      <c r="Y53" s="169" t="str">
        <f t="shared" si="3"/>
        <v/>
      </c>
      <c r="Z53" s="170" t="str">
        <f t="shared" ref="Z53:Z57" si="44">+X53</f>
        <v/>
      </c>
      <c r="AA53" s="169" t="str">
        <f t="shared" si="5"/>
        <v/>
      </c>
      <c r="AB53" s="170" t="str">
        <f>IFERROR(IF(AND(Q52="Impacto",Q53="Impacto"),(AB52-(+AB52*T53)),IF(Q53="Impacto",(M52-(+M52*T53)),IF(Q53="Probabilidad",AB52,""))),"")</f>
        <v/>
      </c>
      <c r="AC53" s="171" t="str">
        <f t="shared" ref="AC53:AC54" si="45">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72"/>
      <c r="AE53" s="115"/>
      <c r="AF53" s="116"/>
      <c r="AG53" s="117"/>
      <c r="AH53" s="117"/>
      <c r="AI53" s="117"/>
      <c r="AJ53" s="115"/>
      <c r="AK53" s="116"/>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18" hidden="1" customHeight="1" x14ac:dyDescent="0.3">
      <c r="A54" s="358"/>
      <c r="B54" s="390"/>
      <c r="C54" s="390"/>
      <c r="D54" s="390"/>
      <c r="E54" s="393"/>
      <c r="F54" s="390"/>
      <c r="G54" s="396"/>
      <c r="H54" s="399"/>
      <c r="I54" s="402"/>
      <c r="J54" s="421"/>
      <c r="K54" s="402">
        <f>IF(NOT(ISERROR(MATCH(J54,_xlfn.ANCHORARRAY(E65),0))),I67&amp;"Por favor no seleccionar los criterios de impacto",J54)</f>
        <v>0</v>
      </c>
      <c r="L54" s="399"/>
      <c r="M54" s="402"/>
      <c r="N54" s="424"/>
      <c r="O54" s="106">
        <v>3</v>
      </c>
      <c r="P54" s="177"/>
      <c r="Q54" s="107" t="str">
        <f>IF(OR(R54="Preventivo",R54="Detectivo"),"Probabilidad",IF(R54="Correctivo","Impacto",""))</f>
        <v/>
      </c>
      <c r="R54" s="108"/>
      <c r="S54" s="108"/>
      <c r="T54" s="109" t="str">
        <f t="shared" si="43"/>
        <v/>
      </c>
      <c r="U54" s="108"/>
      <c r="V54" s="108"/>
      <c r="W54" s="108"/>
      <c r="X54" s="110" t="str">
        <f>IFERROR(IF(AND(Q53="Probabilidad",Q54="Probabilidad"),(Z53-(+Z53*T54)),IF(AND(Q53="Impacto",Q54="Probabilidad"),(Z52-(+Z52*T54)),IF(Q54="Impacto",Z53,""))),"")</f>
        <v/>
      </c>
      <c r="Y54" s="111" t="str">
        <f t="shared" si="3"/>
        <v/>
      </c>
      <c r="Z54" s="112" t="str">
        <f t="shared" si="44"/>
        <v/>
      </c>
      <c r="AA54" s="111" t="str">
        <f t="shared" si="5"/>
        <v/>
      </c>
      <c r="AB54" s="112" t="str">
        <f>IFERROR(IF(AND(Q53="Impacto",Q54="Impacto"),(AB53-(+AB53*T54)),IF(AND(Q53="Probabilidad",Q54="Impacto"),(AB52-(+AB52*T54)),IF(Q54="Probabilidad",AB53,""))),"")</f>
        <v/>
      </c>
      <c r="AC54" s="113" t="str">
        <f t="shared" si="45"/>
        <v/>
      </c>
      <c r="AD54" s="114"/>
      <c r="AE54" s="115"/>
      <c r="AF54" s="116"/>
      <c r="AG54" s="117"/>
      <c r="AH54" s="117"/>
      <c r="AI54" s="117"/>
      <c r="AJ54" s="115"/>
      <c r="AK54" s="116"/>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hidden="1" customHeight="1" x14ac:dyDescent="0.3">
      <c r="A55" s="358"/>
      <c r="B55" s="390"/>
      <c r="C55" s="390"/>
      <c r="D55" s="390"/>
      <c r="E55" s="393"/>
      <c r="F55" s="390"/>
      <c r="G55" s="396"/>
      <c r="H55" s="399"/>
      <c r="I55" s="402"/>
      <c r="J55" s="421"/>
      <c r="K55" s="402">
        <f>IF(NOT(ISERROR(MATCH(J55,_xlfn.ANCHORARRAY(E66),0))),I68&amp;"Por favor no seleccionar los criterios de impacto",J55)</f>
        <v>0</v>
      </c>
      <c r="L55" s="399"/>
      <c r="M55" s="402"/>
      <c r="N55" s="424"/>
      <c r="O55" s="106">
        <v>4</v>
      </c>
      <c r="P55" s="176"/>
      <c r="Q55" s="107" t="str">
        <f t="shared" ref="Q55:Q57" si="46">IF(OR(R55="Preventivo",R55="Detectivo"),"Probabilidad",IF(R55="Correctivo","Impacto",""))</f>
        <v/>
      </c>
      <c r="R55" s="108"/>
      <c r="S55" s="108"/>
      <c r="T55" s="109" t="str">
        <f t="shared" si="43"/>
        <v/>
      </c>
      <c r="U55" s="108"/>
      <c r="V55" s="108"/>
      <c r="W55" s="108"/>
      <c r="X55" s="110" t="str">
        <f t="shared" ref="X55:X57" si="47">IFERROR(IF(AND(Q54="Probabilidad",Q55="Probabilidad"),(Z54-(+Z54*T55)),IF(AND(Q54="Impacto",Q55="Probabilidad"),(Z53-(+Z53*T55)),IF(Q55="Impacto",Z54,""))),"")</f>
        <v/>
      </c>
      <c r="Y55" s="111" t="str">
        <f t="shared" si="3"/>
        <v/>
      </c>
      <c r="Z55" s="112" t="str">
        <f t="shared" si="44"/>
        <v/>
      </c>
      <c r="AA55" s="111" t="str">
        <f t="shared" si="5"/>
        <v/>
      </c>
      <c r="AB55" s="112" t="str">
        <f t="shared" ref="AB55:AB57" si="48">IFERROR(IF(AND(Q54="Impacto",Q55="Impacto"),(AB54-(+AB54*T55)),IF(AND(Q54="Probabilidad",Q55="Impacto"),(AB53-(+AB53*T55)),IF(Q55="Probabilidad",AB54,""))),"")</f>
        <v/>
      </c>
      <c r="AC55" s="11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4"/>
      <c r="AE55" s="115"/>
      <c r="AF55" s="116"/>
      <c r="AG55" s="117"/>
      <c r="AH55" s="117"/>
      <c r="AI55" s="117"/>
      <c r="AJ55" s="115"/>
      <c r="AK55" s="116"/>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hidden="1" customHeight="1" x14ac:dyDescent="0.3">
      <c r="A56" s="358"/>
      <c r="B56" s="390"/>
      <c r="C56" s="390"/>
      <c r="D56" s="390"/>
      <c r="E56" s="393"/>
      <c r="F56" s="390"/>
      <c r="G56" s="396"/>
      <c r="H56" s="399"/>
      <c r="I56" s="402"/>
      <c r="J56" s="421"/>
      <c r="K56" s="402">
        <f>IF(NOT(ISERROR(MATCH(J56,_xlfn.ANCHORARRAY(E67),0))),I69&amp;"Por favor no seleccionar los criterios de impacto",J56)</f>
        <v>0</v>
      </c>
      <c r="L56" s="399"/>
      <c r="M56" s="402"/>
      <c r="N56" s="424"/>
      <c r="O56" s="106">
        <v>5</v>
      </c>
      <c r="P56" s="176"/>
      <c r="Q56" s="107" t="str">
        <f t="shared" si="46"/>
        <v/>
      </c>
      <c r="R56" s="108"/>
      <c r="S56" s="108"/>
      <c r="T56" s="109" t="str">
        <f t="shared" si="43"/>
        <v/>
      </c>
      <c r="U56" s="108"/>
      <c r="V56" s="108"/>
      <c r="W56" s="108"/>
      <c r="X56" s="110" t="str">
        <f t="shared" si="47"/>
        <v/>
      </c>
      <c r="Y56" s="111" t="str">
        <f t="shared" si="3"/>
        <v/>
      </c>
      <c r="Z56" s="112" t="str">
        <f t="shared" si="44"/>
        <v/>
      </c>
      <c r="AA56" s="111" t="str">
        <f t="shared" si="5"/>
        <v/>
      </c>
      <c r="AB56" s="112" t="str">
        <f t="shared" si="48"/>
        <v/>
      </c>
      <c r="AC56" s="113" t="str">
        <f t="shared" ref="AC56:AC57" si="49">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14"/>
      <c r="AE56" s="115"/>
      <c r="AF56" s="116"/>
      <c r="AG56" s="117"/>
      <c r="AH56" s="117"/>
      <c r="AI56" s="117"/>
      <c r="AJ56" s="115"/>
      <c r="AK56" s="116"/>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x14ac:dyDescent="0.3">
      <c r="A57" s="359"/>
      <c r="B57" s="391"/>
      <c r="C57" s="391"/>
      <c r="D57" s="391"/>
      <c r="E57" s="394"/>
      <c r="F57" s="391"/>
      <c r="G57" s="397"/>
      <c r="H57" s="400"/>
      <c r="I57" s="403"/>
      <c r="J57" s="422"/>
      <c r="K57" s="403">
        <f>IF(NOT(ISERROR(MATCH(J57,_xlfn.ANCHORARRAY(E68),0))),I70&amp;"Por favor no seleccionar los criterios de impacto",J57)</f>
        <v>0</v>
      </c>
      <c r="L57" s="400"/>
      <c r="M57" s="403"/>
      <c r="N57" s="425"/>
      <c r="O57" s="106">
        <v>6</v>
      </c>
      <c r="P57" s="176"/>
      <c r="Q57" s="107" t="str">
        <f t="shared" si="46"/>
        <v/>
      </c>
      <c r="R57" s="108"/>
      <c r="S57" s="108"/>
      <c r="T57" s="109" t="str">
        <f t="shared" si="43"/>
        <v/>
      </c>
      <c r="U57" s="108"/>
      <c r="V57" s="108"/>
      <c r="W57" s="108"/>
      <c r="X57" s="110" t="str">
        <f t="shared" si="47"/>
        <v/>
      </c>
      <c r="Y57" s="111" t="str">
        <f t="shared" si="3"/>
        <v/>
      </c>
      <c r="Z57" s="112" t="str">
        <f t="shared" si="44"/>
        <v/>
      </c>
      <c r="AA57" s="111" t="str">
        <f t="shared" si="5"/>
        <v/>
      </c>
      <c r="AB57" s="112" t="str">
        <f t="shared" si="48"/>
        <v/>
      </c>
      <c r="AC57" s="113" t="str">
        <f t="shared" si="49"/>
        <v/>
      </c>
      <c r="AD57" s="114"/>
      <c r="AE57" s="115"/>
      <c r="AF57" s="116"/>
      <c r="AG57" s="117"/>
      <c r="AH57" s="117"/>
      <c r="AI57" s="117"/>
      <c r="AJ57" s="115"/>
      <c r="AK57" s="116"/>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x14ac:dyDescent="0.3">
      <c r="A58" s="357">
        <v>8</v>
      </c>
      <c r="B58" s="389"/>
      <c r="C58" s="389"/>
      <c r="D58" s="389"/>
      <c r="E58" s="392"/>
      <c r="F58" s="389"/>
      <c r="G58" s="395"/>
      <c r="H58" s="398" t="str">
        <f>IF(G58&lt;=0,"",IF(G58&lt;=2,"Muy Baja",IF(G58&lt;=24,"Baja",IF(G58&lt;=500,"Media",IF(G58&lt;=5000,"Alta","Muy Alta")))))</f>
        <v/>
      </c>
      <c r="I58" s="401" t="str">
        <f>IF(H58="","",IF(H58="Muy Baja",0.2,IF(H58="Baja",0.4,IF(H58="Media",0.6,IF(H58="Alta",0.8,IF(H58="Muy Alta",1,))))))</f>
        <v/>
      </c>
      <c r="J58" s="420"/>
      <c r="K58" s="401">
        <f>IF(NOT(ISERROR(MATCH(J58,'Tabla Impacto'!$B$221:$B$223,0))),'Tabla Impacto'!$F$223&amp;"Por favor no seleccionar los criterios de impacto(Afectación Económica o presupuestal y Pérdida Reputacional)",J58)</f>
        <v>0</v>
      </c>
      <c r="L58" s="398" t="str">
        <f>IF(OR(K58='Tabla Impacto'!$C$11,K58='Tabla Impacto'!$D$11),"Leve",IF(OR(K58='Tabla Impacto'!$C$12,K58='Tabla Impacto'!$D$12),"Menor",IF(OR(K58='Tabla Impacto'!$C$13,K58='Tabla Impacto'!$D$13),"Moderado",IF(OR(K58='Tabla Impacto'!$C$14,K58='Tabla Impacto'!$D$14),"Mayor",IF(OR(K58='Tabla Impacto'!$C$15,K58='Tabla Impacto'!$D$15),"Catastrófico","")))))</f>
        <v/>
      </c>
      <c r="M58" s="401" t="str">
        <f>IF(L58="","",IF(L58="Leve",0.2,IF(L58="Menor",0.4,IF(L58="Moderado",0.6,IF(L58="Mayor",0.8,IF(L58="Catastrófico",1,))))))</f>
        <v/>
      </c>
      <c r="N58" s="423"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06">
        <v>1</v>
      </c>
      <c r="P58" s="176"/>
      <c r="Q58" s="162"/>
      <c r="R58" s="167"/>
      <c r="S58" s="167"/>
      <c r="T58" s="168" t="str">
        <f>IF(AND(R58="Preventivo",S58="Automático"),"50%",IF(AND(R58="Preventivo",S58="Manual"),"40%",IF(AND(R58="Detectivo",S58="Automático"),"40%",IF(AND(R58="Detectivo",S58="Manual"),"30%",IF(AND(R58="Correctivo",S58="Automático"),"35%",IF(AND(R58="Correctivo",S58="Manual"),"25%",""))))))</f>
        <v/>
      </c>
      <c r="U58" s="167"/>
      <c r="V58" s="167"/>
      <c r="W58" s="167"/>
      <c r="X58" s="161" t="str">
        <f>IFERROR(IF(Q58="Probabilidad",(I58-(+I58*T58)),IF(Q58="Impacto",I58,"")),"")</f>
        <v/>
      </c>
      <c r="Y58" s="169" t="str">
        <f>IFERROR(IF(X58="","",IF(X58&lt;=0.2,"Muy Baja",IF(X58&lt;=0.4,"Baja",IF(X58&lt;=0.6,"Media",IF(X58&lt;=0.8,"Alta","Muy Alta"))))),"")</f>
        <v/>
      </c>
      <c r="Z58" s="170" t="str">
        <f>+X58</f>
        <v/>
      </c>
      <c r="AA58" s="169" t="str">
        <f>IFERROR(IF(AB58="","",IF(AB58&lt;=0.2,"Leve",IF(AB58&lt;=0.4,"Menor",IF(AB58&lt;=0.6,"Moderado",IF(AB58&lt;=0.8,"Mayor","Catastrófico"))))),"")</f>
        <v/>
      </c>
      <c r="AB58" s="170" t="str">
        <f>IFERROR(IF(Q58="Impacto",(M58-(+M58*T58)),IF(Q58="Probabilidad",M58,"")),"")</f>
        <v/>
      </c>
      <c r="AC58" s="171"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72"/>
      <c r="AE58" s="115"/>
      <c r="AF58" s="115"/>
      <c r="AG58" s="117"/>
      <c r="AH58" s="117"/>
      <c r="AI58" s="117"/>
      <c r="AJ58" s="115"/>
      <c r="AK58" s="116"/>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x14ac:dyDescent="0.3">
      <c r="A59" s="358"/>
      <c r="B59" s="390"/>
      <c r="C59" s="390"/>
      <c r="D59" s="390"/>
      <c r="E59" s="393"/>
      <c r="F59" s="390"/>
      <c r="G59" s="396"/>
      <c r="H59" s="399"/>
      <c r="I59" s="402"/>
      <c r="J59" s="421"/>
      <c r="K59" s="402">
        <f>IF(NOT(ISERROR(MATCH(J59,_xlfn.ANCHORARRAY(E70),0))),I72&amp;"Por favor no seleccionar los criterios de impacto",J59)</f>
        <v>0</v>
      </c>
      <c r="L59" s="399"/>
      <c r="M59" s="402"/>
      <c r="N59" s="424"/>
      <c r="O59" s="106">
        <v>2</v>
      </c>
      <c r="P59" s="176"/>
      <c r="Q59" s="107" t="str">
        <f>IF(OR(R59="Preventivo",R59="Detectivo"),"Probabilidad",IF(R59="Correctivo","Impacto",""))</f>
        <v/>
      </c>
      <c r="R59" s="108"/>
      <c r="S59" s="108"/>
      <c r="T59" s="109" t="str">
        <f t="shared" ref="T59:T63" si="50">IF(AND(R59="Preventivo",S59="Automático"),"50%",IF(AND(R59="Preventivo",S59="Manual"),"40%",IF(AND(R59="Detectivo",S59="Automático"),"40%",IF(AND(R59="Detectivo",S59="Manual"),"30%",IF(AND(R59="Correctivo",S59="Automático"),"35%",IF(AND(R59="Correctivo",S59="Manual"),"25%",""))))))</f>
        <v/>
      </c>
      <c r="U59" s="108"/>
      <c r="V59" s="108"/>
      <c r="W59" s="108"/>
      <c r="X59" s="110" t="str">
        <f>IFERROR(IF(AND(Q58="Probabilidad",Q59="Probabilidad"),(Z58-(+Z58*T59)),IF(Q59="Probabilidad",(I58-(+I58*T59)),IF(Q59="Impacto",Z58,""))),"")</f>
        <v/>
      </c>
      <c r="Y59" s="111" t="str">
        <f t="shared" si="3"/>
        <v/>
      </c>
      <c r="Z59" s="112" t="str">
        <f t="shared" ref="Z59:Z63" si="51">+X59</f>
        <v/>
      </c>
      <c r="AA59" s="111" t="str">
        <f t="shared" si="5"/>
        <v/>
      </c>
      <c r="AB59" s="112" t="str">
        <f>IFERROR(IF(AND(Q58="Impacto",Q59="Impacto"),(AB58-(+AB58*T59)),IF(Q59="Impacto",(M58-(+M58*T59)),IF(Q59="Probabilidad",AB58,""))),"")</f>
        <v/>
      </c>
      <c r="AC59" s="113" t="str">
        <f t="shared" ref="AC59:AC60" si="52">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4"/>
      <c r="AE59" s="115"/>
      <c r="AF59" s="116"/>
      <c r="AG59" s="117"/>
      <c r="AH59" s="117"/>
      <c r="AI59" s="117"/>
      <c r="AJ59" s="115"/>
      <c r="AK59" s="116"/>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hidden="1" customHeight="1" x14ac:dyDescent="0.3">
      <c r="A60" s="358"/>
      <c r="B60" s="390"/>
      <c r="C60" s="390"/>
      <c r="D60" s="390"/>
      <c r="E60" s="393"/>
      <c r="F60" s="390"/>
      <c r="G60" s="396"/>
      <c r="H60" s="399"/>
      <c r="I60" s="402"/>
      <c r="J60" s="421"/>
      <c r="K60" s="402">
        <f>IF(NOT(ISERROR(MATCH(J60,_xlfn.ANCHORARRAY(E71),0))),I73&amp;"Por favor no seleccionar los criterios de impacto",J60)</f>
        <v>0</v>
      </c>
      <c r="L60" s="399"/>
      <c r="M60" s="402"/>
      <c r="N60" s="424"/>
      <c r="O60" s="106">
        <v>3</v>
      </c>
      <c r="P60" s="177"/>
      <c r="Q60" s="107" t="str">
        <f>IF(OR(R60="Preventivo",R60="Detectivo"),"Probabilidad",IF(R60="Correctivo","Impacto",""))</f>
        <v/>
      </c>
      <c r="R60" s="108"/>
      <c r="S60" s="108"/>
      <c r="T60" s="109" t="str">
        <f t="shared" si="50"/>
        <v/>
      </c>
      <c r="U60" s="108"/>
      <c r="V60" s="108"/>
      <c r="W60" s="108"/>
      <c r="X60" s="110" t="str">
        <f>IFERROR(IF(AND(Q59="Probabilidad",Q60="Probabilidad"),(Z59-(+Z59*T60)),IF(AND(Q59="Impacto",Q60="Probabilidad"),(Z58-(+Z58*T60)),IF(Q60="Impacto",Z59,""))),"")</f>
        <v/>
      </c>
      <c r="Y60" s="111" t="str">
        <f t="shared" si="3"/>
        <v/>
      </c>
      <c r="Z60" s="112" t="str">
        <f t="shared" si="51"/>
        <v/>
      </c>
      <c r="AA60" s="111" t="str">
        <f t="shared" si="5"/>
        <v/>
      </c>
      <c r="AB60" s="112" t="str">
        <f>IFERROR(IF(AND(Q59="Impacto",Q60="Impacto"),(AB59-(+AB59*T60)),IF(AND(Q59="Probabilidad",Q60="Impacto"),(AB58-(+AB58*T60)),IF(Q60="Probabilidad",AB59,""))),"")</f>
        <v/>
      </c>
      <c r="AC60" s="113" t="str">
        <f t="shared" si="52"/>
        <v/>
      </c>
      <c r="AD60" s="114"/>
      <c r="AE60" s="115"/>
      <c r="AF60" s="116"/>
      <c r="AG60" s="117"/>
      <c r="AH60" s="117"/>
      <c r="AI60" s="117"/>
      <c r="AJ60" s="115"/>
      <c r="AK60" s="116"/>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x14ac:dyDescent="0.3">
      <c r="A61" s="358"/>
      <c r="B61" s="390"/>
      <c r="C61" s="390"/>
      <c r="D61" s="390"/>
      <c r="E61" s="393"/>
      <c r="F61" s="390"/>
      <c r="G61" s="396"/>
      <c r="H61" s="399"/>
      <c r="I61" s="402"/>
      <c r="J61" s="421"/>
      <c r="K61" s="402">
        <f>IF(NOT(ISERROR(MATCH(J61,_xlfn.ANCHORARRAY(E72),0))),I74&amp;"Por favor no seleccionar los criterios de impacto",J61)</f>
        <v>0</v>
      </c>
      <c r="L61" s="399"/>
      <c r="M61" s="402"/>
      <c r="N61" s="424"/>
      <c r="O61" s="106">
        <v>4</v>
      </c>
      <c r="P61" s="176"/>
      <c r="Q61" s="107" t="str">
        <f t="shared" ref="Q61:Q63" si="53">IF(OR(R61="Preventivo",R61="Detectivo"),"Probabilidad",IF(R61="Correctivo","Impacto",""))</f>
        <v/>
      </c>
      <c r="R61" s="108"/>
      <c r="S61" s="108"/>
      <c r="T61" s="109" t="str">
        <f t="shared" si="50"/>
        <v/>
      </c>
      <c r="U61" s="108"/>
      <c r="V61" s="108"/>
      <c r="W61" s="108"/>
      <c r="X61" s="110" t="str">
        <f t="shared" ref="X61:X63" si="54">IFERROR(IF(AND(Q60="Probabilidad",Q61="Probabilidad"),(Z60-(+Z60*T61)),IF(AND(Q60="Impacto",Q61="Probabilidad"),(Z59-(+Z59*T61)),IF(Q61="Impacto",Z60,""))),"")</f>
        <v/>
      </c>
      <c r="Y61" s="111" t="str">
        <f t="shared" si="3"/>
        <v/>
      </c>
      <c r="Z61" s="112" t="str">
        <f t="shared" si="51"/>
        <v/>
      </c>
      <c r="AA61" s="111" t="str">
        <f t="shared" si="5"/>
        <v/>
      </c>
      <c r="AB61" s="112" t="str">
        <f t="shared" ref="AB61:AB63" si="55">IFERROR(IF(AND(Q60="Impacto",Q61="Impacto"),(AB60-(+AB60*T61)),IF(AND(Q60="Probabilidad",Q61="Impacto"),(AB59-(+AB59*T61)),IF(Q61="Probabilidad",AB60,""))),"")</f>
        <v/>
      </c>
      <c r="AC61" s="11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4"/>
      <c r="AE61" s="115"/>
      <c r="AF61" s="116"/>
      <c r="AG61" s="117"/>
      <c r="AH61" s="117"/>
      <c r="AI61" s="117"/>
      <c r="AJ61" s="115"/>
      <c r="AK61" s="116"/>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x14ac:dyDescent="0.3">
      <c r="A62" s="358"/>
      <c r="B62" s="390"/>
      <c r="C62" s="390"/>
      <c r="D62" s="390"/>
      <c r="E62" s="393"/>
      <c r="F62" s="390"/>
      <c r="G62" s="396"/>
      <c r="H62" s="399"/>
      <c r="I62" s="402"/>
      <c r="J62" s="421"/>
      <c r="K62" s="402">
        <f>IF(NOT(ISERROR(MATCH(J62,_xlfn.ANCHORARRAY(E73),0))),I75&amp;"Por favor no seleccionar los criterios de impacto",J62)</f>
        <v>0</v>
      </c>
      <c r="L62" s="399"/>
      <c r="M62" s="402"/>
      <c r="N62" s="424"/>
      <c r="O62" s="106">
        <v>5</v>
      </c>
      <c r="P62" s="176"/>
      <c r="Q62" s="107" t="str">
        <f t="shared" si="53"/>
        <v/>
      </c>
      <c r="R62" s="108"/>
      <c r="S62" s="108"/>
      <c r="T62" s="109" t="str">
        <f t="shared" si="50"/>
        <v/>
      </c>
      <c r="U62" s="108"/>
      <c r="V62" s="108"/>
      <c r="W62" s="108"/>
      <c r="X62" s="110" t="str">
        <f t="shared" si="54"/>
        <v/>
      </c>
      <c r="Y62" s="111" t="str">
        <f t="shared" si="3"/>
        <v/>
      </c>
      <c r="Z62" s="112" t="str">
        <f t="shared" si="51"/>
        <v/>
      </c>
      <c r="AA62" s="111" t="str">
        <f t="shared" si="5"/>
        <v/>
      </c>
      <c r="AB62" s="112" t="str">
        <f t="shared" si="55"/>
        <v/>
      </c>
      <c r="AC62" s="113" t="str">
        <f t="shared" ref="AC62:AC63" si="56">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14"/>
      <c r="AE62" s="115"/>
      <c r="AF62" s="116"/>
      <c r="AG62" s="117"/>
      <c r="AH62" s="117"/>
      <c r="AI62" s="117"/>
      <c r="AJ62" s="115"/>
      <c r="AK62" s="116"/>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x14ac:dyDescent="0.3">
      <c r="A63" s="359"/>
      <c r="B63" s="391"/>
      <c r="C63" s="391"/>
      <c r="D63" s="391"/>
      <c r="E63" s="394"/>
      <c r="F63" s="391"/>
      <c r="G63" s="397"/>
      <c r="H63" s="400"/>
      <c r="I63" s="403"/>
      <c r="J63" s="422"/>
      <c r="K63" s="403">
        <f>IF(NOT(ISERROR(MATCH(J63,_xlfn.ANCHORARRAY(E74),0))),I76&amp;"Por favor no seleccionar los criterios de impacto",J63)</f>
        <v>0</v>
      </c>
      <c r="L63" s="400"/>
      <c r="M63" s="403"/>
      <c r="N63" s="425"/>
      <c r="O63" s="106">
        <v>6</v>
      </c>
      <c r="P63" s="176"/>
      <c r="Q63" s="107" t="str">
        <f t="shared" si="53"/>
        <v/>
      </c>
      <c r="R63" s="108"/>
      <c r="S63" s="108"/>
      <c r="T63" s="109" t="str">
        <f t="shared" si="50"/>
        <v/>
      </c>
      <c r="U63" s="108"/>
      <c r="V63" s="108"/>
      <c r="W63" s="108"/>
      <c r="X63" s="110" t="str">
        <f t="shared" si="54"/>
        <v/>
      </c>
      <c r="Y63" s="111" t="str">
        <f t="shared" si="3"/>
        <v/>
      </c>
      <c r="Z63" s="112" t="str">
        <f t="shared" si="51"/>
        <v/>
      </c>
      <c r="AA63" s="111" t="str">
        <f t="shared" si="5"/>
        <v/>
      </c>
      <c r="AB63" s="112" t="str">
        <f t="shared" si="55"/>
        <v/>
      </c>
      <c r="AC63" s="113" t="str">
        <f t="shared" si="56"/>
        <v/>
      </c>
      <c r="AD63" s="114"/>
      <c r="AE63" s="115"/>
      <c r="AF63" s="116"/>
      <c r="AG63" s="117"/>
      <c r="AH63" s="117"/>
      <c r="AI63" s="117"/>
      <c r="AJ63" s="115"/>
      <c r="AK63" s="116"/>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x14ac:dyDescent="0.3">
      <c r="A64" s="357">
        <v>9</v>
      </c>
      <c r="B64" s="389"/>
      <c r="C64" s="389"/>
      <c r="D64" s="389"/>
      <c r="E64" s="392"/>
      <c r="F64" s="389"/>
      <c r="G64" s="395"/>
      <c r="H64" s="398" t="str">
        <f>IF(G64&lt;=0,"",IF(G64&lt;=2,"Muy Baja",IF(G64&lt;=24,"Baja",IF(G64&lt;=500,"Media",IF(G64&lt;=5000,"Alta","Muy Alta")))))</f>
        <v/>
      </c>
      <c r="I64" s="401" t="str">
        <f>IF(H64="","",IF(H64="Muy Baja",0.2,IF(H64="Baja",0.4,IF(H64="Media",0.6,IF(H64="Alta",0.8,IF(H64="Muy Alta",1,))))))</f>
        <v/>
      </c>
      <c r="J64" s="420"/>
      <c r="K64" s="401">
        <f>IF(NOT(ISERROR(MATCH(J64,'Tabla Impacto'!$B$221:$B$223,0))),'Tabla Impacto'!$F$223&amp;"Por favor no seleccionar los criterios de impacto(Afectación Económica o presupuestal y Pérdida Reputacional)",J64)</f>
        <v>0</v>
      </c>
      <c r="L64" s="398" t="str">
        <f>IF(OR(K64='Tabla Impacto'!$C$11,K64='Tabla Impacto'!$D$11),"Leve",IF(OR(K64='Tabla Impacto'!$C$12,K64='Tabla Impacto'!$D$12),"Menor",IF(OR(K64='Tabla Impacto'!$C$13,K64='Tabla Impacto'!$D$13),"Moderado",IF(OR(K64='Tabla Impacto'!$C$14,K64='Tabla Impacto'!$D$14),"Mayor",IF(OR(K64='Tabla Impacto'!$C$15,K64='Tabla Impacto'!$D$15),"Catastrófico","")))))</f>
        <v/>
      </c>
      <c r="M64" s="401" t="str">
        <f>IF(L64="","",IF(L64="Leve",0.2,IF(L64="Menor",0.4,IF(L64="Moderado",0.6,IF(L64="Mayor",0.8,IF(L64="Catastrófico",1,))))))</f>
        <v/>
      </c>
      <c r="N64" s="423"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06">
        <v>1</v>
      </c>
      <c r="P64" s="176"/>
      <c r="Q64" s="162"/>
      <c r="R64" s="167"/>
      <c r="S64" s="167"/>
      <c r="T64" s="168" t="str">
        <f>IF(AND(R64="Preventivo",S64="Automático"),"50%",IF(AND(R64="Preventivo",S64="Manual"),"40%",IF(AND(R64="Detectivo",S64="Automático"),"40%",IF(AND(R64="Detectivo",S64="Manual"),"30%",IF(AND(R64="Correctivo",S64="Automático"),"35%",IF(AND(R64="Correctivo",S64="Manual"),"25%",""))))))</f>
        <v/>
      </c>
      <c r="U64" s="167"/>
      <c r="V64" s="167"/>
      <c r="W64" s="167"/>
      <c r="X64" s="161" t="str">
        <f>IFERROR(IF(Q64="Probabilidad",(I64-(+I64*T64)),IF(Q64="Impacto",I64,"")),"")</f>
        <v/>
      </c>
      <c r="Y64" s="169" t="str">
        <f>IFERROR(IF(X64="","",IF(X64&lt;=0.2,"Muy Baja",IF(X64&lt;=0.4,"Baja",IF(X64&lt;=0.6,"Media",IF(X64&lt;=0.8,"Alta","Muy Alta"))))),"")</f>
        <v/>
      </c>
      <c r="Z64" s="170" t="str">
        <f>+X64</f>
        <v/>
      </c>
      <c r="AA64" s="169" t="str">
        <f>IFERROR(IF(AB64="","",IF(AB64&lt;=0.2,"Leve",IF(AB64&lt;=0.4,"Menor",IF(AB64&lt;=0.6,"Moderado",IF(AB64&lt;=0.8,"Mayor","Catastrófico"))))),"")</f>
        <v/>
      </c>
      <c r="AB64" s="170" t="str">
        <f>IFERROR(IF(Q64="Impacto",(M64-(+M64*T64)),IF(Q64="Probabilidad",M64,"")),"")</f>
        <v/>
      </c>
      <c r="AC64" s="171"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72"/>
      <c r="AE64" s="115"/>
      <c r="AF64" s="115"/>
      <c r="AG64" s="117"/>
      <c r="AH64" s="117"/>
      <c r="AI64" s="117"/>
      <c r="AJ64" s="115"/>
      <c r="AK64" s="116"/>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x14ac:dyDescent="0.3">
      <c r="A65" s="358"/>
      <c r="B65" s="390"/>
      <c r="C65" s="390"/>
      <c r="D65" s="390"/>
      <c r="E65" s="393"/>
      <c r="F65" s="390"/>
      <c r="G65" s="396"/>
      <c r="H65" s="399"/>
      <c r="I65" s="402"/>
      <c r="J65" s="421"/>
      <c r="K65" s="402">
        <f>IF(NOT(ISERROR(MATCH(J65,_xlfn.ANCHORARRAY(E76),0))),I78&amp;"Por favor no seleccionar los criterios de impacto",J65)</f>
        <v>0</v>
      </c>
      <c r="L65" s="399"/>
      <c r="M65" s="402"/>
      <c r="N65" s="424"/>
      <c r="O65" s="106">
        <v>2</v>
      </c>
      <c r="P65" s="176"/>
      <c r="Q65" s="107" t="str">
        <f>IF(OR(R65="Preventivo",R65="Detectivo"),"Probabilidad",IF(R65="Correctivo","Impacto",""))</f>
        <v/>
      </c>
      <c r="R65" s="108"/>
      <c r="S65" s="108"/>
      <c r="T65" s="109" t="str">
        <f t="shared" ref="T65:T69" si="57">IF(AND(R65="Preventivo",S65="Automático"),"50%",IF(AND(R65="Preventivo",S65="Manual"),"40%",IF(AND(R65="Detectivo",S65="Automático"),"40%",IF(AND(R65="Detectivo",S65="Manual"),"30%",IF(AND(R65="Correctivo",S65="Automático"),"35%",IF(AND(R65="Correctivo",S65="Manual"),"25%",""))))))</f>
        <v/>
      </c>
      <c r="U65" s="108"/>
      <c r="V65" s="108"/>
      <c r="W65" s="108"/>
      <c r="X65" s="110" t="str">
        <f>IFERROR(IF(AND(Q64="Probabilidad",Q65="Probabilidad"),(Z64-(+Z64*T65)),IF(Q65="Probabilidad",(I64-(+I64*T65)),IF(Q65="Impacto",Z64,""))),"")</f>
        <v/>
      </c>
      <c r="Y65" s="111" t="str">
        <f t="shared" si="3"/>
        <v/>
      </c>
      <c r="Z65" s="112" t="str">
        <f t="shared" ref="Z65:Z69" si="58">+X65</f>
        <v/>
      </c>
      <c r="AA65" s="111" t="str">
        <f t="shared" si="5"/>
        <v/>
      </c>
      <c r="AB65" s="112" t="str">
        <f>IFERROR(IF(AND(Q64="Impacto",Q65="Impacto"),(AB64-(+AB64*T65)),IF(Q65="Impacto",(M64-(+M64*T65)),IF(Q65="Probabilidad",AB64,""))),"")</f>
        <v/>
      </c>
      <c r="AC65" s="113" t="str">
        <f t="shared" ref="AC65:AC66" si="59">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4"/>
      <c r="AE65" s="115"/>
      <c r="AF65" s="116"/>
      <c r="AG65" s="117"/>
      <c r="AH65" s="117"/>
      <c r="AI65" s="117"/>
      <c r="AJ65" s="115"/>
      <c r="AK65" s="116"/>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x14ac:dyDescent="0.3">
      <c r="A66" s="358"/>
      <c r="B66" s="390"/>
      <c r="C66" s="390"/>
      <c r="D66" s="390"/>
      <c r="E66" s="393"/>
      <c r="F66" s="390"/>
      <c r="G66" s="396"/>
      <c r="H66" s="399"/>
      <c r="I66" s="402"/>
      <c r="J66" s="421"/>
      <c r="K66" s="402">
        <f>IF(NOT(ISERROR(MATCH(J66,_xlfn.ANCHORARRAY(E77),0))),I79&amp;"Por favor no seleccionar los criterios de impacto",J66)</f>
        <v>0</v>
      </c>
      <c r="L66" s="399"/>
      <c r="M66" s="402"/>
      <c r="N66" s="424"/>
      <c r="O66" s="106">
        <v>3</v>
      </c>
      <c r="P66" s="177"/>
      <c r="Q66" s="107" t="str">
        <f>IF(OR(R66="Preventivo",R66="Detectivo"),"Probabilidad",IF(R66="Correctivo","Impacto",""))</f>
        <v/>
      </c>
      <c r="R66" s="108"/>
      <c r="S66" s="108"/>
      <c r="T66" s="109" t="str">
        <f t="shared" si="57"/>
        <v/>
      </c>
      <c r="U66" s="108"/>
      <c r="V66" s="108"/>
      <c r="W66" s="108"/>
      <c r="X66" s="110" t="str">
        <f>IFERROR(IF(AND(Q65="Probabilidad",Q66="Probabilidad"),(Z65-(+Z65*T66)),IF(AND(Q65="Impacto",Q66="Probabilidad"),(Z64-(+Z64*T66)),IF(Q66="Impacto",Z65,""))),"")</f>
        <v/>
      </c>
      <c r="Y66" s="111" t="str">
        <f t="shared" si="3"/>
        <v/>
      </c>
      <c r="Z66" s="112" t="str">
        <f t="shared" si="58"/>
        <v/>
      </c>
      <c r="AA66" s="111" t="str">
        <f t="shared" si="5"/>
        <v/>
      </c>
      <c r="AB66" s="112" t="str">
        <f>IFERROR(IF(AND(Q65="Impacto",Q66="Impacto"),(AB65-(+AB65*T66)),IF(AND(Q65="Probabilidad",Q66="Impacto"),(AB64-(+AB64*T66)),IF(Q66="Probabilidad",AB65,""))),"")</f>
        <v/>
      </c>
      <c r="AC66" s="113" t="str">
        <f t="shared" si="59"/>
        <v/>
      </c>
      <c r="AD66" s="114"/>
      <c r="AE66" s="115"/>
      <c r="AF66" s="116"/>
      <c r="AG66" s="117"/>
      <c r="AH66" s="117"/>
      <c r="AI66" s="117"/>
      <c r="AJ66" s="115"/>
      <c r="AK66" s="116"/>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x14ac:dyDescent="0.3">
      <c r="A67" s="358"/>
      <c r="B67" s="390"/>
      <c r="C67" s="390"/>
      <c r="D67" s="390"/>
      <c r="E67" s="393"/>
      <c r="F67" s="390"/>
      <c r="G67" s="396"/>
      <c r="H67" s="399"/>
      <c r="I67" s="402"/>
      <c r="J67" s="421"/>
      <c r="K67" s="402">
        <f>IF(NOT(ISERROR(MATCH(J67,_xlfn.ANCHORARRAY(E78),0))),I80&amp;"Por favor no seleccionar los criterios de impacto",J67)</f>
        <v>0</v>
      </c>
      <c r="L67" s="399"/>
      <c r="M67" s="402"/>
      <c r="N67" s="424"/>
      <c r="O67" s="106">
        <v>4</v>
      </c>
      <c r="P67" s="176"/>
      <c r="Q67" s="107" t="str">
        <f t="shared" ref="Q67:Q69" si="60">IF(OR(R67="Preventivo",R67="Detectivo"),"Probabilidad",IF(R67="Correctivo","Impacto",""))</f>
        <v/>
      </c>
      <c r="R67" s="108"/>
      <c r="S67" s="108"/>
      <c r="T67" s="109" t="str">
        <f t="shared" si="57"/>
        <v/>
      </c>
      <c r="U67" s="108"/>
      <c r="V67" s="108"/>
      <c r="W67" s="108"/>
      <c r="X67" s="110" t="str">
        <f t="shared" ref="X67:X68" si="61">IFERROR(IF(AND(Q66="Probabilidad",Q67="Probabilidad"),(Z66-(+Z66*T67)),IF(AND(Q66="Impacto",Q67="Probabilidad"),(Z65-(+Z65*T67)),IF(Q67="Impacto",Z66,""))),"")</f>
        <v/>
      </c>
      <c r="Y67" s="111" t="str">
        <f t="shared" si="3"/>
        <v/>
      </c>
      <c r="Z67" s="112" t="str">
        <f t="shared" si="58"/>
        <v/>
      </c>
      <c r="AA67" s="111" t="str">
        <f t="shared" si="5"/>
        <v/>
      </c>
      <c r="AB67" s="112" t="str">
        <f t="shared" ref="AB67:AB68" si="62">IFERROR(IF(AND(Q66="Impacto",Q67="Impacto"),(AB66-(+AB66*T67)),IF(AND(Q66="Probabilidad",Q67="Impacto"),(AB65-(+AB65*T67)),IF(Q67="Probabilidad",AB66,""))),"")</f>
        <v/>
      </c>
      <c r="AC67" s="11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4"/>
      <c r="AE67" s="115"/>
      <c r="AF67" s="116"/>
      <c r="AG67" s="117"/>
      <c r="AH67" s="117"/>
      <c r="AI67" s="117"/>
      <c r="AJ67" s="115"/>
      <c r="AK67" s="116"/>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row>
    <row r="68" spans="1:69" ht="18" hidden="1" customHeight="1" x14ac:dyDescent="0.3">
      <c r="A68" s="358"/>
      <c r="B68" s="390"/>
      <c r="C68" s="390"/>
      <c r="D68" s="390"/>
      <c r="E68" s="393"/>
      <c r="F68" s="390"/>
      <c r="G68" s="396"/>
      <c r="H68" s="399"/>
      <c r="I68" s="402"/>
      <c r="J68" s="421"/>
      <c r="K68" s="402">
        <f>IF(NOT(ISERROR(MATCH(J68,_xlfn.ANCHORARRAY(E79),0))),I81&amp;"Por favor no seleccionar los criterios de impacto",J68)</f>
        <v>0</v>
      </c>
      <c r="L68" s="399"/>
      <c r="M68" s="402"/>
      <c r="N68" s="424"/>
      <c r="O68" s="106">
        <v>5</v>
      </c>
      <c r="P68" s="176"/>
      <c r="Q68" s="107" t="str">
        <f t="shared" si="60"/>
        <v/>
      </c>
      <c r="R68" s="108"/>
      <c r="S68" s="108"/>
      <c r="T68" s="109" t="str">
        <f t="shared" si="57"/>
        <v/>
      </c>
      <c r="U68" s="108"/>
      <c r="V68" s="108"/>
      <c r="W68" s="108"/>
      <c r="X68" s="110" t="str">
        <f t="shared" si="61"/>
        <v/>
      </c>
      <c r="Y68" s="111" t="str">
        <f t="shared" si="3"/>
        <v/>
      </c>
      <c r="Z68" s="112" t="str">
        <f t="shared" si="58"/>
        <v/>
      </c>
      <c r="AA68" s="111" t="str">
        <f t="shared" si="5"/>
        <v/>
      </c>
      <c r="AB68" s="112" t="str">
        <f t="shared" si="62"/>
        <v/>
      </c>
      <c r="AC68" s="113" t="str">
        <f t="shared" ref="AC68:AC69" si="63">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14"/>
      <c r="AE68" s="115"/>
      <c r="AF68" s="116"/>
      <c r="AG68" s="117"/>
      <c r="AH68" s="117"/>
      <c r="AI68" s="117"/>
      <c r="AJ68" s="115"/>
      <c r="AK68" s="116"/>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row>
    <row r="69" spans="1:69" ht="18" hidden="1" customHeight="1" x14ac:dyDescent="0.3">
      <c r="A69" s="359"/>
      <c r="B69" s="391"/>
      <c r="C69" s="391"/>
      <c r="D69" s="391"/>
      <c r="E69" s="394"/>
      <c r="F69" s="391"/>
      <c r="G69" s="397"/>
      <c r="H69" s="400"/>
      <c r="I69" s="403"/>
      <c r="J69" s="422"/>
      <c r="K69" s="403">
        <f>IF(NOT(ISERROR(MATCH(J69,_xlfn.ANCHORARRAY(E80),0))),I82&amp;"Por favor no seleccionar los criterios de impacto",J69)</f>
        <v>0</v>
      </c>
      <c r="L69" s="400"/>
      <c r="M69" s="403"/>
      <c r="N69" s="425"/>
      <c r="O69" s="106">
        <v>6</v>
      </c>
      <c r="P69" s="176"/>
      <c r="Q69" s="107" t="str">
        <f t="shared" si="60"/>
        <v/>
      </c>
      <c r="R69" s="108"/>
      <c r="S69" s="108"/>
      <c r="T69" s="109" t="str">
        <f t="shared" si="57"/>
        <v/>
      </c>
      <c r="U69" s="108"/>
      <c r="V69" s="108"/>
      <c r="W69" s="108"/>
      <c r="X69" s="110" t="str">
        <f>IFERROR(IF(AND(Q68="Probabilidad",Q69="Probabilidad"),(Z68-(+Z68*T69)),IF(AND(Q68="Impacto",Q69="Probabilidad"),(Z67-(+Z67*T69)),IF(Q69="Impacto",Z68,""))),"")</f>
        <v/>
      </c>
      <c r="Y69" s="111" t="str">
        <f t="shared" si="3"/>
        <v/>
      </c>
      <c r="Z69" s="112" t="str">
        <f t="shared" si="58"/>
        <v/>
      </c>
      <c r="AA69" s="111" t="str">
        <f t="shared" si="5"/>
        <v/>
      </c>
      <c r="AB69" s="112" t="str">
        <f>IFERROR(IF(AND(Q68="Impacto",Q69="Impacto"),(AB68-(+AB68*T69)),IF(AND(Q68="Probabilidad",Q69="Impacto"),(AB67-(+AB67*T69)),IF(Q69="Probabilidad",AB68,""))),"")</f>
        <v/>
      </c>
      <c r="AC69" s="113" t="str">
        <f t="shared" si="63"/>
        <v/>
      </c>
      <c r="AD69" s="114"/>
      <c r="AE69" s="115"/>
      <c r="AF69" s="116"/>
      <c r="AG69" s="117"/>
      <c r="AH69" s="117"/>
      <c r="AI69" s="117"/>
      <c r="AJ69" s="115"/>
      <c r="AK69" s="116"/>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row>
    <row r="70" spans="1:69" ht="18" hidden="1" customHeight="1" x14ac:dyDescent="0.3">
      <c r="A70" s="357">
        <v>10</v>
      </c>
      <c r="B70" s="389"/>
      <c r="C70" s="389"/>
      <c r="D70" s="389"/>
      <c r="E70" s="392"/>
      <c r="F70" s="389"/>
      <c r="G70" s="395"/>
      <c r="H70" s="398" t="str">
        <f>IF(G70&lt;=0,"",IF(G70&lt;=2,"Muy Baja",IF(G70&lt;=24,"Baja",IF(G70&lt;=500,"Media",IF(G70&lt;=5000,"Alta","Muy Alta")))))</f>
        <v/>
      </c>
      <c r="I70" s="401" t="str">
        <f>IF(H70="","",IF(H70="Muy Baja",0.2,IF(H70="Baja",0.4,IF(H70="Media",0.6,IF(H70="Alta",0.8,IF(H70="Muy Alta",1,))))))</f>
        <v/>
      </c>
      <c r="J70" s="420"/>
      <c r="K70" s="401">
        <f>IF(NOT(ISERROR(MATCH(J70,'Tabla Impacto'!$B$221:$B$223,0))),'Tabla Impacto'!$F$223&amp;"Por favor no seleccionar los criterios de impacto(Afectación Económica o presupuestal y Pérdida Reputacional)",J70)</f>
        <v>0</v>
      </c>
      <c r="L70" s="398" t="str">
        <f>IF(OR(K70='Tabla Impacto'!$C$11,K70='Tabla Impacto'!$D$11),"Leve",IF(OR(K70='Tabla Impacto'!$C$12,K70='Tabla Impacto'!$D$12),"Menor",IF(OR(K70='Tabla Impacto'!$C$13,K70='Tabla Impacto'!$D$13),"Moderado",IF(OR(K70='Tabla Impacto'!$C$14,K70='Tabla Impacto'!$D$14),"Mayor",IF(OR(K70='Tabla Impacto'!$C$15,K70='Tabla Impacto'!$D$15),"Catastrófico","")))))</f>
        <v/>
      </c>
      <c r="M70" s="401" t="str">
        <f>IF(L70="","",IF(L70="Leve",0.2,IF(L70="Menor",0.4,IF(L70="Moderado",0.6,IF(L70="Mayor",0.8,IF(L70="Catastrófico",1,))))))</f>
        <v/>
      </c>
      <c r="N70" s="423" t="str">
        <f>IF(OR(AND(H70="Muy Baja",L70="Leve"),AND(H70="Muy Baja",L70="Menor"),AND(H70="Baja",L70="Leve")),"Bajo",IF(OR(AND(H70="Muy baja",L70="Moderado"),AND(H70="Baja",L70="Menor"),AND(H70="Baja",L70="Moderado"),AND(H70="Media",L70="Leve"),AND(H70="Media",L70="Menor"),AND(H70="Media",L70="Moderado"),AND(H70="Alta",L70="Leve"),AND(H70="Alta",L70="Menor")),"Moderado",IF(OR(AND(H70="Muy Baja",L70="Mayor"),AND(H70="Baja",L70="Mayor"),AND(H70="Media",L70="Mayor"),AND(H70="Alta",L70="Moderado"),AND(H70="Alta",L70="Mayor"),AND(H70="Muy Alta",L70="Leve"),AND(H70="Muy Alta",L70="Menor"),AND(H70="Muy Alta",L70="Moderado"),AND(H70="Muy Alta",L70="Mayor")),"Alto",IF(OR(AND(H70="Muy Baja",L70="Catastrófico"),AND(H70="Baja",L70="Catastrófico"),AND(H70="Media",L70="Catastrófico"),AND(H70="Alta",L70="Catastrófico"),AND(H70="Muy Alta",L70="Catastrófico")),"Extremo",""))))</f>
        <v/>
      </c>
      <c r="O70" s="106">
        <v>1</v>
      </c>
      <c r="P70" s="176"/>
      <c r="Q70" s="162"/>
      <c r="R70" s="167"/>
      <c r="S70" s="167"/>
      <c r="T70" s="168" t="str">
        <f>IF(AND(R70="Preventivo",S70="Automático"),"50%",IF(AND(R70="Preventivo",S70="Manual"),"40%",IF(AND(R70="Detectivo",S70="Automático"),"40%",IF(AND(R70="Detectivo",S70="Manual"),"30%",IF(AND(R70="Correctivo",S70="Automático"),"35%",IF(AND(R70="Correctivo",S70="Manual"),"25%",""))))))</f>
        <v/>
      </c>
      <c r="U70" s="167"/>
      <c r="V70" s="167"/>
      <c r="W70" s="167"/>
      <c r="X70" s="161" t="str">
        <f>IFERROR(IF(Q70="Probabilidad",(I70-(+I70*T70)),IF(Q70="Impacto",I70,"")),"")</f>
        <v/>
      </c>
      <c r="Y70" s="169" t="str">
        <f>IFERROR(IF(X70="","",IF(X70&lt;=0.2,"Muy Baja",IF(X70&lt;=0.4,"Baja",IF(X70&lt;=0.6,"Media",IF(X70&lt;=0.8,"Alta","Muy Alta"))))),"")</f>
        <v/>
      </c>
      <c r="Z70" s="170" t="str">
        <f>+X70</f>
        <v/>
      </c>
      <c r="AA70" s="169" t="str">
        <f>IFERROR(IF(AB70="","",IF(AB70&lt;=0.2,"Leve",IF(AB70&lt;=0.4,"Menor",IF(AB70&lt;=0.6,"Moderado",IF(AB70&lt;=0.8,"Mayor","Catastrófico"))))),"")</f>
        <v/>
      </c>
      <c r="AB70" s="170" t="str">
        <f>IFERROR(IF(Q70="Impacto",(M70-(+M70*T70)),IF(Q70="Probabilidad",M70,"")),"")</f>
        <v/>
      </c>
      <c r="AC70" s="171" t="str">
        <f>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72"/>
      <c r="AE70" s="115"/>
      <c r="AF70" s="116"/>
      <c r="AG70" s="117"/>
      <c r="AH70" s="117"/>
      <c r="AI70" s="117"/>
      <c r="AJ70" s="115"/>
      <c r="AK70" s="116"/>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row>
    <row r="71" spans="1:69" ht="18" hidden="1" customHeight="1" x14ac:dyDescent="0.3">
      <c r="A71" s="358"/>
      <c r="B71" s="390"/>
      <c r="C71" s="390"/>
      <c r="D71" s="390"/>
      <c r="E71" s="393"/>
      <c r="F71" s="390"/>
      <c r="G71" s="396"/>
      <c r="H71" s="399"/>
      <c r="I71" s="402"/>
      <c r="J71" s="421"/>
      <c r="K71" s="402">
        <f>IF(NOT(ISERROR(MATCH(J71,_xlfn.ANCHORARRAY(E82),0))),I84&amp;"Por favor no seleccionar los criterios de impacto",J71)</f>
        <v>0</v>
      </c>
      <c r="L71" s="399"/>
      <c r="M71" s="402"/>
      <c r="N71" s="424"/>
      <c r="O71" s="106">
        <v>2</v>
      </c>
      <c r="P71" s="176"/>
      <c r="Q71" s="107" t="str">
        <f>IF(OR(R71="Preventivo",R71="Detectivo"),"Probabilidad",IF(R71="Correctivo","Impacto",""))</f>
        <v/>
      </c>
      <c r="R71" s="108"/>
      <c r="S71" s="108"/>
      <c r="T71" s="109" t="str">
        <f t="shared" ref="T71:T75" si="64">IF(AND(R71="Preventivo",S71="Automático"),"50%",IF(AND(R71="Preventivo",S71="Manual"),"40%",IF(AND(R71="Detectivo",S71="Automático"),"40%",IF(AND(R71="Detectivo",S71="Manual"),"30%",IF(AND(R71="Correctivo",S71="Automático"),"35%",IF(AND(R71="Correctivo",S71="Manual"),"25%",""))))))</f>
        <v/>
      </c>
      <c r="U71" s="108"/>
      <c r="V71" s="108"/>
      <c r="W71" s="108"/>
      <c r="X71" s="110" t="str">
        <f>IFERROR(IF(AND(Q70="Probabilidad",Q71="Probabilidad"),(Z70-(+Z70*T71)),IF(Q71="Probabilidad",(I70-(+I70*T71)),IF(Q71="Impacto",Z70,""))),"")</f>
        <v/>
      </c>
      <c r="Y71" s="111" t="str">
        <f t="shared" si="3"/>
        <v/>
      </c>
      <c r="Z71" s="112" t="str">
        <f t="shared" ref="Z71:Z75" si="65">+X71</f>
        <v/>
      </c>
      <c r="AA71" s="111" t="str">
        <f t="shared" si="5"/>
        <v/>
      </c>
      <c r="AB71" s="112" t="str">
        <f>IFERROR(IF(AND(Q70="Impacto",Q71="Impacto"),(AB70-(+AB70*T71)),IF(Q71="Impacto",(M70-(+M70*T71)),IF(Q71="Probabilidad",AB70,""))),"")</f>
        <v/>
      </c>
      <c r="AC71" s="113" t="str">
        <f t="shared" ref="AC71:AC72" si="66">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4"/>
      <c r="AE71" s="115"/>
      <c r="AF71" s="116"/>
      <c r="AG71" s="117"/>
      <c r="AH71" s="117"/>
      <c r="AI71" s="117"/>
      <c r="AJ71" s="115"/>
      <c r="AK71" s="116"/>
    </row>
    <row r="72" spans="1:69" ht="18" hidden="1" customHeight="1" x14ac:dyDescent="0.3">
      <c r="A72" s="358"/>
      <c r="B72" s="390"/>
      <c r="C72" s="390"/>
      <c r="D72" s="390"/>
      <c r="E72" s="393"/>
      <c r="F72" s="390"/>
      <c r="G72" s="396"/>
      <c r="H72" s="399"/>
      <c r="I72" s="402"/>
      <c r="J72" s="421"/>
      <c r="K72" s="402">
        <f>IF(NOT(ISERROR(MATCH(J72,_xlfn.ANCHORARRAY(E83),0))),I85&amp;"Por favor no seleccionar los criterios de impacto",J72)</f>
        <v>0</v>
      </c>
      <c r="L72" s="399"/>
      <c r="M72" s="402"/>
      <c r="N72" s="424"/>
      <c r="O72" s="106">
        <v>3</v>
      </c>
      <c r="P72" s="177"/>
      <c r="Q72" s="107" t="str">
        <f>IF(OR(R72="Preventivo",R72="Detectivo"),"Probabilidad",IF(R72="Correctivo","Impacto",""))</f>
        <v/>
      </c>
      <c r="R72" s="108"/>
      <c r="S72" s="108"/>
      <c r="T72" s="109" t="str">
        <f t="shared" si="64"/>
        <v/>
      </c>
      <c r="U72" s="108"/>
      <c r="V72" s="108"/>
      <c r="W72" s="108"/>
      <c r="X72" s="110" t="str">
        <f>IFERROR(IF(AND(Q71="Probabilidad",Q72="Probabilidad"),(Z71-(+Z71*T72)),IF(AND(Q71="Impacto",Q72="Probabilidad"),(Z70-(+Z70*T72)),IF(Q72="Impacto",Z71,""))),"")</f>
        <v/>
      </c>
      <c r="Y72" s="111" t="str">
        <f t="shared" si="3"/>
        <v/>
      </c>
      <c r="Z72" s="112" t="str">
        <f t="shared" si="65"/>
        <v/>
      </c>
      <c r="AA72" s="111" t="str">
        <f t="shared" si="5"/>
        <v/>
      </c>
      <c r="AB72" s="112" t="str">
        <f>IFERROR(IF(AND(Q71="Impacto",Q72="Impacto"),(AB71-(+AB71*T72)),IF(AND(Q71="Probabilidad",Q72="Impacto"),(AB70-(+AB70*T72)),IF(Q72="Probabilidad",AB71,""))),"")</f>
        <v/>
      </c>
      <c r="AC72" s="113" t="str">
        <f t="shared" si="66"/>
        <v/>
      </c>
      <c r="AD72" s="114"/>
      <c r="AE72" s="115"/>
      <c r="AF72" s="116"/>
      <c r="AG72" s="117"/>
      <c r="AH72" s="117"/>
      <c r="AI72" s="117"/>
      <c r="AJ72" s="115"/>
      <c r="AK72" s="116"/>
    </row>
    <row r="73" spans="1:69" ht="18" hidden="1" customHeight="1" x14ac:dyDescent="0.3">
      <c r="A73" s="358"/>
      <c r="B73" s="390"/>
      <c r="C73" s="390"/>
      <c r="D73" s="390"/>
      <c r="E73" s="393"/>
      <c r="F73" s="390"/>
      <c r="G73" s="396"/>
      <c r="H73" s="399"/>
      <c r="I73" s="402"/>
      <c r="J73" s="421"/>
      <c r="K73" s="402">
        <f>IF(NOT(ISERROR(MATCH(J73,_xlfn.ANCHORARRAY(E84),0))),I86&amp;"Por favor no seleccionar los criterios de impacto",J73)</f>
        <v>0</v>
      </c>
      <c r="L73" s="399"/>
      <c r="M73" s="402"/>
      <c r="N73" s="424"/>
      <c r="O73" s="106">
        <v>4</v>
      </c>
      <c r="P73" s="176"/>
      <c r="Q73" s="107" t="str">
        <f t="shared" ref="Q73:Q75" si="67">IF(OR(R73="Preventivo",R73="Detectivo"),"Probabilidad",IF(R73="Correctivo","Impacto",""))</f>
        <v/>
      </c>
      <c r="R73" s="108"/>
      <c r="S73" s="108"/>
      <c r="T73" s="109" t="str">
        <f t="shared" si="64"/>
        <v/>
      </c>
      <c r="U73" s="108"/>
      <c r="V73" s="108"/>
      <c r="W73" s="108"/>
      <c r="X73" s="110" t="str">
        <f t="shared" ref="X73:X74" si="68">IFERROR(IF(AND(Q72="Probabilidad",Q73="Probabilidad"),(Z72-(+Z72*T73)),IF(AND(Q72="Impacto",Q73="Probabilidad"),(Z71-(+Z71*T73)),IF(Q73="Impacto",Z72,""))),"")</f>
        <v/>
      </c>
      <c r="Y73" s="111" t="str">
        <f t="shared" si="3"/>
        <v/>
      </c>
      <c r="Z73" s="112" t="str">
        <f t="shared" si="65"/>
        <v/>
      </c>
      <c r="AA73" s="111" t="str">
        <f t="shared" si="5"/>
        <v/>
      </c>
      <c r="AB73" s="112" t="str">
        <f t="shared" ref="AB73:AB74" si="69">IFERROR(IF(AND(Q72="Impacto",Q73="Impacto"),(AB72-(+AB72*T73)),IF(AND(Q72="Probabilidad",Q73="Impacto"),(AB71-(+AB71*T73)),IF(Q73="Probabilidad",AB72,""))),"")</f>
        <v/>
      </c>
      <c r="AC73" s="113" t="str">
        <f>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114"/>
      <c r="AE73" s="115"/>
      <c r="AF73" s="116"/>
      <c r="AG73" s="117"/>
      <c r="AH73" s="117"/>
      <c r="AI73" s="117"/>
      <c r="AJ73" s="115"/>
      <c r="AK73" s="116"/>
    </row>
    <row r="74" spans="1:69" ht="18" hidden="1" customHeight="1" x14ac:dyDescent="0.3">
      <c r="A74" s="358"/>
      <c r="B74" s="390"/>
      <c r="C74" s="390"/>
      <c r="D74" s="390"/>
      <c r="E74" s="393"/>
      <c r="F74" s="390"/>
      <c r="G74" s="396"/>
      <c r="H74" s="399"/>
      <c r="I74" s="402"/>
      <c r="J74" s="421"/>
      <c r="K74" s="402">
        <f>IF(NOT(ISERROR(MATCH(J74,_xlfn.ANCHORARRAY(E85),0))),I87&amp;"Por favor no seleccionar los criterios de impacto",J74)</f>
        <v>0</v>
      </c>
      <c r="L74" s="399"/>
      <c r="M74" s="402"/>
      <c r="N74" s="424"/>
      <c r="O74" s="106">
        <v>5</v>
      </c>
      <c r="P74" s="176"/>
      <c r="Q74" s="107" t="str">
        <f t="shared" si="67"/>
        <v/>
      </c>
      <c r="R74" s="108"/>
      <c r="S74" s="108"/>
      <c r="T74" s="109" t="str">
        <f t="shared" si="64"/>
        <v/>
      </c>
      <c r="U74" s="108"/>
      <c r="V74" s="108"/>
      <c r="W74" s="108"/>
      <c r="X74" s="110" t="str">
        <f t="shared" si="68"/>
        <v/>
      </c>
      <c r="Y74" s="111" t="str">
        <f t="shared" si="3"/>
        <v/>
      </c>
      <c r="Z74" s="112" t="str">
        <f t="shared" si="65"/>
        <v/>
      </c>
      <c r="AA74" s="111" t="str">
        <f t="shared" si="5"/>
        <v/>
      </c>
      <c r="AB74" s="112" t="str">
        <f t="shared" si="69"/>
        <v/>
      </c>
      <c r="AC74" s="113" t="str">
        <f t="shared" ref="AC74:AC75" si="70">IFERROR(IF(OR(AND(Y74="Muy Baja",AA74="Leve"),AND(Y74="Muy Baja",AA74="Menor"),AND(Y74="Baja",AA74="Leve")),"Bajo",IF(OR(AND(Y74="Muy baja",AA74="Moderado"),AND(Y74="Baja",AA74="Menor"),AND(Y74="Baja",AA74="Moderado"),AND(Y74="Media",AA74="Leve"),AND(Y74="Media",AA74="Menor"),AND(Y74="Media",AA74="Moderado"),AND(Y74="Alta",AA74="Leve"),AND(Y74="Alta",AA74="Menor")),"Moderado",IF(OR(AND(Y74="Muy Baja",AA74="Mayor"),AND(Y74="Baja",AA74="Mayor"),AND(Y74="Media",AA74="Mayor"),AND(Y74="Alta",AA74="Moderado"),AND(Y74="Alta",AA74="Mayor"),AND(Y74="Muy Alta",AA74="Leve"),AND(Y74="Muy Alta",AA74="Menor"),AND(Y74="Muy Alta",AA74="Moderado"),AND(Y74="Muy Alta",AA74="Mayor")),"Alto",IF(OR(AND(Y74="Muy Baja",AA74="Catastrófico"),AND(Y74="Baja",AA74="Catastrófico"),AND(Y74="Media",AA74="Catastrófico"),AND(Y74="Alta",AA74="Catastrófico"),AND(Y74="Muy Alta",AA74="Catastrófico")),"Extremo","")))),"")</f>
        <v/>
      </c>
      <c r="AD74" s="114"/>
      <c r="AE74" s="115"/>
      <c r="AF74" s="116"/>
      <c r="AG74" s="117"/>
      <c r="AH74" s="117"/>
      <c r="AI74" s="117"/>
      <c r="AJ74" s="115"/>
      <c r="AK74" s="116"/>
    </row>
    <row r="75" spans="1:69" ht="18" hidden="1" customHeight="1" x14ac:dyDescent="0.3">
      <c r="A75" s="359"/>
      <c r="B75" s="391"/>
      <c r="C75" s="391"/>
      <c r="D75" s="391"/>
      <c r="E75" s="394"/>
      <c r="F75" s="391"/>
      <c r="G75" s="397"/>
      <c r="H75" s="400"/>
      <c r="I75" s="403"/>
      <c r="J75" s="422"/>
      <c r="K75" s="403">
        <f>IF(NOT(ISERROR(MATCH(J75,_xlfn.ANCHORARRAY(E86),0))),I88&amp;"Por favor no seleccionar los criterios de impacto",J75)</f>
        <v>0</v>
      </c>
      <c r="L75" s="400"/>
      <c r="M75" s="403"/>
      <c r="N75" s="425"/>
      <c r="O75" s="106">
        <v>6</v>
      </c>
      <c r="P75" s="176"/>
      <c r="Q75" s="107" t="str">
        <f t="shared" si="67"/>
        <v/>
      </c>
      <c r="R75" s="108"/>
      <c r="S75" s="108"/>
      <c r="T75" s="109" t="str">
        <f t="shared" si="64"/>
        <v/>
      </c>
      <c r="U75" s="108"/>
      <c r="V75" s="108"/>
      <c r="W75" s="108"/>
      <c r="X75" s="110" t="str">
        <f>IFERROR(IF(AND(Q74="Probabilidad",Q75="Probabilidad"),(Z74-(+Z74*T75)),IF(AND(Q74="Impacto",Q75="Probabilidad"),(Z73-(+Z73*T75)),IF(Q75="Impacto",Z74,""))),"")</f>
        <v/>
      </c>
      <c r="Y75" s="111" t="str">
        <f t="shared" si="3"/>
        <v/>
      </c>
      <c r="Z75" s="112" t="str">
        <f t="shared" si="65"/>
        <v/>
      </c>
      <c r="AA75" s="111" t="str">
        <f t="shared" si="5"/>
        <v/>
      </c>
      <c r="AB75" s="112" t="str">
        <f>IFERROR(IF(AND(Q74="Impacto",Q75="Impacto"),(AB74-(+AB74*T75)),IF(AND(Q74="Probabilidad",Q75="Impacto"),(AB73-(+AB73*T75)),IF(Q75="Probabilidad",AB74,""))),"")</f>
        <v/>
      </c>
      <c r="AC75" s="113" t="str">
        <f t="shared" si="70"/>
        <v/>
      </c>
      <c r="AD75" s="114"/>
      <c r="AE75" s="115"/>
      <c r="AF75" s="116"/>
      <c r="AG75" s="117"/>
      <c r="AH75" s="117"/>
      <c r="AI75" s="117"/>
      <c r="AJ75" s="115"/>
      <c r="AK75" s="116"/>
    </row>
    <row r="76" spans="1:69" ht="34.5" customHeight="1" x14ac:dyDescent="0.3">
      <c r="A76" s="6"/>
      <c r="B76" s="444" t="s">
        <v>231</v>
      </c>
      <c r="C76" s="445"/>
      <c r="D76" s="445"/>
      <c r="E76" s="445"/>
      <c r="F76" s="445"/>
      <c r="G76" s="445"/>
      <c r="H76" s="445"/>
      <c r="I76" s="445"/>
      <c r="J76" s="445"/>
      <c r="K76" s="445"/>
      <c r="L76" s="445"/>
      <c r="M76" s="445"/>
      <c r="N76" s="445"/>
      <c r="O76" s="445"/>
      <c r="P76" s="445"/>
      <c r="Q76" s="445"/>
      <c r="R76" s="445"/>
      <c r="S76" s="445"/>
      <c r="T76" s="445"/>
      <c r="U76" s="445"/>
      <c r="V76" s="445"/>
      <c r="W76" s="445"/>
      <c r="X76" s="445"/>
      <c r="Y76" s="445"/>
      <c r="Z76" s="445"/>
      <c r="AA76" s="445"/>
      <c r="AB76" s="445"/>
      <c r="AC76" s="445"/>
      <c r="AD76" s="445"/>
      <c r="AE76" s="445"/>
      <c r="AF76" s="445"/>
      <c r="AG76" s="445"/>
      <c r="AH76" s="445"/>
      <c r="AI76" s="445"/>
      <c r="AJ76" s="445"/>
      <c r="AK76" s="446"/>
    </row>
    <row r="78" spans="1:69" x14ac:dyDescent="0.3">
      <c r="A78" s="1"/>
      <c r="B78" s="24" t="s">
        <v>232</v>
      </c>
      <c r="C78" s="1"/>
      <c r="D78" s="1"/>
      <c r="F78" s="1"/>
    </row>
  </sheetData>
  <dataConsolidate/>
  <mergeCells count="236">
    <mergeCell ref="G12:G19"/>
    <mergeCell ref="F12:F19"/>
    <mergeCell ref="E12:E19"/>
    <mergeCell ref="D12:D19"/>
    <mergeCell ref="C12:C19"/>
    <mergeCell ref="B12:B19"/>
    <mergeCell ref="A12:A19"/>
    <mergeCell ref="AD32:AD33"/>
    <mergeCell ref="AC32:AC33"/>
    <mergeCell ref="AB32:AB33"/>
    <mergeCell ref="AA32:AA33"/>
    <mergeCell ref="Z32:Z33"/>
    <mergeCell ref="Y32:Y33"/>
    <mergeCell ref="W32:W33"/>
    <mergeCell ref="V32:V33"/>
    <mergeCell ref="U32:U33"/>
    <mergeCell ref="T32:T33"/>
    <mergeCell ref="S32:S33"/>
    <mergeCell ref="R32:R33"/>
    <mergeCell ref="Q32:Q33"/>
    <mergeCell ref="P32:P33"/>
    <mergeCell ref="J26:J31"/>
    <mergeCell ref="K26:K31"/>
    <mergeCell ref="L26:L31"/>
    <mergeCell ref="H10:H11"/>
    <mergeCell ref="I10:I11"/>
    <mergeCell ref="L10:L11"/>
    <mergeCell ref="M10:M11"/>
    <mergeCell ref="V12:V14"/>
    <mergeCell ref="U12:U14"/>
    <mergeCell ref="T12:T14"/>
    <mergeCell ref="S12:S14"/>
    <mergeCell ref="R12:R14"/>
    <mergeCell ref="Q12:Q14"/>
    <mergeCell ref="P12:P14"/>
    <mergeCell ref="O12:O14"/>
    <mergeCell ref="N12:N19"/>
    <mergeCell ref="M12:M19"/>
    <mergeCell ref="L12:L19"/>
    <mergeCell ref="J12:J19"/>
    <mergeCell ref="K14:K19"/>
    <mergeCell ref="I12:I19"/>
    <mergeCell ref="H12:H19"/>
    <mergeCell ref="AE10:AE11"/>
    <mergeCell ref="AK10:AK11"/>
    <mergeCell ref="AJ10:AJ11"/>
    <mergeCell ref="AI10:AI11"/>
    <mergeCell ref="AG10:AG11"/>
    <mergeCell ref="AF10:AF11"/>
    <mergeCell ref="L20:L25"/>
    <mergeCell ref="M20:M25"/>
    <mergeCell ref="N20:N25"/>
    <mergeCell ref="AC12:AC14"/>
    <mergeCell ref="AD12:AD14"/>
    <mergeCell ref="AB12:AB14"/>
    <mergeCell ref="AA12:AA14"/>
    <mergeCell ref="Z12:Z14"/>
    <mergeCell ref="Y12:Y14"/>
    <mergeCell ref="W12:W14"/>
    <mergeCell ref="Y10:Y11"/>
    <mergeCell ref="Z10:Z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B10:B11"/>
    <mergeCell ref="N10:N11"/>
    <mergeCell ref="J10:J11"/>
    <mergeCell ref="K10:K11"/>
    <mergeCell ref="Q10:Q11"/>
    <mergeCell ref="R10:W10"/>
    <mergeCell ref="G10:G11"/>
    <mergeCell ref="F20:F25"/>
    <mergeCell ref="G20:G25"/>
    <mergeCell ref="H20:H25"/>
    <mergeCell ref="I20:I25"/>
    <mergeCell ref="J20:J25"/>
    <mergeCell ref="A20:A25"/>
    <mergeCell ref="B20:B25"/>
    <mergeCell ref="C20:C25"/>
    <mergeCell ref="D20:D25"/>
    <mergeCell ref="E20:E25"/>
    <mergeCell ref="A26:A31"/>
    <mergeCell ref="B26:B31"/>
    <mergeCell ref="C26:C31"/>
    <mergeCell ref="D26:D31"/>
    <mergeCell ref="E26:E31"/>
    <mergeCell ref="F26:F31"/>
    <mergeCell ref="G26:G31"/>
    <mergeCell ref="H26:H31"/>
    <mergeCell ref="I26:I31"/>
    <mergeCell ref="A46:A51"/>
    <mergeCell ref="B46:B51"/>
    <mergeCell ref="C46:C51"/>
    <mergeCell ref="D46:D51"/>
    <mergeCell ref="E46:E51"/>
    <mergeCell ref="F46:F51"/>
    <mergeCell ref="C39:C45"/>
    <mergeCell ref="B39:B45"/>
    <mergeCell ref="A39:A45"/>
    <mergeCell ref="J46:J51"/>
    <mergeCell ref="K46:K51"/>
    <mergeCell ref="L46:L51"/>
    <mergeCell ref="I39:I45"/>
    <mergeCell ref="H39:H45"/>
    <mergeCell ref="G39:G45"/>
    <mergeCell ref="F39:F45"/>
    <mergeCell ref="E39:E45"/>
    <mergeCell ref="D39:D45"/>
    <mergeCell ref="B76:AK76"/>
    <mergeCell ref="M64:M69"/>
    <mergeCell ref="N64:N69"/>
    <mergeCell ref="J64:J69"/>
    <mergeCell ref="K64:K69"/>
    <mergeCell ref="L64:L69"/>
    <mergeCell ref="M52:M57"/>
    <mergeCell ref="N52:N57"/>
    <mergeCell ref="F58:F63"/>
    <mergeCell ref="G58:G63"/>
    <mergeCell ref="H58:H63"/>
    <mergeCell ref="I58:I63"/>
    <mergeCell ref="J58:J63"/>
    <mergeCell ref="F52:F57"/>
    <mergeCell ref="G52:G57"/>
    <mergeCell ref="H52:H57"/>
    <mergeCell ref="I52:I57"/>
    <mergeCell ref="K58:K63"/>
    <mergeCell ref="L58:L63"/>
    <mergeCell ref="M58:M63"/>
    <mergeCell ref="N58:N63"/>
    <mergeCell ref="B58:B63"/>
    <mergeCell ref="C58:C63"/>
    <mergeCell ref="D58:D63"/>
    <mergeCell ref="A1:D4"/>
    <mergeCell ref="A70:A75"/>
    <mergeCell ref="B70:B75"/>
    <mergeCell ref="C70:C75"/>
    <mergeCell ref="D70:D75"/>
    <mergeCell ref="E70:E75"/>
    <mergeCell ref="F70:F75"/>
    <mergeCell ref="G70:G75"/>
    <mergeCell ref="H70:H75"/>
    <mergeCell ref="C6:N6"/>
    <mergeCell ref="A9:G9"/>
    <mergeCell ref="H9:N9"/>
    <mergeCell ref="G46:G51"/>
    <mergeCell ref="H46:H51"/>
    <mergeCell ref="I46:I51"/>
    <mergeCell ref="K40:K45"/>
    <mergeCell ref="A58:A63"/>
    <mergeCell ref="E58:E63"/>
    <mergeCell ref="A52:A57"/>
    <mergeCell ref="B52:B57"/>
    <mergeCell ref="C52:C57"/>
    <mergeCell ref="D52:D57"/>
    <mergeCell ref="E52:E57"/>
    <mergeCell ref="M46:M51"/>
    <mergeCell ref="AJ1:AK1"/>
    <mergeCell ref="AJ2:AK2"/>
    <mergeCell ref="AJ3:AK3"/>
    <mergeCell ref="AJ4:AK4"/>
    <mergeCell ref="E1:AI4"/>
    <mergeCell ref="J70:J75"/>
    <mergeCell ref="K70:K75"/>
    <mergeCell ref="L70:L75"/>
    <mergeCell ref="M70:M75"/>
    <mergeCell ref="N70:N75"/>
    <mergeCell ref="I70:I75"/>
    <mergeCell ref="AH10:AH11"/>
    <mergeCell ref="O6:Q6"/>
    <mergeCell ref="O9:W9"/>
    <mergeCell ref="X9:AD9"/>
    <mergeCell ref="AE9:AK9"/>
    <mergeCell ref="M26:M31"/>
    <mergeCell ref="N26:N31"/>
    <mergeCell ref="K33:K38"/>
    <mergeCell ref="K20:K25"/>
    <mergeCell ref="N46:N51"/>
    <mergeCell ref="J52:J57"/>
    <mergeCell ref="K52:K57"/>
    <mergeCell ref="L52:L57"/>
    <mergeCell ref="A64:A69"/>
    <mergeCell ref="B64:B69"/>
    <mergeCell ref="C64:C69"/>
    <mergeCell ref="D64:D69"/>
    <mergeCell ref="E64:E69"/>
    <mergeCell ref="F64:F69"/>
    <mergeCell ref="G64:G69"/>
    <mergeCell ref="H64:H69"/>
    <mergeCell ref="I64:I69"/>
    <mergeCell ref="O32:O33"/>
    <mergeCell ref="N32:N38"/>
    <mergeCell ref="M32:M38"/>
    <mergeCell ref="L32:L38"/>
    <mergeCell ref="J32:J38"/>
    <mergeCell ref="I32:I38"/>
    <mergeCell ref="H32:H38"/>
    <mergeCell ref="G32:G38"/>
    <mergeCell ref="F32:F38"/>
    <mergeCell ref="E32:E38"/>
    <mergeCell ref="D32:D38"/>
    <mergeCell ref="C32:C38"/>
    <mergeCell ref="B32:B38"/>
    <mergeCell ref="A32:A38"/>
    <mergeCell ref="AD39:AD40"/>
    <mergeCell ref="AC39:AC40"/>
    <mergeCell ref="AB39:AB40"/>
    <mergeCell ref="AA39:AA40"/>
    <mergeCell ref="Z39:Z40"/>
    <mergeCell ref="Y39:Y40"/>
    <mergeCell ref="W39:W40"/>
    <mergeCell ref="V39:V40"/>
    <mergeCell ref="U39:U40"/>
    <mergeCell ref="T39:T40"/>
    <mergeCell ref="S39:S40"/>
    <mergeCell ref="R39:R40"/>
    <mergeCell ref="Q39:Q40"/>
    <mergeCell ref="P39:P40"/>
    <mergeCell ref="O39:O40"/>
    <mergeCell ref="N39:N45"/>
    <mergeCell ref="M39:M45"/>
    <mergeCell ref="L39:L45"/>
    <mergeCell ref="J39:J45"/>
  </mergeCells>
  <conditionalFormatting sqref="H12 H20">
    <cfRule type="cellIs" dxfId="108" priority="498" operator="equal">
      <formula>"Muy Alta"</formula>
    </cfRule>
    <cfRule type="cellIs" dxfId="107" priority="499" operator="equal">
      <formula>"Alta"</formula>
    </cfRule>
    <cfRule type="cellIs" dxfId="106" priority="500" operator="equal">
      <formula>"Media"</formula>
    </cfRule>
    <cfRule type="cellIs" dxfId="105" priority="501" operator="equal">
      <formula>"Baja"</formula>
    </cfRule>
    <cfRule type="cellIs" dxfId="104" priority="502" operator="equal">
      <formula>"Muy Baja"</formula>
    </cfRule>
  </conditionalFormatting>
  <conditionalFormatting sqref="H26">
    <cfRule type="cellIs" dxfId="103" priority="400" operator="equal">
      <formula>"Muy Alta"</formula>
    </cfRule>
    <cfRule type="cellIs" dxfId="102" priority="401" operator="equal">
      <formula>"Alta"</formula>
    </cfRule>
    <cfRule type="cellIs" dxfId="101" priority="402" operator="equal">
      <formula>"Media"</formula>
    </cfRule>
    <cfRule type="cellIs" dxfId="100" priority="403" operator="equal">
      <formula>"Baja"</formula>
    </cfRule>
    <cfRule type="cellIs" dxfId="99" priority="404" operator="equal">
      <formula>"Muy Baja"</formula>
    </cfRule>
  </conditionalFormatting>
  <conditionalFormatting sqref="H32">
    <cfRule type="cellIs" dxfId="98" priority="372" operator="equal">
      <formula>"Muy Alta"</formula>
    </cfRule>
    <cfRule type="cellIs" dxfId="97" priority="373" operator="equal">
      <formula>"Alta"</formula>
    </cfRule>
    <cfRule type="cellIs" dxfId="96" priority="374" operator="equal">
      <formula>"Media"</formula>
    </cfRule>
    <cfRule type="cellIs" dxfId="95" priority="375" operator="equal">
      <formula>"Baja"</formula>
    </cfRule>
    <cfRule type="cellIs" dxfId="94" priority="376" operator="equal">
      <formula>"Muy Baja"</formula>
    </cfRule>
  </conditionalFormatting>
  <conditionalFormatting sqref="H39">
    <cfRule type="cellIs" dxfId="93" priority="1" operator="equal">
      <formula>"Muy Alta"</formula>
    </cfRule>
    <cfRule type="cellIs" dxfId="92" priority="2" operator="equal">
      <formula>"Alta"</formula>
    </cfRule>
    <cfRule type="cellIs" dxfId="91" priority="3" operator="equal">
      <formula>"Media"</formula>
    </cfRule>
    <cfRule type="cellIs" dxfId="90" priority="4" operator="equal">
      <formula>"Baja"</formula>
    </cfRule>
    <cfRule type="cellIs" dxfId="89" priority="5" operator="equal">
      <formula>"Muy Baja"</formula>
    </cfRule>
  </conditionalFormatting>
  <conditionalFormatting sqref="H46">
    <cfRule type="cellIs" dxfId="88" priority="316" operator="equal">
      <formula>"Muy Alta"</formula>
    </cfRule>
    <cfRule type="cellIs" dxfId="87" priority="317" operator="equal">
      <formula>"Alta"</formula>
    </cfRule>
    <cfRule type="cellIs" dxfId="86" priority="318" operator="equal">
      <formula>"Media"</formula>
    </cfRule>
    <cfRule type="cellIs" dxfId="85" priority="319" operator="equal">
      <formula>"Baja"</formula>
    </cfRule>
    <cfRule type="cellIs" dxfId="84" priority="320" operator="equal">
      <formula>"Muy Baja"</formula>
    </cfRule>
  </conditionalFormatting>
  <conditionalFormatting sqref="H52">
    <cfRule type="cellIs" dxfId="83" priority="288" operator="equal">
      <formula>"Muy Alta"</formula>
    </cfRule>
    <cfRule type="cellIs" dxfId="82" priority="289" operator="equal">
      <formula>"Alta"</formula>
    </cfRule>
    <cfRule type="cellIs" dxfId="81" priority="290" operator="equal">
      <formula>"Media"</formula>
    </cfRule>
    <cfRule type="cellIs" dxfId="80" priority="291" operator="equal">
      <formula>"Baja"</formula>
    </cfRule>
    <cfRule type="cellIs" dxfId="79" priority="292" operator="equal">
      <formula>"Muy Baja"</formula>
    </cfRule>
  </conditionalFormatting>
  <conditionalFormatting sqref="H58">
    <cfRule type="cellIs" dxfId="78" priority="260" operator="equal">
      <formula>"Muy Alta"</formula>
    </cfRule>
    <cfRule type="cellIs" dxfId="77" priority="261" operator="equal">
      <formula>"Alta"</formula>
    </cfRule>
    <cfRule type="cellIs" dxfId="76" priority="262" operator="equal">
      <formula>"Media"</formula>
    </cfRule>
    <cfRule type="cellIs" dxfId="75" priority="263" operator="equal">
      <formula>"Baja"</formula>
    </cfRule>
    <cfRule type="cellIs" dxfId="74" priority="264" operator="equal">
      <formula>"Muy Baja"</formula>
    </cfRule>
  </conditionalFormatting>
  <conditionalFormatting sqref="H64">
    <cfRule type="cellIs" dxfId="73" priority="232" operator="equal">
      <formula>"Muy Alta"</formula>
    </cfRule>
    <cfRule type="cellIs" dxfId="72" priority="233" operator="equal">
      <formula>"Alta"</formula>
    </cfRule>
    <cfRule type="cellIs" dxfId="71" priority="234" operator="equal">
      <formula>"Media"</formula>
    </cfRule>
    <cfRule type="cellIs" dxfId="70" priority="235" operator="equal">
      <formula>"Baja"</formula>
    </cfRule>
    <cfRule type="cellIs" dxfId="69" priority="236" operator="equal">
      <formula>"Muy Baja"</formula>
    </cfRule>
  </conditionalFormatting>
  <conditionalFormatting sqref="H70">
    <cfRule type="cellIs" dxfId="68" priority="204" operator="equal">
      <formula>"Muy Alta"</formula>
    </cfRule>
    <cfRule type="cellIs" dxfId="67" priority="205" operator="equal">
      <formula>"Alta"</formula>
    </cfRule>
    <cfRule type="cellIs" dxfId="66" priority="206" operator="equal">
      <formula>"Media"</formula>
    </cfRule>
    <cfRule type="cellIs" dxfId="65" priority="207" operator="equal">
      <formula>"Baja"</formula>
    </cfRule>
    <cfRule type="cellIs" dxfId="64" priority="208" operator="equal">
      <formula>"Muy Baja"</formula>
    </cfRule>
  </conditionalFormatting>
  <conditionalFormatting sqref="K14:K75">
    <cfRule type="containsText" dxfId="63" priority="180" operator="containsText" text="❌">
      <formula>NOT(ISERROR(SEARCH("❌",K14)))</formula>
    </cfRule>
  </conditionalFormatting>
  <conditionalFormatting sqref="L12 L20 L26 L32 L39 L46 L52 L58 L64 L70">
    <cfRule type="cellIs" dxfId="62" priority="493" operator="equal">
      <formula>"Catastrófico"</formula>
    </cfRule>
    <cfRule type="cellIs" dxfId="61" priority="494" operator="equal">
      <formula>"Mayor"</formula>
    </cfRule>
    <cfRule type="cellIs" dxfId="60" priority="495" operator="equal">
      <formula>"Moderado"</formula>
    </cfRule>
    <cfRule type="cellIs" dxfId="59" priority="496" operator="equal">
      <formula>"Menor"</formula>
    </cfRule>
    <cfRule type="cellIs" dxfId="58" priority="497" operator="equal">
      <formula>"Leve"</formula>
    </cfRule>
  </conditionalFormatting>
  <conditionalFormatting sqref="N12">
    <cfRule type="cellIs" dxfId="57" priority="489" operator="equal">
      <formula>"Extremo"</formula>
    </cfRule>
    <cfRule type="cellIs" dxfId="56" priority="490" operator="equal">
      <formula>"Alto"</formula>
    </cfRule>
    <cfRule type="cellIs" dxfId="55" priority="491" operator="equal">
      <formula>"Moderado"</formula>
    </cfRule>
    <cfRule type="cellIs" dxfId="54" priority="492" operator="equal">
      <formula>"Bajo"</formula>
    </cfRule>
  </conditionalFormatting>
  <conditionalFormatting sqref="N20">
    <cfRule type="cellIs" dxfId="53" priority="419" operator="equal">
      <formula>"Extremo"</formula>
    </cfRule>
    <cfRule type="cellIs" dxfId="52" priority="420" operator="equal">
      <formula>"Alto"</formula>
    </cfRule>
    <cfRule type="cellIs" dxfId="51" priority="421" operator="equal">
      <formula>"Moderado"</formula>
    </cfRule>
    <cfRule type="cellIs" dxfId="50" priority="422" operator="equal">
      <formula>"Bajo"</formula>
    </cfRule>
  </conditionalFormatting>
  <conditionalFormatting sqref="N26">
    <cfRule type="cellIs" dxfId="49" priority="391" operator="equal">
      <formula>"Extremo"</formula>
    </cfRule>
    <cfRule type="cellIs" dxfId="48" priority="392" operator="equal">
      <formula>"Alto"</formula>
    </cfRule>
    <cfRule type="cellIs" dxfId="47" priority="393" operator="equal">
      <formula>"Moderado"</formula>
    </cfRule>
    <cfRule type="cellIs" dxfId="46" priority="394" operator="equal">
      <formula>"Bajo"</formula>
    </cfRule>
  </conditionalFormatting>
  <conditionalFormatting sqref="N32">
    <cfRule type="cellIs" dxfId="45" priority="363" operator="equal">
      <formula>"Extremo"</formula>
    </cfRule>
    <cfRule type="cellIs" dxfId="44" priority="364" operator="equal">
      <formula>"Alto"</formula>
    </cfRule>
    <cfRule type="cellIs" dxfId="43" priority="365" operator="equal">
      <formula>"Moderado"</formula>
    </cfRule>
    <cfRule type="cellIs" dxfId="42" priority="366" operator="equal">
      <formula>"Bajo"</formula>
    </cfRule>
  </conditionalFormatting>
  <conditionalFormatting sqref="N39">
    <cfRule type="cellIs" dxfId="41" priority="335" operator="equal">
      <formula>"Extremo"</formula>
    </cfRule>
    <cfRule type="cellIs" dxfId="40" priority="336" operator="equal">
      <formula>"Alto"</formula>
    </cfRule>
    <cfRule type="cellIs" dxfId="39" priority="337" operator="equal">
      <formula>"Moderado"</formula>
    </cfRule>
    <cfRule type="cellIs" dxfId="38" priority="338" operator="equal">
      <formula>"Bajo"</formula>
    </cfRule>
  </conditionalFormatting>
  <conditionalFormatting sqref="N46">
    <cfRule type="cellIs" dxfId="37" priority="307" operator="equal">
      <formula>"Extremo"</formula>
    </cfRule>
    <cfRule type="cellIs" dxfId="36" priority="308" operator="equal">
      <formula>"Alto"</formula>
    </cfRule>
    <cfRule type="cellIs" dxfId="35" priority="309" operator="equal">
      <formula>"Moderado"</formula>
    </cfRule>
    <cfRule type="cellIs" dxfId="34" priority="310" operator="equal">
      <formula>"Bajo"</formula>
    </cfRule>
  </conditionalFormatting>
  <conditionalFormatting sqref="N52">
    <cfRule type="cellIs" dxfId="33" priority="279" operator="equal">
      <formula>"Extremo"</formula>
    </cfRule>
    <cfRule type="cellIs" dxfId="32" priority="280" operator="equal">
      <formula>"Alto"</formula>
    </cfRule>
    <cfRule type="cellIs" dxfId="31" priority="281" operator="equal">
      <formula>"Moderado"</formula>
    </cfRule>
    <cfRule type="cellIs" dxfId="30" priority="282" operator="equal">
      <formula>"Bajo"</formula>
    </cfRule>
  </conditionalFormatting>
  <conditionalFormatting sqref="N58">
    <cfRule type="cellIs" dxfId="29" priority="251" operator="equal">
      <formula>"Extremo"</formula>
    </cfRule>
    <cfRule type="cellIs" dxfId="28" priority="252" operator="equal">
      <formula>"Alto"</formula>
    </cfRule>
    <cfRule type="cellIs" dxfId="27" priority="253" operator="equal">
      <formula>"Moderado"</formula>
    </cfRule>
    <cfRule type="cellIs" dxfId="26" priority="254" operator="equal">
      <formula>"Bajo"</formula>
    </cfRule>
  </conditionalFormatting>
  <conditionalFormatting sqref="N64">
    <cfRule type="cellIs" dxfId="25" priority="223" operator="equal">
      <formula>"Extremo"</formula>
    </cfRule>
    <cfRule type="cellIs" dxfId="24" priority="224" operator="equal">
      <formula>"Alto"</formula>
    </cfRule>
    <cfRule type="cellIs" dxfId="23" priority="225" operator="equal">
      <formula>"Moderado"</formula>
    </cfRule>
    <cfRule type="cellIs" dxfId="22" priority="226" operator="equal">
      <formula>"Bajo"</formula>
    </cfRule>
  </conditionalFormatting>
  <conditionalFormatting sqref="N70">
    <cfRule type="cellIs" dxfId="21" priority="195" operator="equal">
      <formula>"Extremo"</formula>
    </cfRule>
    <cfRule type="cellIs" dxfId="20" priority="196" operator="equal">
      <formula>"Alto"</formula>
    </cfRule>
    <cfRule type="cellIs" dxfId="19" priority="197" operator="equal">
      <formula>"Moderado"</formula>
    </cfRule>
    <cfRule type="cellIs" dxfId="18" priority="198" operator="equal">
      <formula>"Bajo"</formula>
    </cfRule>
  </conditionalFormatting>
  <conditionalFormatting sqref="Y12 Y42:Y75 Y17:Y32 Y35:Y39">
    <cfRule type="cellIs" dxfId="17" priority="190" operator="equal">
      <formula>"Muy Alta"</formula>
    </cfRule>
    <cfRule type="cellIs" dxfId="16" priority="191" operator="equal">
      <formula>"Alta"</formula>
    </cfRule>
    <cfRule type="cellIs" dxfId="15" priority="192" operator="equal">
      <formula>"Media"</formula>
    </cfRule>
    <cfRule type="cellIs" dxfId="14" priority="193" operator="equal">
      <formula>"Baja"</formula>
    </cfRule>
    <cfRule type="cellIs" dxfId="13" priority="194" operator="equal">
      <formula>"Muy Baja"</formula>
    </cfRule>
  </conditionalFormatting>
  <conditionalFormatting sqref="AA12 AA42:AA75 AA17:AA32 AA35:AA39">
    <cfRule type="cellIs" dxfId="12" priority="185" operator="equal">
      <formula>"Catastrófico"</formula>
    </cfRule>
    <cfRule type="cellIs" dxfId="11" priority="186" operator="equal">
      <formula>"Mayor"</formula>
    </cfRule>
    <cfRule type="cellIs" dxfId="10" priority="187" operator="equal">
      <formula>"Moderado"</formula>
    </cfRule>
    <cfRule type="cellIs" dxfId="9" priority="188" operator="equal">
      <formula>"Menor"</formula>
    </cfRule>
    <cfRule type="cellIs" dxfId="8" priority="189" operator="equal">
      <formula>"Leve"</formula>
    </cfRule>
  </conditionalFormatting>
  <conditionalFormatting sqref="AC12 AC42:AC75 AC17:AC32 AC35:AC39">
    <cfRule type="cellIs" dxfId="7" priority="181" operator="equal">
      <formula>"Extremo"</formula>
    </cfRule>
    <cfRule type="cellIs" dxfId="6" priority="182" operator="equal">
      <formula>"Alto"</formula>
    </cfRule>
    <cfRule type="cellIs" dxfId="5" priority="183" operator="equal">
      <formula>"Moderado"</formula>
    </cfRule>
    <cfRule type="cellIs" dxfId="4" priority="18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6">
        <x14:dataValidation type="list" allowBlank="1" showInputMessage="1" showErrorMessage="1" xr:uid="{00000000-0002-0000-0200-000000000000}">
          <x14:formula1>
            <xm:f>'Opciones Tratamiento'!$B$9:$B$10</xm:f>
          </x14:formula1>
          <xm:sqref>AK14:AK15 AK17:AK18 AK20:AK21 AK23:AK24 AK26:AK27 AK29:AK30 AK33:AK34 AK36:AK37 AK40:AK41 AK43:AK44 AK46:AK47 AK49:AK50 AK52:AK53 AK55:AK56 AK58:AK59 AK61:AK62 AK64:AK65 AK67:AK68 AK70:AK71 AK73:AK74</xm:sqref>
        </x14:dataValidation>
        <x14:dataValidation type="list" allowBlank="1" showInputMessage="1" showErrorMessage="1" xr:uid="{00000000-0002-0000-0200-000001000000}">
          <x14:formula1>
            <xm:f>'Tabla Valoración controles'!$D$4:$D$6</xm:f>
          </x14:formula1>
          <xm:sqref>R12 R42:R75 R17:R32 R35:R39</xm:sqref>
        </x14:dataValidation>
        <x14:dataValidation type="list" allowBlank="1" showInputMessage="1" showErrorMessage="1" xr:uid="{00000000-0002-0000-0200-000002000000}">
          <x14:formula1>
            <xm:f>'Tabla Valoración controles'!$D$7:$D$8</xm:f>
          </x14:formula1>
          <xm:sqref>S12 S42:S75 S17:S32 S35:S39</xm:sqref>
        </x14:dataValidation>
        <x14:dataValidation type="list" allowBlank="1" showInputMessage="1" showErrorMessage="1" xr:uid="{00000000-0002-0000-0200-000003000000}">
          <x14:formula1>
            <xm:f>'Tabla Valoración controles'!$D$9:$D$10</xm:f>
          </x14:formula1>
          <xm:sqref>U12 U42:U75 U17:U32 U35:U39</xm:sqref>
        </x14:dataValidation>
        <x14:dataValidation type="list" allowBlank="1" showInputMessage="1" showErrorMessage="1" xr:uid="{00000000-0002-0000-0200-000004000000}">
          <x14:formula1>
            <xm:f>'Tabla Valoración controles'!$D$11:$D$12</xm:f>
          </x14:formula1>
          <xm:sqref>V12 V42:V75 V17:V32 V35:V39</xm:sqref>
        </x14:dataValidation>
        <x14:dataValidation type="list" allowBlank="1" showInputMessage="1" showErrorMessage="1" xr:uid="{00000000-0002-0000-0200-000005000000}">
          <x14:formula1>
            <xm:f>'Tabla Valoración controles'!$D$13:$D$14</xm:f>
          </x14:formula1>
          <xm:sqref>W12 W42:W75 W17:W32 W35:W39</xm:sqref>
        </x14:dataValidation>
        <x14:dataValidation type="list" allowBlank="1" showInputMessage="1" showErrorMessage="1" xr:uid="{00000000-0002-0000-0200-000006000000}">
          <x14:formula1>
            <xm:f>'Opciones Tratamiento'!$B$2:$B$5</xm:f>
          </x14:formula1>
          <xm:sqref>AD12 AD42:AD75 AD17:AD32 AD35:AD39</xm:sqref>
        </x14:dataValidation>
        <x14:dataValidation type="custom" allowBlank="1" showInputMessage="1" showErrorMessage="1" error="Recuerde que las acciones se generan bajo la medida de mitigar el riesgo" xr:uid="{00000000-0002-0000-0200-000007000000}">
          <x14:formula1>
            <xm:f>IF(OR(AD12='Opciones Tratamiento'!$B$2,AD12='Opciones Tratamiento'!$B$3,AD12='Opciones Tratamiento'!$B$4),ISBLANK(AD12),ISTEXT(AD12))</xm:f>
          </x14:formula1>
          <xm:sqref>AE12:AE14 AE17:AE21 AE23:AE32</xm:sqref>
        </x14:dataValidation>
        <x14:dataValidation type="custom" allowBlank="1" showInputMessage="1" showErrorMessage="1" error="Recuerde que las acciones se generan bajo la medida de mitigar el riesgo" xr:uid="{00000000-0002-0000-0200-000008000000}">
          <x14:formula1>
            <xm:f>IF(OR(AD12='Opciones Tratamiento'!$B$2,AD12='Opciones Tratamiento'!$B$3,AD12='Opciones Tratamiento'!$B$4),ISBLANK(AD12),ISTEXT(AD12))</xm:f>
          </x14:formula1>
          <xm:sqref>AF12:AF14 AF17:AF21 AF23:AF32</xm:sqref>
        </x14:dataValidation>
        <x14:dataValidation type="custom" allowBlank="1" showInputMessage="1" showErrorMessage="1" error="Recuerde que las acciones se generan bajo la medida de mitigar el riesgo" xr:uid="{00000000-0002-0000-0200-000009000000}">
          <x14:formula1>
            <xm:f>IF(OR(AD12='Opciones Tratamiento'!$B$2,AD12='Opciones Tratamiento'!$B$3,AD12='Opciones Tratamiento'!$B$4),ISBLANK(AD12),ISTEXT(AD12))</xm:f>
          </x14:formula1>
          <xm:sqref>AG12:AH14 AG17:AH21 AG23:AH32</xm:sqref>
        </x14:dataValidation>
        <x14:dataValidation type="list" allowBlank="1" showInputMessage="1" showErrorMessage="1" xr:uid="{00000000-0002-0000-0200-00000A000000}">
          <x14:formula1>
            <xm:f>'Tabla Impacto'!$F$210:$F$221</xm:f>
          </x14:formula1>
          <xm:sqref>J12 J20:J32 J39 J46:J75</xm:sqref>
        </x14:dataValidation>
        <x14:dataValidation type="list" allowBlank="1" showInputMessage="1" showErrorMessage="1" xr:uid="{00000000-0002-0000-0200-00000B000000}">
          <x14:formula1>
            <xm:f>'Opciones Tratamiento'!$B$13:$B$19</xm:f>
          </x14:formula1>
          <xm:sqref>F12 F20:F32 F39 F46:F75</xm:sqref>
        </x14:dataValidation>
        <x14:dataValidation type="list" allowBlank="1" showInputMessage="1" showErrorMessage="1" xr:uid="{00000000-0002-0000-0200-00000C000000}">
          <x14:formula1>
            <xm:f>'Opciones Tratamiento'!$E$2:$E$4</xm:f>
          </x14:formula1>
          <xm:sqref>B12 B20:B32 B39 B46:B75</xm:sqref>
        </x14:dataValidation>
        <x14:dataValidation type="custom" allowBlank="1" showInputMessage="1" showErrorMessage="1" error="Recuerde que las acciones se generan bajo la medida de mitigar el riesgo" xr:uid="{00000000-0002-0000-0200-00000D000000}">
          <x14:formula1>
            <xm:f>IF(OR(AD12='Opciones Tratamiento'!$B$2,AD12='Opciones Tratamiento'!$B$3,AD12='Opciones Tratamiento'!$B$4),ISBLANK(AD12),ISTEXT(AD12))</xm:f>
          </x14:formula1>
          <xm:sqref>AI14:AI32</xm:sqref>
        </x14:dataValidation>
        <x14:dataValidation type="custom" allowBlank="1" showInputMessage="1" showErrorMessage="1" error="Recuerde que las acciones se generan bajo la medida de mitigar el riesgo" xr:uid="{00000000-0002-0000-0200-00000E000000}">
          <x14:formula1>
            <xm:f>IF(OR(AD12='Opciones Tratamiento'!$B$2,AD12='Opciones Tratamiento'!$B$3,AD12='Opciones Tratamiento'!$B$4),ISBLANK(AD12),ISTEXT(AD12))</xm:f>
          </x14:formula1>
          <xm:sqref>AJ14:AJ32</xm:sqref>
        </x14:dataValidation>
        <x14:dataValidation type="custom" allowBlank="1" showInputMessage="1" showErrorMessage="1" error="Recuerde que las acciones se generan bajo la medida de mitigar el riesgo" xr:uid="{00000000-0002-0000-0200-00000F000000}">
          <x14:formula1>
            <xm:f>IF(OR(AD32='Opciones Tratamiento'!$B$2,AD32='Opciones Tratamiento'!$B$3,AD32='Opciones Tratamiento'!$B$4),ISBLANK(AD32),ISTEXT(AD32))</xm:f>
          </x14:formula1>
          <xm:sqref>AG33:AH39 AG39:AG40</xm:sqref>
        </x14:dataValidation>
        <x14:dataValidation type="custom" allowBlank="1" showInputMessage="1" showErrorMessage="1" error="Recuerde que las acciones se generan bajo la medida de mitigar el riesgo" xr:uid="{00000000-0002-0000-0200-000010000000}">
          <x14:formula1>
            <xm:f>IF(OR(AD30='Opciones Tratamiento'!$B$2,AD30='Opciones Tratamiento'!$B$3,AD30='Opciones Tratamiento'!$B$4),ISBLANK(AD30),ISTEXT(AD30))</xm:f>
          </x14:formula1>
          <xm:sqref>AI33:AI39</xm:sqref>
        </x14:dataValidation>
        <x14:dataValidation type="custom" allowBlank="1" showInputMessage="1" showErrorMessage="1" error="Recuerde que las acciones se generan bajo la medida de mitigar el riesgo" xr:uid="{00000000-0002-0000-0200-000011000000}">
          <x14:formula1>
            <xm:f>IF(OR(AD30='Opciones Tratamiento'!$B$2,AD30='Opciones Tratamiento'!$B$3,AD30='Opciones Tratamiento'!$B$4),ISBLANK(AD30),ISTEXT(AD30))</xm:f>
          </x14:formula1>
          <xm:sqref>AJ33:AJ39</xm:sqref>
        </x14:dataValidation>
        <x14:dataValidation type="custom" allowBlank="1" showInputMessage="1" showErrorMessage="1" error="Recuerde que las acciones se generan bajo la medida de mitigar el riesgo" xr:uid="{00000000-0002-0000-0200-000012000000}">
          <x14:formula1>
            <xm:f>IF(OR(AE38='Opciones Tratamiento'!$B$2,AE38='Opciones Tratamiento'!$B$3,AE38='Opciones Tratamiento'!$B$4),ISBLANK(AE38),ISTEXT(AE38))</xm:f>
          </x14:formula1>
          <xm:sqref>AH40:AH41</xm:sqref>
        </x14:dataValidation>
        <x14:dataValidation type="custom" allowBlank="1" showInputMessage="1" showErrorMessage="1" error="Recuerde que las acciones se generan bajo la medida de mitigar el riesgo" xr:uid="{00000000-0002-0000-0200-000013000000}">
          <x14:formula1>
            <xm:f>IF(OR(AD32='Opciones Tratamiento'!$B$2,AD32='Opciones Tratamiento'!$B$3,AD32='Opciones Tratamiento'!$B$4),ISBLANK(AD32),ISTEXT(AD32))</xm:f>
          </x14:formula1>
          <xm:sqref>AE33:AE40</xm:sqref>
        </x14:dataValidation>
        <x14:dataValidation type="custom" allowBlank="1" showInputMessage="1" showErrorMessage="1" error="Recuerde que las acciones se generan bajo la medida de mitigar el riesgo" xr:uid="{00000000-0002-0000-0200-000014000000}">
          <x14:formula1>
            <xm:f>IF(OR(AD32='Opciones Tratamiento'!$B$2,AD32='Opciones Tratamiento'!$B$3,AD32='Opciones Tratamiento'!$B$4),ISBLANK(AD32),ISTEXT(AD32))</xm:f>
          </x14:formula1>
          <xm:sqref>AF33:AF40</xm:sqref>
        </x14:dataValidation>
        <x14:dataValidation type="custom" allowBlank="1" showInputMessage="1" showErrorMessage="1" error="Recuerde que las acciones se generan bajo la medida de mitigar el riesgo" xr:uid="{00000000-0002-0000-0200-000015000000}">
          <x14:formula1>
            <xm:f>IF(OR(AD36='Opciones Tratamiento'!$B$2,AD36='Opciones Tratamiento'!$B$3,AD36='Opciones Tratamiento'!$B$4),ISBLANK(AD36),ISTEXT(AD36))</xm:f>
          </x14:formula1>
          <xm:sqref>AI40:AI75</xm:sqref>
        </x14:dataValidation>
        <x14:dataValidation type="custom" allowBlank="1" showInputMessage="1" showErrorMessage="1" error="Recuerde que las acciones se generan bajo la medida de mitigar el riesgo" xr:uid="{00000000-0002-0000-0200-000016000000}">
          <x14:formula1>
            <xm:f>IF(OR(AD36='Opciones Tratamiento'!$B$2,AD36='Opciones Tratamiento'!$B$3,AD36='Opciones Tratamiento'!$B$4),ISBLANK(AD36),ISTEXT(AD36))</xm:f>
          </x14:formula1>
          <xm:sqref>AJ40:AJ75</xm:sqref>
        </x14:dataValidation>
        <x14:dataValidation type="custom" allowBlank="1" showInputMessage="1" showErrorMessage="1" error="Recuerde que las acciones se generan bajo la medida de mitigar el riesgo" xr:uid="{00000000-0002-0000-0200-000017000000}">
          <x14:formula1>
            <xm:f>IF(OR(AD39='Opciones Tratamiento'!$B$2,AD39='Opciones Tratamiento'!$B$3,AD39='Opciones Tratamiento'!$B$4),ISBLANK(AD39),ISTEXT(AD39))</xm:f>
          </x14:formula1>
          <xm:sqref>AE42:AE75</xm:sqref>
        </x14:dataValidation>
        <x14:dataValidation type="custom" allowBlank="1" showInputMessage="1" showErrorMessage="1" error="Recuerde que las acciones se generan bajo la medida de mitigar el riesgo" xr:uid="{00000000-0002-0000-0200-000018000000}">
          <x14:formula1>
            <xm:f>IF(OR(AD39='Opciones Tratamiento'!$B$2,AD39='Opciones Tratamiento'!$B$3,AD39='Opciones Tratamiento'!$B$4),ISBLANK(AD39),ISTEXT(AD39))</xm:f>
          </x14:formula1>
          <xm:sqref>AF42:AF75</xm:sqref>
        </x14:dataValidation>
        <x14:dataValidation type="custom" allowBlank="1" showInputMessage="1" showErrorMessage="1" error="Recuerde que las acciones se generan bajo la medida de mitigar el riesgo" xr:uid="{00000000-0002-0000-0200-000019000000}">
          <x14:formula1>
            <xm:f>IF(OR(AD39='Opciones Tratamiento'!$B$2,AD39='Opciones Tratamiento'!$B$3,AD39='Opciones Tratamiento'!$B$4),ISBLANK(AD39),ISTEXT(AD39))</xm:f>
          </x14:formula1>
          <xm:sqref>AG42:AH75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71" t="s">
        <v>233</v>
      </c>
      <c r="C2" s="571"/>
      <c r="D2" s="571"/>
      <c r="E2" s="571"/>
      <c r="F2" s="571"/>
      <c r="G2" s="571"/>
      <c r="H2" s="571"/>
      <c r="I2" s="571"/>
      <c r="J2" s="539" t="s">
        <v>23</v>
      </c>
      <c r="K2" s="539"/>
      <c r="L2" s="539"/>
      <c r="M2" s="539"/>
      <c r="N2" s="539"/>
      <c r="O2" s="539"/>
      <c r="P2" s="539"/>
      <c r="Q2" s="539"/>
      <c r="R2" s="539"/>
      <c r="S2" s="539"/>
      <c r="T2" s="539"/>
      <c r="U2" s="539"/>
      <c r="V2" s="539"/>
      <c r="W2" s="539"/>
      <c r="X2" s="539"/>
      <c r="Y2" s="539"/>
      <c r="Z2" s="539"/>
      <c r="AA2" s="539"/>
      <c r="AB2" s="539"/>
      <c r="AC2" s="539"/>
      <c r="AD2" s="539"/>
      <c r="AE2" s="539"/>
      <c r="AF2" s="539"/>
      <c r="AG2" s="539"/>
      <c r="AH2" s="539"/>
      <c r="AI2" s="539"/>
      <c r="AJ2" s="539"/>
      <c r="AK2" s="539"/>
      <c r="AL2" s="539"/>
      <c r="AM2" s="539"/>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71"/>
      <c r="C3" s="571"/>
      <c r="D3" s="571"/>
      <c r="E3" s="571"/>
      <c r="F3" s="571"/>
      <c r="G3" s="571"/>
      <c r="H3" s="571"/>
      <c r="I3" s="571"/>
      <c r="J3" s="539"/>
      <c r="K3" s="539"/>
      <c r="L3" s="539"/>
      <c r="M3" s="539"/>
      <c r="N3" s="539"/>
      <c r="O3" s="539"/>
      <c r="P3" s="539"/>
      <c r="Q3" s="539"/>
      <c r="R3" s="539"/>
      <c r="S3" s="539"/>
      <c r="T3" s="539"/>
      <c r="U3" s="539"/>
      <c r="V3" s="539"/>
      <c r="W3" s="539"/>
      <c r="X3" s="539"/>
      <c r="Y3" s="539"/>
      <c r="Z3" s="539"/>
      <c r="AA3" s="539"/>
      <c r="AB3" s="539"/>
      <c r="AC3" s="539"/>
      <c r="AD3" s="539"/>
      <c r="AE3" s="539"/>
      <c r="AF3" s="539"/>
      <c r="AG3" s="539"/>
      <c r="AH3" s="539"/>
      <c r="AI3" s="539"/>
      <c r="AJ3" s="539"/>
      <c r="AK3" s="539"/>
      <c r="AL3" s="539"/>
      <c r="AM3" s="539"/>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71"/>
      <c r="C4" s="571"/>
      <c r="D4" s="571"/>
      <c r="E4" s="571"/>
      <c r="F4" s="571"/>
      <c r="G4" s="571"/>
      <c r="H4" s="571"/>
      <c r="I4" s="571"/>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86" t="s">
        <v>234</v>
      </c>
      <c r="C6" s="486"/>
      <c r="D6" s="487"/>
      <c r="E6" s="524" t="s">
        <v>235</v>
      </c>
      <c r="F6" s="525"/>
      <c r="G6" s="525"/>
      <c r="H6" s="525"/>
      <c r="I6" s="526"/>
      <c r="J6" s="535" t="str">
        <f>IF(AND('Mapa de Riesgos'!$H$12="Muy Alta",'Mapa de Riesgos'!$L$12="Leve"),CONCATENATE("R",'Mapa de Riesgos'!$A$12),"")</f>
        <v/>
      </c>
      <c r="K6" s="536"/>
      <c r="L6" s="536" t="str">
        <f>IF(AND('Mapa de Riesgos'!$H$20="Muy Alta",'Mapa de Riesgos'!$L$20="Leve"),CONCATENATE("R",'Mapa de Riesgos'!$A$20),"")</f>
        <v/>
      </c>
      <c r="M6" s="536"/>
      <c r="N6" s="536" t="str">
        <f>IF(AND('Mapa de Riesgos'!$H$26="Muy Alta",'Mapa de Riesgos'!$L$26="Leve"),CONCATENATE("R",'Mapa de Riesgos'!$A$26),"")</f>
        <v/>
      </c>
      <c r="O6" s="538"/>
      <c r="P6" s="535" t="str">
        <f>IF(AND('Mapa de Riesgos'!$H$12="Muy Alta",'Mapa de Riesgos'!$L$12="Menor"),CONCATENATE("R",'Mapa de Riesgos'!$A$12),"")</f>
        <v/>
      </c>
      <c r="Q6" s="536"/>
      <c r="R6" s="536" t="str">
        <f>IF(AND('Mapa de Riesgos'!$H$20="Muy Alta",'Mapa de Riesgos'!$L$20="Menor"),CONCATENATE("R",'Mapa de Riesgos'!$A$20),"")</f>
        <v/>
      </c>
      <c r="S6" s="536"/>
      <c r="T6" s="536" t="str">
        <f>IF(AND('Mapa de Riesgos'!$H$26="Muy Alta",'Mapa de Riesgos'!$L$26="Menor"),CONCATENATE("R",'Mapa de Riesgos'!$A$26),"")</f>
        <v/>
      </c>
      <c r="U6" s="538"/>
      <c r="V6" s="535" t="str">
        <f>IF(AND('Mapa de Riesgos'!$H$12="Muy Alta",'Mapa de Riesgos'!$L$12="Moderado"),CONCATENATE("R",'Mapa de Riesgos'!$A$12),"")</f>
        <v/>
      </c>
      <c r="W6" s="536"/>
      <c r="X6" s="536" t="str">
        <f>IF(AND('Mapa de Riesgos'!$H$20="Muy Alta",'Mapa de Riesgos'!$L$20="Moderado"),CONCATENATE("R",'Mapa de Riesgos'!$A$20),"")</f>
        <v/>
      </c>
      <c r="Y6" s="536"/>
      <c r="Z6" s="536" t="str">
        <f>IF(AND('Mapa de Riesgos'!$H$26="Muy Alta",'Mapa de Riesgos'!$L$26="Moderado"),CONCATENATE("R",'Mapa de Riesgos'!$A$26),"")</f>
        <v/>
      </c>
      <c r="AA6" s="538"/>
      <c r="AB6" s="535" t="str">
        <f>IF(AND('Mapa de Riesgos'!$H$12="Muy Alta",'Mapa de Riesgos'!$L$12="Mayor"),CONCATENATE("R",'Mapa de Riesgos'!$A$12),"")</f>
        <v/>
      </c>
      <c r="AC6" s="536"/>
      <c r="AD6" s="536" t="str">
        <f>IF(AND('Mapa de Riesgos'!$H$20="Muy Alta",'Mapa de Riesgos'!$L$20="Mayor"),CONCATENATE("R",'Mapa de Riesgos'!$A$20),"")</f>
        <v/>
      </c>
      <c r="AE6" s="536"/>
      <c r="AF6" s="536" t="str">
        <f>IF(AND('Mapa de Riesgos'!$H$26="Muy Alta",'Mapa de Riesgos'!$L$26="Mayor"),CONCATENATE("R",'Mapa de Riesgos'!$A$26),"")</f>
        <v/>
      </c>
      <c r="AG6" s="538"/>
      <c r="AH6" s="550" t="str">
        <f>IF(AND('Mapa de Riesgos'!$H$12="Muy Alta",'Mapa de Riesgos'!$L$12="Catastrófico"),CONCATENATE("R",'Mapa de Riesgos'!$A$12),"")</f>
        <v/>
      </c>
      <c r="AI6" s="551"/>
      <c r="AJ6" s="551" t="str">
        <f>IF(AND('Mapa de Riesgos'!$H$20="Muy Alta",'Mapa de Riesgos'!$L$20="Catastrófico"),CONCATENATE("R",'Mapa de Riesgos'!$A$20),"")</f>
        <v/>
      </c>
      <c r="AK6" s="551"/>
      <c r="AL6" s="551" t="str">
        <f>IF(AND('Mapa de Riesgos'!$H$26="Muy Alta",'Mapa de Riesgos'!$L$26="Catastrófico"),CONCATENATE("R",'Mapa de Riesgos'!$A$26),"")</f>
        <v/>
      </c>
      <c r="AM6" s="552"/>
      <c r="AO6" s="488" t="s">
        <v>236</v>
      </c>
      <c r="AP6" s="489"/>
      <c r="AQ6" s="489"/>
      <c r="AR6" s="489"/>
      <c r="AS6" s="489"/>
      <c r="AT6" s="490"/>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86"/>
      <c r="C7" s="486"/>
      <c r="D7" s="487"/>
      <c r="E7" s="527"/>
      <c r="F7" s="528"/>
      <c r="G7" s="528"/>
      <c r="H7" s="528"/>
      <c r="I7" s="529"/>
      <c r="J7" s="537"/>
      <c r="K7" s="533"/>
      <c r="L7" s="533"/>
      <c r="M7" s="533"/>
      <c r="N7" s="533"/>
      <c r="O7" s="534"/>
      <c r="P7" s="537"/>
      <c r="Q7" s="533"/>
      <c r="R7" s="533"/>
      <c r="S7" s="533"/>
      <c r="T7" s="533"/>
      <c r="U7" s="534"/>
      <c r="V7" s="537"/>
      <c r="W7" s="533"/>
      <c r="X7" s="533"/>
      <c r="Y7" s="533"/>
      <c r="Z7" s="533"/>
      <c r="AA7" s="534"/>
      <c r="AB7" s="537"/>
      <c r="AC7" s="533"/>
      <c r="AD7" s="533"/>
      <c r="AE7" s="533"/>
      <c r="AF7" s="533"/>
      <c r="AG7" s="534"/>
      <c r="AH7" s="544"/>
      <c r="AI7" s="545"/>
      <c r="AJ7" s="545"/>
      <c r="AK7" s="545"/>
      <c r="AL7" s="545"/>
      <c r="AM7" s="546"/>
      <c r="AN7" s="83"/>
      <c r="AO7" s="491"/>
      <c r="AP7" s="492"/>
      <c r="AQ7" s="492"/>
      <c r="AR7" s="492"/>
      <c r="AS7" s="492"/>
      <c r="AT7" s="49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86"/>
      <c r="C8" s="486"/>
      <c r="D8" s="487"/>
      <c r="E8" s="527"/>
      <c r="F8" s="528"/>
      <c r="G8" s="528"/>
      <c r="H8" s="528"/>
      <c r="I8" s="529"/>
      <c r="J8" s="537" t="str">
        <f>IF(AND('Mapa de Riesgos'!$H$32="Muy Alta",'Mapa de Riesgos'!$L$32="Leve"),CONCATENATE("R",'Mapa de Riesgos'!$A$32),"")</f>
        <v/>
      </c>
      <c r="K8" s="533"/>
      <c r="L8" s="533" t="str">
        <f>IF(AND('Mapa de Riesgos'!$H$39="Muy Alta",'Mapa de Riesgos'!$L$39="Leve"),CONCATENATE("R",'Mapa de Riesgos'!$A$39),"")</f>
        <v/>
      </c>
      <c r="M8" s="533"/>
      <c r="N8" s="533" t="str">
        <f>IF(AND('Mapa de Riesgos'!$H$46="Muy Alta",'Mapa de Riesgos'!$L$46="Leve"),CONCATENATE("R",'Mapa de Riesgos'!$A$46),"")</f>
        <v/>
      </c>
      <c r="O8" s="534"/>
      <c r="P8" s="537" t="str">
        <f>IF(AND('Mapa de Riesgos'!$H$32="Muy Alta",'Mapa de Riesgos'!$L$32="Menor"),CONCATENATE("R",'Mapa de Riesgos'!$A$32),"")</f>
        <v/>
      </c>
      <c r="Q8" s="533"/>
      <c r="R8" s="533" t="str">
        <f>IF(AND('Mapa de Riesgos'!$H$39="Muy Alta",'Mapa de Riesgos'!$L$39="Menor"),CONCATENATE("R",'Mapa de Riesgos'!$A$39),"")</f>
        <v/>
      </c>
      <c r="S8" s="533"/>
      <c r="T8" s="533" t="str">
        <f>IF(AND('Mapa de Riesgos'!$H$46="Muy Alta",'Mapa de Riesgos'!$L$46="Menor"),CONCATENATE("R",'Mapa de Riesgos'!$A$46),"")</f>
        <v/>
      </c>
      <c r="U8" s="534"/>
      <c r="V8" s="537" t="str">
        <f>IF(AND('Mapa de Riesgos'!$H$32="Muy Alta",'Mapa de Riesgos'!$L$32="Moderado"),CONCATENATE("R",'Mapa de Riesgos'!$A$32),"")</f>
        <v/>
      </c>
      <c r="W8" s="533"/>
      <c r="X8" s="533" t="str">
        <f>IF(AND('Mapa de Riesgos'!$H$39="Muy Alta",'Mapa de Riesgos'!$L$39="Moderado"),CONCATENATE("R",'Mapa de Riesgos'!$A$39),"")</f>
        <v/>
      </c>
      <c r="Y8" s="533"/>
      <c r="Z8" s="533" t="str">
        <f>IF(AND('Mapa de Riesgos'!$H$46="Muy Alta",'Mapa de Riesgos'!$L$46="Moderado"),CONCATENATE("R",'Mapa de Riesgos'!$A$46),"")</f>
        <v/>
      </c>
      <c r="AA8" s="534"/>
      <c r="AB8" s="537" t="str">
        <f>IF(AND('Mapa de Riesgos'!$H$32="Muy Alta",'Mapa de Riesgos'!$L$32="Mayor"),CONCATENATE("R",'Mapa de Riesgos'!$A$32),"")</f>
        <v/>
      </c>
      <c r="AC8" s="533"/>
      <c r="AD8" s="533" t="str">
        <f>IF(AND('Mapa de Riesgos'!$H$39="Muy Alta",'Mapa de Riesgos'!$L$39="Mayor"),CONCATENATE("R",'Mapa de Riesgos'!$A$39),"")</f>
        <v/>
      </c>
      <c r="AE8" s="533"/>
      <c r="AF8" s="533" t="str">
        <f>IF(AND('Mapa de Riesgos'!$H$46="Muy Alta",'Mapa de Riesgos'!$L$46="Mayor"),CONCATENATE("R",'Mapa de Riesgos'!$A$46),"")</f>
        <v/>
      </c>
      <c r="AG8" s="534"/>
      <c r="AH8" s="544" t="str">
        <f>IF(AND('Mapa de Riesgos'!$H$32="Muy Alta",'Mapa de Riesgos'!$L$32="Catastrófico"),CONCATENATE("R",'Mapa de Riesgos'!$A$32),"")</f>
        <v/>
      </c>
      <c r="AI8" s="545"/>
      <c r="AJ8" s="545" t="str">
        <f>IF(AND('Mapa de Riesgos'!$H$39="Muy Alta",'Mapa de Riesgos'!$L$39="Catastrófico"),CONCATENATE("R",'Mapa de Riesgos'!$A$39),"")</f>
        <v/>
      </c>
      <c r="AK8" s="545"/>
      <c r="AL8" s="545" t="str">
        <f>IF(AND('Mapa de Riesgos'!$H$46="Muy Alta",'Mapa de Riesgos'!$L$46="Catastrófico"),CONCATENATE("R",'Mapa de Riesgos'!$A$46),"")</f>
        <v/>
      </c>
      <c r="AM8" s="546"/>
      <c r="AN8" s="83"/>
      <c r="AO8" s="491"/>
      <c r="AP8" s="492"/>
      <c r="AQ8" s="492"/>
      <c r="AR8" s="492"/>
      <c r="AS8" s="492"/>
      <c r="AT8" s="49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86"/>
      <c r="C9" s="486"/>
      <c r="D9" s="487"/>
      <c r="E9" s="527"/>
      <c r="F9" s="528"/>
      <c r="G9" s="528"/>
      <c r="H9" s="528"/>
      <c r="I9" s="529"/>
      <c r="J9" s="537"/>
      <c r="K9" s="533"/>
      <c r="L9" s="533"/>
      <c r="M9" s="533"/>
      <c r="N9" s="533"/>
      <c r="O9" s="534"/>
      <c r="P9" s="537"/>
      <c r="Q9" s="533"/>
      <c r="R9" s="533"/>
      <c r="S9" s="533"/>
      <c r="T9" s="533"/>
      <c r="U9" s="534"/>
      <c r="V9" s="537"/>
      <c r="W9" s="533"/>
      <c r="X9" s="533"/>
      <c r="Y9" s="533"/>
      <c r="Z9" s="533"/>
      <c r="AA9" s="534"/>
      <c r="AB9" s="537"/>
      <c r="AC9" s="533"/>
      <c r="AD9" s="533"/>
      <c r="AE9" s="533"/>
      <c r="AF9" s="533"/>
      <c r="AG9" s="534"/>
      <c r="AH9" s="544"/>
      <c r="AI9" s="545"/>
      <c r="AJ9" s="545"/>
      <c r="AK9" s="545"/>
      <c r="AL9" s="545"/>
      <c r="AM9" s="546"/>
      <c r="AN9" s="83"/>
      <c r="AO9" s="491"/>
      <c r="AP9" s="492"/>
      <c r="AQ9" s="492"/>
      <c r="AR9" s="492"/>
      <c r="AS9" s="492"/>
      <c r="AT9" s="49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86"/>
      <c r="C10" s="486"/>
      <c r="D10" s="487"/>
      <c r="E10" s="527"/>
      <c r="F10" s="528"/>
      <c r="G10" s="528"/>
      <c r="H10" s="528"/>
      <c r="I10" s="529"/>
      <c r="J10" s="537" t="str">
        <f>IF(AND('Mapa de Riesgos'!$H$52="Muy Alta",'Mapa de Riesgos'!$L$52="Leve"),CONCATENATE("R",'Mapa de Riesgos'!$A$52),"")</f>
        <v/>
      </c>
      <c r="K10" s="533"/>
      <c r="L10" s="533" t="str">
        <f>IF(AND('Mapa de Riesgos'!$H$58="Muy Alta",'Mapa de Riesgos'!$L$58="Leve"),CONCATENATE("R",'Mapa de Riesgos'!$A$58),"")</f>
        <v/>
      </c>
      <c r="M10" s="533"/>
      <c r="N10" s="533" t="str">
        <f>IF(AND('Mapa de Riesgos'!$H$64="Muy Alta",'Mapa de Riesgos'!$L$64="Leve"),CONCATENATE("R",'Mapa de Riesgos'!$A$64),"")</f>
        <v/>
      </c>
      <c r="O10" s="534"/>
      <c r="P10" s="537" t="str">
        <f>IF(AND('Mapa de Riesgos'!$H$52="Muy Alta",'Mapa de Riesgos'!$L$52="Menor"),CONCATENATE("R",'Mapa de Riesgos'!$A$52),"")</f>
        <v/>
      </c>
      <c r="Q10" s="533"/>
      <c r="R10" s="533" t="str">
        <f>IF(AND('Mapa de Riesgos'!$H$58="Muy Alta",'Mapa de Riesgos'!$L$58="Menor"),CONCATENATE("R",'Mapa de Riesgos'!$A$58),"")</f>
        <v/>
      </c>
      <c r="S10" s="533"/>
      <c r="T10" s="533" t="str">
        <f>IF(AND('Mapa de Riesgos'!$H$64="Muy Alta",'Mapa de Riesgos'!$L$64="Menor"),CONCATENATE("R",'Mapa de Riesgos'!$A$64),"")</f>
        <v/>
      </c>
      <c r="U10" s="534"/>
      <c r="V10" s="537" t="str">
        <f>IF(AND('Mapa de Riesgos'!$H$52="Muy Alta",'Mapa de Riesgos'!$L$52="Moderado"),CONCATENATE("R",'Mapa de Riesgos'!$A$52),"")</f>
        <v/>
      </c>
      <c r="W10" s="533"/>
      <c r="X10" s="533" t="str">
        <f>IF(AND('Mapa de Riesgos'!$H$58="Muy Alta",'Mapa de Riesgos'!$L$58="Moderado"),CONCATENATE("R",'Mapa de Riesgos'!$A$58),"")</f>
        <v/>
      </c>
      <c r="Y10" s="533"/>
      <c r="Z10" s="533" t="str">
        <f>IF(AND('Mapa de Riesgos'!$H$64="Muy Alta",'Mapa de Riesgos'!$L$64="Moderado"),CONCATENATE("R",'Mapa de Riesgos'!$A$64),"")</f>
        <v/>
      </c>
      <c r="AA10" s="534"/>
      <c r="AB10" s="537" t="str">
        <f>IF(AND('Mapa de Riesgos'!$H$52="Muy Alta",'Mapa de Riesgos'!$L$52="Mayor"),CONCATENATE("R",'Mapa de Riesgos'!$A$52),"")</f>
        <v/>
      </c>
      <c r="AC10" s="533"/>
      <c r="AD10" s="533" t="str">
        <f>IF(AND('Mapa de Riesgos'!$H$58="Muy Alta",'Mapa de Riesgos'!$L$58="Mayor"),CONCATENATE("R",'Mapa de Riesgos'!$A$58),"")</f>
        <v/>
      </c>
      <c r="AE10" s="533"/>
      <c r="AF10" s="533" t="str">
        <f>IF(AND('Mapa de Riesgos'!$H$64="Muy Alta",'Mapa de Riesgos'!$L$64="Mayor"),CONCATENATE("R",'Mapa de Riesgos'!$A$64),"")</f>
        <v/>
      </c>
      <c r="AG10" s="534"/>
      <c r="AH10" s="544" t="str">
        <f>IF(AND('Mapa de Riesgos'!$H$52="Muy Alta",'Mapa de Riesgos'!$L$52="Catastrófico"),CONCATENATE("R",'Mapa de Riesgos'!$A$52),"")</f>
        <v/>
      </c>
      <c r="AI10" s="545"/>
      <c r="AJ10" s="545" t="str">
        <f>IF(AND('Mapa de Riesgos'!$H$58="Muy Alta",'Mapa de Riesgos'!$L$58="Catastrófico"),CONCATENATE("R",'Mapa de Riesgos'!$A$58),"")</f>
        <v/>
      </c>
      <c r="AK10" s="545"/>
      <c r="AL10" s="545" t="str">
        <f>IF(AND('Mapa de Riesgos'!$H$64="Muy Alta",'Mapa de Riesgos'!$L$64="Catastrófico"),CONCATENATE("R",'Mapa de Riesgos'!$A$64),"")</f>
        <v/>
      </c>
      <c r="AM10" s="546"/>
      <c r="AN10" s="83"/>
      <c r="AO10" s="491"/>
      <c r="AP10" s="492"/>
      <c r="AQ10" s="492"/>
      <c r="AR10" s="492"/>
      <c r="AS10" s="492"/>
      <c r="AT10" s="49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86"/>
      <c r="C11" s="486"/>
      <c r="D11" s="487"/>
      <c r="E11" s="527"/>
      <c r="F11" s="528"/>
      <c r="G11" s="528"/>
      <c r="H11" s="528"/>
      <c r="I11" s="529"/>
      <c r="J11" s="537"/>
      <c r="K11" s="533"/>
      <c r="L11" s="533"/>
      <c r="M11" s="533"/>
      <c r="N11" s="533"/>
      <c r="O11" s="534"/>
      <c r="P11" s="537"/>
      <c r="Q11" s="533"/>
      <c r="R11" s="533"/>
      <c r="S11" s="533"/>
      <c r="T11" s="533"/>
      <c r="U11" s="534"/>
      <c r="V11" s="537"/>
      <c r="W11" s="533"/>
      <c r="X11" s="533"/>
      <c r="Y11" s="533"/>
      <c r="Z11" s="533"/>
      <c r="AA11" s="534"/>
      <c r="AB11" s="537"/>
      <c r="AC11" s="533"/>
      <c r="AD11" s="533"/>
      <c r="AE11" s="533"/>
      <c r="AF11" s="533"/>
      <c r="AG11" s="534"/>
      <c r="AH11" s="544"/>
      <c r="AI11" s="545"/>
      <c r="AJ11" s="545"/>
      <c r="AK11" s="545"/>
      <c r="AL11" s="545"/>
      <c r="AM11" s="546"/>
      <c r="AN11" s="83"/>
      <c r="AO11" s="491"/>
      <c r="AP11" s="492"/>
      <c r="AQ11" s="492"/>
      <c r="AR11" s="492"/>
      <c r="AS11" s="492"/>
      <c r="AT11" s="49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86"/>
      <c r="C12" s="486"/>
      <c r="D12" s="487"/>
      <c r="E12" s="527"/>
      <c r="F12" s="528"/>
      <c r="G12" s="528"/>
      <c r="H12" s="528"/>
      <c r="I12" s="529"/>
      <c r="J12" s="537" t="str">
        <f>IF(AND('Mapa de Riesgos'!$H$70="Muy Alta",'Mapa de Riesgos'!$L$70="Leve"),CONCATENATE("R",'Mapa de Riesgos'!$A$70),"")</f>
        <v/>
      </c>
      <c r="K12" s="533"/>
      <c r="L12" s="533" t="str">
        <f>IF(AND('Mapa de Riesgos'!$H$76="Muy Alta",'Mapa de Riesgos'!$L$76="Leve"),CONCATENATE("R",'Mapa de Riesgos'!$A$76),"")</f>
        <v/>
      </c>
      <c r="M12" s="533"/>
      <c r="N12" s="533" t="str">
        <f>IF(AND('Mapa de Riesgos'!$H$82="Muy Alta",'Mapa de Riesgos'!$L$82="Leve"),CONCATENATE("R",'Mapa de Riesgos'!$A$82),"")</f>
        <v/>
      </c>
      <c r="O12" s="534"/>
      <c r="P12" s="537" t="str">
        <f>IF(AND('Mapa de Riesgos'!$H$70="Muy Alta",'Mapa de Riesgos'!$L$70="Menor"),CONCATENATE("R",'Mapa de Riesgos'!$A$70),"")</f>
        <v/>
      </c>
      <c r="Q12" s="533"/>
      <c r="R12" s="533" t="str">
        <f>IF(AND('Mapa de Riesgos'!$H$76="Muy Alta",'Mapa de Riesgos'!$L$76="Menor"),CONCATENATE("R",'Mapa de Riesgos'!$A$76),"")</f>
        <v/>
      </c>
      <c r="S12" s="533"/>
      <c r="T12" s="533" t="str">
        <f>IF(AND('Mapa de Riesgos'!$H$82="Muy Alta",'Mapa de Riesgos'!$L$82="Menor"),CONCATENATE("R",'Mapa de Riesgos'!$A$82),"")</f>
        <v/>
      </c>
      <c r="U12" s="534"/>
      <c r="V12" s="537" t="str">
        <f>IF(AND('Mapa de Riesgos'!$H$70="Muy Alta",'Mapa de Riesgos'!$L$70="Moderado"),CONCATENATE("R",'Mapa de Riesgos'!$A$70),"")</f>
        <v/>
      </c>
      <c r="W12" s="533"/>
      <c r="X12" s="533" t="str">
        <f>IF(AND('Mapa de Riesgos'!$H$76="Muy Alta",'Mapa de Riesgos'!$L$76="Moderado"),CONCATENATE("R",'Mapa de Riesgos'!$A$76),"")</f>
        <v/>
      </c>
      <c r="Y12" s="533"/>
      <c r="Z12" s="533" t="str">
        <f>IF(AND('Mapa de Riesgos'!$H$82="Muy Alta",'Mapa de Riesgos'!$L$82="Moderado"),CONCATENATE("R",'Mapa de Riesgos'!$A$82),"")</f>
        <v/>
      </c>
      <c r="AA12" s="534"/>
      <c r="AB12" s="537" t="str">
        <f>IF(AND('Mapa de Riesgos'!$H$70="Muy Alta",'Mapa de Riesgos'!$L$70="Mayor"),CONCATENATE("R",'Mapa de Riesgos'!$A$70),"")</f>
        <v/>
      </c>
      <c r="AC12" s="533"/>
      <c r="AD12" s="533" t="str">
        <f>IF(AND('Mapa de Riesgos'!$H$76="Muy Alta",'Mapa de Riesgos'!$L$76="Mayor"),CONCATENATE("R",'Mapa de Riesgos'!$A$76),"")</f>
        <v/>
      </c>
      <c r="AE12" s="533"/>
      <c r="AF12" s="533" t="str">
        <f>IF(AND('Mapa de Riesgos'!$H$82="Muy Alta",'Mapa de Riesgos'!$L$82="Mayor"),CONCATENATE("R",'Mapa de Riesgos'!$A$82),"")</f>
        <v/>
      </c>
      <c r="AG12" s="534"/>
      <c r="AH12" s="544" t="str">
        <f>IF(AND('Mapa de Riesgos'!$H$70="Muy Alta",'Mapa de Riesgos'!$L$70="Catastrófico"),CONCATENATE("R",'Mapa de Riesgos'!$A$70),"")</f>
        <v/>
      </c>
      <c r="AI12" s="545"/>
      <c r="AJ12" s="545" t="str">
        <f>IF(AND('Mapa de Riesgos'!$H$76="Muy Alta",'Mapa de Riesgos'!$L$76="Catastrófico"),CONCATENATE("R",'Mapa de Riesgos'!$A$76),"")</f>
        <v/>
      </c>
      <c r="AK12" s="545"/>
      <c r="AL12" s="545" t="str">
        <f>IF(AND('Mapa de Riesgos'!$H$82="Muy Alta",'Mapa de Riesgos'!$L$82="Catastrófico"),CONCATENATE("R",'Mapa de Riesgos'!$A$82),"")</f>
        <v/>
      </c>
      <c r="AM12" s="546"/>
      <c r="AN12" s="83"/>
      <c r="AO12" s="491"/>
      <c r="AP12" s="492"/>
      <c r="AQ12" s="492"/>
      <c r="AR12" s="492"/>
      <c r="AS12" s="492"/>
      <c r="AT12" s="49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86"/>
      <c r="C13" s="486"/>
      <c r="D13" s="487"/>
      <c r="E13" s="530"/>
      <c r="F13" s="531"/>
      <c r="G13" s="531"/>
      <c r="H13" s="531"/>
      <c r="I13" s="532"/>
      <c r="J13" s="537"/>
      <c r="K13" s="533"/>
      <c r="L13" s="533"/>
      <c r="M13" s="533"/>
      <c r="N13" s="533"/>
      <c r="O13" s="534"/>
      <c r="P13" s="537"/>
      <c r="Q13" s="533"/>
      <c r="R13" s="533"/>
      <c r="S13" s="533"/>
      <c r="T13" s="533"/>
      <c r="U13" s="534"/>
      <c r="V13" s="537"/>
      <c r="W13" s="533"/>
      <c r="X13" s="533"/>
      <c r="Y13" s="533"/>
      <c r="Z13" s="533"/>
      <c r="AA13" s="534"/>
      <c r="AB13" s="537"/>
      <c r="AC13" s="533"/>
      <c r="AD13" s="533"/>
      <c r="AE13" s="533"/>
      <c r="AF13" s="533"/>
      <c r="AG13" s="534"/>
      <c r="AH13" s="547"/>
      <c r="AI13" s="548"/>
      <c r="AJ13" s="548"/>
      <c r="AK13" s="548"/>
      <c r="AL13" s="548"/>
      <c r="AM13" s="549"/>
      <c r="AN13" s="83"/>
      <c r="AO13" s="494"/>
      <c r="AP13" s="495"/>
      <c r="AQ13" s="495"/>
      <c r="AR13" s="495"/>
      <c r="AS13" s="495"/>
      <c r="AT13" s="496"/>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86"/>
      <c r="C14" s="486"/>
      <c r="D14" s="487"/>
      <c r="E14" s="524" t="s">
        <v>237</v>
      </c>
      <c r="F14" s="525"/>
      <c r="G14" s="525"/>
      <c r="H14" s="525"/>
      <c r="I14" s="525"/>
      <c r="J14" s="559" t="str">
        <f>IF(AND('Mapa de Riesgos'!$H$12="Alta",'Mapa de Riesgos'!$L$12="Leve"),CONCATENATE("R",'Mapa de Riesgos'!$A$12),"")</f>
        <v/>
      </c>
      <c r="K14" s="560"/>
      <c r="L14" s="560" t="str">
        <f>IF(AND('Mapa de Riesgos'!$H$20="Alta",'Mapa de Riesgos'!$L$20="Leve"),CONCATENATE("R",'Mapa de Riesgos'!$A$20),"")</f>
        <v/>
      </c>
      <c r="M14" s="560"/>
      <c r="N14" s="560" t="str">
        <f>IF(AND('Mapa de Riesgos'!$H$26="Alta",'Mapa de Riesgos'!$L$26="Leve"),CONCATENATE("R",'Mapa de Riesgos'!$A$26),"")</f>
        <v/>
      </c>
      <c r="O14" s="561"/>
      <c r="P14" s="559" t="str">
        <f>IF(AND('Mapa de Riesgos'!$H$12="Alta",'Mapa de Riesgos'!$L$12="Menor"),CONCATENATE("R",'Mapa de Riesgos'!$A$12),"")</f>
        <v/>
      </c>
      <c r="Q14" s="560"/>
      <c r="R14" s="560" t="str">
        <f>IF(AND('Mapa de Riesgos'!$H$20="Alta",'Mapa de Riesgos'!$L$20="Menor"),CONCATENATE("R",'Mapa de Riesgos'!$A$20),"")</f>
        <v/>
      </c>
      <c r="S14" s="560"/>
      <c r="T14" s="560" t="str">
        <f>IF(AND('Mapa de Riesgos'!$H$26="Alta",'Mapa de Riesgos'!$L$26="Menor"),CONCATENATE("R",'Mapa de Riesgos'!$A$26),"")</f>
        <v/>
      </c>
      <c r="U14" s="561"/>
      <c r="V14" s="535" t="str">
        <f>IF(AND('Mapa de Riesgos'!$H$12="Alta",'Mapa de Riesgos'!$L$12="Moderado"),CONCATENATE("R",'Mapa de Riesgos'!$A$12),"")</f>
        <v/>
      </c>
      <c r="W14" s="536"/>
      <c r="X14" s="536" t="str">
        <f>IF(AND('Mapa de Riesgos'!$H$20="Alta",'Mapa de Riesgos'!$L$20="Moderado"),CONCATENATE("R",'Mapa de Riesgos'!$A$20),"")</f>
        <v/>
      </c>
      <c r="Y14" s="536"/>
      <c r="Z14" s="536" t="str">
        <f>IF(AND('Mapa de Riesgos'!$H$26="Alta",'Mapa de Riesgos'!$L$26="Moderado"),CONCATENATE("R",'Mapa de Riesgos'!$A$26),"")</f>
        <v/>
      </c>
      <c r="AA14" s="538"/>
      <c r="AB14" s="535" t="str">
        <f>IF(AND('Mapa de Riesgos'!$H$12="Alta",'Mapa de Riesgos'!$L$12="Mayor"),CONCATENATE("R",'Mapa de Riesgos'!$A$12),"")</f>
        <v/>
      </c>
      <c r="AC14" s="536"/>
      <c r="AD14" s="536" t="str">
        <f>IF(AND('Mapa de Riesgos'!$H$20="Alta",'Mapa de Riesgos'!$L$20="Mayor"),CONCATENATE("R",'Mapa de Riesgos'!$A$20),"")</f>
        <v/>
      </c>
      <c r="AE14" s="536"/>
      <c r="AF14" s="536" t="str">
        <f>IF(AND('Mapa de Riesgos'!$H$26="Alta",'Mapa de Riesgos'!$L$26="Mayor"),CONCATENATE("R",'Mapa de Riesgos'!$A$26),"")</f>
        <v/>
      </c>
      <c r="AG14" s="538"/>
      <c r="AH14" s="550" t="str">
        <f>IF(AND('Mapa de Riesgos'!$H$12="Alta",'Mapa de Riesgos'!$L$12="Catastrófico"),CONCATENATE("R",'Mapa de Riesgos'!$A$12),"")</f>
        <v/>
      </c>
      <c r="AI14" s="551"/>
      <c r="AJ14" s="551" t="str">
        <f>IF(AND('Mapa de Riesgos'!$H$20="Alta",'Mapa de Riesgos'!$L$20="Catastrófico"),CONCATENATE("R",'Mapa de Riesgos'!$A$20),"")</f>
        <v/>
      </c>
      <c r="AK14" s="551"/>
      <c r="AL14" s="551" t="str">
        <f>IF(AND('Mapa de Riesgos'!$H$26="Alta",'Mapa de Riesgos'!$L$26="Catastrófico"),CONCATENATE("R",'Mapa de Riesgos'!$A$26),"")</f>
        <v/>
      </c>
      <c r="AM14" s="552"/>
      <c r="AN14" s="83"/>
      <c r="AO14" s="497" t="s">
        <v>238</v>
      </c>
      <c r="AP14" s="498"/>
      <c r="AQ14" s="498"/>
      <c r="AR14" s="498"/>
      <c r="AS14" s="498"/>
      <c r="AT14" s="499"/>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86"/>
      <c r="C15" s="486"/>
      <c r="D15" s="487"/>
      <c r="E15" s="527"/>
      <c r="F15" s="528"/>
      <c r="G15" s="528"/>
      <c r="H15" s="528"/>
      <c r="I15" s="528"/>
      <c r="J15" s="553"/>
      <c r="K15" s="554"/>
      <c r="L15" s="554"/>
      <c r="M15" s="554"/>
      <c r="N15" s="554"/>
      <c r="O15" s="555"/>
      <c r="P15" s="553"/>
      <c r="Q15" s="554"/>
      <c r="R15" s="554"/>
      <c r="S15" s="554"/>
      <c r="T15" s="554"/>
      <c r="U15" s="555"/>
      <c r="V15" s="537"/>
      <c r="W15" s="533"/>
      <c r="X15" s="533"/>
      <c r="Y15" s="533"/>
      <c r="Z15" s="533"/>
      <c r="AA15" s="534"/>
      <c r="AB15" s="537"/>
      <c r="AC15" s="533"/>
      <c r="AD15" s="533"/>
      <c r="AE15" s="533"/>
      <c r="AF15" s="533"/>
      <c r="AG15" s="534"/>
      <c r="AH15" s="544"/>
      <c r="AI15" s="545"/>
      <c r="AJ15" s="545"/>
      <c r="AK15" s="545"/>
      <c r="AL15" s="545"/>
      <c r="AM15" s="546"/>
      <c r="AN15" s="83"/>
      <c r="AO15" s="500"/>
      <c r="AP15" s="501"/>
      <c r="AQ15" s="501"/>
      <c r="AR15" s="501"/>
      <c r="AS15" s="501"/>
      <c r="AT15" s="502"/>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86"/>
      <c r="C16" s="486"/>
      <c r="D16" s="487"/>
      <c r="E16" s="527"/>
      <c r="F16" s="528"/>
      <c r="G16" s="528"/>
      <c r="H16" s="528"/>
      <c r="I16" s="528"/>
      <c r="J16" s="553" t="str">
        <f>IF(AND('Mapa de Riesgos'!$H$32="Alta",'Mapa de Riesgos'!$L$32="Leve"),CONCATENATE("R",'Mapa de Riesgos'!$A$32),"")</f>
        <v/>
      </c>
      <c r="K16" s="554"/>
      <c r="L16" s="554" t="str">
        <f>IF(AND('Mapa de Riesgos'!$H$39="Alta",'Mapa de Riesgos'!$L$39="Leve"),CONCATENATE("R",'Mapa de Riesgos'!$A$39),"")</f>
        <v/>
      </c>
      <c r="M16" s="554"/>
      <c r="N16" s="554" t="str">
        <f>IF(AND('Mapa de Riesgos'!$H$46="Alta",'Mapa de Riesgos'!$L$46="Leve"),CONCATENATE("R",'Mapa de Riesgos'!$A$46),"")</f>
        <v/>
      </c>
      <c r="O16" s="555"/>
      <c r="P16" s="553" t="str">
        <f>IF(AND('Mapa de Riesgos'!$H$32="Alta",'Mapa de Riesgos'!$L$32="Menor"),CONCATENATE("R",'Mapa de Riesgos'!$A$32),"")</f>
        <v/>
      </c>
      <c r="Q16" s="554"/>
      <c r="R16" s="554" t="str">
        <f>IF(AND('Mapa de Riesgos'!$H$39="Alta",'Mapa de Riesgos'!$L$39="Menor"),CONCATENATE("R",'Mapa de Riesgos'!$A$39),"")</f>
        <v/>
      </c>
      <c r="S16" s="554"/>
      <c r="T16" s="554" t="str">
        <f>IF(AND('Mapa de Riesgos'!$H$46="Alta",'Mapa de Riesgos'!$L$46="Menor"),CONCATENATE("R",'Mapa de Riesgos'!$A$46),"")</f>
        <v/>
      </c>
      <c r="U16" s="555"/>
      <c r="V16" s="537" t="str">
        <f>IF(AND('Mapa de Riesgos'!$H$32="Alta",'Mapa de Riesgos'!$L$32="Moderado"),CONCATENATE("R",'Mapa de Riesgos'!$A$32),"")</f>
        <v/>
      </c>
      <c r="W16" s="533"/>
      <c r="X16" s="533" t="str">
        <f>IF(AND('Mapa de Riesgos'!$H$39="Alta",'Mapa de Riesgos'!$L$39="Moderado"),CONCATENATE("R",'Mapa de Riesgos'!$A$39),"")</f>
        <v/>
      </c>
      <c r="Y16" s="533"/>
      <c r="Z16" s="533" t="str">
        <f>IF(AND('Mapa de Riesgos'!$H$46="Alta",'Mapa de Riesgos'!$L$46="Moderado"),CONCATENATE("R",'Mapa de Riesgos'!$A$46),"")</f>
        <v/>
      </c>
      <c r="AA16" s="534"/>
      <c r="AB16" s="537" t="str">
        <f>IF(AND('Mapa de Riesgos'!$H$32="Alta",'Mapa de Riesgos'!$L$32="Mayor"),CONCATENATE("R",'Mapa de Riesgos'!$A$32),"")</f>
        <v/>
      </c>
      <c r="AC16" s="533"/>
      <c r="AD16" s="533" t="str">
        <f>IF(AND('Mapa de Riesgos'!$H$39="Alta",'Mapa de Riesgos'!$L$39="Mayor"),CONCATENATE("R",'Mapa de Riesgos'!$A$39),"")</f>
        <v/>
      </c>
      <c r="AE16" s="533"/>
      <c r="AF16" s="533" t="str">
        <f>IF(AND('Mapa de Riesgos'!$H$46="Alta",'Mapa de Riesgos'!$L$46="Mayor"),CONCATENATE("R",'Mapa de Riesgos'!$A$46),"")</f>
        <v/>
      </c>
      <c r="AG16" s="534"/>
      <c r="AH16" s="544" t="str">
        <f>IF(AND('Mapa de Riesgos'!$H$32="Alta",'Mapa de Riesgos'!$L$32="Catastrófico"),CONCATENATE("R",'Mapa de Riesgos'!$A$32),"")</f>
        <v/>
      </c>
      <c r="AI16" s="545"/>
      <c r="AJ16" s="545" t="str">
        <f>IF(AND('Mapa de Riesgos'!$H$39="Alta",'Mapa de Riesgos'!$L$39="Catastrófico"),CONCATENATE("R",'Mapa de Riesgos'!$A$39),"")</f>
        <v/>
      </c>
      <c r="AK16" s="545"/>
      <c r="AL16" s="545" t="str">
        <f>IF(AND('Mapa de Riesgos'!$H$46="Alta",'Mapa de Riesgos'!$L$46="Catastrófico"),CONCATENATE("R",'Mapa de Riesgos'!$A$46),"")</f>
        <v/>
      </c>
      <c r="AM16" s="546"/>
      <c r="AN16" s="83"/>
      <c r="AO16" s="500"/>
      <c r="AP16" s="501"/>
      <c r="AQ16" s="501"/>
      <c r="AR16" s="501"/>
      <c r="AS16" s="501"/>
      <c r="AT16" s="502"/>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86"/>
      <c r="C17" s="486"/>
      <c r="D17" s="487"/>
      <c r="E17" s="527"/>
      <c r="F17" s="528"/>
      <c r="G17" s="528"/>
      <c r="H17" s="528"/>
      <c r="I17" s="528"/>
      <c r="J17" s="553"/>
      <c r="K17" s="554"/>
      <c r="L17" s="554"/>
      <c r="M17" s="554"/>
      <c r="N17" s="554"/>
      <c r="O17" s="555"/>
      <c r="P17" s="553"/>
      <c r="Q17" s="554"/>
      <c r="R17" s="554"/>
      <c r="S17" s="554"/>
      <c r="T17" s="554"/>
      <c r="U17" s="555"/>
      <c r="V17" s="537"/>
      <c r="W17" s="533"/>
      <c r="X17" s="533"/>
      <c r="Y17" s="533"/>
      <c r="Z17" s="533"/>
      <c r="AA17" s="534"/>
      <c r="AB17" s="537"/>
      <c r="AC17" s="533"/>
      <c r="AD17" s="533"/>
      <c r="AE17" s="533"/>
      <c r="AF17" s="533"/>
      <c r="AG17" s="534"/>
      <c r="AH17" s="544"/>
      <c r="AI17" s="545"/>
      <c r="AJ17" s="545"/>
      <c r="AK17" s="545"/>
      <c r="AL17" s="545"/>
      <c r="AM17" s="546"/>
      <c r="AN17" s="83"/>
      <c r="AO17" s="500"/>
      <c r="AP17" s="501"/>
      <c r="AQ17" s="501"/>
      <c r="AR17" s="501"/>
      <c r="AS17" s="501"/>
      <c r="AT17" s="502"/>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86"/>
      <c r="C18" s="486"/>
      <c r="D18" s="487"/>
      <c r="E18" s="527"/>
      <c r="F18" s="528"/>
      <c r="G18" s="528"/>
      <c r="H18" s="528"/>
      <c r="I18" s="528"/>
      <c r="J18" s="553" t="str">
        <f>IF(AND('Mapa de Riesgos'!$H$52="Alta",'Mapa de Riesgos'!$L$52="Leve"),CONCATENATE("R",'Mapa de Riesgos'!$A$52),"")</f>
        <v/>
      </c>
      <c r="K18" s="554"/>
      <c r="L18" s="554" t="str">
        <f>IF(AND('Mapa de Riesgos'!$H$58="Alta",'Mapa de Riesgos'!$L$58="Leve"),CONCATENATE("R",'Mapa de Riesgos'!$A$58),"")</f>
        <v/>
      </c>
      <c r="M18" s="554"/>
      <c r="N18" s="554" t="str">
        <f>IF(AND('Mapa de Riesgos'!$H$64="Alta",'Mapa de Riesgos'!$L$64="Leve"),CONCATENATE("R",'Mapa de Riesgos'!$A$64),"")</f>
        <v/>
      </c>
      <c r="O18" s="555"/>
      <c r="P18" s="553" t="str">
        <f>IF(AND('Mapa de Riesgos'!$H$52="Alta",'Mapa de Riesgos'!$L$52="Menor"),CONCATENATE("R",'Mapa de Riesgos'!$A$52),"")</f>
        <v/>
      </c>
      <c r="Q18" s="554"/>
      <c r="R18" s="554" t="str">
        <f>IF(AND('Mapa de Riesgos'!$H$58="Alta",'Mapa de Riesgos'!$L$58="Menor"),CONCATENATE("R",'Mapa de Riesgos'!$A$58),"")</f>
        <v/>
      </c>
      <c r="S18" s="554"/>
      <c r="T18" s="554" t="str">
        <f>IF(AND('Mapa de Riesgos'!$H$64="Alta",'Mapa de Riesgos'!$L$64="Menor"),CONCATENATE("R",'Mapa de Riesgos'!$A$64),"")</f>
        <v/>
      </c>
      <c r="U18" s="555"/>
      <c r="V18" s="537" t="str">
        <f>IF(AND('Mapa de Riesgos'!$H$52="Alta",'Mapa de Riesgos'!$L$52="Moderado"),CONCATENATE("R",'Mapa de Riesgos'!$A$52),"")</f>
        <v/>
      </c>
      <c r="W18" s="533"/>
      <c r="X18" s="533" t="str">
        <f>IF(AND('Mapa de Riesgos'!$H$58="Alta",'Mapa de Riesgos'!$L$58="Moderado"),CONCATENATE("R",'Mapa de Riesgos'!$A$58),"")</f>
        <v/>
      </c>
      <c r="Y18" s="533"/>
      <c r="Z18" s="533" t="str">
        <f>IF(AND('Mapa de Riesgos'!$H$64="Alta",'Mapa de Riesgos'!$L$64="Moderado"),CONCATENATE("R",'Mapa de Riesgos'!$A$64),"")</f>
        <v/>
      </c>
      <c r="AA18" s="534"/>
      <c r="AB18" s="537" t="str">
        <f>IF(AND('Mapa de Riesgos'!$H$52="Alta",'Mapa de Riesgos'!$L$52="Mayor"),CONCATENATE("R",'Mapa de Riesgos'!$A$52),"")</f>
        <v/>
      </c>
      <c r="AC18" s="533"/>
      <c r="AD18" s="533" t="str">
        <f>IF(AND('Mapa de Riesgos'!$H$58="Alta",'Mapa de Riesgos'!$L$58="Mayor"),CONCATENATE("R",'Mapa de Riesgos'!$A$58),"")</f>
        <v/>
      </c>
      <c r="AE18" s="533"/>
      <c r="AF18" s="533" t="str">
        <f>IF(AND('Mapa de Riesgos'!$H$64="Alta",'Mapa de Riesgos'!$L$64="Mayor"),CONCATENATE("R",'Mapa de Riesgos'!$A$64),"")</f>
        <v/>
      </c>
      <c r="AG18" s="534"/>
      <c r="AH18" s="544" t="str">
        <f>IF(AND('Mapa de Riesgos'!$H$52="Alta",'Mapa de Riesgos'!$L$52="Catastrófico"),CONCATENATE("R",'Mapa de Riesgos'!$A$52),"")</f>
        <v/>
      </c>
      <c r="AI18" s="545"/>
      <c r="AJ18" s="545" t="str">
        <f>IF(AND('Mapa de Riesgos'!$H$58="Alta",'Mapa de Riesgos'!$L$58="Catastrófico"),CONCATENATE("R",'Mapa de Riesgos'!$A$58),"")</f>
        <v/>
      </c>
      <c r="AK18" s="545"/>
      <c r="AL18" s="545" t="str">
        <f>IF(AND('Mapa de Riesgos'!$H$64="Alta",'Mapa de Riesgos'!$L$64="Catastrófico"),CONCATENATE("R",'Mapa de Riesgos'!$A$64),"")</f>
        <v/>
      </c>
      <c r="AM18" s="546"/>
      <c r="AN18" s="83"/>
      <c r="AO18" s="500"/>
      <c r="AP18" s="501"/>
      <c r="AQ18" s="501"/>
      <c r="AR18" s="501"/>
      <c r="AS18" s="501"/>
      <c r="AT18" s="502"/>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86"/>
      <c r="C19" s="486"/>
      <c r="D19" s="487"/>
      <c r="E19" s="527"/>
      <c r="F19" s="528"/>
      <c r="G19" s="528"/>
      <c r="H19" s="528"/>
      <c r="I19" s="528"/>
      <c r="J19" s="553"/>
      <c r="K19" s="554"/>
      <c r="L19" s="554"/>
      <c r="M19" s="554"/>
      <c r="N19" s="554"/>
      <c r="O19" s="555"/>
      <c r="P19" s="553"/>
      <c r="Q19" s="554"/>
      <c r="R19" s="554"/>
      <c r="S19" s="554"/>
      <c r="T19" s="554"/>
      <c r="U19" s="555"/>
      <c r="V19" s="537"/>
      <c r="W19" s="533"/>
      <c r="X19" s="533"/>
      <c r="Y19" s="533"/>
      <c r="Z19" s="533"/>
      <c r="AA19" s="534"/>
      <c r="AB19" s="537"/>
      <c r="AC19" s="533"/>
      <c r="AD19" s="533"/>
      <c r="AE19" s="533"/>
      <c r="AF19" s="533"/>
      <c r="AG19" s="534"/>
      <c r="AH19" s="544"/>
      <c r="AI19" s="545"/>
      <c r="AJ19" s="545"/>
      <c r="AK19" s="545"/>
      <c r="AL19" s="545"/>
      <c r="AM19" s="546"/>
      <c r="AN19" s="83"/>
      <c r="AO19" s="500"/>
      <c r="AP19" s="501"/>
      <c r="AQ19" s="501"/>
      <c r="AR19" s="501"/>
      <c r="AS19" s="501"/>
      <c r="AT19" s="502"/>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86"/>
      <c r="C20" s="486"/>
      <c r="D20" s="487"/>
      <c r="E20" s="527"/>
      <c r="F20" s="528"/>
      <c r="G20" s="528"/>
      <c r="H20" s="528"/>
      <c r="I20" s="528"/>
      <c r="J20" s="553" t="str">
        <f>IF(AND('Mapa de Riesgos'!$H$70="Alta",'Mapa de Riesgos'!$L$70="Leve"),CONCATENATE("R",'Mapa de Riesgos'!$A$70),"")</f>
        <v/>
      </c>
      <c r="K20" s="554"/>
      <c r="L20" s="554" t="str">
        <f>IF(AND('Mapa de Riesgos'!$H$76="Alta",'Mapa de Riesgos'!$L$76="Leve"),CONCATENATE("R",'Mapa de Riesgos'!$A$76),"")</f>
        <v/>
      </c>
      <c r="M20" s="554"/>
      <c r="N20" s="554" t="str">
        <f>IF(AND('Mapa de Riesgos'!$H$82="Alta",'Mapa de Riesgos'!$L$82="Leve"),CONCATENATE("R",'Mapa de Riesgos'!$A$82),"")</f>
        <v/>
      </c>
      <c r="O20" s="555"/>
      <c r="P20" s="553" t="str">
        <f>IF(AND('Mapa de Riesgos'!$H$70="Alta",'Mapa de Riesgos'!$L$70="Menor"),CONCATENATE("R",'Mapa de Riesgos'!$A$70),"")</f>
        <v/>
      </c>
      <c r="Q20" s="554"/>
      <c r="R20" s="554" t="str">
        <f>IF(AND('Mapa de Riesgos'!$H$76="Alta",'Mapa de Riesgos'!$L$76="Menor"),CONCATENATE("R",'Mapa de Riesgos'!$A$76),"")</f>
        <v/>
      </c>
      <c r="S20" s="554"/>
      <c r="T20" s="554" t="str">
        <f>IF(AND('Mapa de Riesgos'!$H$82="Alta",'Mapa de Riesgos'!$L$82="Menor"),CONCATENATE("R",'Mapa de Riesgos'!$A$82),"")</f>
        <v/>
      </c>
      <c r="U20" s="555"/>
      <c r="V20" s="537" t="str">
        <f>IF(AND('Mapa de Riesgos'!$H$70="Alta",'Mapa de Riesgos'!$L$70="Moderado"),CONCATENATE("R",'Mapa de Riesgos'!$A$70),"")</f>
        <v/>
      </c>
      <c r="W20" s="533"/>
      <c r="X20" s="533" t="str">
        <f>IF(AND('Mapa de Riesgos'!$H$76="Alta",'Mapa de Riesgos'!$L$76="Moderado"),CONCATENATE("R",'Mapa de Riesgos'!$A$76),"")</f>
        <v/>
      </c>
      <c r="Y20" s="533"/>
      <c r="Z20" s="533" t="str">
        <f>IF(AND('Mapa de Riesgos'!$H$82="Alta",'Mapa de Riesgos'!$L$82="Moderado"),CONCATENATE("R",'Mapa de Riesgos'!$A$82),"")</f>
        <v/>
      </c>
      <c r="AA20" s="534"/>
      <c r="AB20" s="537" t="str">
        <f>IF(AND('Mapa de Riesgos'!$H$70="Alta",'Mapa de Riesgos'!$L$70="Mayor"),CONCATENATE("R",'Mapa de Riesgos'!$A$70),"")</f>
        <v/>
      </c>
      <c r="AC20" s="533"/>
      <c r="AD20" s="533" t="str">
        <f>IF(AND('Mapa de Riesgos'!$H$76="Alta",'Mapa de Riesgos'!$L$76="Mayor"),CONCATENATE("R",'Mapa de Riesgos'!$A$76),"")</f>
        <v/>
      </c>
      <c r="AE20" s="533"/>
      <c r="AF20" s="533" t="str">
        <f>IF(AND('Mapa de Riesgos'!$H$82="Alta",'Mapa de Riesgos'!$L$82="Mayor"),CONCATENATE("R",'Mapa de Riesgos'!$A$82),"")</f>
        <v/>
      </c>
      <c r="AG20" s="534"/>
      <c r="AH20" s="544" t="str">
        <f>IF(AND('Mapa de Riesgos'!$H$70="Alta",'Mapa de Riesgos'!$L$70="Catastrófico"),CONCATENATE("R",'Mapa de Riesgos'!$A$70),"")</f>
        <v/>
      </c>
      <c r="AI20" s="545"/>
      <c r="AJ20" s="545" t="str">
        <f>IF(AND('Mapa de Riesgos'!$H$76="Alta",'Mapa de Riesgos'!$L$76="Catastrófico"),CONCATENATE("R",'Mapa de Riesgos'!$A$76),"")</f>
        <v/>
      </c>
      <c r="AK20" s="545"/>
      <c r="AL20" s="545" t="str">
        <f>IF(AND('Mapa de Riesgos'!$H$82="Alta",'Mapa de Riesgos'!$L$82="Catastrófico"),CONCATENATE("R",'Mapa de Riesgos'!$A$82),"")</f>
        <v/>
      </c>
      <c r="AM20" s="546"/>
      <c r="AN20" s="83"/>
      <c r="AO20" s="500"/>
      <c r="AP20" s="501"/>
      <c r="AQ20" s="501"/>
      <c r="AR20" s="501"/>
      <c r="AS20" s="501"/>
      <c r="AT20" s="502"/>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86"/>
      <c r="C21" s="486"/>
      <c r="D21" s="487"/>
      <c r="E21" s="530"/>
      <c r="F21" s="531"/>
      <c r="G21" s="531"/>
      <c r="H21" s="531"/>
      <c r="I21" s="531"/>
      <c r="J21" s="556"/>
      <c r="K21" s="557"/>
      <c r="L21" s="557"/>
      <c r="M21" s="557"/>
      <c r="N21" s="557"/>
      <c r="O21" s="558"/>
      <c r="P21" s="556"/>
      <c r="Q21" s="557"/>
      <c r="R21" s="557"/>
      <c r="S21" s="557"/>
      <c r="T21" s="557"/>
      <c r="U21" s="558"/>
      <c r="V21" s="541"/>
      <c r="W21" s="542"/>
      <c r="X21" s="542"/>
      <c r="Y21" s="542"/>
      <c r="Z21" s="542"/>
      <c r="AA21" s="543"/>
      <c r="AB21" s="541"/>
      <c r="AC21" s="542"/>
      <c r="AD21" s="542"/>
      <c r="AE21" s="542"/>
      <c r="AF21" s="542"/>
      <c r="AG21" s="543"/>
      <c r="AH21" s="547"/>
      <c r="AI21" s="548"/>
      <c r="AJ21" s="548"/>
      <c r="AK21" s="548"/>
      <c r="AL21" s="548"/>
      <c r="AM21" s="549"/>
      <c r="AN21" s="83"/>
      <c r="AO21" s="503"/>
      <c r="AP21" s="504"/>
      <c r="AQ21" s="504"/>
      <c r="AR21" s="504"/>
      <c r="AS21" s="504"/>
      <c r="AT21" s="505"/>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86"/>
      <c r="C22" s="486"/>
      <c r="D22" s="487"/>
      <c r="E22" s="524" t="s">
        <v>239</v>
      </c>
      <c r="F22" s="525"/>
      <c r="G22" s="525"/>
      <c r="H22" s="525"/>
      <c r="I22" s="526"/>
      <c r="J22" s="559" t="str">
        <f>IF(AND('Mapa de Riesgos'!$H$12="Media",'Mapa de Riesgos'!$L$12="Leve"),CONCATENATE("R",'Mapa de Riesgos'!$A$12),"")</f>
        <v/>
      </c>
      <c r="K22" s="560"/>
      <c r="L22" s="560" t="str">
        <f>IF(AND('Mapa de Riesgos'!$H$20="Media",'Mapa de Riesgos'!$L$20="Leve"),CONCATENATE("R",'Mapa de Riesgos'!$A$20),"")</f>
        <v/>
      </c>
      <c r="M22" s="560"/>
      <c r="N22" s="560" t="str">
        <f>IF(AND('Mapa de Riesgos'!$H$26="Media",'Mapa de Riesgos'!$L$26="Leve"),CONCATENATE("R",'Mapa de Riesgos'!$A$26),"")</f>
        <v/>
      </c>
      <c r="O22" s="561"/>
      <c r="P22" s="559" t="str">
        <f>IF(AND('Mapa de Riesgos'!$H$12="Media",'Mapa de Riesgos'!$L$12="Menor"),CONCATENATE("R",'Mapa de Riesgos'!$A$12),"")</f>
        <v/>
      </c>
      <c r="Q22" s="560"/>
      <c r="R22" s="560" t="str">
        <f>IF(AND('Mapa de Riesgos'!$H$20="Media",'Mapa de Riesgos'!$L$20="Menor"),CONCATENATE("R",'Mapa de Riesgos'!$A$20),"")</f>
        <v/>
      </c>
      <c r="S22" s="560"/>
      <c r="T22" s="560" t="str">
        <f>IF(AND('Mapa de Riesgos'!$H$26="Media",'Mapa de Riesgos'!$L$26="Menor"),CONCATENATE("R",'Mapa de Riesgos'!$A$26),"")</f>
        <v/>
      </c>
      <c r="U22" s="561"/>
      <c r="V22" s="559" t="str">
        <f>IF(AND('Mapa de Riesgos'!$H$12="Media",'Mapa de Riesgos'!$L$12="Moderado"),CONCATENATE("R",'Mapa de Riesgos'!$A$12),"")</f>
        <v/>
      </c>
      <c r="W22" s="560"/>
      <c r="X22" s="560" t="str">
        <f>IF(AND('Mapa de Riesgos'!$H$20="Media",'Mapa de Riesgos'!$L$20="Moderado"),CONCATENATE("R",'Mapa de Riesgos'!$A$20),"")</f>
        <v/>
      </c>
      <c r="Y22" s="560"/>
      <c r="Z22" s="560" t="str">
        <f>IF(AND('Mapa de Riesgos'!$H$26="Media",'Mapa de Riesgos'!$L$26="Moderado"),CONCATENATE("R",'Mapa de Riesgos'!$A$26),"")</f>
        <v>R3</v>
      </c>
      <c r="AA22" s="561"/>
      <c r="AB22" s="535" t="str">
        <f>IF(AND('Mapa de Riesgos'!$H$12="Media",'Mapa de Riesgos'!$L$12="Mayor"),CONCATENATE("R",'Mapa de Riesgos'!$A$12),"")</f>
        <v>R1</v>
      </c>
      <c r="AC22" s="536"/>
      <c r="AD22" s="536" t="str">
        <f>IF(AND('Mapa de Riesgos'!$H$20="Media",'Mapa de Riesgos'!$L$20="Mayor"),CONCATENATE("R",'Mapa de Riesgos'!$A$20),"")</f>
        <v>R2</v>
      </c>
      <c r="AE22" s="536"/>
      <c r="AF22" s="536" t="str">
        <f>IF(AND('Mapa de Riesgos'!$H$26="Media",'Mapa de Riesgos'!$L$26="Mayor"),CONCATENATE("R",'Mapa de Riesgos'!$A$26),"")</f>
        <v/>
      </c>
      <c r="AG22" s="538"/>
      <c r="AH22" s="550" t="str">
        <f>IF(AND('Mapa de Riesgos'!$H$12="Media",'Mapa de Riesgos'!$L$12="Catastrófico"),CONCATENATE("R",'Mapa de Riesgos'!$A$12),"")</f>
        <v/>
      </c>
      <c r="AI22" s="551"/>
      <c r="AJ22" s="551" t="str">
        <f>IF(AND('Mapa de Riesgos'!$H$20="Media",'Mapa de Riesgos'!$L$20="Catastrófico"),CONCATENATE("R",'Mapa de Riesgos'!$A$20),"")</f>
        <v/>
      </c>
      <c r="AK22" s="551"/>
      <c r="AL22" s="551" t="str">
        <f>IF(AND('Mapa de Riesgos'!$H$26="Media",'Mapa de Riesgos'!$L$26="Catastrófico"),CONCATENATE("R",'Mapa de Riesgos'!$A$26),"")</f>
        <v/>
      </c>
      <c r="AM22" s="552"/>
      <c r="AN22" s="83"/>
      <c r="AO22" s="506" t="s">
        <v>240</v>
      </c>
      <c r="AP22" s="507"/>
      <c r="AQ22" s="507"/>
      <c r="AR22" s="507"/>
      <c r="AS22" s="507"/>
      <c r="AT22" s="508"/>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86"/>
      <c r="C23" s="486"/>
      <c r="D23" s="487"/>
      <c r="E23" s="527"/>
      <c r="F23" s="528"/>
      <c r="G23" s="528"/>
      <c r="H23" s="528"/>
      <c r="I23" s="529"/>
      <c r="J23" s="553"/>
      <c r="K23" s="554"/>
      <c r="L23" s="554"/>
      <c r="M23" s="554"/>
      <c r="N23" s="554"/>
      <c r="O23" s="555"/>
      <c r="P23" s="553"/>
      <c r="Q23" s="554"/>
      <c r="R23" s="554"/>
      <c r="S23" s="554"/>
      <c r="T23" s="554"/>
      <c r="U23" s="555"/>
      <c r="V23" s="553"/>
      <c r="W23" s="554"/>
      <c r="X23" s="554"/>
      <c r="Y23" s="554"/>
      <c r="Z23" s="554"/>
      <c r="AA23" s="555"/>
      <c r="AB23" s="537"/>
      <c r="AC23" s="533"/>
      <c r="AD23" s="533"/>
      <c r="AE23" s="533"/>
      <c r="AF23" s="533"/>
      <c r="AG23" s="534"/>
      <c r="AH23" s="544"/>
      <c r="AI23" s="545"/>
      <c r="AJ23" s="545"/>
      <c r="AK23" s="545"/>
      <c r="AL23" s="545"/>
      <c r="AM23" s="546"/>
      <c r="AN23" s="83"/>
      <c r="AO23" s="509"/>
      <c r="AP23" s="510"/>
      <c r="AQ23" s="510"/>
      <c r="AR23" s="510"/>
      <c r="AS23" s="510"/>
      <c r="AT23" s="511"/>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86"/>
      <c r="C24" s="486"/>
      <c r="D24" s="487"/>
      <c r="E24" s="527"/>
      <c r="F24" s="528"/>
      <c r="G24" s="528"/>
      <c r="H24" s="528"/>
      <c r="I24" s="529"/>
      <c r="J24" s="553" t="str">
        <f>IF(AND('Mapa de Riesgos'!$H$32="Media",'Mapa de Riesgos'!$L$32="Leve"),CONCATENATE("R",'Mapa de Riesgos'!$A$32),"")</f>
        <v/>
      </c>
      <c r="K24" s="554"/>
      <c r="L24" s="554" t="str">
        <f>IF(AND('Mapa de Riesgos'!$H$39="Media",'Mapa de Riesgos'!$L$39="Leve"),CONCATENATE("R",'Mapa de Riesgos'!$A$39),"")</f>
        <v/>
      </c>
      <c r="M24" s="554"/>
      <c r="N24" s="554" t="str">
        <f>IF(AND('Mapa de Riesgos'!$H$46="Media",'Mapa de Riesgos'!$L$46="Leve"),CONCATENATE("R",'Mapa de Riesgos'!$A$46),"")</f>
        <v/>
      </c>
      <c r="O24" s="555"/>
      <c r="P24" s="553" t="str">
        <f>IF(AND('Mapa de Riesgos'!$H$32="Media",'Mapa de Riesgos'!$L$32="Menor"),CONCATENATE("R",'Mapa de Riesgos'!$A$32),"")</f>
        <v/>
      </c>
      <c r="Q24" s="554"/>
      <c r="R24" s="554" t="str">
        <f>IF(AND('Mapa de Riesgos'!$H$39="Media",'Mapa de Riesgos'!$L$39="Menor"),CONCATENATE("R",'Mapa de Riesgos'!$A$39),"")</f>
        <v/>
      </c>
      <c r="S24" s="554"/>
      <c r="T24" s="554" t="str">
        <f>IF(AND('Mapa de Riesgos'!$H$46="Media",'Mapa de Riesgos'!$L$46="Menor"),CONCATENATE("R",'Mapa de Riesgos'!$A$46),"")</f>
        <v/>
      </c>
      <c r="U24" s="555"/>
      <c r="V24" s="553" t="str">
        <f>IF(AND('Mapa de Riesgos'!$H$32="Media",'Mapa de Riesgos'!$L$32="Moderado"),CONCATENATE("R",'Mapa de Riesgos'!$A$32),"")</f>
        <v/>
      </c>
      <c r="W24" s="554"/>
      <c r="X24" s="554" t="str">
        <f>IF(AND('Mapa de Riesgos'!$H$39="Media",'Mapa de Riesgos'!$L$39="Moderado"),CONCATENATE("R",'Mapa de Riesgos'!$A$39),"")</f>
        <v>R5</v>
      </c>
      <c r="Y24" s="554"/>
      <c r="Z24" s="554" t="str">
        <f>IF(AND('Mapa de Riesgos'!$H$46="Media",'Mapa de Riesgos'!$L$46="Moderado"),CONCATENATE("R",'Mapa de Riesgos'!$A$46),"")</f>
        <v>R6</v>
      </c>
      <c r="AA24" s="555"/>
      <c r="AB24" s="537" t="str">
        <f>IF(AND('Mapa de Riesgos'!$H$32="Media",'Mapa de Riesgos'!$L$32="Mayor"),CONCATENATE("R",'Mapa de Riesgos'!$A$32),"")</f>
        <v/>
      </c>
      <c r="AC24" s="533"/>
      <c r="AD24" s="533" t="str">
        <f>IF(AND('Mapa de Riesgos'!$H$39="Media",'Mapa de Riesgos'!$L$39="Mayor"),CONCATENATE("R",'Mapa de Riesgos'!$A$39),"")</f>
        <v/>
      </c>
      <c r="AE24" s="533"/>
      <c r="AF24" s="533" t="str">
        <f>IF(AND('Mapa de Riesgos'!$H$46="Media",'Mapa de Riesgos'!$L$46="Mayor"),CONCATENATE("R",'Mapa de Riesgos'!$A$46),"")</f>
        <v/>
      </c>
      <c r="AG24" s="534"/>
      <c r="AH24" s="544" t="str">
        <f>IF(AND('Mapa de Riesgos'!$H$32="Media",'Mapa de Riesgos'!$L$32="Catastrófico"),CONCATENATE("R",'Mapa de Riesgos'!$A$32),"")</f>
        <v/>
      </c>
      <c r="AI24" s="545"/>
      <c r="AJ24" s="545" t="str">
        <f>IF(AND('Mapa de Riesgos'!$H$39="Media",'Mapa de Riesgos'!$L$39="Catastrófico"),CONCATENATE("R",'Mapa de Riesgos'!$A$39),"")</f>
        <v/>
      </c>
      <c r="AK24" s="545"/>
      <c r="AL24" s="545" t="str">
        <f>IF(AND('Mapa de Riesgos'!$H$46="Media",'Mapa de Riesgos'!$L$46="Catastrófico"),CONCATENATE("R",'Mapa de Riesgos'!$A$46),"")</f>
        <v/>
      </c>
      <c r="AM24" s="546"/>
      <c r="AN24" s="83"/>
      <c r="AO24" s="509"/>
      <c r="AP24" s="510"/>
      <c r="AQ24" s="510"/>
      <c r="AR24" s="510"/>
      <c r="AS24" s="510"/>
      <c r="AT24" s="511"/>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86"/>
      <c r="C25" s="486"/>
      <c r="D25" s="487"/>
      <c r="E25" s="527"/>
      <c r="F25" s="528"/>
      <c r="G25" s="528"/>
      <c r="H25" s="528"/>
      <c r="I25" s="529"/>
      <c r="J25" s="553"/>
      <c r="K25" s="554"/>
      <c r="L25" s="554"/>
      <c r="M25" s="554"/>
      <c r="N25" s="554"/>
      <c r="O25" s="555"/>
      <c r="P25" s="553"/>
      <c r="Q25" s="554"/>
      <c r="R25" s="554"/>
      <c r="S25" s="554"/>
      <c r="T25" s="554"/>
      <c r="U25" s="555"/>
      <c r="V25" s="553"/>
      <c r="W25" s="554"/>
      <c r="X25" s="554"/>
      <c r="Y25" s="554"/>
      <c r="Z25" s="554"/>
      <c r="AA25" s="555"/>
      <c r="AB25" s="537"/>
      <c r="AC25" s="533"/>
      <c r="AD25" s="533"/>
      <c r="AE25" s="533"/>
      <c r="AF25" s="533"/>
      <c r="AG25" s="534"/>
      <c r="AH25" s="544"/>
      <c r="AI25" s="545"/>
      <c r="AJ25" s="545"/>
      <c r="AK25" s="545"/>
      <c r="AL25" s="545"/>
      <c r="AM25" s="546"/>
      <c r="AN25" s="83"/>
      <c r="AO25" s="509"/>
      <c r="AP25" s="510"/>
      <c r="AQ25" s="510"/>
      <c r="AR25" s="510"/>
      <c r="AS25" s="510"/>
      <c r="AT25" s="511"/>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86"/>
      <c r="C26" s="486"/>
      <c r="D26" s="487"/>
      <c r="E26" s="527"/>
      <c r="F26" s="528"/>
      <c r="G26" s="528"/>
      <c r="H26" s="528"/>
      <c r="I26" s="529"/>
      <c r="J26" s="553" t="str">
        <f>IF(AND('Mapa de Riesgos'!$H$52="Media",'Mapa de Riesgos'!$L$52="Leve"),CONCATENATE("R",'Mapa de Riesgos'!$A$52),"")</f>
        <v/>
      </c>
      <c r="K26" s="554"/>
      <c r="L26" s="554" t="str">
        <f>IF(AND('Mapa de Riesgos'!$H$58="Media",'Mapa de Riesgos'!$L$58="Leve"),CONCATENATE("R",'Mapa de Riesgos'!$A$58),"")</f>
        <v/>
      </c>
      <c r="M26" s="554"/>
      <c r="N26" s="554" t="str">
        <f>IF(AND('Mapa de Riesgos'!$H$64="Media",'Mapa de Riesgos'!$L$64="Leve"),CONCATENATE("R",'Mapa de Riesgos'!$A$64),"")</f>
        <v/>
      </c>
      <c r="O26" s="555"/>
      <c r="P26" s="553" t="str">
        <f>IF(AND('Mapa de Riesgos'!$H$52="Media",'Mapa de Riesgos'!$L$52="Menor"),CONCATENATE("R",'Mapa de Riesgos'!$A$52),"")</f>
        <v/>
      </c>
      <c r="Q26" s="554"/>
      <c r="R26" s="554" t="str">
        <f>IF(AND('Mapa de Riesgos'!$H$58="Media",'Mapa de Riesgos'!$L$58="Menor"),CONCATENATE("R",'Mapa de Riesgos'!$A$58),"")</f>
        <v/>
      </c>
      <c r="S26" s="554"/>
      <c r="T26" s="554" t="str">
        <f>IF(AND('Mapa de Riesgos'!$H$64="Media",'Mapa de Riesgos'!$L$64="Menor"),CONCATENATE("R",'Mapa de Riesgos'!$A$64),"")</f>
        <v/>
      </c>
      <c r="U26" s="555"/>
      <c r="V26" s="553" t="str">
        <f>IF(AND('Mapa de Riesgos'!$H$52="Media",'Mapa de Riesgos'!$L$52="Moderado"),CONCATENATE("R",'Mapa de Riesgos'!$A$52),"")</f>
        <v/>
      </c>
      <c r="W26" s="554"/>
      <c r="X26" s="554" t="str">
        <f>IF(AND('Mapa de Riesgos'!$H$58="Media",'Mapa de Riesgos'!$L$58="Moderado"),CONCATENATE("R",'Mapa de Riesgos'!$A$58),"")</f>
        <v/>
      </c>
      <c r="Y26" s="554"/>
      <c r="Z26" s="554" t="str">
        <f>IF(AND('Mapa de Riesgos'!$H$64="Media",'Mapa de Riesgos'!$L$64="Moderado"),CONCATENATE("R",'Mapa de Riesgos'!$A$64),"")</f>
        <v/>
      </c>
      <c r="AA26" s="555"/>
      <c r="AB26" s="537" t="str">
        <f>IF(AND('Mapa de Riesgos'!$H$52="Media",'Mapa de Riesgos'!$L$52="Mayor"),CONCATENATE("R",'Mapa de Riesgos'!$A$52),"")</f>
        <v/>
      </c>
      <c r="AC26" s="533"/>
      <c r="AD26" s="533" t="str">
        <f>IF(AND('Mapa de Riesgos'!$H$58="Media",'Mapa de Riesgos'!$L$58="Mayor"),CONCATENATE("R",'Mapa de Riesgos'!$A$58),"")</f>
        <v/>
      </c>
      <c r="AE26" s="533"/>
      <c r="AF26" s="533" t="str">
        <f>IF(AND('Mapa de Riesgos'!$H$64="Media",'Mapa de Riesgos'!$L$64="Mayor"),CONCATENATE("R",'Mapa de Riesgos'!$A$64),"")</f>
        <v/>
      </c>
      <c r="AG26" s="534"/>
      <c r="AH26" s="544" t="str">
        <f>IF(AND('Mapa de Riesgos'!$H$52="Media",'Mapa de Riesgos'!$L$52="Catastrófico"),CONCATENATE("R",'Mapa de Riesgos'!$A$52),"")</f>
        <v/>
      </c>
      <c r="AI26" s="545"/>
      <c r="AJ26" s="545" t="str">
        <f>IF(AND('Mapa de Riesgos'!$H$58="Media",'Mapa de Riesgos'!$L$58="Catastrófico"),CONCATENATE("R",'Mapa de Riesgos'!$A$58),"")</f>
        <v/>
      </c>
      <c r="AK26" s="545"/>
      <c r="AL26" s="545" t="str">
        <f>IF(AND('Mapa de Riesgos'!$H$64="Media",'Mapa de Riesgos'!$L$64="Catastrófico"),CONCATENATE("R",'Mapa de Riesgos'!$A$64),"")</f>
        <v/>
      </c>
      <c r="AM26" s="546"/>
      <c r="AN26" s="83"/>
      <c r="AO26" s="509"/>
      <c r="AP26" s="510"/>
      <c r="AQ26" s="510"/>
      <c r="AR26" s="510"/>
      <c r="AS26" s="510"/>
      <c r="AT26" s="511"/>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86"/>
      <c r="C27" s="486"/>
      <c r="D27" s="487"/>
      <c r="E27" s="527"/>
      <c r="F27" s="528"/>
      <c r="G27" s="528"/>
      <c r="H27" s="528"/>
      <c r="I27" s="529"/>
      <c r="J27" s="553"/>
      <c r="K27" s="554"/>
      <c r="L27" s="554"/>
      <c r="M27" s="554"/>
      <c r="N27" s="554"/>
      <c r="O27" s="555"/>
      <c r="P27" s="553"/>
      <c r="Q27" s="554"/>
      <c r="R27" s="554"/>
      <c r="S27" s="554"/>
      <c r="T27" s="554"/>
      <c r="U27" s="555"/>
      <c r="V27" s="553"/>
      <c r="W27" s="554"/>
      <c r="X27" s="554"/>
      <c r="Y27" s="554"/>
      <c r="Z27" s="554"/>
      <c r="AA27" s="555"/>
      <c r="AB27" s="537"/>
      <c r="AC27" s="533"/>
      <c r="AD27" s="533"/>
      <c r="AE27" s="533"/>
      <c r="AF27" s="533"/>
      <c r="AG27" s="534"/>
      <c r="AH27" s="544"/>
      <c r="AI27" s="545"/>
      <c r="AJ27" s="545"/>
      <c r="AK27" s="545"/>
      <c r="AL27" s="545"/>
      <c r="AM27" s="546"/>
      <c r="AN27" s="83"/>
      <c r="AO27" s="509"/>
      <c r="AP27" s="510"/>
      <c r="AQ27" s="510"/>
      <c r="AR27" s="510"/>
      <c r="AS27" s="510"/>
      <c r="AT27" s="511"/>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86"/>
      <c r="C28" s="486"/>
      <c r="D28" s="487"/>
      <c r="E28" s="527"/>
      <c r="F28" s="528"/>
      <c r="G28" s="528"/>
      <c r="H28" s="528"/>
      <c r="I28" s="529"/>
      <c r="J28" s="553" t="str">
        <f>IF(AND('Mapa de Riesgos'!$H$70="Media",'Mapa de Riesgos'!$L$70="Leve"),CONCATENATE("R",'Mapa de Riesgos'!$A$70),"")</f>
        <v/>
      </c>
      <c r="K28" s="554"/>
      <c r="L28" s="554" t="str">
        <f>IF(AND('Mapa de Riesgos'!$H$76="Media",'Mapa de Riesgos'!$L$76="Leve"),CONCATENATE("R",'Mapa de Riesgos'!$A$76),"")</f>
        <v/>
      </c>
      <c r="M28" s="554"/>
      <c r="N28" s="554" t="str">
        <f>IF(AND('Mapa de Riesgos'!$H$82="Media",'Mapa de Riesgos'!$L$82="Leve"),CONCATENATE("R",'Mapa de Riesgos'!$A$82),"")</f>
        <v/>
      </c>
      <c r="O28" s="555"/>
      <c r="P28" s="553" t="str">
        <f>IF(AND('Mapa de Riesgos'!$H$70="Media",'Mapa de Riesgos'!$L$70="Menor"),CONCATENATE("R",'Mapa de Riesgos'!$A$70),"")</f>
        <v/>
      </c>
      <c r="Q28" s="554"/>
      <c r="R28" s="554" t="str">
        <f>IF(AND('Mapa de Riesgos'!$H$76="Media",'Mapa de Riesgos'!$L$76="Menor"),CONCATENATE("R",'Mapa de Riesgos'!$A$76),"")</f>
        <v/>
      </c>
      <c r="S28" s="554"/>
      <c r="T28" s="554" t="str">
        <f>IF(AND('Mapa de Riesgos'!$H$82="Media",'Mapa de Riesgos'!$L$82="Menor"),CONCATENATE("R",'Mapa de Riesgos'!$A$82),"")</f>
        <v/>
      </c>
      <c r="U28" s="555"/>
      <c r="V28" s="553" t="str">
        <f>IF(AND('Mapa de Riesgos'!$H$70="Media",'Mapa de Riesgos'!$L$70="Moderado"),CONCATENATE("R",'Mapa de Riesgos'!$A$70),"")</f>
        <v/>
      </c>
      <c r="W28" s="554"/>
      <c r="X28" s="554" t="str">
        <f>IF(AND('Mapa de Riesgos'!$H$76="Media",'Mapa de Riesgos'!$L$76="Moderado"),CONCATENATE("R",'Mapa de Riesgos'!$A$76),"")</f>
        <v/>
      </c>
      <c r="Y28" s="554"/>
      <c r="Z28" s="554" t="str">
        <f>IF(AND('Mapa de Riesgos'!$H$82="Media",'Mapa de Riesgos'!$L$82="Moderado"),CONCATENATE("R",'Mapa de Riesgos'!$A$82),"")</f>
        <v/>
      </c>
      <c r="AA28" s="555"/>
      <c r="AB28" s="537" t="str">
        <f>IF(AND('Mapa de Riesgos'!$H$70="Media",'Mapa de Riesgos'!$L$70="Mayor"),CONCATENATE("R",'Mapa de Riesgos'!$A$70),"")</f>
        <v/>
      </c>
      <c r="AC28" s="533"/>
      <c r="AD28" s="533" t="str">
        <f>IF(AND('Mapa de Riesgos'!$H$76="Media",'Mapa de Riesgos'!$L$76="Mayor"),CONCATENATE("R",'Mapa de Riesgos'!$A$76),"")</f>
        <v/>
      </c>
      <c r="AE28" s="533"/>
      <c r="AF28" s="533" t="str">
        <f>IF(AND('Mapa de Riesgos'!$H$82="Media",'Mapa de Riesgos'!$L$82="Mayor"),CONCATENATE("R",'Mapa de Riesgos'!$A$82),"")</f>
        <v/>
      </c>
      <c r="AG28" s="534"/>
      <c r="AH28" s="544" t="str">
        <f>IF(AND('Mapa de Riesgos'!$H$70="Media",'Mapa de Riesgos'!$L$70="Catastrófico"),CONCATENATE("R",'Mapa de Riesgos'!$A$70),"")</f>
        <v/>
      </c>
      <c r="AI28" s="545"/>
      <c r="AJ28" s="545" t="str">
        <f>IF(AND('Mapa de Riesgos'!$H$76="Media",'Mapa de Riesgos'!$L$76="Catastrófico"),CONCATENATE("R",'Mapa de Riesgos'!$A$76),"")</f>
        <v/>
      </c>
      <c r="AK28" s="545"/>
      <c r="AL28" s="545" t="str">
        <f>IF(AND('Mapa de Riesgos'!$H$82="Media",'Mapa de Riesgos'!$L$82="Catastrófico"),CONCATENATE("R",'Mapa de Riesgos'!$A$82),"")</f>
        <v/>
      </c>
      <c r="AM28" s="546"/>
      <c r="AN28" s="83"/>
      <c r="AO28" s="509"/>
      <c r="AP28" s="510"/>
      <c r="AQ28" s="510"/>
      <c r="AR28" s="510"/>
      <c r="AS28" s="510"/>
      <c r="AT28" s="511"/>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86"/>
      <c r="C29" s="486"/>
      <c r="D29" s="487"/>
      <c r="E29" s="530"/>
      <c r="F29" s="531"/>
      <c r="G29" s="531"/>
      <c r="H29" s="531"/>
      <c r="I29" s="532"/>
      <c r="J29" s="553"/>
      <c r="K29" s="554"/>
      <c r="L29" s="554"/>
      <c r="M29" s="554"/>
      <c r="N29" s="554"/>
      <c r="O29" s="555"/>
      <c r="P29" s="556"/>
      <c r="Q29" s="557"/>
      <c r="R29" s="557"/>
      <c r="S29" s="557"/>
      <c r="T29" s="557"/>
      <c r="U29" s="558"/>
      <c r="V29" s="556"/>
      <c r="W29" s="557"/>
      <c r="X29" s="557"/>
      <c r="Y29" s="557"/>
      <c r="Z29" s="557"/>
      <c r="AA29" s="558"/>
      <c r="AB29" s="541"/>
      <c r="AC29" s="542"/>
      <c r="AD29" s="542"/>
      <c r="AE29" s="542"/>
      <c r="AF29" s="542"/>
      <c r="AG29" s="543"/>
      <c r="AH29" s="547"/>
      <c r="AI29" s="548"/>
      <c r="AJ29" s="548"/>
      <c r="AK29" s="548"/>
      <c r="AL29" s="548"/>
      <c r="AM29" s="549"/>
      <c r="AN29" s="83"/>
      <c r="AO29" s="512"/>
      <c r="AP29" s="513"/>
      <c r="AQ29" s="513"/>
      <c r="AR29" s="513"/>
      <c r="AS29" s="513"/>
      <c r="AT29" s="514"/>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86"/>
      <c r="C30" s="486"/>
      <c r="D30" s="487"/>
      <c r="E30" s="524" t="s">
        <v>241</v>
      </c>
      <c r="F30" s="525"/>
      <c r="G30" s="525"/>
      <c r="H30" s="525"/>
      <c r="I30" s="525"/>
      <c r="J30" s="568" t="str">
        <f>IF(AND('Mapa de Riesgos'!$H$12="Baja",'Mapa de Riesgos'!$L$12="Leve"),CONCATENATE("R",'Mapa de Riesgos'!$A$12),"")</f>
        <v/>
      </c>
      <c r="K30" s="569"/>
      <c r="L30" s="569" t="str">
        <f>IF(AND('Mapa de Riesgos'!$H$20="Baja",'Mapa de Riesgos'!$L$20="Leve"),CONCATENATE("R",'Mapa de Riesgos'!$A$20),"")</f>
        <v/>
      </c>
      <c r="M30" s="569"/>
      <c r="N30" s="569" t="str">
        <f>IF(AND('Mapa de Riesgos'!$H$26="Baja",'Mapa de Riesgos'!$L$26="Leve"),CONCATENATE("R",'Mapa de Riesgos'!$A$26),"")</f>
        <v/>
      </c>
      <c r="O30" s="570"/>
      <c r="P30" s="560" t="str">
        <f>IF(AND('Mapa de Riesgos'!$H$12="Baja",'Mapa de Riesgos'!$L$12="Menor"),CONCATENATE("R",'Mapa de Riesgos'!$A$12),"")</f>
        <v/>
      </c>
      <c r="Q30" s="560"/>
      <c r="R30" s="560" t="str">
        <f>IF(AND('Mapa de Riesgos'!$H$20="Baja",'Mapa de Riesgos'!$L$20="Menor"),CONCATENATE("R",'Mapa de Riesgos'!$A$20),"")</f>
        <v/>
      </c>
      <c r="S30" s="560"/>
      <c r="T30" s="560" t="str">
        <f>IF(AND('Mapa de Riesgos'!$H$26="Baja",'Mapa de Riesgos'!$L$26="Menor"),CONCATENATE("R",'Mapa de Riesgos'!$A$26),"")</f>
        <v/>
      </c>
      <c r="U30" s="561"/>
      <c r="V30" s="559" t="str">
        <f>IF(AND('Mapa de Riesgos'!$H$12="Baja",'Mapa de Riesgos'!$L$12="Moderado"),CONCATENATE("R",'Mapa de Riesgos'!$A$12),"")</f>
        <v/>
      </c>
      <c r="W30" s="560"/>
      <c r="X30" s="560" t="str">
        <f>IF(AND('Mapa de Riesgos'!$H$20="Baja",'Mapa de Riesgos'!$L$20="Moderado"),CONCATENATE("R",'Mapa de Riesgos'!$A$20),"")</f>
        <v/>
      </c>
      <c r="Y30" s="560"/>
      <c r="Z30" s="560" t="str">
        <f>IF(AND('Mapa de Riesgos'!$H$26="Baja",'Mapa de Riesgos'!$L$26="Moderado"),CONCATENATE("R",'Mapa de Riesgos'!$A$26),"")</f>
        <v/>
      </c>
      <c r="AA30" s="561"/>
      <c r="AB30" s="535" t="str">
        <f>IF(AND('Mapa de Riesgos'!$H$12="Baja",'Mapa de Riesgos'!$L$12="Mayor"),CONCATENATE("R",'Mapa de Riesgos'!$A$12),"")</f>
        <v/>
      </c>
      <c r="AC30" s="536"/>
      <c r="AD30" s="536" t="str">
        <f>IF(AND('Mapa de Riesgos'!$H$20="Baja",'Mapa de Riesgos'!$L$20="Mayor"),CONCATENATE("R",'Mapa de Riesgos'!$A$20),"")</f>
        <v/>
      </c>
      <c r="AE30" s="536"/>
      <c r="AF30" s="536" t="str">
        <f>IF(AND('Mapa de Riesgos'!$H$26="Baja",'Mapa de Riesgos'!$L$26="Mayor"),CONCATENATE("R",'Mapa de Riesgos'!$A$26),"")</f>
        <v/>
      </c>
      <c r="AG30" s="538"/>
      <c r="AH30" s="550" t="str">
        <f>IF(AND('Mapa de Riesgos'!$H$12="Baja",'Mapa de Riesgos'!$L$12="Catastrófico"),CONCATENATE("R",'Mapa de Riesgos'!$A$12),"")</f>
        <v/>
      </c>
      <c r="AI30" s="551"/>
      <c r="AJ30" s="551" t="str">
        <f>IF(AND('Mapa de Riesgos'!$H$20="Baja",'Mapa de Riesgos'!$L$20="Catastrófico"),CONCATENATE("R",'Mapa de Riesgos'!$A$20),"")</f>
        <v/>
      </c>
      <c r="AK30" s="551"/>
      <c r="AL30" s="551" t="str">
        <f>IF(AND('Mapa de Riesgos'!$H$26="Baja",'Mapa de Riesgos'!$L$26="Catastrófico"),CONCATENATE("R",'Mapa de Riesgos'!$A$26),"")</f>
        <v/>
      </c>
      <c r="AM30" s="552"/>
      <c r="AN30" s="83"/>
      <c r="AO30" s="515" t="s">
        <v>242</v>
      </c>
      <c r="AP30" s="516"/>
      <c r="AQ30" s="516"/>
      <c r="AR30" s="516"/>
      <c r="AS30" s="516"/>
      <c r="AT30" s="517"/>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86"/>
      <c r="C31" s="486"/>
      <c r="D31" s="487"/>
      <c r="E31" s="527"/>
      <c r="F31" s="528"/>
      <c r="G31" s="528"/>
      <c r="H31" s="528"/>
      <c r="I31" s="528"/>
      <c r="J31" s="564"/>
      <c r="K31" s="562"/>
      <c r="L31" s="562"/>
      <c r="M31" s="562"/>
      <c r="N31" s="562"/>
      <c r="O31" s="563"/>
      <c r="P31" s="554"/>
      <c r="Q31" s="554"/>
      <c r="R31" s="554"/>
      <c r="S31" s="554"/>
      <c r="T31" s="554"/>
      <c r="U31" s="555"/>
      <c r="V31" s="553"/>
      <c r="W31" s="554"/>
      <c r="X31" s="554"/>
      <c r="Y31" s="554"/>
      <c r="Z31" s="554"/>
      <c r="AA31" s="555"/>
      <c r="AB31" s="537"/>
      <c r="AC31" s="533"/>
      <c r="AD31" s="533"/>
      <c r="AE31" s="533"/>
      <c r="AF31" s="533"/>
      <c r="AG31" s="534"/>
      <c r="AH31" s="544"/>
      <c r="AI31" s="545"/>
      <c r="AJ31" s="545"/>
      <c r="AK31" s="545"/>
      <c r="AL31" s="545"/>
      <c r="AM31" s="546"/>
      <c r="AN31" s="83"/>
      <c r="AO31" s="518"/>
      <c r="AP31" s="519"/>
      <c r="AQ31" s="519"/>
      <c r="AR31" s="519"/>
      <c r="AS31" s="519"/>
      <c r="AT31" s="520"/>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86"/>
      <c r="C32" s="486"/>
      <c r="D32" s="487"/>
      <c r="E32" s="527"/>
      <c r="F32" s="528"/>
      <c r="G32" s="528"/>
      <c r="H32" s="528"/>
      <c r="I32" s="528"/>
      <c r="J32" s="564" t="str">
        <f>IF(AND('Mapa de Riesgos'!$H$32="Baja",'Mapa de Riesgos'!$L$32="Leve"),CONCATENATE("R",'Mapa de Riesgos'!$A$32),"")</f>
        <v/>
      </c>
      <c r="K32" s="562"/>
      <c r="L32" s="562" t="str">
        <f>IF(AND('Mapa de Riesgos'!$H$39="Baja",'Mapa de Riesgos'!$L$39="Leve"),CONCATENATE("R",'Mapa de Riesgos'!$A$39),"")</f>
        <v/>
      </c>
      <c r="M32" s="562"/>
      <c r="N32" s="562" t="str">
        <f>IF(AND('Mapa de Riesgos'!$H$46="Baja",'Mapa de Riesgos'!$L$46="Leve"),CONCATENATE("R",'Mapa de Riesgos'!$A$46),"")</f>
        <v/>
      </c>
      <c r="O32" s="563"/>
      <c r="P32" s="554" t="str">
        <f>IF(AND('Mapa de Riesgos'!$H$32="Baja",'Mapa de Riesgos'!$L$32="Menor"),CONCATENATE("R",'Mapa de Riesgos'!$A$32),"")</f>
        <v/>
      </c>
      <c r="Q32" s="554"/>
      <c r="R32" s="554" t="str">
        <f>IF(AND('Mapa de Riesgos'!$H$39="Baja",'Mapa de Riesgos'!$L$39="Menor"),CONCATENATE("R",'Mapa de Riesgos'!$A$39),"")</f>
        <v/>
      </c>
      <c r="S32" s="554"/>
      <c r="T32" s="554" t="str">
        <f>IF(AND('Mapa de Riesgos'!$H$46="Baja",'Mapa de Riesgos'!$L$46="Menor"),CONCATENATE("R",'Mapa de Riesgos'!$A$46),"")</f>
        <v/>
      </c>
      <c r="U32" s="555"/>
      <c r="V32" s="553" t="str">
        <f>IF(AND('Mapa de Riesgos'!$H$32="Baja",'Mapa de Riesgos'!$L$32="Moderado"),CONCATENATE("R",'Mapa de Riesgos'!$A$32),"")</f>
        <v/>
      </c>
      <c r="W32" s="554"/>
      <c r="X32" s="554" t="str">
        <f>IF(AND('Mapa de Riesgos'!$H$39="Baja",'Mapa de Riesgos'!$L$39="Moderado"),CONCATENATE("R",'Mapa de Riesgos'!$A$39),"")</f>
        <v/>
      </c>
      <c r="Y32" s="554"/>
      <c r="Z32" s="554" t="str">
        <f>IF(AND('Mapa de Riesgos'!$H$46="Baja",'Mapa de Riesgos'!$L$46="Moderado"),CONCATENATE("R",'Mapa de Riesgos'!$A$46),"")</f>
        <v/>
      </c>
      <c r="AA32" s="555"/>
      <c r="AB32" s="537" t="str">
        <f>IF(AND('Mapa de Riesgos'!$H$32="Baja",'Mapa de Riesgos'!$L$32="Mayor"),CONCATENATE("R",'Mapa de Riesgos'!$A$32),"")</f>
        <v>R4</v>
      </c>
      <c r="AC32" s="533"/>
      <c r="AD32" s="533" t="str">
        <f>IF(AND('Mapa de Riesgos'!$H$39="Baja",'Mapa de Riesgos'!$L$39="Mayor"),CONCATENATE("R",'Mapa de Riesgos'!$A$39),"")</f>
        <v/>
      </c>
      <c r="AE32" s="533"/>
      <c r="AF32" s="533" t="str">
        <f>IF(AND('Mapa de Riesgos'!$H$46="Baja",'Mapa de Riesgos'!$L$46="Mayor"),CONCATENATE("R",'Mapa de Riesgos'!$A$46),"")</f>
        <v/>
      </c>
      <c r="AG32" s="534"/>
      <c r="AH32" s="544" t="str">
        <f>IF(AND('Mapa de Riesgos'!$H$32="Baja",'Mapa de Riesgos'!$L$32="Catastrófico"),CONCATENATE("R",'Mapa de Riesgos'!$A$32),"")</f>
        <v/>
      </c>
      <c r="AI32" s="545"/>
      <c r="AJ32" s="545" t="str">
        <f>IF(AND('Mapa de Riesgos'!$H$39="Baja",'Mapa de Riesgos'!$L$39="Catastrófico"),CONCATENATE("R",'Mapa de Riesgos'!$A$39),"")</f>
        <v/>
      </c>
      <c r="AK32" s="545"/>
      <c r="AL32" s="545" t="str">
        <f>IF(AND('Mapa de Riesgos'!$H$46="Baja",'Mapa de Riesgos'!$L$46="Catastrófico"),CONCATENATE("R",'Mapa de Riesgos'!$A$46),"")</f>
        <v/>
      </c>
      <c r="AM32" s="546"/>
      <c r="AN32" s="83"/>
      <c r="AO32" s="518"/>
      <c r="AP32" s="519"/>
      <c r="AQ32" s="519"/>
      <c r="AR32" s="519"/>
      <c r="AS32" s="519"/>
      <c r="AT32" s="520"/>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86"/>
      <c r="C33" s="486"/>
      <c r="D33" s="487"/>
      <c r="E33" s="527"/>
      <c r="F33" s="528"/>
      <c r="G33" s="528"/>
      <c r="H33" s="528"/>
      <c r="I33" s="528"/>
      <c r="J33" s="564"/>
      <c r="K33" s="562"/>
      <c r="L33" s="562"/>
      <c r="M33" s="562"/>
      <c r="N33" s="562"/>
      <c r="O33" s="563"/>
      <c r="P33" s="554"/>
      <c r="Q33" s="554"/>
      <c r="R33" s="554"/>
      <c r="S33" s="554"/>
      <c r="T33" s="554"/>
      <c r="U33" s="555"/>
      <c r="V33" s="553"/>
      <c r="W33" s="554"/>
      <c r="X33" s="554"/>
      <c r="Y33" s="554"/>
      <c r="Z33" s="554"/>
      <c r="AA33" s="555"/>
      <c r="AB33" s="537"/>
      <c r="AC33" s="533"/>
      <c r="AD33" s="533"/>
      <c r="AE33" s="533"/>
      <c r="AF33" s="533"/>
      <c r="AG33" s="534"/>
      <c r="AH33" s="544"/>
      <c r="AI33" s="545"/>
      <c r="AJ33" s="545"/>
      <c r="AK33" s="545"/>
      <c r="AL33" s="545"/>
      <c r="AM33" s="546"/>
      <c r="AN33" s="83"/>
      <c r="AO33" s="518"/>
      <c r="AP33" s="519"/>
      <c r="AQ33" s="519"/>
      <c r="AR33" s="519"/>
      <c r="AS33" s="519"/>
      <c r="AT33" s="520"/>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86"/>
      <c r="C34" s="486"/>
      <c r="D34" s="487"/>
      <c r="E34" s="527"/>
      <c r="F34" s="528"/>
      <c r="G34" s="528"/>
      <c r="H34" s="528"/>
      <c r="I34" s="528"/>
      <c r="J34" s="564" t="str">
        <f>IF(AND('Mapa de Riesgos'!$H$52="Baja",'Mapa de Riesgos'!$L$52="Leve"),CONCATENATE("R",'Mapa de Riesgos'!$A$52),"")</f>
        <v/>
      </c>
      <c r="K34" s="562"/>
      <c r="L34" s="562" t="str">
        <f>IF(AND('Mapa de Riesgos'!$H$58="Baja",'Mapa de Riesgos'!$L$58="Leve"),CONCATENATE("R",'Mapa de Riesgos'!$A$58),"")</f>
        <v/>
      </c>
      <c r="M34" s="562"/>
      <c r="N34" s="562" t="str">
        <f>IF(AND('Mapa de Riesgos'!$H$64="Baja",'Mapa de Riesgos'!$L$64="Leve"),CONCATENATE("R",'Mapa de Riesgos'!$A$64),"")</f>
        <v/>
      </c>
      <c r="O34" s="563"/>
      <c r="P34" s="554" t="str">
        <f>IF(AND('Mapa de Riesgos'!$H$52="Baja",'Mapa de Riesgos'!$L$52="Menor"),CONCATENATE("R",'Mapa de Riesgos'!$A$52),"")</f>
        <v/>
      </c>
      <c r="Q34" s="554"/>
      <c r="R34" s="554" t="str">
        <f>IF(AND('Mapa de Riesgos'!$H$58="Baja",'Mapa de Riesgos'!$L$58="Menor"),CONCATENATE("R",'Mapa de Riesgos'!$A$58),"")</f>
        <v/>
      </c>
      <c r="S34" s="554"/>
      <c r="T34" s="554" t="str">
        <f>IF(AND('Mapa de Riesgos'!$H$64="Baja",'Mapa de Riesgos'!$L$64="Menor"),CONCATENATE("R",'Mapa de Riesgos'!$A$64),"")</f>
        <v/>
      </c>
      <c r="U34" s="555"/>
      <c r="V34" s="553" t="str">
        <f>IF(AND('Mapa de Riesgos'!$H$52="Baja",'Mapa de Riesgos'!$L$52="Moderado"),CONCATENATE("R",'Mapa de Riesgos'!$A$52),"")</f>
        <v/>
      </c>
      <c r="W34" s="554"/>
      <c r="X34" s="554" t="str">
        <f>IF(AND('Mapa de Riesgos'!$H$58="Baja",'Mapa de Riesgos'!$L$58="Moderado"),CONCATENATE("R",'Mapa de Riesgos'!$A$58),"")</f>
        <v/>
      </c>
      <c r="Y34" s="554"/>
      <c r="Z34" s="554" t="str">
        <f>IF(AND('Mapa de Riesgos'!$H$64="Baja",'Mapa de Riesgos'!$L$64="Moderado"),CONCATENATE("R",'Mapa de Riesgos'!$A$64),"")</f>
        <v/>
      </c>
      <c r="AA34" s="555"/>
      <c r="AB34" s="537" t="str">
        <f>IF(AND('Mapa de Riesgos'!$H$52="Baja",'Mapa de Riesgos'!$L$52="Mayor"),CONCATENATE("R",'Mapa de Riesgos'!$A$52),"")</f>
        <v/>
      </c>
      <c r="AC34" s="533"/>
      <c r="AD34" s="533" t="str">
        <f>IF(AND('Mapa de Riesgos'!$H$58="Baja",'Mapa de Riesgos'!$L$58="Mayor"),CONCATENATE("R",'Mapa de Riesgos'!$A$58),"")</f>
        <v/>
      </c>
      <c r="AE34" s="533"/>
      <c r="AF34" s="533" t="str">
        <f>IF(AND('Mapa de Riesgos'!$H$64="Baja",'Mapa de Riesgos'!$L$64="Mayor"),CONCATENATE("R",'Mapa de Riesgos'!$A$64),"")</f>
        <v/>
      </c>
      <c r="AG34" s="534"/>
      <c r="AH34" s="544" t="str">
        <f>IF(AND('Mapa de Riesgos'!$H$52="Baja",'Mapa de Riesgos'!$L$52="Catastrófico"),CONCATENATE("R",'Mapa de Riesgos'!$A$52),"")</f>
        <v/>
      </c>
      <c r="AI34" s="545"/>
      <c r="AJ34" s="545" t="str">
        <f>IF(AND('Mapa de Riesgos'!$H$58="Baja",'Mapa de Riesgos'!$L$58="Catastrófico"),CONCATENATE("R",'Mapa de Riesgos'!$A$58),"")</f>
        <v/>
      </c>
      <c r="AK34" s="545"/>
      <c r="AL34" s="545" t="str">
        <f>IF(AND('Mapa de Riesgos'!$H$64="Baja",'Mapa de Riesgos'!$L$64="Catastrófico"),CONCATENATE("R",'Mapa de Riesgos'!$A$64),"")</f>
        <v/>
      </c>
      <c r="AM34" s="546"/>
      <c r="AN34" s="83"/>
      <c r="AO34" s="518"/>
      <c r="AP34" s="519"/>
      <c r="AQ34" s="519"/>
      <c r="AR34" s="519"/>
      <c r="AS34" s="519"/>
      <c r="AT34" s="520"/>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86"/>
      <c r="C35" s="486"/>
      <c r="D35" s="487"/>
      <c r="E35" s="527"/>
      <c r="F35" s="528"/>
      <c r="G35" s="528"/>
      <c r="H35" s="528"/>
      <c r="I35" s="528"/>
      <c r="J35" s="564"/>
      <c r="K35" s="562"/>
      <c r="L35" s="562"/>
      <c r="M35" s="562"/>
      <c r="N35" s="562"/>
      <c r="O35" s="563"/>
      <c r="P35" s="554"/>
      <c r="Q35" s="554"/>
      <c r="R35" s="554"/>
      <c r="S35" s="554"/>
      <c r="T35" s="554"/>
      <c r="U35" s="555"/>
      <c r="V35" s="553"/>
      <c r="W35" s="554"/>
      <c r="X35" s="554"/>
      <c r="Y35" s="554"/>
      <c r="Z35" s="554"/>
      <c r="AA35" s="555"/>
      <c r="AB35" s="537"/>
      <c r="AC35" s="533"/>
      <c r="AD35" s="533"/>
      <c r="AE35" s="533"/>
      <c r="AF35" s="533"/>
      <c r="AG35" s="534"/>
      <c r="AH35" s="544"/>
      <c r="AI35" s="545"/>
      <c r="AJ35" s="545"/>
      <c r="AK35" s="545"/>
      <c r="AL35" s="545"/>
      <c r="AM35" s="546"/>
      <c r="AN35" s="83"/>
      <c r="AO35" s="518"/>
      <c r="AP35" s="519"/>
      <c r="AQ35" s="519"/>
      <c r="AR35" s="519"/>
      <c r="AS35" s="519"/>
      <c r="AT35" s="520"/>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86"/>
      <c r="C36" s="486"/>
      <c r="D36" s="487"/>
      <c r="E36" s="527"/>
      <c r="F36" s="528"/>
      <c r="G36" s="528"/>
      <c r="H36" s="528"/>
      <c r="I36" s="528"/>
      <c r="J36" s="564" t="str">
        <f>IF(AND('Mapa de Riesgos'!$H$70="Baja",'Mapa de Riesgos'!$L$70="Leve"),CONCATENATE("R",'Mapa de Riesgos'!$A$70),"")</f>
        <v/>
      </c>
      <c r="K36" s="562"/>
      <c r="L36" s="562" t="str">
        <f>IF(AND('Mapa de Riesgos'!$H$76="Baja",'Mapa de Riesgos'!$L$76="Leve"),CONCATENATE("R",'Mapa de Riesgos'!$A$76),"")</f>
        <v/>
      </c>
      <c r="M36" s="562"/>
      <c r="N36" s="562" t="str">
        <f>IF(AND('Mapa de Riesgos'!$H$82="Baja",'Mapa de Riesgos'!$L$82="Leve"),CONCATENATE("R",'Mapa de Riesgos'!$A$82),"")</f>
        <v/>
      </c>
      <c r="O36" s="563"/>
      <c r="P36" s="554" t="str">
        <f>IF(AND('Mapa de Riesgos'!$H$70="Baja",'Mapa de Riesgos'!$L$70="Menor"),CONCATENATE("R",'Mapa de Riesgos'!$A$70),"")</f>
        <v/>
      </c>
      <c r="Q36" s="554"/>
      <c r="R36" s="554" t="str">
        <f>IF(AND('Mapa de Riesgos'!$H$76="Baja",'Mapa de Riesgos'!$L$76="Menor"),CONCATENATE("R",'Mapa de Riesgos'!$A$76),"")</f>
        <v/>
      </c>
      <c r="S36" s="554"/>
      <c r="T36" s="554" t="str">
        <f>IF(AND('Mapa de Riesgos'!$H$82="Baja",'Mapa de Riesgos'!$L$82="Menor"),CONCATENATE("R",'Mapa de Riesgos'!$A$82),"")</f>
        <v/>
      </c>
      <c r="U36" s="555"/>
      <c r="V36" s="553" t="str">
        <f>IF(AND('Mapa de Riesgos'!$H$70="Baja",'Mapa de Riesgos'!$L$70="Moderado"),CONCATENATE("R",'Mapa de Riesgos'!$A$70),"")</f>
        <v/>
      </c>
      <c r="W36" s="554"/>
      <c r="X36" s="554" t="str">
        <f>IF(AND('Mapa de Riesgos'!$H$76="Baja",'Mapa de Riesgos'!$L$76="Moderado"),CONCATENATE("R",'Mapa de Riesgos'!$A$76),"")</f>
        <v/>
      </c>
      <c r="Y36" s="554"/>
      <c r="Z36" s="554" t="str">
        <f>IF(AND('Mapa de Riesgos'!$H$82="Baja",'Mapa de Riesgos'!$L$82="Moderado"),CONCATENATE("R",'Mapa de Riesgos'!$A$82),"")</f>
        <v/>
      </c>
      <c r="AA36" s="555"/>
      <c r="AB36" s="537" t="str">
        <f>IF(AND('Mapa de Riesgos'!$H$70="Baja",'Mapa de Riesgos'!$L$70="Mayor"),CONCATENATE("R",'Mapa de Riesgos'!$A$70),"")</f>
        <v/>
      </c>
      <c r="AC36" s="533"/>
      <c r="AD36" s="533" t="str">
        <f>IF(AND('Mapa de Riesgos'!$H$76="Baja",'Mapa de Riesgos'!$L$76="Mayor"),CONCATENATE("R",'Mapa de Riesgos'!$A$76),"")</f>
        <v/>
      </c>
      <c r="AE36" s="533"/>
      <c r="AF36" s="533" t="str">
        <f>IF(AND('Mapa de Riesgos'!$H$82="Baja",'Mapa de Riesgos'!$L$82="Mayor"),CONCATENATE("R",'Mapa de Riesgos'!$A$82),"")</f>
        <v/>
      </c>
      <c r="AG36" s="534"/>
      <c r="AH36" s="544" t="str">
        <f>IF(AND('Mapa de Riesgos'!$H$70="Baja",'Mapa de Riesgos'!$L$70="Catastrófico"),CONCATENATE("R",'Mapa de Riesgos'!$A$70),"")</f>
        <v/>
      </c>
      <c r="AI36" s="545"/>
      <c r="AJ36" s="545" t="str">
        <f>IF(AND('Mapa de Riesgos'!$H$76="Baja",'Mapa de Riesgos'!$L$76="Catastrófico"),CONCATENATE("R",'Mapa de Riesgos'!$A$76),"")</f>
        <v/>
      </c>
      <c r="AK36" s="545"/>
      <c r="AL36" s="545" t="str">
        <f>IF(AND('Mapa de Riesgos'!$H$82="Baja",'Mapa de Riesgos'!$L$82="Catastrófico"),CONCATENATE("R",'Mapa de Riesgos'!$A$82),"")</f>
        <v/>
      </c>
      <c r="AM36" s="546"/>
      <c r="AN36" s="83"/>
      <c r="AO36" s="518"/>
      <c r="AP36" s="519"/>
      <c r="AQ36" s="519"/>
      <c r="AR36" s="519"/>
      <c r="AS36" s="519"/>
      <c r="AT36" s="520"/>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86"/>
      <c r="C37" s="486"/>
      <c r="D37" s="487"/>
      <c r="E37" s="530"/>
      <c r="F37" s="531"/>
      <c r="G37" s="531"/>
      <c r="H37" s="531"/>
      <c r="I37" s="531"/>
      <c r="J37" s="565"/>
      <c r="K37" s="566"/>
      <c r="L37" s="566"/>
      <c r="M37" s="566"/>
      <c r="N37" s="566"/>
      <c r="O37" s="567"/>
      <c r="P37" s="557"/>
      <c r="Q37" s="557"/>
      <c r="R37" s="557"/>
      <c r="S37" s="557"/>
      <c r="T37" s="557"/>
      <c r="U37" s="558"/>
      <c r="V37" s="556"/>
      <c r="W37" s="557"/>
      <c r="X37" s="557"/>
      <c r="Y37" s="557"/>
      <c r="Z37" s="557"/>
      <c r="AA37" s="558"/>
      <c r="AB37" s="541"/>
      <c r="AC37" s="542"/>
      <c r="AD37" s="542"/>
      <c r="AE37" s="542"/>
      <c r="AF37" s="542"/>
      <c r="AG37" s="543"/>
      <c r="AH37" s="547"/>
      <c r="AI37" s="548"/>
      <c r="AJ37" s="548"/>
      <c r="AK37" s="548"/>
      <c r="AL37" s="548"/>
      <c r="AM37" s="549"/>
      <c r="AN37" s="83"/>
      <c r="AO37" s="521"/>
      <c r="AP37" s="522"/>
      <c r="AQ37" s="522"/>
      <c r="AR37" s="522"/>
      <c r="AS37" s="522"/>
      <c r="AT37" s="52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86"/>
      <c r="C38" s="486"/>
      <c r="D38" s="487"/>
      <c r="E38" s="524" t="s">
        <v>243</v>
      </c>
      <c r="F38" s="525"/>
      <c r="G38" s="525"/>
      <c r="H38" s="525"/>
      <c r="I38" s="526"/>
      <c r="J38" s="568" t="str">
        <f>IF(AND('Mapa de Riesgos'!$H$12="Muy Baja",'Mapa de Riesgos'!$L$12="Leve"),CONCATENATE("R",'Mapa de Riesgos'!$A$12),"")</f>
        <v/>
      </c>
      <c r="K38" s="569"/>
      <c r="L38" s="569" t="str">
        <f>IF(AND('Mapa de Riesgos'!$H$20="Muy Baja",'Mapa de Riesgos'!$L$20="Leve"),CONCATENATE("R",'Mapa de Riesgos'!$A$20),"")</f>
        <v/>
      </c>
      <c r="M38" s="569"/>
      <c r="N38" s="569" t="str">
        <f>IF(AND('Mapa de Riesgos'!$H$26="Muy Baja",'Mapa de Riesgos'!$L$26="Leve"),CONCATENATE("R",'Mapa de Riesgos'!$A$26),"")</f>
        <v/>
      </c>
      <c r="O38" s="570"/>
      <c r="P38" s="568" t="str">
        <f>IF(AND('Mapa de Riesgos'!$H$12="Muy Baja",'Mapa de Riesgos'!$L$12="Menor"),CONCATENATE("R",'Mapa de Riesgos'!$A$12),"")</f>
        <v/>
      </c>
      <c r="Q38" s="569"/>
      <c r="R38" s="569" t="str">
        <f>IF(AND('Mapa de Riesgos'!$H$20="Muy Baja",'Mapa de Riesgos'!$L$20="Menor"),CONCATENATE("R",'Mapa de Riesgos'!$A$20),"")</f>
        <v/>
      </c>
      <c r="S38" s="569"/>
      <c r="T38" s="569" t="str">
        <f>IF(AND('Mapa de Riesgos'!$H$26="Muy Baja",'Mapa de Riesgos'!$L$26="Menor"),CONCATENATE("R",'Mapa de Riesgos'!$A$26),"")</f>
        <v/>
      </c>
      <c r="U38" s="570"/>
      <c r="V38" s="559" t="str">
        <f>IF(AND('Mapa de Riesgos'!$H$12="Muy Baja",'Mapa de Riesgos'!$L$12="Moderado"),CONCATENATE("R",'Mapa de Riesgos'!$A$12),"")</f>
        <v/>
      </c>
      <c r="W38" s="560"/>
      <c r="X38" s="560" t="str">
        <f>IF(AND('Mapa de Riesgos'!$H$20="Muy Baja",'Mapa de Riesgos'!$L$20="Moderado"),CONCATENATE("R",'Mapa de Riesgos'!$A$20),"")</f>
        <v/>
      </c>
      <c r="Y38" s="560"/>
      <c r="Z38" s="560" t="str">
        <f>IF(AND('Mapa de Riesgos'!$H$26="Muy Baja",'Mapa de Riesgos'!$L$26="Moderado"),CONCATENATE("R",'Mapa de Riesgos'!$A$26),"")</f>
        <v/>
      </c>
      <c r="AA38" s="561"/>
      <c r="AB38" s="535" t="str">
        <f>IF(AND('Mapa de Riesgos'!$H$12="Muy Baja",'Mapa de Riesgos'!$L$12="Mayor"),CONCATENATE("R",'Mapa de Riesgos'!$A$12),"")</f>
        <v/>
      </c>
      <c r="AC38" s="536"/>
      <c r="AD38" s="536" t="str">
        <f>IF(AND('Mapa de Riesgos'!$H$20="Muy Baja",'Mapa de Riesgos'!$L$20="Mayor"),CONCATENATE("R",'Mapa de Riesgos'!$A$20),"")</f>
        <v/>
      </c>
      <c r="AE38" s="536"/>
      <c r="AF38" s="536" t="str">
        <f>IF(AND('Mapa de Riesgos'!$H$26="Muy Baja",'Mapa de Riesgos'!$L$26="Mayor"),CONCATENATE("R",'Mapa de Riesgos'!$A$26),"")</f>
        <v/>
      </c>
      <c r="AG38" s="538"/>
      <c r="AH38" s="550" t="str">
        <f>IF(AND('Mapa de Riesgos'!$H$12="Muy Baja",'Mapa de Riesgos'!$L$12="Catastrófico"),CONCATENATE("R",'Mapa de Riesgos'!$A$12),"")</f>
        <v/>
      </c>
      <c r="AI38" s="551"/>
      <c r="AJ38" s="551" t="str">
        <f>IF(AND('Mapa de Riesgos'!$H$20="Muy Baja",'Mapa de Riesgos'!$L$20="Catastrófico"),CONCATENATE("R",'Mapa de Riesgos'!$A$20),"")</f>
        <v/>
      </c>
      <c r="AK38" s="551"/>
      <c r="AL38" s="551" t="str">
        <f>IF(AND('Mapa de Riesgos'!$H$26="Muy Baja",'Mapa de Riesgos'!$L$26="Catastrófico"),CONCATENATE("R",'Mapa de Riesgos'!$A$26),"")</f>
        <v/>
      </c>
      <c r="AM38" s="552"/>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86"/>
      <c r="C39" s="486"/>
      <c r="D39" s="487"/>
      <c r="E39" s="527"/>
      <c r="F39" s="528"/>
      <c r="G39" s="528"/>
      <c r="H39" s="528"/>
      <c r="I39" s="529"/>
      <c r="J39" s="564"/>
      <c r="K39" s="562"/>
      <c r="L39" s="562"/>
      <c r="M39" s="562"/>
      <c r="N39" s="562"/>
      <c r="O39" s="563"/>
      <c r="P39" s="564"/>
      <c r="Q39" s="562"/>
      <c r="R39" s="562"/>
      <c r="S39" s="562"/>
      <c r="T39" s="562"/>
      <c r="U39" s="563"/>
      <c r="V39" s="553"/>
      <c r="W39" s="554"/>
      <c r="X39" s="554"/>
      <c r="Y39" s="554"/>
      <c r="Z39" s="554"/>
      <c r="AA39" s="555"/>
      <c r="AB39" s="537"/>
      <c r="AC39" s="533"/>
      <c r="AD39" s="533"/>
      <c r="AE39" s="533"/>
      <c r="AF39" s="533"/>
      <c r="AG39" s="534"/>
      <c r="AH39" s="544"/>
      <c r="AI39" s="545"/>
      <c r="AJ39" s="545"/>
      <c r="AK39" s="545"/>
      <c r="AL39" s="545"/>
      <c r="AM39" s="546"/>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86"/>
      <c r="C40" s="486"/>
      <c r="D40" s="487"/>
      <c r="E40" s="527"/>
      <c r="F40" s="528"/>
      <c r="G40" s="528"/>
      <c r="H40" s="528"/>
      <c r="I40" s="529"/>
      <c r="J40" s="564" t="str">
        <f>IF(AND('Mapa de Riesgos'!$H$32="Muy Baja",'Mapa de Riesgos'!$L$32="Leve"),CONCATENATE("R",'Mapa de Riesgos'!$A$32),"")</f>
        <v/>
      </c>
      <c r="K40" s="562"/>
      <c r="L40" s="562" t="str">
        <f>IF(AND('Mapa de Riesgos'!$H$39="Muy Baja",'Mapa de Riesgos'!$L$39="Leve"),CONCATENATE("R",'Mapa de Riesgos'!$A$39),"")</f>
        <v/>
      </c>
      <c r="M40" s="562"/>
      <c r="N40" s="562" t="str">
        <f>IF(AND('Mapa de Riesgos'!$H$46="Muy Baja",'Mapa de Riesgos'!$L$46="Leve"),CONCATENATE("R",'Mapa de Riesgos'!$A$46),"")</f>
        <v/>
      </c>
      <c r="O40" s="563"/>
      <c r="P40" s="564" t="str">
        <f>IF(AND('Mapa de Riesgos'!$H$32="Muy Baja",'Mapa de Riesgos'!$L$32="Menor"),CONCATENATE("R",'Mapa de Riesgos'!$A$32),"")</f>
        <v/>
      </c>
      <c r="Q40" s="562"/>
      <c r="R40" s="562" t="str">
        <f>IF(AND('Mapa de Riesgos'!$H$39="Muy Baja",'Mapa de Riesgos'!$L$39="Menor"),CONCATENATE("R",'Mapa de Riesgos'!$A$39),"")</f>
        <v/>
      </c>
      <c r="S40" s="562"/>
      <c r="T40" s="562" t="str">
        <f>IF(AND('Mapa de Riesgos'!$H$46="Muy Baja",'Mapa de Riesgos'!$L$46="Menor"),CONCATENATE("R",'Mapa de Riesgos'!$A$46),"")</f>
        <v/>
      </c>
      <c r="U40" s="563"/>
      <c r="V40" s="553" t="str">
        <f>IF(AND('Mapa de Riesgos'!$H$32="Muy Baja",'Mapa de Riesgos'!$L$32="Moderado"),CONCATENATE("R",'Mapa de Riesgos'!$A$32),"")</f>
        <v/>
      </c>
      <c r="W40" s="554"/>
      <c r="X40" s="554" t="str">
        <f>IF(AND('Mapa de Riesgos'!$H$39="Muy Baja",'Mapa de Riesgos'!$L$39="Moderado"),CONCATENATE("R",'Mapa de Riesgos'!$A$39),"")</f>
        <v/>
      </c>
      <c r="Y40" s="554"/>
      <c r="Z40" s="554" t="str">
        <f>IF(AND('Mapa de Riesgos'!$H$46="Muy Baja",'Mapa de Riesgos'!$L$46="Moderado"),CONCATENATE("R",'Mapa de Riesgos'!$A$46),"")</f>
        <v/>
      </c>
      <c r="AA40" s="555"/>
      <c r="AB40" s="537" t="str">
        <f>IF(AND('Mapa de Riesgos'!$H$32="Muy Baja",'Mapa de Riesgos'!$L$32="Mayor"),CONCATENATE("R",'Mapa de Riesgos'!$A$32),"")</f>
        <v/>
      </c>
      <c r="AC40" s="533"/>
      <c r="AD40" s="533" t="str">
        <f>IF(AND('Mapa de Riesgos'!$H$39="Muy Baja",'Mapa de Riesgos'!$L$39="Mayor"),CONCATENATE("R",'Mapa de Riesgos'!$A$39),"")</f>
        <v/>
      </c>
      <c r="AE40" s="533"/>
      <c r="AF40" s="533" t="str">
        <f>IF(AND('Mapa de Riesgos'!$H$46="Muy Baja",'Mapa de Riesgos'!$L$46="Mayor"),CONCATENATE("R",'Mapa de Riesgos'!$A$46),"")</f>
        <v/>
      </c>
      <c r="AG40" s="534"/>
      <c r="AH40" s="544" t="str">
        <f>IF(AND('Mapa de Riesgos'!$H$32="Muy Baja",'Mapa de Riesgos'!$L$32="Catastrófico"),CONCATENATE("R",'Mapa de Riesgos'!$A$32),"")</f>
        <v/>
      </c>
      <c r="AI40" s="545"/>
      <c r="AJ40" s="545" t="str">
        <f>IF(AND('Mapa de Riesgos'!$H$39="Muy Baja",'Mapa de Riesgos'!$L$39="Catastrófico"),CONCATENATE("R",'Mapa de Riesgos'!$A$39),"")</f>
        <v/>
      </c>
      <c r="AK40" s="545"/>
      <c r="AL40" s="545" t="str">
        <f>IF(AND('Mapa de Riesgos'!$H$46="Muy Baja",'Mapa de Riesgos'!$L$46="Catastrófico"),CONCATENATE("R",'Mapa de Riesgos'!$A$46),"")</f>
        <v/>
      </c>
      <c r="AM40" s="546"/>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86"/>
      <c r="C41" s="486"/>
      <c r="D41" s="487"/>
      <c r="E41" s="527"/>
      <c r="F41" s="528"/>
      <c r="G41" s="528"/>
      <c r="H41" s="528"/>
      <c r="I41" s="529"/>
      <c r="J41" s="564"/>
      <c r="K41" s="562"/>
      <c r="L41" s="562"/>
      <c r="M41" s="562"/>
      <c r="N41" s="562"/>
      <c r="O41" s="563"/>
      <c r="P41" s="564"/>
      <c r="Q41" s="562"/>
      <c r="R41" s="562"/>
      <c r="S41" s="562"/>
      <c r="T41" s="562"/>
      <c r="U41" s="563"/>
      <c r="V41" s="553"/>
      <c r="W41" s="554"/>
      <c r="X41" s="554"/>
      <c r="Y41" s="554"/>
      <c r="Z41" s="554"/>
      <c r="AA41" s="555"/>
      <c r="AB41" s="537"/>
      <c r="AC41" s="533"/>
      <c r="AD41" s="533"/>
      <c r="AE41" s="533"/>
      <c r="AF41" s="533"/>
      <c r="AG41" s="534"/>
      <c r="AH41" s="544"/>
      <c r="AI41" s="545"/>
      <c r="AJ41" s="545"/>
      <c r="AK41" s="545"/>
      <c r="AL41" s="545"/>
      <c r="AM41" s="546"/>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86"/>
      <c r="C42" s="486"/>
      <c r="D42" s="487"/>
      <c r="E42" s="527"/>
      <c r="F42" s="528"/>
      <c r="G42" s="528"/>
      <c r="H42" s="528"/>
      <c r="I42" s="529"/>
      <c r="J42" s="564" t="str">
        <f>IF(AND('Mapa de Riesgos'!$H$52="Muy Baja",'Mapa de Riesgos'!$L$52="Leve"),CONCATENATE("R",'Mapa de Riesgos'!$A$52),"")</f>
        <v/>
      </c>
      <c r="K42" s="562"/>
      <c r="L42" s="562" t="str">
        <f>IF(AND('Mapa de Riesgos'!$H$58="Muy Baja",'Mapa de Riesgos'!$L$58="Leve"),CONCATENATE("R",'Mapa de Riesgos'!$A$58),"")</f>
        <v/>
      </c>
      <c r="M42" s="562"/>
      <c r="N42" s="562" t="str">
        <f>IF(AND('Mapa de Riesgos'!$H$64="Muy Baja",'Mapa de Riesgos'!$L$64="Leve"),CONCATENATE("R",'Mapa de Riesgos'!$A$64),"")</f>
        <v/>
      </c>
      <c r="O42" s="563"/>
      <c r="P42" s="564" t="str">
        <f>IF(AND('Mapa de Riesgos'!$H$52="Muy Baja",'Mapa de Riesgos'!$L$52="Menor"),CONCATENATE("R",'Mapa de Riesgos'!$A$52),"")</f>
        <v/>
      </c>
      <c r="Q42" s="562"/>
      <c r="R42" s="562" t="str">
        <f>IF(AND('Mapa de Riesgos'!$H$58="Muy Baja",'Mapa de Riesgos'!$L$58="Menor"),CONCATENATE("R",'Mapa de Riesgos'!$A$58),"")</f>
        <v/>
      </c>
      <c r="S42" s="562"/>
      <c r="T42" s="562" t="str">
        <f>IF(AND('Mapa de Riesgos'!$H$64="Muy Baja",'Mapa de Riesgos'!$L$64="Menor"),CONCATENATE("R",'Mapa de Riesgos'!$A$64),"")</f>
        <v/>
      </c>
      <c r="U42" s="563"/>
      <c r="V42" s="553" t="str">
        <f>IF(AND('Mapa de Riesgos'!$H$52="Muy Baja",'Mapa de Riesgos'!$L$52="Moderado"),CONCATENATE("R",'Mapa de Riesgos'!$A$52),"")</f>
        <v/>
      </c>
      <c r="W42" s="554"/>
      <c r="X42" s="554" t="str">
        <f>IF(AND('Mapa de Riesgos'!$H$58="Muy Baja",'Mapa de Riesgos'!$L$58="Moderado"),CONCATENATE("R",'Mapa de Riesgos'!$A$58),"")</f>
        <v/>
      </c>
      <c r="Y42" s="554"/>
      <c r="Z42" s="554" t="str">
        <f>IF(AND('Mapa de Riesgos'!$H$64="Muy Baja",'Mapa de Riesgos'!$L$64="Moderado"),CONCATENATE("R",'Mapa de Riesgos'!$A$64),"")</f>
        <v/>
      </c>
      <c r="AA42" s="555"/>
      <c r="AB42" s="537" t="str">
        <f>IF(AND('Mapa de Riesgos'!$H$52="Muy Baja",'Mapa de Riesgos'!$L$52="Mayor"),CONCATENATE("R",'Mapa de Riesgos'!$A$52),"")</f>
        <v/>
      </c>
      <c r="AC42" s="533"/>
      <c r="AD42" s="533" t="str">
        <f>IF(AND('Mapa de Riesgos'!$H$58="Muy Baja",'Mapa de Riesgos'!$L$58="Mayor"),CONCATENATE("R",'Mapa de Riesgos'!$A$58),"")</f>
        <v/>
      </c>
      <c r="AE42" s="533"/>
      <c r="AF42" s="533" t="str">
        <f>IF(AND('Mapa de Riesgos'!$H$64="Muy Baja",'Mapa de Riesgos'!$L$64="Mayor"),CONCATENATE("R",'Mapa de Riesgos'!$A$64),"")</f>
        <v/>
      </c>
      <c r="AG42" s="534"/>
      <c r="AH42" s="544" t="str">
        <f>IF(AND('Mapa de Riesgos'!$H$52="Muy Baja",'Mapa de Riesgos'!$L$52="Catastrófico"),CONCATENATE("R",'Mapa de Riesgos'!$A$52),"")</f>
        <v/>
      </c>
      <c r="AI42" s="545"/>
      <c r="AJ42" s="545" t="str">
        <f>IF(AND('Mapa de Riesgos'!$H$58="Muy Baja",'Mapa de Riesgos'!$L$58="Catastrófico"),CONCATENATE("R",'Mapa de Riesgos'!$A$58),"")</f>
        <v/>
      </c>
      <c r="AK42" s="545"/>
      <c r="AL42" s="545" t="str">
        <f>IF(AND('Mapa de Riesgos'!$H$64="Muy Baja",'Mapa de Riesgos'!$L$64="Catastrófico"),CONCATENATE("R",'Mapa de Riesgos'!$A$64),"")</f>
        <v/>
      </c>
      <c r="AM42" s="546"/>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86"/>
      <c r="C43" s="486"/>
      <c r="D43" s="487"/>
      <c r="E43" s="527"/>
      <c r="F43" s="528"/>
      <c r="G43" s="528"/>
      <c r="H43" s="528"/>
      <c r="I43" s="529"/>
      <c r="J43" s="564"/>
      <c r="K43" s="562"/>
      <c r="L43" s="562"/>
      <c r="M43" s="562"/>
      <c r="N43" s="562"/>
      <c r="O43" s="563"/>
      <c r="P43" s="564"/>
      <c r="Q43" s="562"/>
      <c r="R43" s="562"/>
      <c r="S43" s="562"/>
      <c r="T43" s="562"/>
      <c r="U43" s="563"/>
      <c r="V43" s="553"/>
      <c r="W43" s="554"/>
      <c r="X43" s="554"/>
      <c r="Y43" s="554"/>
      <c r="Z43" s="554"/>
      <c r="AA43" s="555"/>
      <c r="AB43" s="537"/>
      <c r="AC43" s="533"/>
      <c r="AD43" s="533"/>
      <c r="AE43" s="533"/>
      <c r="AF43" s="533"/>
      <c r="AG43" s="534"/>
      <c r="AH43" s="544"/>
      <c r="AI43" s="545"/>
      <c r="AJ43" s="545"/>
      <c r="AK43" s="545"/>
      <c r="AL43" s="545"/>
      <c r="AM43" s="546"/>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86"/>
      <c r="C44" s="486"/>
      <c r="D44" s="487"/>
      <c r="E44" s="527"/>
      <c r="F44" s="528"/>
      <c r="G44" s="528"/>
      <c r="H44" s="528"/>
      <c r="I44" s="529"/>
      <c r="J44" s="564" t="str">
        <f>IF(AND('Mapa de Riesgos'!$H$70="Muy Baja",'Mapa de Riesgos'!$L$70="Leve"),CONCATENATE("R",'Mapa de Riesgos'!$A$70),"")</f>
        <v/>
      </c>
      <c r="K44" s="562"/>
      <c r="L44" s="562" t="str">
        <f>IF(AND('Mapa de Riesgos'!$H$76="Muy Baja",'Mapa de Riesgos'!$L$76="Leve"),CONCATENATE("R",'Mapa de Riesgos'!$A$76),"")</f>
        <v/>
      </c>
      <c r="M44" s="562"/>
      <c r="N44" s="562" t="str">
        <f>IF(AND('Mapa de Riesgos'!$H$82="Muy Baja",'Mapa de Riesgos'!$L$82="Leve"),CONCATENATE("R",'Mapa de Riesgos'!$A$82),"")</f>
        <v/>
      </c>
      <c r="O44" s="563"/>
      <c r="P44" s="564" t="str">
        <f>IF(AND('Mapa de Riesgos'!$H$70="Muy Baja",'Mapa de Riesgos'!$L$70="Menor"),CONCATENATE("R",'Mapa de Riesgos'!$A$70),"")</f>
        <v/>
      </c>
      <c r="Q44" s="562"/>
      <c r="R44" s="562" t="str">
        <f>IF(AND('Mapa de Riesgos'!$H$76="Muy Baja",'Mapa de Riesgos'!$L$76="Menor"),CONCATENATE("R",'Mapa de Riesgos'!$A$76),"")</f>
        <v/>
      </c>
      <c r="S44" s="562"/>
      <c r="T44" s="562" t="str">
        <f>IF(AND('Mapa de Riesgos'!$H$82="Muy Baja",'Mapa de Riesgos'!$L$82="Menor"),CONCATENATE("R",'Mapa de Riesgos'!$A$82),"")</f>
        <v/>
      </c>
      <c r="U44" s="563"/>
      <c r="V44" s="553" t="str">
        <f>IF(AND('Mapa de Riesgos'!$H$70="Muy Baja",'Mapa de Riesgos'!$L$70="Moderado"),CONCATENATE("R",'Mapa de Riesgos'!$A$70),"")</f>
        <v/>
      </c>
      <c r="W44" s="554"/>
      <c r="X44" s="554" t="str">
        <f>IF(AND('Mapa de Riesgos'!$H$76="Muy Baja",'Mapa de Riesgos'!$L$76="Moderado"),CONCATENATE("R",'Mapa de Riesgos'!$A$76),"")</f>
        <v/>
      </c>
      <c r="Y44" s="554"/>
      <c r="Z44" s="554" t="str">
        <f>IF(AND('Mapa de Riesgos'!$H$82="Muy Baja",'Mapa de Riesgos'!$L$82="Moderado"),CONCATENATE("R",'Mapa de Riesgos'!$A$82),"")</f>
        <v/>
      </c>
      <c r="AA44" s="555"/>
      <c r="AB44" s="537" t="str">
        <f>IF(AND('Mapa de Riesgos'!$H$70="Muy Baja",'Mapa de Riesgos'!$L$70="Mayor"),CONCATENATE("R",'Mapa de Riesgos'!$A$70),"")</f>
        <v/>
      </c>
      <c r="AC44" s="533"/>
      <c r="AD44" s="533" t="str">
        <f>IF(AND('Mapa de Riesgos'!$H$76="Muy Baja",'Mapa de Riesgos'!$L$76="Mayor"),CONCATENATE("R",'Mapa de Riesgos'!$A$76),"")</f>
        <v/>
      </c>
      <c r="AE44" s="533"/>
      <c r="AF44" s="533" t="str">
        <f>IF(AND('Mapa de Riesgos'!$H$82="Muy Baja",'Mapa de Riesgos'!$L$82="Mayor"),CONCATENATE("R",'Mapa de Riesgos'!$A$82),"")</f>
        <v/>
      </c>
      <c r="AG44" s="534"/>
      <c r="AH44" s="544" t="str">
        <f>IF(AND('Mapa de Riesgos'!$H$70="Muy Baja",'Mapa de Riesgos'!$L$70="Catastrófico"),CONCATENATE("R",'Mapa de Riesgos'!$A$70),"")</f>
        <v/>
      </c>
      <c r="AI44" s="545"/>
      <c r="AJ44" s="545" t="str">
        <f>IF(AND('Mapa de Riesgos'!$H$76="Muy Baja",'Mapa de Riesgos'!$L$76="Catastrófico"),CONCATENATE("R",'Mapa de Riesgos'!$A$76),"")</f>
        <v/>
      </c>
      <c r="AK44" s="545"/>
      <c r="AL44" s="545" t="str">
        <f>IF(AND('Mapa de Riesgos'!$H$82="Muy Baja",'Mapa de Riesgos'!$L$82="Catastrófico"),CONCATENATE("R",'Mapa de Riesgos'!$A$82),"")</f>
        <v/>
      </c>
      <c r="AM44" s="546"/>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86"/>
      <c r="C45" s="486"/>
      <c r="D45" s="487"/>
      <c r="E45" s="530"/>
      <c r="F45" s="531"/>
      <c r="G45" s="531"/>
      <c r="H45" s="531"/>
      <c r="I45" s="532"/>
      <c r="J45" s="565"/>
      <c r="K45" s="566"/>
      <c r="L45" s="566"/>
      <c r="M45" s="566"/>
      <c r="N45" s="566"/>
      <c r="O45" s="567"/>
      <c r="P45" s="565"/>
      <c r="Q45" s="566"/>
      <c r="R45" s="566"/>
      <c r="S45" s="566"/>
      <c r="T45" s="566"/>
      <c r="U45" s="567"/>
      <c r="V45" s="556"/>
      <c r="W45" s="557"/>
      <c r="X45" s="557"/>
      <c r="Y45" s="557"/>
      <c r="Z45" s="557"/>
      <c r="AA45" s="558"/>
      <c r="AB45" s="541"/>
      <c r="AC45" s="542"/>
      <c r="AD45" s="542"/>
      <c r="AE45" s="542"/>
      <c r="AF45" s="542"/>
      <c r="AG45" s="543"/>
      <c r="AH45" s="547"/>
      <c r="AI45" s="548"/>
      <c r="AJ45" s="548"/>
      <c r="AK45" s="548"/>
      <c r="AL45" s="548"/>
      <c r="AM45" s="549"/>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524" t="s">
        <v>244</v>
      </c>
      <c r="K46" s="525"/>
      <c r="L46" s="525"/>
      <c r="M46" s="525"/>
      <c r="N46" s="525"/>
      <c r="O46" s="526"/>
      <c r="P46" s="524" t="s">
        <v>245</v>
      </c>
      <c r="Q46" s="525"/>
      <c r="R46" s="525"/>
      <c r="S46" s="525"/>
      <c r="T46" s="525"/>
      <c r="U46" s="526"/>
      <c r="V46" s="524" t="s">
        <v>246</v>
      </c>
      <c r="W46" s="525"/>
      <c r="X46" s="525"/>
      <c r="Y46" s="525"/>
      <c r="Z46" s="525"/>
      <c r="AA46" s="526"/>
      <c r="AB46" s="524" t="s">
        <v>247</v>
      </c>
      <c r="AC46" s="540"/>
      <c r="AD46" s="525"/>
      <c r="AE46" s="525"/>
      <c r="AF46" s="525"/>
      <c r="AG46" s="526"/>
      <c r="AH46" s="524" t="s">
        <v>248</v>
      </c>
      <c r="AI46" s="525"/>
      <c r="AJ46" s="525"/>
      <c r="AK46" s="525"/>
      <c r="AL46" s="525"/>
      <c r="AM46" s="526"/>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527"/>
      <c r="K47" s="528"/>
      <c r="L47" s="528"/>
      <c r="M47" s="528"/>
      <c r="N47" s="528"/>
      <c r="O47" s="529"/>
      <c r="P47" s="527"/>
      <c r="Q47" s="528"/>
      <c r="R47" s="528"/>
      <c r="S47" s="528"/>
      <c r="T47" s="528"/>
      <c r="U47" s="529"/>
      <c r="V47" s="527"/>
      <c r="W47" s="528"/>
      <c r="X47" s="528"/>
      <c r="Y47" s="528"/>
      <c r="Z47" s="528"/>
      <c r="AA47" s="529"/>
      <c r="AB47" s="527"/>
      <c r="AC47" s="528"/>
      <c r="AD47" s="528"/>
      <c r="AE47" s="528"/>
      <c r="AF47" s="528"/>
      <c r="AG47" s="529"/>
      <c r="AH47" s="527"/>
      <c r="AI47" s="528"/>
      <c r="AJ47" s="528"/>
      <c r="AK47" s="528"/>
      <c r="AL47" s="528"/>
      <c r="AM47" s="529"/>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527"/>
      <c r="K48" s="528"/>
      <c r="L48" s="528"/>
      <c r="M48" s="528"/>
      <c r="N48" s="528"/>
      <c r="O48" s="529"/>
      <c r="P48" s="527"/>
      <c r="Q48" s="528"/>
      <c r="R48" s="528"/>
      <c r="S48" s="528"/>
      <c r="T48" s="528"/>
      <c r="U48" s="529"/>
      <c r="V48" s="527"/>
      <c r="W48" s="528"/>
      <c r="X48" s="528"/>
      <c r="Y48" s="528"/>
      <c r="Z48" s="528"/>
      <c r="AA48" s="529"/>
      <c r="AB48" s="527"/>
      <c r="AC48" s="528"/>
      <c r="AD48" s="528"/>
      <c r="AE48" s="528"/>
      <c r="AF48" s="528"/>
      <c r="AG48" s="529"/>
      <c r="AH48" s="527"/>
      <c r="AI48" s="528"/>
      <c r="AJ48" s="528"/>
      <c r="AK48" s="528"/>
      <c r="AL48" s="528"/>
      <c r="AM48" s="529"/>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527"/>
      <c r="K49" s="528"/>
      <c r="L49" s="528"/>
      <c r="M49" s="528"/>
      <c r="N49" s="528"/>
      <c r="O49" s="529"/>
      <c r="P49" s="527"/>
      <c r="Q49" s="528"/>
      <c r="R49" s="528"/>
      <c r="S49" s="528"/>
      <c r="T49" s="528"/>
      <c r="U49" s="529"/>
      <c r="V49" s="527"/>
      <c r="W49" s="528"/>
      <c r="X49" s="528"/>
      <c r="Y49" s="528"/>
      <c r="Z49" s="528"/>
      <c r="AA49" s="529"/>
      <c r="AB49" s="527"/>
      <c r="AC49" s="528"/>
      <c r="AD49" s="528"/>
      <c r="AE49" s="528"/>
      <c r="AF49" s="528"/>
      <c r="AG49" s="529"/>
      <c r="AH49" s="527"/>
      <c r="AI49" s="528"/>
      <c r="AJ49" s="528"/>
      <c r="AK49" s="528"/>
      <c r="AL49" s="528"/>
      <c r="AM49" s="529"/>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527"/>
      <c r="K50" s="528"/>
      <c r="L50" s="528"/>
      <c r="M50" s="528"/>
      <c r="N50" s="528"/>
      <c r="O50" s="529"/>
      <c r="P50" s="527"/>
      <c r="Q50" s="528"/>
      <c r="R50" s="528"/>
      <c r="S50" s="528"/>
      <c r="T50" s="528"/>
      <c r="U50" s="529"/>
      <c r="V50" s="527"/>
      <c r="W50" s="528"/>
      <c r="X50" s="528"/>
      <c r="Y50" s="528"/>
      <c r="Z50" s="528"/>
      <c r="AA50" s="529"/>
      <c r="AB50" s="527"/>
      <c r="AC50" s="528"/>
      <c r="AD50" s="528"/>
      <c r="AE50" s="528"/>
      <c r="AF50" s="528"/>
      <c r="AG50" s="529"/>
      <c r="AH50" s="527"/>
      <c r="AI50" s="528"/>
      <c r="AJ50" s="528"/>
      <c r="AK50" s="528"/>
      <c r="AL50" s="528"/>
      <c r="AM50" s="529"/>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530"/>
      <c r="K51" s="531"/>
      <c r="L51" s="531"/>
      <c r="M51" s="531"/>
      <c r="N51" s="531"/>
      <c r="O51" s="532"/>
      <c r="P51" s="530"/>
      <c r="Q51" s="531"/>
      <c r="R51" s="531"/>
      <c r="S51" s="531"/>
      <c r="T51" s="531"/>
      <c r="U51" s="532"/>
      <c r="V51" s="530"/>
      <c r="W51" s="531"/>
      <c r="X51" s="531"/>
      <c r="Y51" s="531"/>
      <c r="Z51" s="531"/>
      <c r="AA51" s="532"/>
      <c r="AB51" s="530"/>
      <c r="AC51" s="531"/>
      <c r="AD51" s="531"/>
      <c r="AE51" s="531"/>
      <c r="AF51" s="531"/>
      <c r="AG51" s="532"/>
      <c r="AH51" s="530"/>
      <c r="AI51" s="531"/>
      <c r="AJ51" s="531"/>
      <c r="AK51" s="531"/>
      <c r="AL51" s="531"/>
      <c r="AM51" s="53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topLeftCell="A24" zoomScale="50" zoomScaleNormal="50" workbookViewId="0">
      <selection activeCell="AD47" sqref="AD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97" t="s">
        <v>249</v>
      </c>
      <c r="C2" s="598"/>
      <c r="D2" s="598"/>
      <c r="E2" s="598"/>
      <c r="F2" s="598"/>
      <c r="G2" s="598"/>
      <c r="H2" s="598"/>
      <c r="I2" s="598"/>
      <c r="J2" s="539" t="s">
        <v>23</v>
      </c>
      <c r="K2" s="539"/>
      <c r="L2" s="539"/>
      <c r="M2" s="539"/>
      <c r="N2" s="539"/>
      <c r="O2" s="539"/>
      <c r="P2" s="539"/>
      <c r="Q2" s="539"/>
      <c r="R2" s="539"/>
      <c r="S2" s="539"/>
      <c r="T2" s="539"/>
      <c r="U2" s="539"/>
      <c r="V2" s="539"/>
      <c r="W2" s="539"/>
      <c r="X2" s="539"/>
      <c r="Y2" s="539"/>
      <c r="Z2" s="539"/>
      <c r="AA2" s="539"/>
      <c r="AB2" s="539"/>
      <c r="AC2" s="539"/>
      <c r="AD2" s="539"/>
      <c r="AE2" s="539"/>
      <c r="AF2" s="539"/>
      <c r="AG2" s="539"/>
      <c r="AH2" s="539"/>
      <c r="AI2" s="539"/>
      <c r="AJ2" s="539"/>
      <c r="AK2" s="539"/>
      <c r="AL2" s="539"/>
      <c r="AM2" s="539"/>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98"/>
      <c r="C3" s="598"/>
      <c r="D3" s="598"/>
      <c r="E3" s="598"/>
      <c r="F3" s="598"/>
      <c r="G3" s="598"/>
      <c r="H3" s="598"/>
      <c r="I3" s="598"/>
      <c r="J3" s="539"/>
      <c r="K3" s="539"/>
      <c r="L3" s="539"/>
      <c r="M3" s="539"/>
      <c r="N3" s="539"/>
      <c r="O3" s="539"/>
      <c r="P3" s="539"/>
      <c r="Q3" s="539"/>
      <c r="R3" s="539"/>
      <c r="S3" s="539"/>
      <c r="T3" s="539"/>
      <c r="U3" s="539"/>
      <c r="V3" s="539"/>
      <c r="W3" s="539"/>
      <c r="X3" s="539"/>
      <c r="Y3" s="539"/>
      <c r="Z3" s="539"/>
      <c r="AA3" s="539"/>
      <c r="AB3" s="539"/>
      <c r="AC3" s="539"/>
      <c r="AD3" s="539"/>
      <c r="AE3" s="539"/>
      <c r="AF3" s="539"/>
      <c r="AG3" s="539"/>
      <c r="AH3" s="539"/>
      <c r="AI3" s="539"/>
      <c r="AJ3" s="539"/>
      <c r="AK3" s="539"/>
      <c r="AL3" s="539"/>
      <c r="AM3" s="539"/>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98"/>
      <c r="C4" s="598"/>
      <c r="D4" s="598"/>
      <c r="E4" s="598"/>
      <c r="F4" s="598"/>
      <c r="G4" s="598"/>
      <c r="H4" s="598"/>
      <c r="I4" s="598"/>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86" t="s">
        <v>234</v>
      </c>
      <c r="C6" s="486"/>
      <c r="D6" s="487"/>
      <c r="E6" s="581" t="s">
        <v>235</v>
      </c>
      <c r="F6" s="582"/>
      <c r="G6" s="582"/>
      <c r="H6" s="582"/>
      <c r="I6" s="599"/>
      <c r="J6" s="46" t="str">
        <f>IF(AND('Mapa de Riesgos'!$Y$12="Muy Alta",'Mapa de Riesgos'!$AA$12="Leve"),CONCATENATE("R1C",'Mapa de Riesgos'!$O$12),"")</f>
        <v/>
      </c>
      <c r="K6" s="47" t="str">
        <f>IF(AND('Mapa de Riesgos'!$Y$15="Muy Alta",'Mapa de Riesgos'!$AA$15="Leve"),CONCATENATE("R1C",'Mapa de Riesgos'!$O$15),"")</f>
        <v/>
      </c>
      <c r="L6" s="47" t="str">
        <f>IF(AND('Mapa de Riesgos'!$Y$16="Muy Alta",'Mapa de Riesgos'!$AA$16="Leve"),CONCATENATE("R1C",'Mapa de Riesgos'!$O$16),"")</f>
        <v/>
      </c>
      <c r="M6" s="47" t="str">
        <f>IF(AND('Mapa de Riesgos'!$Y$17="Muy Alta",'Mapa de Riesgos'!$AA$17="Leve"),CONCATENATE("R1C",'Mapa de Riesgos'!$O$17),"")</f>
        <v/>
      </c>
      <c r="N6" s="47" t="str">
        <f>IF(AND('Mapa de Riesgos'!$Y$18="Muy Alta",'Mapa de Riesgos'!$AA$18="Leve"),CONCATENATE("R1C",'Mapa de Riesgos'!$O$18),"")</f>
        <v/>
      </c>
      <c r="O6" s="48" t="str">
        <f>IF(AND('Mapa de Riesgos'!$Y$19="Muy Alta",'Mapa de Riesgos'!$AA$19="Leve"),CONCATENATE("R1C",'Mapa de Riesgos'!$O$19),"")</f>
        <v/>
      </c>
      <c r="P6" s="46" t="str">
        <f>IF(AND('Mapa de Riesgos'!$Y$12="Muy Alta",'Mapa de Riesgos'!$AA$12="Menor"),CONCATENATE("R1C",'Mapa de Riesgos'!$O$12),"")</f>
        <v/>
      </c>
      <c r="Q6" s="47" t="str">
        <f>IF(AND('Mapa de Riesgos'!$Y$15="Muy Alta",'Mapa de Riesgos'!$AA$15="Menor"),CONCATENATE("R1C",'Mapa de Riesgos'!$O$15),"")</f>
        <v/>
      </c>
      <c r="R6" s="47" t="str">
        <f>IF(AND('Mapa de Riesgos'!$Y$16="Muy Alta",'Mapa de Riesgos'!$AA$16="Menor"),CONCATENATE("R1C",'Mapa de Riesgos'!$O$16),"")</f>
        <v/>
      </c>
      <c r="S6" s="47" t="str">
        <f>IF(AND('Mapa de Riesgos'!$Y$17="Muy Alta",'Mapa de Riesgos'!$AA$17="Menor"),CONCATENATE("R1C",'Mapa de Riesgos'!$O$17),"")</f>
        <v/>
      </c>
      <c r="T6" s="47" t="str">
        <f>IF(AND('Mapa de Riesgos'!$Y$18="Muy Alta",'Mapa de Riesgos'!$AA$18="Menor"),CONCATENATE("R1C",'Mapa de Riesgos'!$O$18),"")</f>
        <v/>
      </c>
      <c r="U6" s="48" t="str">
        <f>IF(AND('Mapa de Riesgos'!$Y$19="Muy Alta",'Mapa de Riesgos'!$AA$19="Menor"),CONCATENATE("R1C",'Mapa de Riesgos'!$O$19),"")</f>
        <v/>
      </c>
      <c r="V6" s="46" t="str">
        <f>IF(AND('Mapa de Riesgos'!$Y$12="Muy Alta",'Mapa de Riesgos'!$AA$12="Moderado"),CONCATENATE("R1C",'Mapa de Riesgos'!$O$12),"")</f>
        <v/>
      </c>
      <c r="W6" s="47" t="str">
        <f>IF(AND('Mapa de Riesgos'!$Y$15="Muy Alta",'Mapa de Riesgos'!$AA$15="Moderado"),CONCATENATE("R1C",'Mapa de Riesgos'!$O$15),"")</f>
        <v/>
      </c>
      <c r="X6" s="47" t="str">
        <f>IF(AND('Mapa de Riesgos'!$Y$16="Muy Alta",'Mapa de Riesgos'!$AA$16="Moderado"),CONCATENATE("R1C",'Mapa de Riesgos'!$O$16),"")</f>
        <v/>
      </c>
      <c r="Y6" s="47" t="str">
        <f>IF(AND('Mapa de Riesgos'!$Y$17="Muy Alta",'Mapa de Riesgos'!$AA$17="Moderado"),CONCATENATE("R1C",'Mapa de Riesgos'!$O$17),"")</f>
        <v/>
      </c>
      <c r="Z6" s="47" t="str">
        <f>IF(AND('Mapa de Riesgos'!$Y$18="Muy Alta",'Mapa de Riesgos'!$AA$18="Moderado"),CONCATENATE("R1C",'Mapa de Riesgos'!$O$18),"")</f>
        <v/>
      </c>
      <c r="AA6" s="48" t="str">
        <f>IF(AND('Mapa de Riesgos'!$Y$19="Muy Alta",'Mapa de Riesgos'!$AA$19="Moderado"),CONCATENATE("R1C",'Mapa de Riesgos'!$O$19),"")</f>
        <v/>
      </c>
      <c r="AB6" s="46" t="str">
        <f>IF(AND('Mapa de Riesgos'!$Y$12="Muy Alta",'Mapa de Riesgos'!$AA$12="Mayor"),CONCATENATE("R1C",'Mapa de Riesgos'!$O$12),"")</f>
        <v/>
      </c>
      <c r="AC6" s="47" t="str">
        <f>IF(AND('Mapa de Riesgos'!$Y$15="Muy Alta",'Mapa de Riesgos'!$AA$15="Mayor"),CONCATENATE("R1C",'Mapa de Riesgos'!$O$15),"")</f>
        <v/>
      </c>
      <c r="AD6" s="47" t="str">
        <f>IF(AND('Mapa de Riesgos'!$Y$16="Muy Alta",'Mapa de Riesgos'!$AA$16="Mayor"),CONCATENATE("R1C",'Mapa de Riesgos'!$O$16),"")</f>
        <v/>
      </c>
      <c r="AE6" s="47" t="str">
        <f>IF(AND('Mapa de Riesgos'!$Y$17="Muy Alta",'Mapa de Riesgos'!$AA$17="Mayor"),CONCATENATE("R1C",'Mapa de Riesgos'!$O$17),"")</f>
        <v/>
      </c>
      <c r="AF6" s="47" t="str">
        <f>IF(AND('Mapa de Riesgos'!$Y$18="Muy Alta",'Mapa de Riesgos'!$AA$18="Mayor"),CONCATENATE("R1C",'Mapa de Riesgos'!$O$18),"")</f>
        <v/>
      </c>
      <c r="AG6" s="48" t="str">
        <f>IF(AND('Mapa de Riesgos'!$Y$19="Muy Alta",'Mapa de Riesgos'!$AA$19="Mayor"),CONCATENATE("R1C",'Mapa de Riesgos'!$O$19),"")</f>
        <v/>
      </c>
      <c r="AH6" s="49" t="str">
        <f>IF(AND('Mapa de Riesgos'!$Y$12="Muy Alta",'Mapa de Riesgos'!$AA$12="Catastrófico"),CONCATENATE("R1C",'Mapa de Riesgos'!$O$12),"")</f>
        <v/>
      </c>
      <c r="AI6" s="50" t="str">
        <f>IF(AND('Mapa de Riesgos'!$Y$15="Muy Alta",'Mapa de Riesgos'!$AA$15="Catastrófico"),CONCATENATE("R1C",'Mapa de Riesgos'!$O$15),"")</f>
        <v/>
      </c>
      <c r="AJ6" s="50" t="str">
        <f>IF(AND('Mapa de Riesgos'!$Y$16="Muy Alta",'Mapa de Riesgos'!$AA$16="Catastrófico"),CONCATENATE("R1C",'Mapa de Riesgos'!$O$16),"")</f>
        <v/>
      </c>
      <c r="AK6" s="50" t="str">
        <f>IF(AND('Mapa de Riesgos'!$Y$17="Muy Alta",'Mapa de Riesgos'!$AA$17="Catastrófico"),CONCATENATE("R1C",'Mapa de Riesgos'!$O$17),"")</f>
        <v/>
      </c>
      <c r="AL6" s="50" t="str">
        <f>IF(AND('Mapa de Riesgos'!$Y$18="Muy Alta",'Mapa de Riesgos'!$AA$18="Catastrófico"),CONCATENATE("R1C",'Mapa de Riesgos'!$O$18),"")</f>
        <v/>
      </c>
      <c r="AM6" s="51" t="str">
        <f>IF(AND('Mapa de Riesgos'!$Y$19="Muy Alta",'Mapa de Riesgos'!$AA$19="Catastrófico"),CONCATENATE("R1C",'Mapa de Riesgos'!$O$19),"")</f>
        <v/>
      </c>
      <c r="AN6" s="83"/>
      <c r="AO6" s="588" t="s">
        <v>236</v>
      </c>
      <c r="AP6" s="589"/>
      <c r="AQ6" s="589"/>
      <c r="AR6" s="589"/>
      <c r="AS6" s="589"/>
      <c r="AT6" s="590"/>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86"/>
      <c r="C7" s="486"/>
      <c r="D7" s="487"/>
      <c r="E7" s="585"/>
      <c r="F7" s="584"/>
      <c r="G7" s="584"/>
      <c r="H7" s="584"/>
      <c r="I7" s="600"/>
      <c r="J7" s="52" t="str">
        <f>IF(AND('Mapa de Riesgos'!$Y$20="Muy Alta",'Mapa de Riesgos'!$AA$20="Leve"),CONCATENATE("R2C",'Mapa de Riesgos'!$O$20),"")</f>
        <v/>
      </c>
      <c r="K7" s="53" t="str">
        <f>IF(AND('Mapa de Riesgos'!$Y$21="Muy Alta",'Mapa de Riesgos'!$AA$21="Leve"),CONCATENATE("R2C",'Mapa de Riesgos'!$O$21),"")</f>
        <v/>
      </c>
      <c r="L7" s="53" t="str">
        <f>IF(AND('Mapa de Riesgos'!$Y$22="Muy Alta",'Mapa de Riesgos'!$AA$22="Leve"),CONCATENATE("R2C",'Mapa de Riesgos'!$O$22),"")</f>
        <v/>
      </c>
      <c r="M7" s="53" t="str">
        <f>IF(AND('Mapa de Riesgos'!$Y$23="Muy Alta",'Mapa de Riesgos'!$AA$23="Leve"),CONCATENATE("R2C",'Mapa de Riesgos'!$O$23),"")</f>
        <v/>
      </c>
      <c r="N7" s="53" t="str">
        <f>IF(AND('Mapa de Riesgos'!$Y$24="Muy Alta",'Mapa de Riesgos'!$AA$24="Leve"),CONCATENATE("R2C",'Mapa de Riesgos'!$O$24),"")</f>
        <v/>
      </c>
      <c r="O7" s="54" t="str">
        <f>IF(AND('Mapa de Riesgos'!$Y$25="Muy Alta",'Mapa de Riesgos'!$AA$25="Leve"),CONCATENATE("R2C",'Mapa de Riesgos'!$O$25),"")</f>
        <v/>
      </c>
      <c r="P7" s="52" t="str">
        <f>IF(AND('Mapa de Riesgos'!$Y$20="Muy Alta",'Mapa de Riesgos'!$AA$20="Menor"),CONCATENATE("R2C",'Mapa de Riesgos'!$O$20),"")</f>
        <v/>
      </c>
      <c r="Q7" s="53" t="str">
        <f>IF(AND('Mapa de Riesgos'!$Y$21="Muy Alta",'Mapa de Riesgos'!$AA$21="Menor"),CONCATENATE("R2C",'Mapa de Riesgos'!$O$21),"")</f>
        <v/>
      </c>
      <c r="R7" s="53" t="str">
        <f>IF(AND('Mapa de Riesgos'!$Y$22="Muy Alta",'Mapa de Riesgos'!$AA$22="Menor"),CONCATENATE("R2C",'Mapa de Riesgos'!$O$22),"")</f>
        <v/>
      </c>
      <c r="S7" s="53" t="str">
        <f>IF(AND('Mapa de Riesgos'!$Y$23="Muy Alta",'Mapa de Riesgos'!$AA$23="Menor"),CONCATENATE("R2C",'Mapa de Riesgos'!$O$23),"")</f>
        <v/>
      </c>
      <c r="T7" s="53" t="str">
        <f>IF(AND('Mapa de Riesgos'!$Y$24="Muy Alta",'Mapa de Riesgos'!$AA$24="Menor"),CONCATENATE("R2C",'Mapa de Riesgos'!$O$24),"")</f>
        <v/>
      </c>
      <c r="U7" s="54" t="str">
        <f>IF(AND('Mapa de Riesgos'!$Y$25="Muy Alta",'Mapa de Riesgos'!$AA$25="Menor"),CONCATENATE("R2C",'Mapa de Riesgos'!$O$25),"")</f>
        <v/>
      </c>
      <c r="V7" s="52" t="str">
        <f>IF(AND('Mapa de Riesgos'!$Y$20="Muy Alta",'Mapa de Riesgos'!$AA$20="Moderado"),CONCATENATE("R2C",'Mapa de Riesgos'!$O$20),"")</f>
        <v/>
      </c>
      <c r="W7" s="53" t="str">
        <f>IF(AND('Mapa de Riesgos'!$Y$21="Muy Alta",'Mapa de Riesgos'!$AA$21="Moderado"),CONCATENATE("R2C",'Mapa de Riesgos'!$O$21),"")</f>
        <v/>
      </c>
      <c r="X7" s="53" t="str">
        <f>IF(AND('Mapa de Riesgos'!$Y$22="Muy Alta",'Mapa de Riesgos'!$AA$22="Moderado"),CONCATENATE("R2C",'Mapa de Riesgos'!$O$22),"")</f>
        <v/>
      </c>
      <c r="Y7" s="53" t="str">
        <f>IF(AND('Mapa de Riesgos'!$Y$23="Muy Alta",'Mapa de Riesgos'!$AA$23="Moderado"),CONCATENATE("R2C",'Mapa de Riesgos'!$O$23),"")</f>
        <v/>
      </c>
      <c r="Z7" s="53" t="str">
        <f>IF(AND('Mapa de Riesgos'!$Y$24="Muy Alta",'Mapa de Riesgos'!$AA$24="Moderado"),CONCATENATE("R2C",'Mapa de Riesgos'!$O$24),"")</f>
        <v/>
      </c>
      <c r="AA7" s="54" t="str">
        <f>IF(AND('Mapa de Riesgos'!$Y$25="Muy Alta",'Mapa de Riesgos'!$AA$25="Moderado"),CONCATENATE("R2C",'Mapa de Riesgos'!$O$25),"")</f>
        <v/>
      </c>
      <c r="AB7" s="52" t="str">
        <f>IF(AND('Mapa de Riesgos'!$Y$20="Muy Alta",'Mapa de Riesgos'!$AA$20="Mayor"),CONCATENATE("R2C",'Mapa de Riesgos'!$O$20),"")</f>
        <v/>
      </c>
      <c r="AC7" s="53" t="str">
        <f>IF(AND('Mapa de Riesgos'!$Y$21="Muy Alta",'Mapa de Riesgos'!$AA$21="Mayor"),CONCATENATE("R2C",'Mapa de Riesgos'!$O$21),"")</f>
        <v/>
      </c>
      <c r="AD7" s="53" t="str">
        <f>IF(AND('Mapa de Riesgos'!$Y$22="Muy Alta",'Mapa de Riesgos'!$AA$22="Mayor"),CONCATENATE("R2C",'Mapa de Riesgos'!$O$22),"")</f>
        <v/>
      </c>
      <c r="AE7" s="53" t="str">
        <f>IF(AND('Mapa de Riesgos'!$Y$23="Muy Alta",'Mapa de Riesgos'!$AA$23="Mayor"),CONCATENATE("R2C",'Mapa de Riesgos'!$O$23),"")</f>
        <v/>
      </c>
      <c r="AF7" s="53" t="str">
        <f>IF(AND('Mapa de Riesgos'!$Y$24="Muy Alta",'Mapa de Riesgos'!$AA$24="Mayor"),CONCATENATE("R2C",'Mapa de Riesgos'!$O$24),"")</f>
        <v/>
      </c>
      <c r="AG7" s="54" t="str">
        <f>IF(AND('Mapa de Riesgos'!$Y$25="Muy Alta",'Mapa de Riesgos'!$AA$25="Mayor"),CONCATENATE("R2C",'Mapa de Riesgos'!$O$25),"")</f>
        <v/>
      </c>
      <c r="AH7" s="55" t="str">
        <f>IF(AND('Mapa de Riesgos'!$Y$20="Muy Alta",'Mapa de Riesgos'!$AA$20="Catastrófico"),CONCATENATE("R2C",'Mapa de Riesgos'!$O$20),"")</f>
        <v/>
      </c>
      <c r="AI7" s="56" t="str">
        <f>IF(AND('Mapa de Riesgos'!$Y$21="Muy Alta",'Mapa de Riesgos'!$AA$21="Catastrófico"),CONCATENATE("R2C",'Mapa de Riesgos'!$O$21),"")</f>
        <v/>
      </c>
      <c r="AJ7" s="56" t="str">
        <f>IF(AND('Mapa de Riesgos'!$Y$22="Muy Alta",'Mapa de Riesgos'!$AA$22="Catastrófico"),CONCATENATE("R2C",'Mapa de Riesgos'!$O$22),"")</f>
        <v/>
      </c>
      <c r="AK7" s="56" t="str">
        <f>IF(AND('Mapa de Riesgos'!$Y$23="Muy Alta",'Mapa de Riesgos'!$AA$23="Catastrófico"),CONCATENATE("R2C",'Mapa de Riesgos'!$O$23),"")</f>
        <v/>
      </c>
      <c r="AL7" s="56" t="str">
        <f>IF(AND('Mapa de Riesgos'!$Y$24="Muy Alta",'Mapa de Riesgos'!$AA$24="Catastrófico"),CONCATENATE("R2C",'Mapa de Riesgos'!$O$24),"")</f>
        <v/>
      </c>
      <c r="AM7" s="57" t="str">
        <f>IF(AND('Mapa de Riesgos'!$Y$25="Muy Alta",'Mapa de Riesgos'!$AA$25="Catastrófico"),CONCATENATE("R2C",'Mapa de Riesgos'!$O$25),"")</f>
        <v/>
      </c>
      <c r="AN7" s="83"/>
      <c r="AO7" s="591"/>
      <c r="AP7" s="592"/>
      <c r="AQ7" s="592"/>
      <c r="AR7" s="592"/>
      <c r="AS7" s="592"/>
      <c r="AT7" s="59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86"/>
      <c r="C8" s="486"/>
      <c r="D8" s="487"/>
      <c r="E8" s="585"/>
      <c r="F8" s="584"/>
      <c r="G8" s="584"/>
      <c r="H8" s="584"/>
      <c r="I8" s="600"/>
      <c r="J8" s="52" t="str">
        <f>IF(AND('Mapa de Riesgos'!$Y$26="Muy Alta",'Mapa de Riesgos'!$AA$26="Leve"),CONCATENATE("R3C",'Mapa de Riesgos'!$O$26),"")</f>
        <v/>
      </c>
      <c r="K8" s="53" t="str">
        <f>IF(AND('Mapa de Riesgos'!$Y$27="Muy Alta",'Mapa de Riesgos'!$AA$27="Leve"),CONCATENATE("R3C",'Mapa de Riesgos'!$O$27),"")</f>
        <v/>
      </c>
      <c r="L8" s="53" t="str">
        <f>IF(AND('Mapa de Riesgos'!$Y$28="Muy Alta",'Mapa de Riesgos'!$AA$28="Leve"),CONCATENATE("R3C",'Mapa de Riesgos'!$O$28),"")</f>
        <v/>
      </c>
      <c r="M8" s="53" t="str">
        <f>IF(AND('Mapa de Riesgos'!$Y$29="Muy Alta",'Mapa de Riesgos'!$AA$29="Leve"),CONCATENATE("R3C",'Mapa de Riesgos'!$O$29),"")</f>
        <v/>
      </c>
      <c r="N8" s="53" t="str">
        <f>IF(AND('Mapa de Riesgos'!$Y$30="Muy Alta",'Mapa de Riesgos'!$AA$30="Leve"),CONCATENATE("R3C",'Mapa de Riesgos'!$O$30),"")</f>
        <v/>
      </c>
      <c r="O8" s="54" t="str">
        <f>IF(AND('Mapa de Riesgos'!$Y$31="Muy Alta",'Mapa de Riesgos'!$AA$31="Leve"),CONCATENATE("R3C",'Mapa de Riesgos'!$O$31),"")</f>
        <v/>
      </c>
      <c r="P8" s="52" t="str">
        <f>IF(AND('Mapa de Riesgos'!$Y$26="Muy Alta",'Mapa de Riesgos'!$AA$26="Menor"),CONCATENATE("R3C",'Mapa de Riesgos'!$O$26),"")</f>
        <v/>
      </c>
      <c r="Q8" s="53" t="str">
        <f>IF(AND('Mapa de Riesgos'!$Y$27="Muy Alta",'Mapa de Riesgos'!$AA$27="Menor"),CONCATENATE("R3C",'Mapa de Riesgos'!$O$27),"")</f>
        <v/>
      </c>
      <c r="R8" s="53" t="str">
        <f>IF(AND('Mapa de Riesgos'!$Y$28="Muy Alta",'Mapa de Riesgos'!$AA$28="Menor"),CONCATENATE("R3C",'Mapa de Riesgos'!$O$28),"")</f>
        <v/>
      </c>
      <c r="S8" s="53" t="str">
        <f>IF(AND('Mapa de Riesgos'!$Y$29="Muy Alta",'Mapa de Riesgos'!$AA$29="Menor"),CONCATENATE("R3C",'Mapa de Riesgos'!$O$29),"")</f>
        <v/>
      </c>
      <c r="T8" s="53" t="str">
        <f>IF(AND('Mapa de Riesgos'!$Y$30="Muy Alta",'Mapa de Riesgos'!$AA$30="Menor"),CONCATENATE("R3C",'Mapa de Riesgos'!$O$30),"")</f>
        <v/>
      </c>
      <c r="U8" s="54" t="str">
        <f>IF(AND('Mapa de Riesgos'!$Y$31="Muy Alta",'Mapa de Riesgos'!$AA$31="Menor"),CONCATENATE("R3C",'Mapa de Riesgos'!$O$31),"")</f>
        <v/>
      </c>
      <c r="V8" s="52" t="str">
        <f>IF(AND('Mapa de Riesgos'!$Y$26="Muy Alta",'Mapa de Riesgos'!$AA$26="Moderado"),CONCATENATE("R3C",'Mapa de Riesgos'!$O$26),"")</f>
        <v/>
      </c>
      <c r="W8" s="53" t="str">
        <f>IF(AND('Mapa de Riesgos'!$Y$27="Muy Alta",'Mapa de Riesgos'!$AA$27="Moderado"),CONCATENATE("R3C",'Mapa de Riesgos'!$O$27),"")</f>
        <v/>
      </c>
      <c r="X8" s="53" t="str">
        <f>IF(AND('Mapa de Riesgos'!$Y$28="Muy Alta",'Mapa de Riesgos'!$AA$28="Moderado"),CONCATENATE("R3C",'Mapa de Riesgos'!$O$28),"")</f>
        <v/>
      </c>
      <c r="Y8" s="53" t="str">
        <f>IF(AND('Mapa de Riesgos'!$Y$29="Muy Alta",'Mapa de Riesgos'!$AA$29="Moderado"),CONCATENATE("R3C",'Mapa de Riesgos'!$O$29),"")</f>
        <v/>
      </c>
      <c r="Z8" s="53" t="str">
        <f>IF(AND('Mapa de Riesgos'!$Y$30="Muy Alta",'Mapa de Riesgos'!$AA$30="Moderado"),CONCATENATE("R3C",'Mapa de Riesgos'!$O$30),"")</f>
        <v/>
      </c>
      <c r="AA8" s="54" t="str">
        <f>IF(AND('Mapa de Riesgos'!$Y$31="Muy Alta",'Mapa de Riesgos'!$AA$31="Moderado"),CONCATENATE("R3C",'Mapa de Riesgos'!$O$31),"")</f>
        <v/>
      </c>
      <c r="AB8" s="52" t="str">
        <f>IF(AND('Mapa de Riesgos'!$Y$26="Muy Alta",'Mapa de Riesgos'!$AA$26="Mayor"),CONCATENATE("R3C",'Mapa de Riesgos'!$O$26),"")</f>
        <v/>
      </c>
      <c r="AC8" s="53" t="str">
        <f>IF(AND('Mapa de Riesgos'!$Y$27="Muy Alta",'Mapa de Riesgos'!$AA$27="Mayor"),CONCATENATE("R3C",'Mapa de Riesgos'!$O$27),"")</f>
        <v/>
      </c>
      <c r="AD8" s="53" t="str">
        <f>IF(AND('Mapa de Riesgos'!$Y$28="Muy Alta",'Mapa de Riesgos'!$AA$28="Mayor"),CONCATENATE("R3C",'Mapa de Riesgos'!$O$28),"")</f>
        <v/>
      </c>
      <c r="AE8" s="53" t="str">
        <f>IF(AND('Mapa de Riesgos'!$Y$29="Muy Alta",'Mapa de Riesgos'!$AA$29="Mayor"),CONCATENATE("R3C",'Mapa de Riesgos'!$O$29),"")</f>
        <v/>
      </c>
      <c r="AF8" s="53" t="str">
        <f>IF(AND('Mapa de Riesgos'!$Y$30="Muy Alta",'Mapa de Riesgos'!$AA$30="Mayor"),CONCATENATE("R3C",'Mapa de Riesgos'!$O$30),"")</f>
        <v/>
      </c>
      <c r="AG8" s="54" t="str">
        <f>IF(AND('Mapa de Riesgos'!$Y$31="Muy Alta",'Mapa de Riesgos'!$AA$31="Mayor"),CONCATENATE("R3C",'Mapa de Riesgos'!$O$31),"")</f>
        <v/>
      </c>
      <c r="AH8" s="55" t="str">
        <f>IF(AND('Mapa de Riesgos'!$Y$26="Muy Alta",'Mapa de Riesgos'!$AA$26="Catastrófico"),CONCATENATE("R3C",'Mapa de Riesgos'!$O$26),"")</f>
        <v/>
      </c>
      <c r="AI8" s="56" t="str">
        <f>IF(AND('Mapa de Riesgos'!$Y$27="Muy Alta",'Mapa de Riesgos'!$AA$27="Catastrófico"),CONCATENATE("R3C",'Mapa de Riesgos'!$O$27),"")</f>
        <v/>
      </c>
      <c r="AJ8" s="56" t="str">
        <f>IF(AND('Mapa de Riesgos'!$Y$28="Muy Alta",'Mapa de Riesgos'!$AA$28="Catastrófico"),CONCATENATE("R3C",'Mapa de Riesgos'!$O$28),"")</f>
        <v/>
      </c>
      <c r="AK8" s="56" t="str">
        <f>IF(AND('Mapa de Riesgos'!$Y$29="Muy Alta",'Mapa de Riesgos'!$AA$29="Catastrófico"),CONCATENATE("R3C",'Mapa de Riesgos'!$O$29),"")</f>
        <v/>
      </c>
      <c r="AL8" s="56" t="str">
        <f>IF(AND('Mapa de Riesgos'!$Y$30="Muy Alta",'Mapa de Riesgos'!$AA$30="Catastrófico"),CONCATENATE("R3C",'Mapa de Riesgos'!$O$30),"")</f>
        <v/>
      </c>
      <c r="AM8" s="57" t="str">
        <f>IF(AND('Mapa de Riesgos'!$Y$31="Muy Alta",'Mapa de Riesgos'!$AA$31="Catastrófico"),CONCATENATE("R3C",'Mapa de Riesgos'!$O$31),"")</f>
        <v/>
      </c>
      <c r="AN8" s="83"/>
      <c r="AO8" s="591"/>
      <c r="AP8" s="592"/>
      <c r="AQ8" s="592"/>
      <c r="AR8" s="592"/>
      <c r="AS8" s="592"/>
      <c r="AT8" s="59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86"/>
      <c r="C9" s="486"/>
      <c r="D9" s="487"/>
      <c r="E9" s="585"/>
      <c r="F9" s="584"/>
      <c r="G9" s="584"/>
      <c r="H9" s="584"/>
      <c r="I9" s="600"/>
      <c r="J9" s="52" t="str">
        <f>IF(AND('Mapa de Riesgos'!$Y$32="Muy Alta",'Mapa de Riesgos'!$AA$32="Leve"),CONCATENATE("R4C",'Mapa de Riesgos'!$O$32),"")</f>
        <v/>
      </c>
      <c r="K9" s="53" t="str">
        <f>IF(AND('Mapa de Riesgos'!$Y$34="Muy Alta",'Mapa de Riesgos'!$AA$34="Leve"),CONCATENATE("R4C",'Mapa de Riesgos'!$O$34),"")</f>
        <v/>
      </c>
      <c r="L9" s="53" t="str">
        <f>IF(AND('Mapa de Riesgos'!$Y$35="Muy Alta",'Mapa de Riesgos'!$AA$35="Leve"),CONCATENATE("R4C",'Mapa de Riesgos'!$O$35),"")</f>
        <v/>
      </c>
      <c r="M9" s="53" t="str">
        <f>IF(AND('Mapa de Riesgos'!$Y$36="Muy Alta",'Mapa de Riesgos'!$AA$36="Leve"),CONCATENATE("R4C",'Mapa de Riesgos'!$O$36),"")</f>
        <v/>
      </c>
      <c r="N9" s="53" t="str">
        <f>IF(AND('Mapa de Riesgos'!$Y$37="Muy Alta",'Mapa de Riesgos'!$AA$37="Leve"),CONCATENATE("R4C",'Mapa de Riesgos'!$O$37),"")</f>
        <v/>
      </c>
      <c r="O9" s="54" t="str">
        <f>IF(AND('Mapa de Riesgos'!$Y$38="Muy Alta",'Mapa de Riesgos'!$AA$38="Leve"),CONCATENATE("R4C",'Mapa de Riesgos'!$O$38),"")</f>
        <v/>
      </c>
      <c r="P9" s="52" t="str">
        <f>IF(AND('Mapa de Riesgos'!$Y$32="Muy Alta",'Mapa de Riesgos'!$AA$32="Menor"),CONCATENATE("R4C",'Mapa de Riesgos'!$O$32),"")</f>
        <v/>
      </c>
      <c r="Q9" s="53" t="str">
        <f>IF(AND('Mapa de Riesgos'!$Y$34="Muy Alta",'Mapa de Riesgos'!$AA$34="Menor"),CONCATENATE("R4C",'Mapa de Riesgos'!$O$34),"")</f>
        <v/>
      </c>
      <c r="R9" s="53" t="str">
        <f>IF(AND('Mapa de Riesgos'!$Y$35="Muy Alta",'Mapa de Riesgos'!$AA$35="Menor"),CONCATENATE("R4C",'Mapa de Riesgos'!$O$35),"")</f>
        <v/>
      </c>
      <c r="S9" s="53" t="str">
        <f>IF(AND('Mapa de Riesgos'!$Y$36="Muy Alta",'Mapa de Riesgos'!$AA$36="Menor"),CONCATENATE("R4C",'Mapa de Riesgos'!$O$36),"")</f>
        <v/>
      </c>
      <c r="T9" s="53" t="str">
        <f>IF(AND('Mapa de Riesgos'!$Y$37="Muy Alta",'Mapa de Riesgos'!$AA$37="Menor"),CONCATENATE("R4C",'Mapa de Riesgos'!$O$37),"")</f>
        <v/>
      </c>
      <c r="U9" s="54" t="str">
        <f>IF(AND('Mapa de Riesgos'!$Y$38="Muy Alta",'Mapa de Riesgos'!$AA$38="Menor"),CONCATENATE("R4C",'Mapa de Riesgos'!$O$38),"")</f>
        <v/>
      </c>
      <c r="V9" s="52" t="str">
        <f>IF(AND('Mapa de Riesgos'!$Y$32="Muy Alta",'Mapa de Riesgos'!$AA$32="Moderado"),CONCATENATE("R4C",'Mapa de Riesgos'!$O$32),"")</f>
        <v/>
      </c>
      <c r="W9" s="53" t="str">
        <f>IF(AND('Mapa de Riesgos'!$Y$34="Muy Alta",'Mapa de Riesgos'!$AA$34="Moderado"),CONCATENATE("R4C",'Mapa de Riesgos'!$O$34),"")</f>
        <v/>
      </c>
      <c r="X9" s="53" t="str">
        <f>IF(AND('Mapa de Riesgos'!$Y$35="Muy Alta",'Mapa de Riesgos'!$AA$35="Moderado"),CONCATENATE("R4C",'Mapa de Riesgos'!$O$35),"")</f>
        <v/>
      </c>
      <c r="Y9" s="53" t="str">
        <f>IF(AND('Mapa de Riesgos'!$Y$36="Muy Alta",'Mapa de Riesgos'!$AA$36="Moderado"),CONCATENATE("R4C",'Mapa de Riesgos'!$O$36),"")</f>
        <v/>
      </c>
      <c r="Z9" s="53" t="str">
        <f>IF(AND('Mapa de Riesgos'!$Y$37="Muy Alta",'Mapa de Riesgos'!$AA$37="Moderado"),CONCATENATE("R4C",'Mapa de Riesgos'!$O$37),"")</f>
        <v/>
      </c>
      <c r="AA9" s="54" t="str">
        <f>IF(AND('Mapa de Riesgos'!$Y$38="Muy Alta",'Mapa de Riesgos'!$AA$38="Moderado"),CONCATENATE("R4C",'Mapa de Riesgos'!$O$38),"")</f>
        <v/>
      </c>
      <c r="AB9" s="52" t="str">
        <f>IF(AND('Mapa de Riesgos'!$Y$32="Muy Alta",'Mapa de Riesgos'!$AA$32="Mayor"),CONCATENATE("R4C",'Mapa de Riesgos'!$O$32),"")</f>
        <v/>
      </c>
      <c r="AC9" s="53" t="str">
        <f>IF(AND('Mapa de Riesgos'!$Y$34="Muy Alta",'Mapa de Riesgos'!$AA$34="Mayor"),CONCATENATE("R4C",'Mapa de Riesgos'!$O$34),"")</f>
        <v/>
      </c>
      <c r="AD9" s="53" t="str">
        <f>IF(AND('Mapa de Riesgos'!$Y$35="Muy Alta",'Mapa de Riesgos'!$AA$35="Mayor"),CONCATENATE("R4C",'Mapa de Riesgos'!$O$35),"")</f>
        <v/>
      </c>
      <c r="AE9" s="53" t="str">
        <f>IF(AND('Mapa de Riesgos'!$Y$36="Muy Alta",'Mapa de Riesgos'!$AA$36="Mayor"),CONCATENATE("R4C",'Mapa de Riesgos'!$O$36),"")</f>
        <v/>
      </c>
      <c r="AF9" s="53" t="str">
        <f>IF(AND('Mapa de Riesgos'!$Y$37="Muy Alta",'Mapa de Riesgos'!$AA$37="Mayor"),CONCATENATE("R4C",'Mapa de Riesgos'!$O$37),"")</f>
        <v/>
      </c>
      <c r="AG9" s="54" t="str">
        <f>IF(AND('Mapa de Riesgos'!$Y$38="Muy Alta",'Mapa de Riesgos'!$AA$38="Mayor"),CONCATENATE("R4C",'Mapa de Riesgos'!$O$38),"")</f>
        <v/>
      </c>
      <c r="AH9" s="55" t="str">
        <f>IF(AND('Mapa de Riesgos'!$Y$32="Muy Alta",'Mapa de Riesgos'!$AA$32="Catastrófico"),CONCATENATE("R4C",'Mapa de Riesgos'!$O$32),"")</f>
        <v/>
      </c>
      <c r="AI9" s="56" t="str">
        <f>IF(AND('Mapa de Riesgos'!$Y$34="Muy Alta",'Mapa de Riesgos'!$AA$34="Catastrófico"),CONCATENATE("R4C",'Mapa de Riesgos'!$O$34),"")</f>
        <v/>
      </c>
      <c r="AJ9" s="56" t="str">
        <f>IF(AND('Mapa de Riesgos'!$Y$35="Muy Alta",'Mapa de Riesgos'!$AA$35="Catastrófico"),CONCATENATE("R4C",'Mapa de Riesgos'!$O$35),"")</f>
        <v/>
      </c>
      <c r="AK9" s="56" t="str">
        <f>IF(AND('Mapa de Riesgos'!$Y$36="Muy Alta",'Mapa de Riesgos'!$AA$36="Catastrófico"),CONCATENATE("R4C",'Mapa de Riesgos'!$O$36),"")</f>
        <v/>
      </c>
      <c r="AL9" s="56" t="str">
        <f>IF(AND('Mapa de Riesgos'!$Y$37="Muy Alta",'Mapa de Riesgos'!$AA$37="Catastrófico"),CONCATENATE("R4C",'Mapa de Riesgos'!$O$37),"")</f>
        <v/>
      </c>
      <c r="AM9" s="57" t="str">
        <f>IF(AND('Mapa de Riesgos'!$Y$38="Muy Alta",'Mapa de Riesgos'!$AA$38="Catastrófico"),CONCATENATE("R4C",'Mapa de Riesgos'!$O$38),"")</f>
        <v/>
      </c>
      <c r="AN9" s="83"/>
      <c r="AO9" s="591"/>
      <c r="AP9" s="592"/>
      <c r="AQ9" s="592"/>
      <c r="AR9" s="592"/>
      <c r="AS9" s="592"/>
      <c r="AT9" s="59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86"/>
      <c r="C10" s="486"/>
      <c r="D10" s="487"/>
      <c r="E10" s="585"/>
      <c r="F10" s="584"/>
      <c r="G10" s="584"/>
      <c r="H10" s="584"/>
      <c r="I10" s="600"/>
      <c r="J10" s="52" t="str">
        <f>IF(AND('Mapa de Riesgos'!$Y$39="Muy Alta",'Mapa de Riesgos'!$AA$39="Leve"),CONCATENATE("R5C",'Mapa de Riesgos'!$O$39),"")</f>
        <v/>
      </c>
      <c r="K10" s="53" t="str">
        <f>IF(AND('Mapa de Riesgos'!$Y$41="Muy Alta",'Mapa de Riesgos'!$AA$41="Leve"),CONCATENATE("R5C",'Mapa de Riesgos'!$O$41),"")</f>
        <v/>
      </c>
      <c r="L10" s="53" t="str">
        <f>IF(AND('Mapa de Riesgos'!$Y$42="Muy Alta",'Mapa de Riesgos'!$AA$42="Leve"),CONCATENATE("R5C",'Mapa de Riesgos'!$O$42),"")</f>
        <v/>
      </c>
      <c r="M10" s="53" t="str">
        <f>IF(AND('Mapa de Riesgos'!$Y$43="Muy Alta",'Mapa de Riesgos'!$AA$43="Leve"),CONCATENATE("R5C",'Mapa de Riesgos'!$O$43),"")</f>
        <v/>
      </c>
      <c r="N10" s="53" t="str">
        <f>IF(AND('Mapa de Riesgos'!$Y$44="Muy Alta",'Mapa de Riesgos'!$AA$44="Leve"),CONCATENATE("R5C",'Mapa de Riesgos'!$O$44),"")</f>
        <v/>
      </c>
      <c r="O10" s="54" t="str">
        <f>IF(AND('Mapa de Riesgos'!$Y$45="Muy Alta",'Mapa de Riesgos'!$AA$45="Leve"),CONCATENATE("R5C",'Mapa de Riesgos'!$O$45),"")</f>
        <v/>
      </c>
      <c r="P10" s="52" t="str">
        <f>IF(AND('Mapa de Riesgos'!$Y$39="Muy Alta",'Mapa de Riesgos'!$AA$39="Menor"),CONCATENATE("R5C",'Mapa de Riesgos'!$O$39),"")</f>
        <v/>
      </c>
      <c r="Q10" s="53" t="str">
        <f>IF(AND('Mapa de Riesgos'!$Y$41="Muy Alta",'Mapa de Riesgos'!$AA$41="Menor"),CONCATENATE("R5C",'Mapa de Riesgos'!$O$41),"")</f>
        <v/>
      </c>
      <c r="R10" s="53" t="str">
        <f>IF(AND('Mapa de Riesgos'!$Y$42="Muy Alta",'Mapa de Riesgos'!$AA$42="Menor"),CONCATENATE("R5C",'Mapa de Riesgos'!$O$42),"")</f>
        <v/>
      </c>
      <c r="S10" s="53" t="str">
        <f>IF(AND('Mapa de Riesgos'!$Y$43="Muy Alta",'Mapa de Riesgos'!$AA$43="Menor"),CONCATENATE("R5C",'Mapa de Riesgos'!$O$43),"")</f>
        <v/>
      </c>
      <c r="T10" s="53" t="str">
        <f>IF(AND('Mapa de Riesgos'!$Y$44="Muy Alta",'Mapa de Riesgos'!$AA$44="Menor"),CONCATENATE("R5C",'Mapa de Riesgos'!$O$44),"")</f>
        <v/>
      </c>
      <c r="U10" s="54" t="str">
        <f>IF(AND('Mapa de Riesgos'!$Y$45="Muy Alta",'Mapa de Riesgos'!$AA$45="Menor"),CONCATENATE("R5C",'Mapa de Riesgos'!$O$45),"")</f>
        <v/>
      </c>
      <c r="V10" s="52" t="str">
        <f>IF(AND('Mapa de Riesgos'!$Y$39="Muy Alta",'Mapa de Riesgos'!$AA$39="Moderado"),CONCATENATE("R5C",'Mapa de Riesgos'!$O$39),"")</f>
        <v/>
      </c>
      <c r="W10" s="53" t="str">
        <f>IF(AND('Mapa de Riesgos'!$Y$41="Muy Alta",'Mapa de Riesgos'!$AA$41="Moderado"),CONCATENATE("R5C",'Mapa de Riesgos'!$O$41),"")</f>
        <v/>
      </c>
      <c r="X10" s="53" t="str">
        <f>IF(AND('Mapa de Riesgos'!$Y$42="Muy Alta",'Mapa de Riesgos'!$AA$42="Moderado"),CONCATENATE("R5C",'Mapa de Riesgos'!$O$42),"")</f>
        <v/>
      </c>
      <c r="Y10" s="53" t="str">
        <f>IF(AND('Mapa de Riesgos'!$Y$43="Muy Alta",'Mapa de Riesgos'!$AA$43="Moderado"),CONCATENATE("R5C",'Mapa de Riesgos'!$O$43),"")</f>
        <v/>
      </c>
      <c r="Z10" s="53" t="str">
        <f>IF(AND('Mapa de Riesgos'!$Y$44="Muy Alta",'Mapa de Riesgos'!$AA$44="Moderado"),CONCATENATE("R5C",'Mapa de Riesgos'!$O$44),"")</f>
        <v/>
      </c>
      <c r="AA10" s="54" t="str">
        <f>IF(AND('Mapa de Riesgos'!$Y$45="Muy Alta",'Mapa de Riesgos'!$AA$45="Moderado"),CONCATENATE("R5C",'Mapa de Riesgos'!$O$45),"")</f>
        <v/>
      </c>
      <c r="AB10" s="52" t="str">
        <f>IF(AND('Mapa de Riesgos'!$Y$39="Muy Alta",'Mapa de Riesgos'!$AA$39="Mayor"),CONCATENATE("R5C",'Mapa de Riesgos'!$O$39),"")</f>
        <v/>
      </c>
      <c r="AC10" s="53" t="str">
        <f>IF(AND('Mapa de Riesgos'!$Y$41="Muy Alta",'Mapa de Riesgos'!$AA$41="Mayor"),CONCATENATE("R5C",'Mapa de Riesgos'!$O$41),"")</f>
        <v/>
      </c>
      <c r="AD10" s="53" t="str">
        <f>IF(AND('Mapa de Riesgos'!$Y$42="Muy Alta",'Mapa de Riesgos'!$AA$42="Mayor"),CONCATENATE("R5C",'Mapa de Riesgos'!$O$42),"")</f>
        <v/>
      </c>
      <c r="AE10" s="53" t="str">
        <f>IF(AND('Mapa de Riesgos'!$Y$43="Muy Alta",'Mapa de Riesgos'!$AA$43="Mayor"),CONCATENATE("R5C",'Mapa de Riesgos'!$O$43),"")</f>
        <v/>
      </c>
      <c r="AF10" s="53" t="str">
        <f>IF(AND('Mapa de Riesgos'!$Y$44="Muy Alta",'Mapa de Riesgos'!$AA$44="Mayor"),CONCATENATE("R5C",'Mapa de Riesgos'!$O$44),"")</f>
        <v/>
      </c>
      <c r="AG10" s="54" t="str">
        <f>IF(AND('Mapa de Riesgos'!$Y$45="Muy Alta",'Mapa de Riesgos'!$AA$45="Mayor"),CONCATENATE("R5C",'Mapa de Riesgos'!$O$45),"")</f>
        <v/>
      </c>
      <c r="AH10" s="55" t="str">
        <f>IF(AND('Mapa de Riesgos'!$Y$39="Muy Alta",'Mapa de Riesgos'!$AA$39="Catastrófico"),CONCATENATE("R5C",'Mapa de Riesgos'!$O$39),"")</f>
        <v/>
      </c>
      <c r="AI10" s="56" t="str">
        <f>IF(AND('Mapa de Riesgos'!$Y$41="Muy Alta",'Mapa de Riesgos'!$AA$41="Catastrófico"),CONCATENATE("R5C",'Mapa de Riesgos'!$O$41),"")</f>
        <v/>
      </c>
      <c r="AJ10" s="56" t="str">
        <f>IF(AND('Mapa de Riesgos'!$Y$42="Muy Alta",'Mapa de Riesgos'!$AA$42="Catastrófico"),CONCATENATE("R5C",'Mapa de Riesgos'!$O$42),"")</f>
        <v/>
      </c>
      <c r="AK10" s="56" t="str">
        <f>IF(AND('Mapa de Riesgos'!$Y$43="Muy Alta",'Mapa de Riesgos'!$AA$43="Catastrófico"),CONCATENATE("R5C",'Mapa de Riesgos'!$O$43),"")</f>
        <v/>
      </c>
      <c r="AL10" s="56" t="str">
        <f>IF(AND('Mapa de Riesgos'!$Y$44="Muy Alta",'Mapa de Riesgos'!$AA$44="Catastrófico"),CONCATENATE("R5C",'Mapa de Riesgos'!$O$44),"")</f>
        <v/>
      </c>
      <c r="AM10" s="57" t="str">
        <f>IF(AND('Mapa de Riesgos'!$Y$45="Muy Alta",'Mapa de Riesgos'!$AA$45="Catastrófico"),CONCATENATE("R5C",'Mapa de Riesgos'!$O$45),"")</f>
        <v/>
      </c>
      <c r="AN10" s="83"/>
      <c r="AO10" s="591"/>
      <c r="AP10" s="592"/>
      <c r="AQ10" s="592"/>
      <c r="AR10" s="592"/>
      <c r="AS10" s="592"/>
      <c r="AT10" s="59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86"/>
      <c r="C11" s="486"/>
      <c r="D11" s="487"/>
      <c r="E11" s="585"/>
      <c r="F11" s="584"/>
      <c r="G11" s="584"/>
      <c r="H11" s="584"/>
      <c r="I11" s="600"/>
      <c r="J11" s="52" t="str">
        <f>IF(AND('Mapa de Riesgos'!$Y$46="Muy Alta",'Mapa de Riesgos'!$AA$46="Leve"),CONCATENATE("R6C",'Mapa de Riesgos'!$O$46),"")</f>
        <v/>
      </c>
      <c r="K11" s="53" t="str">
        <f>IF(AND('Mapa de Riesgos'!$Y$47="Muy Alta",'Mapa de Riesgos'!$AA$47="Leve"),CONCATENATE("R6C",'Mapa de Riesgos'!$O$47),"")</f>
        <v/>
      </c>
      <c r="L11" s="53" t="str">
        <f>IF(AND('Mapa de Riesgos'!$Y$48="Muy Alta",'Mapa de Riesgos'!$AA$48="Leve"),CONCATENATE("R6C",'Mapa de Riesgos'!$O$48),"")</f>
        <v/>
      </c>
      <c r="M11" s="53" t="str">
        <f>IF(AND('Mapa de Riesgos'!$Y$49="Muy Alta",'Mapa de Riesgos'!$AA$49="Leve"),CONCATENATE("R6C",'Mapa de Riesgos'!$O$49),"")</f>
        <v/>
      </c>
      <c r="N11" s="53" t="str">
        <f>IF(AND('Mapa de Riesgos'!$Y$50="Muy Alta",'Mapa de Riesgos'!$AA$50="Leve"),CONCATENATE("R6C",'Mapa de Riesgos'!$O$50),"")</f>
        <v/>
      </c>
      <c r="O11" s="54" t="str">
        <f>IF(AND('Mapa de Riesgos'!$Y$51="Muy Alta",'Mapa de Riesgos'!$AA$51="Leve"),CONCATENATE("R6C",'Mapa de Riesgos'!$O$51),"")</f>
        <v/>
      </c>
      <c r="P11" s="52" t="str">
        <f>IF(AND('Mapa de Riesgos'!$Y$46="Muy Alta",'Mapa de Riesgos'!$AA$46="Menor"),CONCATENATE("R6C",'Mapa de Riesgos'!$O$46),"")</f>
        <v/>
      </c>
      <c r="Q11" s="53" t="str">
        <f>IF(AND('Mapa de Riesgos'!$Y$47="Muy Alta",'Mapa de Riesgos'!$AA$47="Menor"),CONCATENATE("R6C",'Mapa de Riesgos'!$O$47),"")</f>
        <v/>
      </c>
      <c r="R11" s="53" t="str">
        <f>IF(AND('Mapa de Riesgos'!$Y$48="Muy Alta",'Mapa de Riesgos'!$AA$48="Menor"),CONCATENATE("R6C",'Mapa de Riesgos'!$O$48),"")</f>
        <v/>
      </c>
      <c r="S11" s="53" t="str">
        <f>IF(AND('Mapa de Riesgos'!$Y$49="Muy Alta",'Mapa de Riesgos'!$AA$49="Menor"),CONCATENATE("R6C",'Mapa de Riesgos'!$O$49),"")</f>
        <v/>
      </c>
      <c r="T11" s="53" t="str">
        <f>IF(AND('Mapa de Riesgos'!$Y$50="Muy Alta",'Mapa de Riesgos'!$AA$50="Menor"),CONCATENATE("R6C",'Mapa de Riesgos'!$O$50),"")</f>
        <v/>
      </c>
      <c r="U11" s="54" t="str">
        <f>IF(AND('Mapa de Riesgos'!$Y$51="Muy Alta",'Mapa de Riesgos'!$AA$51="Menor"),CONCATENATE("R6C",'Mapa de Riesgos'!$O$51),"")</f>
        <v/>
      </c>
      <c r="V11" s="52" t="str">
        <f>IF(AND('Mapa de Riesgos'!$Y$46="Muy Alta",'Mapa de Riesgos'!$AA$46="Moderado"),CONCATENATE("R6C",'Mapa de Riesgos'!$O$46),"")</f>
        <v/>
      </c>
      <c r="W11" s="53" t="str">
        <f>IF(AND('Mapa de Riesgos'!$Y$47="Muy Alta",'Mapa de Riesgos'!$AA$47="Moderado"),CONCATENATE("R6C",'Mapa de Riesgos'!$O$47),"")</f>
        <v/>
      </c>
      <c r="X11" s="53" t="str">
        <f>IF(AND('Mapa de Riesgos'!$Y$48="Muy Alta",'Mapa de Riesgos'!$AA$48="Moderado"),CONCATENATE("R6C",'Mapa de Riesgos'!$O$48),"")</f>
        <v/>
      </c>
      <c r="Y11" s="53" t="str">
        <f>IF(AND('Mapa de Riesgos'!$Y$49="Muy Alta",'Mapa de Riesgos'!$AA$49="Moderado"),CONCATENATE("R6C",'Mapa de Riesgos'!$O$49),"")</f>
        <v/>
      </c>
      <c r="Z11" s="53" t="str">
        <f>IF(AND('Mapa de Riesgos'!$Y$50="Muy Alta",'Mapa de Riesgos'!$AA$50="Moderado"),CONCATENATE("R6C",'Mapa de Riesgos'!$O$50),"")</f>
        <v/>
      </c>
      <c r="AA11" s="54" t="str">
        <f>IF(AND('Mapa de Riesgos'!$Y$51="Muy Alta",'Mapa de Riesgos'!$AA$51="Moderado"),CONCATENATE("R6C",'Mapa de Riesgos'!$O$51),"")</f>
        <v/>
      </c>
      <c r="AB11" s="52" t="str">
        <f>IF(AND('Mapa de Riesgos'!$Y$46="Muy Alta",'Mapa de Riesgos'!$AA$46="Mayor"),CONCATENATE("R6C",'Mapa de Riesgos'!$O$46),"")</f>
        <v/>
      </c>
      <c r="AC11" s="53" t="str">
        <f>IF(AND('Mapa de Riesgos'!$Y$47="Muy Alta",'Mapa de Riesgos'!$AA$47="Mayor"),CONCATENATE("R6C",'Mapa de Riesgos'!$O$47),"")</f>
        <v/>
      </c>
      <c r="AD11" s="53" t="str">
        <f>IF(AND('Mapa de Riesgos'!$Y$48="Muy Alta",'Mapa de Riesgos'!$AA$48="Mayor"),CONCATENATE("R6C",'Mapa de Riesgos'!$O$48),"")</f>
        <v/>
      </c>
      <c r="AE11" s="53" t="str">
        <f>IF(AND('Mapa de Riesgos'!$Y$49="Muy Alta",'Mapa de Riesgos'!$AA$49="Mayor"),CONCATENATE("R6C",'Mapa de Riesgos'!$O$49),"")</f>
        <v/>
      </c>
      <c r="AF11" s="53" t="str">
        <f>IF(AND('Mapa de Riesgos'!$Y$50="Muy Alta",'Mapa de Riesgos'!$AA$50="Mayor"),CONCATENATE("R6C",'Mapa de Riesgos'!$O$50),"")</f>
        <v/>
      </c>
      <c r="AG11" s="54" t="str">
        <f>IF(AND('Mapa de Riesgos'!$Y$51="Muy Alta",'Mapa de Riesgos'!$AA$51="Mayor"),CONCATENATE("R6C",'Mapa de Riesgos'!$O$51),"")</f>
        <v/>
      </c>
      <c r="AH11" s="55" t="str">
        <f>IF(AND('Mapa de Riesgos'!$Y$46="Muy Alta",'Mapa de Riesgos'!$AA$46="Catastrófico"),CONCATENATE("R6C",'Mapa de Riesgos'!$O$46),"")</f>
        <v/>
      </c>
      <c r="AI11" s="56" t="str">
        <f>IF(AND('Mapa de Riesgos'!$Y$47="Muy Alta",'Mapa de Riesgos'!$AA$47="Catastrófico"),CONCATENATE("R6C",'Mapa de Riesgos'!$O$47),"")</f>
        <v/>
      </c>
      <c r="AJ11" s="56" t="str">
        <f>IF(AND('Mapa de Riesgos'!$Y$48="Muy Alta",'Mapa de Riesgos'!$AA$48="Catastrófico"),CONCATENATE("R6C",'Mapa de Riesgos'!$O$48),"")</f>
        <v/>
      </c>
      <c r="AK11" s="56" t="str">
        <f>IF(AND('Mapa de Riesgos'!$Y$49="Muy Alta",'Mapa de Riesgos'!$AA$49="Catastrófico"),CONCATENATE("R6C",'Mapa de Riesgos'!$O$49),"")</f>
        <v/>
      </c>
      <c r="AL11" s="56" t="str">
        <f>IF(AND('Mapa de Riesgos'!$Y$50="Muy Alta",'Mapa de Riesgos'!$AA$50="Catastrófico"),CONCATENATE("R6C",'Mapa de Riesgos'!$O$50),"")</f>
        <v/>
      </c>
      <c r="AM11" s="57" t="str">
        <f>IF(AND('Mapa de Riesgos'!$Y$51="Muy Alta",'Mapa de Riesgos'!$AA$51="Catastrófico"),CONCATENATE("R6C",'Mapa de Riesgos'!$O$51),"")</f>
        <v/>
      </c>
      <c r="AN11" s="83"/>
      <c r="AO11" s="591"/>
      <c r="AP11" s="592"/>
      <c r="AQ11" s="592"/>
      <c r="AR11" s="592"/>
      <c r="AS11" s="592"/>
      <c r="AT11" s="59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86"/>
      <c r="C12" s="486"/>
      <c r="D12" s="487"/>
      <c r="E12" s="585"/>
      <c r="F12" s="584"/>
      <c r="G12" s="584"/>
      <c r="H12" s="584"/>
      <c r="I12" s="600"/>
      <c r="J12" s="52" t="str">
        <f>IF(AND('Mapa de Riesgos'!$Y$52="Muy Alta",'Mapa de Riesgos'!$AA$52="Leve"),CONCATENATE("R7C",'Mapa de Riesgos'!$O$52),"")</f>
        <v/>
      </c>
      <c r="K12" s="53" t="str">
        <f>IF(AND('Mapa de Riesgos'!$Y$53="Muy Alta",'Mapa de Riesgos'!$AA$53="Leve"),CONCATENATE("R7C",'Mapa de Riesgos'!$O$53),"")</f>
        <v/>
      </c>
      <c r="L12" s="53" t="str">
        <f>IF(AND('Mapa de Riesgos'!$Y$54="Muy Alta",'Mapa de Riesgos'!$AA$54="Leve"),CONCATENATE("R7C",'Mapa de Riesgos'!$O$54),"")</f>
        <v/>
      </c>
      <c r="M12" s="53" t="str">
        <f>IF(AND('Mapa de Riesgos'!$Y$55="Muy Alta",'Mapa de Riesgos'!$AA$55="Leve"),CONCATENATE("R7C",'Mapa de Riesgos'!$O$55),"")</f>
        <v/>
      </c>
      <c r="N12" s="53" t="str">
        <f>IF(AND('Mapa de Riesgos'!$Y$56="Muy Alta",'Mapa de Riesgos'!$AA$56="Leve"),CONCATENATE("R7C",'Mapa de Riesgos'!$O$56),"")</f>
        <v/>
      </c>
      <c r="O12" s="54" t="str">
        <f>IF(AND('Mapa de Riesgos'!$Y$57="Muy Alta",'Mapa de Riesgos'!$AA$57="Leve"),CONCATENATE("R7C",'Mapa de Riesgos'!$O$57),"")</f>
        <v/>
      </c>
      <c r="P12" s="52" t="str">
        <f>IF(AND('Mapa de Riesgos'!$Y$52="Muy Alta",'Mapa de Riesgos'!$AA$52="Menor"),CONCATENATE("R7C",'Mapa de Riesgos'!$O$52),"")</f>
        <v/>
      </c>
      <c r="Q12" s="53" t="str">
        <f>IF(AND('Mapa de Riesgos'!$Y$53="Muy Alta",'Mapa de Riesgos'!$AA$53="Menor"),CONCATENATE("R7C",'Mapa de Riesgos'!$O$53),"")</f>
        <v/>
      </c>
      <c r="R12" s="53" t="str">
        <f>IF(AND('Mapa de Riesgos'!$Y$54="Muy Alta",'Mapa de Riesgos'!$AA$54="Menor"),CONCATENATE("R7C",'Mapa de Riesgos'!$O$54),"")</f>
        <v/>
      </c>
      <c r="S12" s="53" t="str">
        <f>IF(AND('Mapa de Riesgos'!$Y$55="Muy Alta",'Mapa de Riesgos'!$AA$55="Menor"),CONCATENATE("R7C",'Mapa de Riesgos'!$O$55),"")</f>
        <v/>
      </c>
      <c r="T12" s="53" t="str">
        <f>IF(AND('Mapa de Riesgos'!$Y$56="Muy Alta",'Mapa de Riesgos'!$AA$56="Menor"),CONCATENATE("R7C",'Mapa de Riesgos'!$O$56),"")</f>
        <v/>
      </c>
      <c r="U12" s="54" t="str">
        <f>IF(AND('Mapa de Riesgos'!$Y$57="Muy Alta",'Mapa de Riesgos'!$AA$57="Menor"),CONCATENATE("R7C",'Mapa de Riesgos'!$O$57),"")</f>
        <v/>
      </c>
      <c r="V12" s="52" t="str">
        <f>IF(AND('Mapa de Riesgos'!$Y$52="Muy Alta",'Mapa de Riesgos'!$AA$52="Moderado"),CONCATENATE("R7C",'Mapa de Riesgos'!$O$52),"")</f>
        <v/>
      </c>
      <c r="W12" s="53" t="str">
        <f>IF(AND('Mapa de Riesgos'!$Y$53="Muy Alta",'Mapa de Riesgos'!$AA$53="Moderado"),CONCATENATE("R7C",'Mapa de Riesgos'!$O$53),"")</f>
        <v/>
      </c>
      <c r="X12" s="53" t="str">
        <f>IF(AND('Mapa de Riesgos'!$Y$54="Muy Alta",'Mapa de Riesgos'!$AA$54="Moderado"),CONCATENATE("R7C",'Mapa de Riesgos'!$O$54),"")</f>
        <v/>
      </c>
      <c r="Y12" s="53" t="str">
        <f>IF(AND('Mapa de Riesgos'!$Y$55="Muy Alta",'Mapa de Riesgos'!$AA$55="Moderado"),CONCATENATE("R7C",'Mapa de Riesgos'!$O$55),"")</f>
        <v/>
      </c>
      <c r="Z12" s="53" t="str">
        <f>IF(AND('Mapa de Riesgos'!$Y$56="Muy Alta",'Mapa de Riesgos'!$AA$56="Moderado"),CONCATENATE("R7C",'Mapa de Riesgos'!$O$56),"")</f>
        <v/>
      </c>
      <c r="AA12" s="54" t="str">
        <f>IF(AND('Mapa de Riesgos'!$Y$57="Muy Alta",'Mapa de Riesgos'!$AA$57="Moderado"),CONCATENATE("R7C",'Mapa de Riesgos'!$O$57),"")</f>
        <v/>
      </c>
      <c r="AB12" s="52" t="str">
        <f>IF(AND('Mapa de Riesgos'!$Y$52="Muy Alta",'Mapa de Riesgos'!$AA$52="Mayor"),CONCATENATE("R7C",'Mapa de Riesgos'!$O$52),"")</f>
        <v/>
      </c>
      <c r="AC12" s="53" t="str">
        <f>IF(AND('Mapa de Riesgos'!$Y$53="Muy Alta",'Mapa de Riesgos'!$AA$53="Mayor"),CONCATENATE("R7C",'Mapa de Riesgos'!$O$53),"")</f>
        <v/>
      </c>
      <c r="AD12" s="53" t="str">
        <f>IF(AND('Mapa de Riesgos'!$Y$54="Muy Alta",'Mapa de Riesgos'!$AA$54="Mayor"),CONCATENATE("R7C",'Mapa de Riesgos'!$O$54),"")</f>
        <v/>
      </c>
      <c r="AE12" s="53" t="str">
        <f>IF(AND('Mapa de Riesgos'!$Y$55="Muy Alta",'Mapa de Riesgos'!$AA$55="Mayor"),CONCATENATE("R7C",'Mapa de Riesgos'!$O$55),"")</f>
        <v/>
      </c>
      <c r="AF12" s="53" t="str">
        <f>IF(AND('Mapa de Riesgos'!$Y$56="Muy Alta",'Mapa de Riesgos'!$AA$56="Mayor"),CONCATENATE("R7C",'Mapa de Riesgos'!$O$56),"")</f>
        <v/>
      </c>
      <c r="AG12" s="54" t="str">
        <f>IF(AND('Mapa de Riesgos'!$Y$57="Muy Alta",'Mapa de Riesgos'!$AA$57="Mayor"),CONCATENATE("R7C",'Mapa de Riesgos'!$O$57),"")</f>
        <v/>
      </c>
      <c r="AH12" s="55" t="str">
        <f>IF(AND('Mapa de Riesgos'!$Y$52="Muy Alta",'Mapa de Riesgos'!$AA$52="Catastrófico"),CONCATENATE("R7C",'Mapa de Riesgos'!$O$52),"")</f>
        <v/>
      </c>
      <c r="AI12" s="56" t="str">
        <f>IF(AND('Mapa de Riesgos'!$Y$53="Muy Alta",'Mapa de Riesgos'!$AA$53="Catastrófico"),CONCATENATE("R7C",'Mapa de Riesgos'!$O$53),"")</f>
        <v/>
      </c>
      <c r="AJ12" s="56" t="str">
        <f>IF(AND('Mapa de Riesgos'!$Y$54="Muy Alta",'Mapa de Riesgos'!$AA$54="Catastrófico"),CONCATENATE("R7C",'Mapa de Riesgos'!$O$54),"")</f>
        <v/>
      </c>
      <c r="AK12" s="56" t="str">
        <f>IF(AND('Mapa de Riesgos'!$Y$55="Muy Alta",'Mapa de Riesgos'!$AA$55="Catastrófico"),CONCATENATE("R7C",'Mapa de Riesgos'!$O$55),"")</f>
        <v/>
      </c>
      <c r="AL12" s="56" t="str">
        <f>IF(AND('Mapa de Riesgos'!$Y$56="Muy Alta",'Mapa de Riesgos'!$AA$56="Catastrófico"),CONCATENATE("R7C",'Mapa de Riesgos'!$O$56),"")</f>
        <v/>
      </c>
      <c r="AM12" s="57" t="str">
        <f>IF(AND('Mapa de Riesgos'!$Y$57="Muy Alta",'Mapa de Riesgos'!$AA$57="Catastrófico"),CONCATENATE("R7C",'Mapa de Riesgos'!$O$57),"")</f>
        <v/>
      </c>
      <c r="AN12" s="83"/>
      <c r="AO12" s="591"/>
      <c r="AP12" s="592"/>
      <c r="AQ12" s="592"/>
      <c r="AR12" s="592"/>
      <c r="AS12" s="592"/>
      <c r="AT12" s="59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86"/>
      <c r="C13" s="486"/>
      <c r="D13" s="487"/>
      <c r="E13" s="585"/>
      <c r="F13" s="584"/>
      <c r="G13" s="584"/>
      <c r="H13" s="584"/>
      <c r="I13" s="600"/>
      <c r="J13" s="52" t="str">
        <f>IF(AND('Mapa de Riesgos'!$Y$58="Muy Alta",'Mapa de Riesgos'!$AA$58="Leve"),CONCATENATE("R8C",'Mapa de Riesgos'!$O$58),"")</f>
        <v/>
      </c>
      <c r="K13" s="53" t="str">
        <f>IF(AND('Mapa de Riesgos'!$Y$59="Muy Alta",'Mapa de Riesgos'!$AA$59="Leve"),CONCATENATE("R8C",'Mapa de Riesgos'!$O$59),"")</f>
        <v/>
      </c>
      <c r="L13" s="53" t="str">
        <f>IF(AND('Mapa de Riesgos'!$Y$60="Muy Alta",'Mapa de Riesgos'!$AA$60="Leve"),CONCATENATE("R8C",'Mapa de Riesgos'!$O$60),"")</f>
        <v/>
      </c>
      <c r="M13" s="53" t="str">
        <f>IF(AND('Mapa de Riesgos'!$Y$61="Muy Alta",'Mapa de Riesgos'!$AA$61="Leve"),CONCATENATE("R8C",'Mapa de Riesgos'!$O$61),"")</f>
        <v/>
      </c>
      <c r="N13" s="53" t="str">
        <f>IF(AND('Mapa de Riesgos'!$Y$62="Muy Alta",'Mapa de Riesgos'!$AA$62="Leve"),CONCATENATE("R8C",'Mapa de Riesgos'!$O$62),"")</f>
        <v/>
      </c>
      <c r="O13" s="54" t="str">
        <f>IF(AND('Mapa de Riesgos'!$Y$63="Muy Alta",'Mapa de Riesgos'!$AA$63="Leve"),CONCATENATE("R8C",'Mapa de Riesgos'!$O$63),"")</f>
        <v/>
      </c>
      <c r="P13" s="52" t="str">
        <f>IF(AND('Mapa de Riesgos'!$Y$58="Muy Alta",'Mapa de Riesgos'!$AA$58="Menor"),CONCATENATE("R8C",'Mapa de Riesgos'!$O$58),"")</f>
        <v/>
      </c>
      <c r="Q13" s="53" t="str">
        <f>IF(AND('Mapa de Riesgos'!$Y$59="Muy Alta",'Mapa de Riesgos'!$AA$59="Menor"),CONCATENATE("R8C",'Mapa de Riesgos'!$O$59),"")</f>
        <v/>
      </c>
      <c r="R13" s="53" t="str">
        <f>IF(AND('Mapa de Riesgos'!$Y$60="Muy Alta",'Mapa de Riesgos'!$AA$60="Menor"),CONCATENATE("R8C",'Mapa de Riesgos'!$O$60),"")</f>
        <v/>
      </c>
      <c r="S13" s="53" t="str">
        <f>IF(AND('Mapa de Riesgos'!$Y$61="Muy Alta",'Mapa de Riesgos'!$AA$61="Menor"),CONCATENATE("R8C",'Mapa de Riesgos'!$O$61),"")</f>
        <v/>
      </c>
      <c r="T13" s="53" t="str">
        <f>IF(AND('Mapa de Riesgos'!$Y$62="Muy Alta",'Mapa de Riesgos'!$AA$62="Menor"),CONCATENATE("R8C",'Mapa de Riesgos'!$O$62),"")</f>
        <v/>
      </c>
      <c r="U13" s="54" t="str">
        <f>IF(AND('Mapa de Riesgos'!$Y$63="Muy Alta",'Mapa de Riesgos'!$AA$63="Menor"),CONCATENATE("R8C",'Mapa de Riesgos'!$O$63),"")</f>
        <v/>
      </c>
      <c r="V13" s="52" t="str">
        <f>IF(AND('Mapa de Riesgos'!$Y$58="Muy Alta",'Mapa de Riesgos'!$AA$58="Moderado"),CONCATENATE("R8C",'Mapa de Riesgos'!$O$58),"")</f>
        <v/>
      </c>
      <c r="W13" s="53" t="str">
        <f>IF(AND('Mapa de Riesgos'!$Y$59="Muy Alta",'Mapa de Riesgos'!$AA$59="Moderado"),CONCATENATE("R8C",'Mapa de Riesgos'!$O$59),"")</f>
        <v/>
      </c>
      <c r="X13" s="53" t="str">
        <f>IF(AND('Mapa de Riesgos'!$Y$60="Muy Alta",'Mapa de Riesgos'!$AA$60="Moderado"),CONCATENATE("R8C",'Mapa de Riesgos'!$O$60),"")</f>
        <v/>
      </c>
      <c r="Y13" s="53" t="str">
        <f>IF(AND('Mapa de Riesgos'!$Y$61="Muy Alta",'Mapa de Riesgos'!$AA$61="Moderado"),CONCATENATE("R8C",'Mapa de Riesgos'!$O$61),"")</f>
        <v/>
      </c>
      <c r="Z13" s="53" t="str">
        <f>IF(AND('Mapa de Riesgos'!$Y$62="Muy Alta",'Mapa de Riesgos'!$AA$62="Moderado"),CONCATENATE("R8C",'Mapa de Riesgos'!$O$62),"")</f>
        <v/>
      </c>
      <c r="AA13" s="54" t="str">
        <f>IF(AND('Mapa de Riesgos'!$Y$63="Muy Alta",'Mapa de Riesgos'!$AA$63="Moderado"),CONCATENATE("R8C",'Mapa de Riesgos'!$O$63),"")</f>
        <v/>
      </c>
      <c r="AB13" s="52" t="str">
        <f>IF(AND('Mapa de Riesgos'!$Y$58="Muy Alta",'Mapa de Riesgos'!$AA$58="Mayor"),CONCATENATE("R8C",'Mapa de Riesgos'!$O$58),"")</f>
        <v/>
      </c>
      <c r="AC13" s="53" t="str">
        <f>IF(AND('Mapa de Riesgos'!$Y$59="Muy Alta",'Mapa de Riesgos'!$AA$59="Mayor"),CONCATENATE("R8C",'Mapa de Riesgos'!$O$59),"")</f>
        <v/>
      </c>
      <c r="AD13" s="53" t="str">
        <f>IF(AND('Mapa de Riesgos'!$Y$60="Muy Alta",'Mapa de Riesgos'!$AA$60="Mayor"),CONCATENATE("R8C",'Mapa de Riesgos'!$O$60),"")</f>
        <v/>
      </c>
      <c r="AE13" s="53" t="str">
        <f>IF(AND('Mapa de Riesgos'!$Y$61="Muy Alta",'Mapa de Riesgos'!$AA$61="Mayor"),CONCATENATE("R8C",'Mapa de Riesgos'!$O$61),"")</f>
        <v/>
      </c>
      <c r="AF13" s="53" t="str">
        <f>IF(AND('Mapa de Riesgos'!$Y$62="Muy Alta",'Mapa de Riesgos'!$AA$62="Mayor"),CONCATENATE("R8C",'Mapa de Riesgos'!$O$62),"")</f>
        <v/>
      </c>
      <c r="AG13" s="54" t="str">
        <f>IF(AND('Mapa de Riesgos'!$Y$63="Muy Alta",'Mapa de Riesgos'!$AA$63="Mayor"),CONCATENATE("R8C",'Mapa de Riesgos'!$O$63),"")</f>
        <v/>
      </c>
      <c r="AH13" s="55" t="str">
        <f>IF(AND('Mapa de Riesgos'!$Y$58="Muy Alta",'Mapa de Riesgos'!$AA$58="Catastrófico"),CONCATENATE("R8C",'Mapa de Riesgos'!$O$58),"")</f>
        <v/>
      </c>
      <c r="AI13" s="56" t="str">
        <f>IF(AND('Mapa de Riesgos'!$Y$59="Muy Alta",'Mapa de Riesgos'!$AA$59="Catastrófico"),CONCATENATE("R8C",'Mapa de Riesgos'!$O$59),"")</f>
        <v/>
      </c>
      <c r="AJ13" s="56" t="str">
        <f>IF(AND('Mapa de Riesgos'!$Y$60="Muy Alta",'Mapa de Riesgos'!$AA$60="Catastrófico"),CONCATENATE("R8C",'Mapa de Riesgos'!$O$60),"")</f>
        <v/>
      </c>
      <c r="AK13" s="56" t="str">
        <f>IF(AND('Mapa de Riesgos'!$Y$61="Muy Alta",'Mapa de Riesgos'!$AA$61="Catastrófico"),CONCATENATE("R8C",'Mapa de Riesgos'!$O$61),"")</f>
        <v/>
      </c>
      <c r="AL13" s="56" t="str">
        <f>IF(AND('Mapa de Riesgos'!$Y$62="Muy Alta",'Mapa de Riesgos'!$AA$62="Catastrófico"),CONCATENATE("R8C",'Mapa de Riesgos'!$O$62),"")</f>
        <v/>
      </c>
      <c r="AM13" s="57" t="str">
        <f>IF(AND('Mapa de Riesgos'!$Y$63="Muy Alta",'Mapa de Riesgos'!$AA$63="Catastrófico"),CONCATENATE("R8C",'Mapa de Riesgos'!$O$63),"")</f>
        <v/>
      </c>
      <c r="AN13" s="83"/>
      <c r="AO13" s="591"/>
      <c r="AP13" s="592"/>
      <c r="AQ13" s="592"/>
      <c r="AR13" s="592"/>
      <c r="AS13" s="592"/>
      <c r="AT13" s="59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86"/>
      <c r="C14" s="486"/>
      <c r="D14" s="487"/>
      <c r="E14" s="585"/>
      <c r="F14" s="584"/>
      <c r="G14" s="584"/>
      <c r="H14" s="584"/>
      <c r="I14" s="600"/>
      <c r="J14" s="52" t="str">
        <f>IF(AND('Mapa de Riesgos'!$Y$64="Muy Alta",'Mapa de Riesgos'!$AA$64="Leve"),CONCATENATE("R9C",'Mapa de Riesgos'!$O$64),"")</f>
        <v/>
      </c>
      <c r="K14" s="53" t="str">
        <f>IF(AND('Mapa de Riesgos'!$Y$65="Muy Alta",'Mapa de Riesgos'!$AA$65="Leve"),CONCATENATE("R9C",'Mapa de Riesgos'!$O$65),"")</f>
        <v/>
      </c>
      <c r="L14" s="53" t="str">
        <f>IF(AND('Mapa de Riesgos'!$Y$66="Muy Alta",'Mapa de Riesgos'!$AA$66="Leve"),CONCATENATE("R9C",'Mapa de Riesgos'!$O$66),"")</f>
        <v/>
      </c>
      <c r="M14" s="53" t="str">
        <f>IF(AND('Mapa de Riesgos'!$Y$67="Muy Alta",'Mapa de Riesgos'!$AA$67="Leve"),CONCATENATE("R9C",'Mapa de Riesgos'!$O$67),"")</f>
        <v/>
      </c>
      <c r="N14" s="53" t="str">
        <f>IF(AND('Mapa de Riesgos'!$Y$68="Muy Alta",'Mapa de Riesgos'!$AA$68="Leve"),CONCATENATE("R9C",'Mapa de Riesgos'!$O$68),"")</f>
        <v/>
      </c>
      <c r="O14" s="54" t="str">
        <f>IF(AND('Mapa de Riesgos'!$Y$69="Muy Alta",'Mapa de Riesgos'!$AA$69="Leve"),CONCATENATE("R9C",'Mapa de Riesgos'!$O$69),"")</f>
        <v/>
      </c>
      <c r="P14" s="52" t="str">
        <f>IF(AND('Mapa de Riesgos'!$Y$64="Muy Alta",'Mapa de Riesgos'!$AA$64="Menor"),CONCATENATE("R9C",'Mapa de Riesgos'!$O$64),"")</f>
        <v/>
      </c>
      <c r="Q14" s="53" t="str">
        <f>IF(AND('Mapa de Riesgos'!$Y$65="Muy Alta",'Mapa de Riesgos'!$AA$65="Menor"),CONCATENATE("R9C",'Mapa de Riesgos'!$O$65),"")</f>
        <v/>
      </c>
      <c r="R14" s="53" t="str">
        <f>IF(AND('Mapa de Riesgos'!$Y$66="Muy Alta",'Mapa de Riesgos'!$AA$66="Menor"),CONCATENATE("R9C",'Mapa de Riesgos'!$O$66),"")</f>
        <v/>
      </c>
      <c r="S14" s="53" t="str">
        <f>IF(AND('Mapa de Riesgos'!$Y$67="Muy Alta",'Mapa de Riesgos'!$AA$67="Menor"),CONCATENATE("R9C",'Mapa de Riesgos'!$O$67),"")</f>
        <v/>
      </c>
      <c r="T14" s="53" t="str">
        <f>IF(AND('Mapa de Riesgos'!$Y$68="Muy Alta",'Mapa de Riesgos'!$AA$68="Menor"),CONCATENATE("R9C",'Mapa de Riesgos'!$O$68),"")</f>
        <v/>
      </c>
      <c r="U14" s="54" t="str">
        <f>IF(AND('Mapa de Riesgos'!$Y$69="Muy Alta",'Mapa de Riesgos'!$AA$69="Menor"),CONCATENATE("R9C",'Mapa de Riesgos'!$O$69),"")</f>
        <v/>
      </c>
      <c r="V14" s="52" t="str">
        <f>IF(AND('Mapa de Riesgos'!$Y$64="Muy Alta",'Mapa de Riesgos'!$AA$64="Moderado"),CONCATENATE("R9C",'Mapa de Riesgos'!$O$64),"")</f>
        <v/>
      </c>
      <c r="W14" s="53" t="str">
        <f>IF(AND('Mapa de Riesgos'!$Y$65="Muy Alta",'Mapa de Riesgos'!$AA$65="Moderado"),CONCATENATE("R9C",'Mapa de Riesgos'!$O$65),"")</f>
        <v/>
      </c>
      <c r="X14" s="53" t="str">
        <f>IF(AND('Mapa de Riesgos'!$Y$66="Muy Alta",'Mapa de Riesgos'!$AA$66="Moderado"),CONCATENATE("R9C",'Mapa de Riesgos'!$O$66),"")</f>
        <v/>
      </c>
      <c r="Y14" s="53" t="str">
        <f>IF(AND('Mapa de Riesgos'!$Y$67="Muy Alta",'Mapa de Riesgos'!$AA$67="Moderado"),CONCATENATE("R9C",'Mapa de Riesgos'!$O$67),"")</f>
        <v/>
      </c>
      <c r="Z14" s="53" t="str">
        <f>IF(AND('Mapa de Riesgos'!$Y$68="Muy Alta",'Mapa de Riesgos'!$AA$68="Moderado"),CONCATENATE("R9C",'Mapa de Riesgos'!$O$68),"")</f>
        <v/>
      </c>
      <c r="AA14" s="54" t="str">
        <f>IF(AND('Mapa de Riesgos'!$Y$69="Muy Alta",'Mapa de Riesgos'!$AA$69="Moderado"),CONCATENATE("R9C",'Mapa de Riesgos'!$O$69),"")</f>
        <v/>
      </c>
      <c r="AB14" s="52" t="str">
        <f>IF(AND('Mapa de Riesgos'!$Y$64="Muy Alta",'Mapa de Riesgos'!$AA$64="Mayor"),CONCATENATE("R9C",'Mapa de Riesgos'!$O$64),"")</f>
        <v/>
      </c>
      <c r="AC14" s="53" t="str">
        <f>IF(AND('Mapa de Riesgos'!$Y$65="Muy Alta",'Mapa de Riesgos'!$AA$65="Mayor"),CONCATENATE("R9C",'Mapa de Riesgos'!$O$65),"")</f>
        <v/>
      </c>
      <c r="AD14" s="53" t="str">
        <f>IF(AND('Mapa de Riesgos'!$Y$66="Muy Alta",'Mapa de Riesgos'!$AA$66="Mayor"),CONCATENATE("R9C",'Mapa de Riesgos'!$O$66),"")</f>
        <v/>
      </c>
      <c r="AE14" s="53" t="str">
        <f>IF(AND('Mapa de Riesgos'!$Y$67="Muy Alta",'Mapa de Riesgos'!$AA$67="Mayor"),CONCATENATE("R9C",'Mapa de Riesgos'!$O$67),"")</f>
        <v/>
      </c>
      <c r="AF14" s="53" t="str">
        <f>IF(AND('Mapa de Riesgos'!$Y$68="Muy Alta",'Mapa de Riesgos'!$AA$68="Mayor"),CONCATENATE("R9C",'Mapa de Riesgos'!$O$68),"")</f>
        <v/>
      </c>
      <c r="AG14" s="54" t="str">
        <f>IF(AND('Mapa de Riesgos'!$Y$69="Muy Alta",'Mapa de Riesgos'!$AA$69="Mayor"),CONCATENATE("R9C",'Mapa de Riesgos'!$O$69),"")</f>
        <v/>
      </c>
      <c r="AH14" s="55" t="str">
        <f>IF(AND('Mapa de Riesgos'!$Y$64="Muy Alta",'Mapa de Riesgos'!$AA$64="Catastrófico"),CONCATENATE("R9C",'Mapa de Riesgos'!$O$64),"")</f>
        <v/>
      </c>
      <c r="AI14" s="56" t="str">
        <f>IF(AND('Mapa de Riesgos'!$Y$65="Muy Alta",'Mapa de Riesgos'!$AA$65="Catastrófico"),CONCATENATE("R9C",'Mapa de Riesgos'!$O$65),"")</f>
        <v/>
      </c>
      <c r="AJ14" s="56" t="str">
        <f>IF(AND('Mapa de Riesgos'!$Y$66="Muy Alta",'Mapa de Riesgos'!$AA$66="Catastrófico"),CONCATENATE("R9C",'Mapa de Riesgos'!$O$66),"")</f>
        <v/>
      </c>
      <c r="AK14" s="56" t="str">
        <f>IF(AND('Mapa de Riesgos'!$Y$67="Muy Alta",'Mapa de Riesgos'!$AA$67="Catastrófico"),CONCATENATE("R9C",'Mapa de Riesgos'!$O$67),"")</f>
        <v/>
      </c>
      <c r="AL14" s="56" t="str">
        <f>IF(AND('Mapa de Riesgos'!$Y$68="Muy Alta",'Mapa de Riesgos'!$AA$68="Catastrófico"),CONCATENATE("R9C",'Mapa de Riesgos'!$O$68),"")</f>
        <v/>
      </c>
      <c r="AM14" s="57" t="str">
        <f>IF(AND('Mapa de Riesgos'!$Y$69="Muy Alta",'Mapa de Riesgos'!$AA$69="Catastrófico"),CONCATENATE("R9C",'Mapa de Riesgos'!$O$69),"")</f>
        <v/>
      </c>
      <c r="AN14" s="83"/>
      <c r="AO14" s="591"/>
      <c r="AP14" s="592"/>
      <c r="AQ14" s="592"/>
      <c r="AR14" s="592"/>
      <c r="AS14" s="592"/>
      <c r="AT14" s="59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86"/>
      <c r="C15" s="486"/>
      <c r="D15" s="487"/>
      <c r="E15" s="586"/>
      <c r="F15" s="587"/>
      <c r="G15" s="587"/>
      <c r="H15" s="587"/>
      <c r="I15" s="601"/>
      <c r="J15" s="58" t="str">
        <f>IF(AND('Mapa de Riesgos'!$Y$70="Muy Alta",'Mapa de Riesgos'!$AA$70="Leve"),CONCATENATE("R10C",'Mapa de Riesgos'!$O$70),"")</f>
        <v/>
      </c>
      <c r="K15" s="59" t="str">
        <f>IF(AND('Mapa de Riesgos'!$Y$71="Muy Alta",'Mapa de Riesgos'!$AA$71="Leve"),CONCATENATE("R10C",'Mapa de Riesgos'!$O$71),"")</f>
        <v/>
      </c>
      <c r="L15" s="59" t="str">
        <f>IF(AND('Mapa de Riesgos'!$Y$72="Muy Alta",'Mapa de Riesgos'!$AA$72="Leve"),CONCATENATE("R10C",'Mapa de Riesgos'!$O$72),"")</f>
        <v/>
      </c>
      <c r="M15" s="59" t="str">
        <f>IF(AND('Mapa de Riesgos'!$Y$73="Muy Alta",'Mapa de Riesgos'!$AA$73="Leve"),CONCATENATE("R10C",'Mapa de Riesgos'!$O$73),"")</f>
        <v/>
      </c>
      <c r="N15" s="59" t="str">
        <f>IF(AND('Mapa de Riesgos'!$Y$74="Muy Alta",'Mapa de Riesgos'!$AA$74="Leve"),CONCATENATE("R10C",'Mapa de Riesgos'!$O$74),"")</f>
        <v/>
      </c>
      <c r="O15" s="60" t="str">
        <f>IF(AND('Mapa de Riesgos'!$Y$75="Muy Alta",'Mapa de Riesgos'!$AA$75="Leve"),CONCATENATE("R10C",'Mapa de Riesgos'!$O$75),"")</f>
        <v/>
      </c>
      <c r="P15" s="52" t="str">
        <f>IF(AND('Mapa de Riesgos'!$Y$70="Muy Alta",'Mapa de Riesgos'!$AA$70="Menor"),CONCATENATE("R10C",'Mapa de Riesgos'!$O$70),"")</f>
        <v/>
      </c>
      <c r="Q15" s="53" t="str">
        <f>IF(AND('Mapa de Riesgos'!$Y$71="Muy Alta",'Mapa de Riesgos'!$AA$71="Menor"),CONCATENATE("R10C",'Mapa de Riesgos'!$O$71),"")</f>
        <v/>
      </c>
      <c r="R15" s="53" t="str">
        <f>IF(AND('Mapa de Riesgos'!$Y$72="Muy Alta",'Mapa de Riesgos'!$AA$72="Menor"),CONCATENATE("R10C",'Mapa de Riesgos'!$O$72),"")</f>
        <v/>
      </c>
      <c r="S15" s="53" t="str">
        <f>IF(AND('Mapa de Riesgos'!$Y$73="Muy Alta",'Mapa de Riesgos'!$AA$73="Menor"),CONCATENATE("R10C",'Mapa de Riesgos'!$O$73),"")</f>
        <v/>
      </c>
      <c r="T15" s="53" t="str">
        <f>IF(AND('Mapa de Riesgos'!$Y$74="Muy Alta",'Mapa de Riesgos'!$AA$74="Menor"),CONCATENATE("R10C",'Mapa de Riesgos'!$O$74),"")</f>
        <v/>
      </c>
      <c r="U15" s="54" t="str">
        <f>IF(AND('Mapa de Riesgos'!$Y$75="Muy Alta",'Mapa de Riesgos'!$AA$75="Menor"),CONCATENATE("R10C",'Mapa de Riesgos'!$O$75),"")</f>
        <v/>
      </c>
      <c r="V15" s="58" t="str">
        <f>IF(AND('Mapa de Riesgos'!$Y$70="Muy Alta",'Mapa de Riesgos'!$AA$70="Moderado"),CONCATENATE("R10C",'Mapa de Riesgos'!$O$70),"")</f>
        <v/>
      </c>
      <c r="W15" s="59" t="str">
        <f>IF(AND('Mapa de Riesgos'!$Y$71="Muy Alta",'Mapa de Riesgos'!$AA$71="Moderado"),CONCATENATE("R10C",'Mapa de Riesgos'!$O$71),"")</f>
        <v/>
      </c>
      <c r="X15" s="59" t="str">
        <f>IF(AND('Mapa de Riesgos'!$Y$72="Muy Alta",'Mapa de Riesgos'!$AA$72="Moderado"),CONCATENATE("R10C",'Mapa de Riesgos'!$O$72),"")</f>
        <v/>
      </c>
      <c r="Y15" s="59" t="str">
        <f>IF(AND('Mapa de Riesgos'!$Y$73="Muy Alta",'Mapa de Riesgos'!$AA$73="Moderado"),CONCATENATE("R10C",'Mapa de Riesgos'!$O$73),"")</f>
        <v/>
      </c>
      <c r="Z15" s="59" t="str">
        <f>IF(AND('Mapa de Riesgos'!$Y$74="Muy Alta",'Mapa de Riesgos'!$AA$74="Moderado"),CONCATENATE("R10C",'Mapa de Riesgos'!$O$74),"")</f>
        <v/>
      </c>
      <c r="AA15" s="60" t="str">
        <f>IF(AND('Mapa de Riesgos'!$Y$75="Muy Alta",'Mapa de Riesgos'!$AA$75="Moderado"),CONCATENATE("R10C",'Mapa de Riesgos'!$O$75),"")</f>
        <v/>
      </c>
      <c r="AB15" s="52" t="str">
        <f>IF(AND('Mapa de Riesgos'!$Y$70="Muy Alta",'Mapa de Riesgos'!$AA$70="Mayor"),CONCATENATE("R10C",'Mapa de Riesgos'!$O$70),"")</f>
        <v/>
      </c>
      <c r="AC15" s="53" t="str">
        <f>IF(AND('Mapa de Riesgos'!$Y$71="Muy Alta",'Mapa de Riesgos'!$AA$71="Mayor"),CONCATENATE("R10C",'Mapa de Riesgos'!$O$71),"")</f>
        <v/>
      </c>
      <c r="AD15" s="53" t="str">
        <f>IF(AND('Mapa de Riesgos'!$Y$72="Muy Alta",'Mapa de Riesgos'!$AA$72="Mayor"),CONCATENATE("R10C",'Mapa de Riesgos'!$O$72),"")</f>
        <v/>
      </c>
      <c r="AE15" s="53" t="str">
        <f>IF(AND('Mapa de Riesgos'!$Y$73="Muy Alta",'Mapa de Riesgos'!$AA$73="Mayor"),CONCATENATE("R10C",'Mapa de Riesgos'!$O$73),"")</f>
        <v/>
      </c>
      <c r="AF15" s="53" t="str">
        <f>IF(AND('Mapa de Riesgos'!$Y$74="Muy Alta",'Mapa de Riesgos'!$AA$74="Mayor"),CONCATENATE("R10C",'Mapa de Riesgos'!$O$74),"")</f>
        <v/>
      </c>
      <c r="AG15" s="54" t="str">
        <f>IF(AND('Mapa de Riesgos'!$Y$75="Muy Alta",'Mapa de Riesgos'!$AA$75="Mayor"),CONCATENATE("R10C",'Mapa de Riesgos'!$O$75),"")</f>
        <v/>
      </c>
      <c r="AH15" s="61" t="str">
        <f>IF(AND('Mapa de Riesgos'!$Y$70="Muy Alta",'Mapa de Riesgos'!$AA$70="Catastrófico"),CONCATENATE("R10C",'Mapa de Riesgos'!$O$70),"")</f>
        <v/>
      </c>
      <c r="AI15" s="62" t="str">
        <f>IF(AND('Mapa de Riesgos'!$Y$71="Muy Alta",'Mapa de Riesgos'!$AA$71="Catastrófico"),CONCATENATE("R10C",'Mapa de Riesgos'!$O$71),"")</f>
        <v/>
      </c>
      <c r="AJ15" s="62" t="str">
        <f>IF(AND('Mapa de Riesgos'!$Y$72="Muy Alta",'Mapa de Riesgos'!$AA$72="Catastrófico"),CONCATENATE("R10C",'Mapa de Riesgos'!$O$72),"")</f>
        <v/>
      </c>
      <c r="AK15" s="62" t="str">
        <f>IF(AND('Mapa de Riesgos'!$Y$73="Muy Alta",'Mapa de Riesgos'!$AA$73="Catastrófico"),CONCATENATE("R10C",'Mapa de Riesgos'!$O$73),"")</f>
        <v/>
      </c>
      <c r="AL15" s="62" t="str">
        <f>IF(AND('Mapa de Riesgos'!$Y$74="Muy Alta",'Mapa de Riesgos'!$AA$74="Catastrófico"),CONCATENATE("R10C",'Mapa de Riesgos'!$O$74),"")</f>
        <v/>
      </c>
      <c r="AM15" s="63" t="str">
        <f>IF(AND('Mapa de Riesgos'!$Y$75="Muy Alta",'Mapa de Riesgos'!$AA$75="Catastrófico"),CONCATENATE("R10C",'Mapa de Riesgos'!$O$75),"")</f>
        <v/>
      </c>
      <c r="AN15" s="83"/>
      <c r="AO15" s="594"/>
      <c r="AP15" s="595"/>
      <c r="AQ15" s="595"/>
      <c r="AR15" s="595"/>
      <c r="AS15" s="595"/>
      <c r="AT15" s="596"/>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86"/>
      <c r="C16" s="486"/>
      <c r="D16" s="487"/>
      <c r="E16" s="581" t="s">
        <v>237</v>
      </c>
      <c r="F16" s="582"/>
      <c r="G16" s="582"/>
      <c r="H16" s="582"/>
      <c r="I16" s="582"/>
      <c r="J16" s="64" t="str">
        <f>IF(AND('Mapa de Riesgos'!$Y$12="Alta",'Mapa de Riesgos'!$AA$12="Leve"),CONCATENATE("R1C",'Mapa de Riesgos'!$O$12),"")</f>
        <v/>
      </c>
      <c r="K16" s="65" t="str">
        <f>IF(AND('Mapa de Riesgos'!$Y$15="Alta",'Mapa de Riesgos'!$AA$15="Leve"),CONCATENATE("R1C",'Mapa de Riesgos'!$O$15),"")</f>
        <v/>
      </c>
      <c r="L16" s="65" t="str">
        <f>IF(AND('Mapa de Riesgos'!$Y$16="Alta",'Mapa de Riesgos'!$AA$16="Leve"),CONCATENATE("R1C",'Mapa de Riesgos'!$O$16),"")</f>
        <v/>
      </c>
      <c r="M16" s="65" t="str">
        <f>IF(AND('Mapa de Riesgos'!$Y$17="Alta",'Mapa de Riesgos'!$AA$17="Leve"),CONCATENATE("R1C",'Mapa de Riesgos'!$O$17),"")</f>
        <v/>
      </c>
      <c r="N16" s="65" t="str">
        <f>IF(AND('Mapa de Riesgos'!$Y$18="Alta",'Mapa de Riesgos'!$AA$18="Leve"),CONCATENATE("R1C",'Mapa de Riesgos'!$O$18),"")</f>
        <v/>
      </c>
      <c r="O16" s="66" t="str">
        <f>IF(AND('Mapa de Riesgos'!$Y$19="Alta",'Mapa de Riesgos'!$AA$19="Leve"),CONCATENATE("R1C",'Mapa de Riesgos'!$O$19),"")</f>
        <v/>
      </c>
      <c r="P16" s="64" t="str">
        <f>IF(AND('Mapa de Riesgos'!$Y$12="Alta",'Mapa de Riesgos'!$AA$12="Menor"),CONCATENATE("R1C",'Mapa de Riesgos'!$O$12),"")</f>
        <v/>
      </c>
      <c r="Q16" s="65" t="str">
        <f>IF(AND('Mapa de Riesgos'!$Y$15="Alta",'Mapa de Riesgos'!$AA$15="Menor"),CONCATENATE("R1C",'Mapa de Riesgos'!$O$15),"")</f>
        <v/>
      </c>
      <c r="R16" s="65" t="str">
        <f>IF(AND('Mapa de Riesgos'!$Y$16="Alta",'Mapa de Riesgos'!$AA$16="Menor"),CONCATENATE("R1C",'Mapa de Riesgos'!$O$16),"")</f>
        <v/>
      </c>
      <c r="S16" s="65" t="str">
        <f>IF(AND('Mapa de Riesgos'!$Y$17="Alta",'Mapa de Riesgos'!$AA$17="Menor"),CONCATENATE("R1C",'Mapa de Riesgos'!$O$17),"")</f>
        <v/>
      </c>
      <c r="T16" s="65" t="str">
        <f>IF(AND('Mapa de Riesgos'!$Y$18="Alta",'Mapa de Riesgos'!$AA$18="Menor"),CONCATENATE("R1C",'Mapa de Riesgos'!$O$18),"")</f>
        <v/>
      </c>
      <c r="U16" s="66" t="str">
        <f>IF(AND('Mapa de Riesgos'!$Y$19="Alta",'Mapa de Riesgos'!$AA$19="Menor"),CONCATENATE("R1C",'Mapa de Riesgos'!$O$19),"")</f>
        <v/>
      </c>
      <c r="V16" s="46" t="str">
        <f>IF(AND('Mapa de Riesgos'!$Y$12="Alta",'Mapa de Riesgos'!$AA$12="Moderado"),CONCATENATE("R1C",'Mapa de Riesgos'!$O$12),"")</f>
        <v/>
      </c>
      <c r="W16" s="47" t="str">
        <f>IF(AND('Mapa de Riesgos'!$Y$15="Alta",'Mapa de Riesgos'!$AA$15="Moderado"),CONCATENATE("R1C",'Mapa de Riesgos'!$O$15),"")</f>
        <v/>
      </c>
      <c r="X16" s="47" t="str">
        <f>IF(AND('Mapa de Riesgos'!$Y$16="Alta",'Mapa de Riesgos'!$AA$16="Moderado"),CONCATENATE("R1C",'Mapa de Riesgos'!$O$16),"")</f>
        <v/>
      </c>
      <c r="Y16" s="47" t="str">
        <f>IF(AND('Mapa de Riesgos'!$Y$17="Alta",'Mapa de Riesgos'!$AA$17="Moderado"),CONCATENATE("R1C",'Mapa de Riesgos'!$O$17),"")</f>
        <v/>
      </c>
      <c r="Z16" s="47" t="str">
        <f>IF(AND('Mapa de Riesgos'!$Y$18="Alta",'Mapa de Riesgos'!$AA$18="Moderado"),CONCATENATE("R1C",'Mapa de Riesgos'!$O$18),"")</f>
        <v/>
      </c>
      <c r="AA16" s="48" t="str">
        <f>IF(AND('Mapa de Riesgos'!$Y$19="Alta",'Mapa de Riesgos'!$AA$19="Moderado"),CONCATENATE("R1C",'Mapa de Riesgos'!$O$19),"")</f>
        <v/>
      </c>
      <c r="AB16" s="46" t="str">
        <f>IF(AND('Mapa de Riesgos'!$Y$12="Alta",'Mapa de Riesgos'!$AA$12="Mayor"),CONCATENATE("R1C",'Mapa de Riesgos'!$O$12),"")</f>
        <v/>
      </c>
      <c r="AC16" s="47" t="str">
        <f>IF(AND('Mapa de Riesgos'!$Y$15="Alta",'Mapa de Riesgos'!$AA$15="Mayor"),CONCATENATE("R1C",'Mapa de Riesgos'!$O$15),"")</f>
        <v/>
      </c>
      <c r="AD16" s="47" t="str">
        <f>IF(AND('Mapa de Riesgos'!$Y$16="Alta",'Mapa de Riesgos'!$AA$16="Mayor"),CONCATENATE("R1C",'Mapa de Riesgos'!$O$16),"")</f>
        <v/>
      </c>
      <c r="AE16" s="47" t="str">
        <f>IF(AND('Mapa de Riesgos'!$Y$17="Alta",'Mapa de Riesgos'!$AA$17="Mayor"),CONCATENATE("R1C",'Mapa de Riesgos'!$O$17),"")</f>
        <v/>
      </c>
      <c r="AF16" s="47" t="str">
        <f>IF(AND('Mapa de Riesgos'!$Y$18="Alta",'Mapa de Riesgos'!$AA$18="Mayor"),CONCATENATE("R1C",'Mapa de Riesgos'!$O$18),"")</f>
        <v/>
      </c>
      <c r="AG16" s="48" t="str">
        <f>IF(AND('Mapa de Riesgos'!$Y$19="Alta",'Mapa de Riesgos'!$AA$19="Mayor"),CONCATENATE("R1C",'Mapa de Riesgos'!$O$19),"")</f>
        <v/>
      </c>
      <c r="AH16" s="49" t="str">
        <f>IF(AND('Mapa de Riesgos'!$Y$12="Alta",'Mapa de Riesgos'!$AA$12="Catastrófico"),CONCATENATE("R1C",'Mapa de Riesgos'!$O$12),"")</f>
        <v/>
      </c>
      <c r="AI16" s="50" t="str">
        <f>IF(AND('Mapa de Riesgos'!$Y$15="Alta",'Mapa de Riesgos'!$AA$15="Catastrófico"),CONCATENATE("R1C",'Mapa de Riesgos'!$O$15),"")</f>
        <v/>
      </c>
      <c r="AJ16" s="50" t="str">
        <f>IF(AND('Mapa de Riesgos'!$Y$16="Alta",'Mapa de Riesgos'!$AA$16="Catastrófico"),CONCATENATE("R1C",'Mapa de Riesgos'!$O$16),"")</f>
        <v/>
      </c>
      <c r="AK16" s="50" t="str">
        <f>IF(AND('Mapa de Riesgos'!$Y$17="Alta",'Mapa de Riesgos'!$AA$17="Catastrófico"),CONCATENATE("R1C",'Mapa de Riesgos'!$O$17),"")</f>
        <v/>
      </c>
      <c r="AL16" s="50" t="str">
        <f>IF(AND('Mapa de Riesgos'!$Y$18="Alta",'Mapa de Riesgos'!$AA$18="Catastrófico"),CONCATENATE("R1C",'Mapa de Riesgos'!$O$18),"")</f>
        <v/>
      </c>
      <c r="AM16" s="51" t="str">
        <f>IF(AND('Mapa de Riesgos'!$Y$19="Alta",'Mapa de Riesgos'!$AA$19="Catastrófico"),CONCATENATE("R1C",'Mapa de Riesgos'!$O$19),"")</f>
        <v/>
      </c>
      <c r="AN16" s="83"/>
      <c r="AO16" s="572" t="s">
        <v>238</v>
      </c>
      <c r="AP16" s="573"/>
      <c r="AQ16" s="573"/>
      <c r="AR16" s="573"/>
      <c r="AS16" s="573"/>
      <c r="AT16" s="574"/>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86"/>
      <c r="C17" s="486"/>
      <c r="D17" s="487"/>
      <c r="E17" s="583"/>
      <c r="F17" s="584"/>
      <c r="G17" s="584"/>
      <c r="H17" s="584"/>
      <c r="I17" s="584"/>
      <c r="J17" s="67" t="str">
        <f>IF(AND('Mapa de Riesgos'!$Y$20="Alta",'Mapa de Riesgos'!$AA$20="Leve"),CONCATENATE("R2C",'Mapa de Riesgos'!$O$20),"")</f>
        <v/>
      </c>
      <c r="K17" s="68" t="str">
        <f>IF(AND('Mapa de Riesgos'!$Y$21="Alta",'Mapa de Riesgos'!$AA$21="Leve"),CONCATENATE("R2C",'Mapa de Riesgos'!$O$21),"")</f>
        <v/>
      </c>
      <c r="L17" s="68" t="str">
        <f>IF(AND('Mapa de Riesgos'!$Y$22="Alta",'Mapa de Riesgos'!$AA$22="Leve"),CONCATENATE("R2C",'Mapa de Riesgos'!$O$22),"")</f>
        <v/>
      </c>
      <c r="M17" s="68" t="str">
        <f>IF(AND('Mapa de Riesgos'!$Y$23="Alta",'Mapa de Riesgos'!$AA$23="Leve"),CONCATENATE("R2C",'Mapa de Riesgos'!$O$23),"")</f>
        <v/>
      </c>
      <c r="N17" s="68" t="str">
        <f>IF(AND('Mapa de Riesgos'!$Y$24="Alta",'Mapa de Riesgos'!$AA$24="Leve"),CONCATENATE("R2C",'Mapa de Riesgos'!$O$24),"")</f>
        <v/>
      </c>
      <c r="O17" s="69" t="str">
        <f>IF(AND('Mapa de Riesgos'!$Y$25="Alta",'Mapa de Riesgos'!$AA$25="Leve"),CONCATENATE("R2C",'Mapa de Riesgos'!$O$25),"")</f>
        <v/>
      </c>
      <c r="P17" s="67" t="str">
        <f>IF(AND('Mapa de Riesgos'!$Y$20="Alta",'Mapa de Riesgos'!$AA$20="Menor"),CONCATENATE("R2C",'Mapa de Riesgos'!$O$20),"")</f>
        <v/>
      </c>
      <c r="Q17" s="68" t="str">
        <f>IF(AND('Mapa de Riesgos'!$Y$21="Alta",'Mapa de Riesgos'!$AA$21="Menor"),CONCATENATE("R2C",'Mapa de Riesgos'!$O$21),"")</f>
        <v/>
      </c>
      <c r="R17" s="68" t="str">
        <f>IF(AND('Mapa de Riesgos'!$Y$22="Alta",'Mapa de Riesgos'!$AA$22="Menor"),CONCATENATE("R2C",'Mapa de Riesgos'!$O$22),"")</f>
        <v/>
      </c>
      <c r="S17" s="68" t="str">
        <f>IF(AND('Mapa de Riesgos'!$Y$23="Alta",'Mapa de Riesgos'!$AA$23="Menor"),CONCATENATE("R2C",'Mapa de Riesgos'!$O$23),"")</f>
        <v/>
      </c>
      <c r="T17" s="68" t="str">
        <f>IF(AND('Mapa de Riesgos'!$Y$24="Alta",'Mapa de Riesgos'!$AA$24="Menor"),CONCATENATE("R2C",'Mapa de Riesgos'!$O$24),"")</f>
        <v/>
      </c>
      <c r="U17" s="69" t="str">
        <f>IF(AND('Mapa de Riesgos'!$Y$25="Alta",'Mapa de Riesgos'!$AA$25="Menor"),CONCATENATE("R2C",'Mapa de Riesgos'!$O$25),"")</f>
        <v/>
      </c>
      <c r="V17" s="52" t="str">
        <f>IF(AND('Mapa de Riesgos'!$Y$20="Alta",'Mapa de Riesgos'!$AA$20="Moderado"),CONCATENATE("R2C",'Mapa de Riesgos'!$O$20),"")</f>
        <v/>
      </c>
      <c r="W17" s="53" t="str">
        <f>IF(AND('Mapa de Riesgos'!$Y$21="Alta",'Mapa de Riesgos'!$AA$21="Moderado"),CONCATENATE("R2C",'Mapa de Riesgos'!$O$21),"")</f>
        <v/>
      </c>
      <c r="X17" s="53" t="str">
        <f>IF(AND('Mapa de Riesgos'!$Y$22="Alta",'Mapa de Riesgos'!$AA$22="Moderado"),CONCATENATE("R2C",'Mapa de Riesgos'!$O$22),"")</f>
        <v/>
      </c>
      <c r="Y17" s="53" t="str">
        <f>IF(AND('Mapa de Riesgos'!$Y$23="Alta",'Mapa de Riesgos'!$AA$23="Moderado"),CONCATENATE("R2C",'Mapa de Riesgos'!$O$23),"")</f>
        <v/>
      </c>
      <c r="Z17" s="53" t="str">
        <f>IF(AND('Mapa de Riesgos'!$Y$24="Alta",'Mapa de Riesgos'!$AA$24="Moderado"),CONCATENATE("R2C",'Mapa de Riesgos'!$O$24),"")</f>
        <v/>
      </c>
      <c r="AA17" s="54" t="str">
        <f>IF(AND('Mapa de Riesgos'!$Y$25="Alta",'Mapa de Riesgos'!$AA$25="Moderado"),CONCATENATE("R2C",'Mapa de Riesgos'!$O$25),"")</f>
        <v/>
      </c>
      <c r="AB17" s="52" t="str">
        <f>IF(AND('Mapa de Riesgos'!$Y$20="Alta",'Mapa de Riesgos'!$AA$20="Mayor"),CONCATENATE("R2C",'Mapa de Riesgos'!$O$20),"")</f>
        <v/>
      </c>
      <c r="AC17" s="53" t="str">
        <f>IF(AND('Mapa de Riesgos'!$Y$21="Alta",'Mapa de Riesgos'!$AA$21="Mayor"),CONCATENATE("R2C",'Mapa de Riesgos'!$O$21),"")</f>
        <v/>
      </c>
      <c r="AD17" s="53" t="str">
        <f>IF(AND('Mapa de Riesgos'!$Y$22="Alta",'Mapa de Riesgos'!$AA$22="Mayor"),CONCATENATE("R2C",'Mapa de Riesgos'!$O$22),"")</f>
        <v/>
      </c>
      <c r="AE17" s="53" t="str">
        <f>IF(AND('Mapa de Riesgos'!$Y$23="Alta",'Mapa de Riesgos'!$AA$23="Mayor"),CONCATENATE("R2C",'Mapa de Riesgos'!$O$23),"")</f>
        <v/>
      </c>
      <c r="AF17" s="53" t="str">
        <f>IF(AND('Mapa de Riesgos'!$Y$24="Alta",'Mapa de Riesgos'!$AA$24="Mayor"),CONCATENATE("R2C",'Mapa de Riesgos'!$O$24),"")</f>
        <v/>
      </c>
      <c r="AG17" s="54" t="str">
        <f>IF(AND('Mapa de Riesgos'!$Y$25="Alta",'Mapa de Riesgos'!$AA$25="Mayor"),CONCATENATE("R2C",'Mapa de Riesgos'!$O$25),"")</f>
        <v/>
      </c>
      <c r="AH17" s="55" t="str">
        <f>IF(AND('Mapa de Riesgos'!$Y$20="Alta",'Mapa de Riesgos'!$AA$20="Catastrófico"),CONCATENATE("R2C",'Mapa de Riesgos'!$O$20),"")</f>
        <v/>
      </c>
      <c r="AI17" s="56" t="str">
        <f>IF(AND('Mapa de Riesgos'!$Y$21="Alta",'Mapa de Riesgos'!$AA$21="Catastrófico"),CONCATENATE("R2C",'Mapa de Riesgos'!$O$21),"")</f>
        <v/>
      </c>
      <c r="AJ17" s="56" t="str">
        <f>IF(AND('Mapa de Riesgos'!$Y$22="Alta",'Mapa de Riesgos'!$AA$22="Catastrófico"),CONCATENATE("R2C",'Mapa de Riesgos'!$O$22),"")</f>
        <v/>
      </c>
      <c r="AK17" s="56" t="str">
        <f>IF(AND('Mapa de Riesgos'!$Y$23="Alta",'Mapa de Riesgos'!$AA$23="Catastrófico"),CONCATENATE("R2C",'Mapa de Riesgos'!$O$23),"")</f>
        <v/>
      </c>
      <c r="AL17" s="56" t="str">
        <f>IF(AND('Mapa de Riesgos'!$Y$24="Alta",'Mapa de Riesgos'!$AA$24="Catastrófico"),CONCATENATE("R2C",'Mapa de Riesgos'!$O$24),"")</f>
        <v/>
      </c>
      <c r="AM17" s="57" t="str">
        <f>IF(AND('Mapa de Riesgos'!$Y$25="Alta",'Mapa de Riesgos'!$AA$25="Catastrófico"),CONCATENATE("R2C",'Mapa de Riesgos'!$O$25),"")</f>
        <v/>
      </c>
      <c r="AN17" s="83"/>
      <c r="AO17" s="575"/>
      <c r="AP17" s="576"/>
      <c r="AQ17" s="576"/>
      <c r="AR17" s="576"/>
      <c r="AS17" s="576"/>
      <c r="AT17" s="577"/>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86"/>
      <c r="C18" s="486"/>
      <c r="D18" s="487"/>
      <c r="E18" s="585"/>
      <c r="F18" s="584"/>
      <c r="G18" s="584"/>
      <c r="H18" s="584"/>
      <c r="I18" s="584"/>
      <c r="J18" s="67" t="str">
        <f>IF(AND('Mapa de Riesgos'!$Y$26="Alta",'Mapa de Riesgos'!$AA$26="Leve"),CONCATENATE("R3C",'Mapa de Riesgos'!$O$26),"")</f>
        <v/>
      </c>
      <c r="K18" s="68" t="str">
        <f>IF(AND('Mapa de Riesgos'!$Y$27="Alta",'Mapa de Riesgos'!$AA$27="Leve"),CONCATENATE("R3C",'Mapa de Riesgos'!$O$27),"")</f>
        <v/>
      </c>
      <c r="L18" s="68" t="str">
        <f>IF(AND('Mapa de Riesgos'!$Y$28="Alta",'Mapa de Riesgos'!$AA$28="Leve"),CONCATENATE("R3C",'Mapa de Riesgos'!$O$28),"")</f>
        <v/>
      </c>
      <c r="M18" s="68" t="str">
        <f>IF(AND('Mapa de Riesgos'!$Y$29="Alta",'Mapa de Riesgos'!$AA$29="Leve"),CONCATENATE("R3C",'Mapa de Riesgos'!$O$29),"")</f>
        <v/>
      </c>
      <c r="N18" s="68" t="str">
        <f>IF(AND('Mapa de Riesgos'!$Y$30="Alta",'Mapa de Riesgos'!$AA$30="Leve"),CONCATENATE("R3C",'Mapa de Riesgos'!$O$30),"")</f>
        <v/>
      </c>
      <c r="O18" s="69" t="str">
        <f>IF(AND('Mapa de Riesgos'!$Y$31="Alta",'Mapa de Riesgos'!$AA$31="Leve"),CONCATENATE("R3C",'Mapa de Riesgos'!$O$31),"")</f>
        <v/>
      </c>
      <c r="P18" s="67" t="str">
        <f>IF(AND('Mapa de Riesgos'!$Y$26="Alta",'Mapa de Riesgos'!$AA$26="Menor"),CONCATENATE("R3C",'Mapa de Riesgos'!$O$26),"")</f>
        <v/>
      </c>
      <c r="Q18" s="68" t="str">
        <f>IF(AND('Mapa de Riesgos'!$Y$27="Alta",'Mapa de Riesgos'!$AA$27="Menor"),CONCATENATE("R3C",'Mapa de Riesgos'!$O$27),"")</f>
        <v/>
      </c>
      <c r="R18" s="68" t="str">
        <f>IF(AND('Mapa de Riesgos'!$Y$28="Alta",'Mapa de Riesgos'!$AA$28="Menor"),CONCATENATE("R3C",'Mapa de Riesgos'!$O$28),"")</f>
        <v/>
      </c>
      <c r="S18" s="68" t="str">
        <f>IF(AND('Mapa de Riesgos'!$Y$29="Alta",'Mapa de Riesgos'!$AA$29="Menor"),CONCATENATE("R3C",'Mapa de Riesgos'!$O$29),"")</f>
        <v/>
      </c>
      <c r="T18" s="68" t="str">
        <f>IF(AND('Mapa de Riesgos'!$Y$30="Alta",'Mapa de Riesgos'!$AA$30="Menor"),CONCATENATE("R3C",'Mapa de Riesgos'!$O$30),"")</f>
        <v/>
      </c>
      <c r="U18" s="69" t="str">
        <f>IF(AND('Mapa de Riesgos'!$Y$31="Alta",'Mapa de Riesgos'!$AA$31="Menor"),CONCATENATE("R3C",'Mapa de Riesgos'!$O$31),"")</f>
        <v/>
      </c>
      <c r="V18" s="52" t="str">
        <f>IF(AND('Mapa de Riesgos'!$Y$26="Alta",'Mapa de Riesgos'!$AA$26="Moderado"),CONCATENATE("R3C",'Mapa de Riesgos'!$O$26),"")</f>
        <v/>
      </c>
      <c r="W18" s="53" t="str">
        <f>IF(AND('Mapa de Riesgos'!$Y$27="Alta",'Mapa de Riesgos'!$AA$27="Moderado"),CONCATENATE("R3C",'Mapa de Riesgos'!$O$27),"")</f>
        <v/>
      </c>
      <c r="X18" s="53" t="str">
        <f>IF(AND('Mapa de Riesgos'!$Y$28="Alta",'Mapa de Riesgos'!$AA$28="Moderado"),CONCATENATE("R3C",'Mapa de Riesgos'!$O$28),"")</f>
        <v/>
      </c>
      <c r="Y18" s="53" t="str">
        <f>IF(AND('Mapa de Riesgos'!$Y$29="Alta",'Mapa de Riesgos'!$AA$29="Moderado"),CONCATENATE("R3C",'Mapa de Riesgos'!$O$29),"")</f>
        <v/>
      </c>
      <c r="Z18" s="53" t="str">
        <f>IF(AND('Mapa de Riesgos'!$Y$30="Alta",'Mapa de Riesgos'!$AA$30="Moderado"),CONCATENATE("R3C",'Mapa de Riesgos'!$O$30),"")</f>
        <v/>
      </c>
      <c r="AA18" s="54" t="str">
        <f>IF(AND('Mapa de Riesgos'!$Y$31="Alta",'Mapa de Riesgos'!$AA$31="Moderado"),CONCATENATE("R3C",'Mapa de Riesgos'!$O$31),"")</f>
        <v/>
      </c>
      <c r="AB18" s="52" t="str">
        <f>IF(AND('Mapa de Riesgos'!$Y$26="Alta",'Mapa de Riesgos'!$AA$26="Mayor"),CONCATENATE("R3C",'Mapa de Riesgos'!$O$26),"")</f>
        <v/>
      </c>
      <c r="AC18" s="53" t="str">
        <f>IF(AND('Mapa de Riesgos'!$Y$27="Alta",'Mapa de Riesgos'!$AA$27="Mayor"),CONCATENATE("R3C",'Mapa de Riesgos'!$O$27),"")</f>
        <v/>
      </c>
      <c r="AD18" s="53" t="str">
        <f>IF(AND('Mapa de Riesgos'!$Y$28="Alta",'Mapa de Riesgos'!$AA$28="Mayor"),CONCATENATE("R3C",'Mapa de Riesgos'!$O$28),"")</f>
        <v/>
      </c>
      <c r="AE18" s="53" t="str">
        <f>IF(AND('Mapa de Riesgos'!$Y$29="Alta",'Mapa de Riesgos'!$AA$29="Mayor"),CONCATENATE("R3C",'Mapa de Riesgos'!$O$29),"")</f>
        <v/>
      </c>
      <c r="AF18" s="53" t="str">
        <f>IF(AND('Mapa de Riesgos'!$Y$30="Alta",'Mapa de Riesgos'!$AA$30="Mayor"),CONCATENATE("R3C",'Mapa de Riesgos'!$O$30),"")</f>
        <v/>
      </c>
      <c r="AG18" s="54" t="str">
        <f>IF(AND('Mapa de Riesgos'!$Y$31="Alta",'Mapa de Riesgos'!$AA$31="Mayor"),CONCATENATE("R3C",'Mapa de Riesgos'!$O$31),"")</f>
        <v/>
      </c>
      <c r="AH18" s="55" t="str">
        <f>IF(AND('Mapa de Riesgos'!$Y$26="Alta",'Mapa de Riesgos'!$AA$26="Catastrófico"),CONCATENATE("R3C",'Mapa de Riesgos'!$O$26),"")</f>
        <v/>
      </c>
      <c r="AI18" s="56" t="str">
        <f>IF(AND('Mapa de Riesgos'!$Y$27="Alta",'Mapa de Riesgos'!$AA$27="Catastrófico"),CONCATENATE("R3C",'Mapa de Riesgos'!$O$27),"")</f>
        <v/>
      </c>
      <c r="AJ18" s="56" t="str">
        <f>IF(AND('Mapa de Riesgos'!$Y$28="Alta",'Mapa de Riesgos'!$AA$28="Catastrófico"),CONCATENATE("R3C",'Mapa de Riesgos'!$O$28),"")</f>
        <v/>
      </c>
      <c r="AK18" s="56" t="str">
        <f>IF(AND('Mapa de Riesgos'!$Y$29="Alta",'Mapa de Riesgos'!$AA$29="Catastrófico"),CONCATENATE("R3C",'Mapa de Riesgos'!$O$29),"")</f>
        <v/>
      </c>
      <c r="AL18" s="56" t="str">
        <f>IF(AND('Mapa de Riesgos'!$Y$30="Alta",'Mapa de Riesgos'!$AA$30="Catastrófico"),CONCATENATE("R3C",'Mapa de Riesgos'!$O$30),"")</f>
        <v/>
      </c>
      <c r="AM18" s="57" t="str">
        <f>IF(AND('Mapa de Riesgos'!$Y$31="Alta",'Mapa de Riesgos'!$AA$31="Catastrófico"),CONCATENATE("R3C",'Mapa de Riesgos'!$O$31),"")</f>
        <v/>
      </c>
      <c r="AN18" s="83"/>
      <c r="AO18" s="575"/>
      <c r="AP18" s="576"/>
      <c r="AQ18" s="576"/>
      <c r="AR18" s="576"/>
      <c r="AS18" s="576"/>
      <c r="AT18" s="577"/>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86"/>
      <c r="C19" s="486"/>
      <c r="D19" s="487"/>
      <c r="E19" s="585"/>
      <c r="F19" s="584"/>
      <c r="G19" s="584"/>
      <c r="H19" s="584"/>
      <c r="I19" s="584"/>
      <c r="J19" s="67" t="str">
        <f>IF(AND('Mapa de Riesgos'!$Y$32="Alta",'Mapa de Riesgos'!$AA$32="Leve"),CONCATENATE("R4C",'Mapa de Riesgos'!$O$32),"")</f>
        <v/>
      </c>
      <c r="K19" s="68" t="str">
        <f>IF(AND('Mapa de Riesgos'!$Y$34="Alta",'Mapa de Riesgos'!$AA$34="Leve"),CONCATENATE("R4C",'Mapa de Riesgos'!$O$34),"")</f>
        <v/>
      </c>
      <c r="L19" s="68" t="str">
        <f>IF(AND('Mapa de Riesgos'!$Y$35="Alta",'Mapa de Riesgos'!$AA$35="Leve"),CONCATENATE("R4C",'Mapa de Riesgos'!$O$35),"")</f>
        <v/>
      </c>
      <c r="M19" s="68" t="str">
        <f>IF(AND('Mapa de Riesgos'!$Y$36="Alta",'Mapa de Riesgos'!$AA$36="Leve"),CONCATENATE("R4C",'Mapa de Riesgos'!$O$36),"")</f>
        <v/>
      </c>
      <c r="N19" s="68" t="str">
        <f>IF(AND('Mapa de Riesgos'!$Y$37="Alta",'Mapa de Riesgos'!$AA$37="Leve"),CONCATENATE("R4C",'Mapa de Riesgos'!$O$37),"")</f>
        <v/>
      </c>
      <c r="O19" s="69" t="str">
        <f>IF(AND('Mapa de Riesgos'!$Y$38="Alta",'Mapa de Riesgos'!$AA$38="Leve"),CONCATENATE("R4C",'Mapa de Riesgos'!$O$38),"")</f>
        <v/>
      </c>
      <c r="P19" s="67" t="str">
        <f>IF(AND('Mapa de Riesgos'!$Y$32="Alta",'Mapa de Riesgos'!$AA$32="Menor"),CONCATENATE("R4C",'Mapa de Riesgos'!$O$32),"")</f>
        <v/>
      </c>
      <c r="Q19" s="68" t="str">
        <f>IF(AND('Mapa de Riesgos'!$Y$34="Alta",'Mapa de Riesgos'!$AA$34="Menor"),CONCATENATE("R4C",'Mapa de Riesgos'!$O$34),"")</f>
        <v/>
      </c>
      <c r="R19" s="68" t="str">
        <f>IF(AND('Mapa de Riesgos'!$Y$35="Alta",'Mapa de Riesgos'!$AA$35="Menor"),CONCATENATE("R4C",'Mapa de Riesgos'!$O$35),"")</f>
        <v/>
      </c>
      <c r="S19" s="68" t="str">
        <f>IF(AND('Mapa de Riesgos'!$Y$36="Alta",'Mapa de Riesgos'!$AA$36="Menor"),CONCATENATE("R4C",'Mapa de Riesgos'!$O$36),"")</f>
        <v/>
      </c>
      <c r="T19" s="68" t="str">
        <f>IF(AND('Mapa de Riesgos'!$Y$37="Alta",'Mapa de Riesgos'!$AA$37="Menor"),CONCATENATE("R4C",'Mapa de Riesgos'!$O$37),"")</f>
        <v/>
      </c>
      <c r="U19" s="69" t="str">
        <f>IF(AND('Mapa de Riesgos'!$Y$38="Alta",'Mapa de Riesgos'!$AA$38="Menor"),CONCATENATE("R4C",'Mapa de Riesgos'!$O$38),"")</f>
        <v/>
      </c>
      <c r="V19" s="52" t="str">
        <f>IF(AND('Mapa de Riesgos'!$Y$32="Alta",'Mapa de Riesgos'!$AA$32="Moderado"),CONCATENATE("R4C",'Mapa de Riesgos'!$O$32),"")</f>
        <v/>
      </c>
      <c r="W19" s="53" t="str">
        <f>IF(AND('Mapa de Riesgos'!$Y$34="Alta",'Mapa de Riesgos'!$AA$34="Moderado"),CONCATENATE("R4C",'Mapa de Riesgos'!$O$34),"")</f>
        <v/>
      </c>
      <c r="X19" s="53" t="str">
        <f>IF(AND('Mapa de Riesgos'!$Y$35="Alta",'Mapa de Riesgos'!$AA$35="Moderado"),CONCATENATE("R4C",'Mapa de Riesgos'!$O$35),"")</f>
        <v/>
      </c>
      <c r="Y19" s="53" t="str">
        <f>IF(AND('Mapa de Riesgos'!$Y$36="Alta",'Mapa de Riesgos'!$AA$36="Moderado"),CONCATENATE("R4C",'Mapa de Riesgos'!$O$36),"")</f>
        <v/>
      </c>
      <c r="Z19" s="53" t="str">
        <f>IF(AND('Mapa de Riesgos'!$Y$37="Alta",'Mapa de Riesgos'!$AA$37="Moderado"),CONCATENATE("R4C",'Mapa de Riesgos'!$O$37),"")</f>
        <v/>
      </c>
      <c r="AA19" s="54" t="str">
        <f>IF(AND('Mapa de Riesgos'!$Y$38="Alta",'Mapa de Riesgos'!$AA$38="Moderado"),CONCATENATE("R4C",'Mapa de Riesgos'!$O$38),"")</f>
        <v/>
      </c>
      <c r="AB19" s="52" t="str">
        <f>IF(AND('Mapa de Riesgos'!$Y$32="Alta",'Mapa de Riesgos'!$AA$32="Mayor"),CONCATENATE("R4C",'Mapa de Riesgos'!$O$32),"")</f>
        <v/>
      </c>
      <c r="AC19" s="53" t="str">
        <f>IF(AND('Mapa de Riesgos'!$Y$34="Alta",'Mapa de Riesgos'!$AA$34="Mayor"),CONCATENATE("R4C",'Mapa de Riesgos'!$O$34),"")</f>
        <v/>
      </c>
      <c r="AD19" s="53" t="str">
        <f>IF(AND('Mapa de Riesgos'!$Y$35="Alta",'Mapa de Riesgos'!$AA$35="Mayor"),CONCATENATE("R4C",'Mapa de Riesgos'!$O$35),"")</f>
        <v/>
      </c>
      <c r="AE19" s="53" t="str">
        <f>IF(AND('Mapa de Riesgos'!$Y$36="Alta",'Mapa de Riesgos'!$AA$36="Mayor"),CONCATENATE("R4C",'Mapa de Riesgos'!$O$36),"")</f>
        <v/>
      </c>
      <c r="AF19" s="53" t="str">
        <f>IF(AND('Mapa de Riesgos'!$Y$37="Alta",'Mapa de Riesgos'!$AA$37="Mayor"),CONCATENATE("R4C",'Mapa de Riesgos'!$O$37),"")</f>
        <v/>
      </c>
      <c r="AG19" s="54" t="str">
        <f>IF(AND('Mapa de Riesgos'!$Y$38="Alta",'Mapa de Riesgos'!$AA$38="Mayor"),CONCATENATE("R4C",'Mapa de Riesgos'!$O$38),"")</f>
        <v/>
      </c>
      <c r="AH19" s="55" t="str">
        <f>IF(AND('Mapa de Riesgos'!$Y$32="Alta",'Mapa de Riesgos'!$AA$32="Catastrófico"),CONCATENATE("R4C",'Mapa de Riesgos'!$O$32),"")</f>
        <v/>
      </c>
      <c r="AI19" s="56" t="str">
        <f>IF(AND('Mapa de Riesgos'!$Y$34="Alta",'Mapa de Riesgos'!$AA$34="Catastrófico"),CONCATENATE("R4C",'Mapa de Riesgos'!$O$34),"")</f>
        <v/>
      </c>
      <c r="AJ19" s="56" t="str">
        <f>IF(AND('Mapa de Riesgos'!$Y$35="Alta",'Mapa de Riesgos'!$AA$35="Catastrófico"),CONCATENATE("R4C",'Mapa de Riesgos'!$O$35),"")</f>
        <v/>
      </c>
      <c r="AK19" s="56" t="str">
        <f>IF(AND('Mapa de Riesgos'!$Y$36="Alta",'Mapa de Riesgos'!$AA$36="Catastrófico"),CONCATENATE("R4C",'Mapa de Riesgos'!$O$36),"")</f>
        <v/>
      </c>
      <c r="AL19" s="56" t="str">
        <f>IF(AND('Mapa de Riesgos'!$Y$37="Alta",'Mapa de Riesgos'!$AA$37="Catastrófico"),CONCATENATE("R4C",'Mapa de Riesgos'!$O$37),"")</f>
        <v/>
      </c>
      <c r="AM19" s="57" t="str">
        <f>IF(AND('Mapa de Riesgos'!$Y$38="Alta",'Mapa de Riesgos'!$AA$38="Catastrófico"),CONCATENATE("R4C",'Mapa de Riesgos'!$O$38),"")</f>
        <v/>
      </c>
      <c r="AN19" s="83"/>
      <c r="AO19" s="575"/>
      <c r="AP19" s="576"/>
      <c r="AQ19" s="576"/>
      <c r="AR19" s="576"/>
      <c r="AS19" s="576"/>
      <c r="AT19" s="577"/>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86"/>
      <c r="C20" s="486"/>
      <c r="D20" s="487"/>
      <c r="E20" s="585"/>
      <c r="F20" s="584"/>
      <c r="G20" s="584"/>
      <c r="H20" s="584"/>
      <c r="I20" s="584"/>
      <c r="J20" s="67" t="str">
        <f>IF(AND('Mapa de Riesgos'!$Y$39="Alta",'Mapa de Riesgos'!$AA$39="Leve"),CONCATENATE("R5C",'Mapa de Riesgos'!$O$39),"")</f>
        <v/>
      </c>
      <c r="K20" s="68" t="str">
        <f>IF(AND('Mapa de Riesgos'!$Y$41="Alta",'Mapa de Riesgos'!$AA$41="Leve"),CONCATENATE("R5C",'Mapa de Riesgos'!$O$41),"")</f>
        <v/>
      </c>
      <c r="L20" s="68" t="str">
        <f>IF(AND('Mapa de Riesgos'!$Y$42="Alta",'Mapa de Riesgos'!$AA$42="Leve"),CONCATENATE("R5C",'Mapa de Riesgos'!$O$42),"")</f>
        <v/>
      </c>
      <c r="M20" s="68" t="str">
        <f>IF(AND('Mapa de Riesgos'!$Y$43="Alta",'Mapa de Riesgos'!$AA$43="Leve"),CONCATENATE("R5C",'Mapa de Riesgos'!$O$43),"")</f>
        <v/>
      </c>
      <c r="N20" s="68" t="str">
        <f>IF(AND('Mapa de Riesgos'!$Y$44="Alta",'Mapa de Riesgos'!$AA$44="Leve"),CONCATENATE("R5C",'Mapa de Riesgos'!$O$44),"")</f>
        <v/>
      </c>
      <c r="O20" s="69" t="str">
        <f>IF(AND('Mapa de Riesgos'!$Y$45="Alta",'Mapa de Riesgos'!$AA$45="Leve"),CONCATENATE("R5C",'Mapa de Riesgos'!$O$45),"")</f>
        <v/>
      </c>
      <c r="P20" s="67" t="str">
        <f>IF(AND('Mapa de Riesgos'!$Y$39="Alta",'Mapa de Riesgos'!$AA$39="Menor"),CONCATENATE("R5C",'Mapa de Riesgos'!$O$39),"")</f>
        <v/>
      </c>
      <c r="Q20" s="68" t="str">
        <f>IF(AND('Mapa de Riesgos'!$Y$41="Alta",'Mapa de Riesgos'!$AA$41="Menor"),CONCATENATE("R5C",'Mapa de Riesgos'!$O$41),"")</f>
        <v/>
      </c>
      <c r="R20" s="68" t="str">
        <f>IF(AND('Mapa de Riesgos'!$Y$42="Alta",'Mapa de Riesgos'!$AA$42="Menor"),CONCATENATE("R5C",'Mapa de Riesgos'!$O$42),"")</f>
        <v/>
      </c>
      <c r="S20" s="68" t="str">
        <f>IF(AND('Mapa de Riesgos'!$Y$43="Alta",'Mapa de Riesgos'!$AA$43="Menor"),CONCATENATE("R5C",'Mapa de Riesgos'!$O$43),"")</f>
        <v/>
      </c>
      <c r="T20" s="68" t="str">
        <f>IF(AND('Mapa de Riesgos'!$Y$44="Alta",'Mapa de Riesgos'!$AA$44="Menor"),CONCATENATE("R5C",'Mapa de Riesgos'!$O$44),"")</f>
        <v/>
      </c>
      <c r="U20" s="69" t="str">
        <f>IF(AND('Mapa de Riesgos'!$Y$45="Alta",'Mapa de Riesgos'!$AA$45="Menor"),CONCATENATE("R5C",'Mapa de Riesgos'!$O$45),"")</f>
        <v/>
      </c>
      <c r="V20" s="52" t="str">
        <f>IF(AND('Mapa de Riesgos'!$Y$39="Alta",'Mapa de Riesgos'!$AA$39="Moderado"),CONCATENATE("R5C",'Mapa de Riesgos'!$O$39),"")</f>
        <v/>
      </c>
      <c r="W20" s="53" t="str">
        <f>IF(AND('Mapa de Riesgos'!$Y$41="Alta",'Mapa de Riesgos'!$AA$41="Moderado"),CONCATENATE("R5C",'Mapa de Riesgos'!$O$41),"")</f>
        <v/>
      </c>
      <c r="X20" s="53" t="str">
        <f>IF(AND('Mapa de Riesgos'!$Y$42="Alta",'Mapa de Riesgos'!$AA$42="Moderado"),CONCATENATE("R5C",'Mapa de Riesgos'!$O$42),"")</f>
        <v/>
      </c>
      <c r="Y20" s="53" t="str">
        <f>IF(AND('Mapa de Riesgos'!$Y$43="Alta",'Mapa de Riesgos'!$AA$43="Moderado"),CONCATENATE("R5C",'Mapa de Riesgos'!$O$43),"")</f>
        <v/>
      </c>
      <c r="Z20" s="53" t="str">
        <f>IF(AND('Mapa de Riesgos'!$Y$44="Alta",'Mapa de Riesgos'!$AA$44="Moderado"),CONCATENATE("R5C",'Mapa de Riesgos'!$O$44),"")</f>
        <v/>
      </c>
      <c r="AA20" s="54" t="str">
        <f>IF(AND('Mapa de Riesgos'!$Y$45="Alta",'Mapa de Riesgos'!$AA$45="Moderado"),CONCATENATE("R5C",'Mapa de Riesgos'!$O$45),"")</f>
        <v/>
      </c>
      <c r="AB20" s="52" t="str">
        <f>IF(AND('Mapa de Riesgos'!$Y$39="Alta",'Mapa de Riesgos'!$AA$39="Mayor"),CONCATENATE("R5C",'Mapa de Riesgos'!$O$39),"")</f>
        <v/>
      </c>
      <c r="AC20" s="53" t="str">
        <f>IF(AND('Mapa de Riesgos'!$Y$41="Alta",'Mapa de Riesgos'!$AA$41="Mayor"),CONCATENATE("R5C",'Mapa de Riesgos'!$O$41),"")</f>
        <v/>
      </c>
      <c r="AD20" s="53" t="str">
        <f>IF(AND('Mapa de Riesgos'!$Y$42="Alta",'Mapa de Riesgos'!$AA$42="Mayor"),CONCATENATE("R5C",'Mapa de Riesgos'!$O$42),"")</f>
        <v/>
      </c>
      <c r="AE20" s="53" t="str">
        <f>IF(AND('Mapa de Riesgos'!$Y$43="Alta",'Mapa de Riesgos'!$AA$43="Mayor"),CONCATENATE("R5C",'Mapa de Riesgos'!$O$43),"")</f>
        <v/>
      </c>
      <c r="AF20" s="53" t="str">
        <f>IF(AND('Mapa de Riesgos'!$Y$44="Alta",'Mapa de Riesgos'!$AA$44="Mayor"),CONCATENATE("R5C",'Mapa de Riesgos'!$O$44),"")</f>
        <v/>
      </c>
      <c r="AG20" s="54" t="str">
        <f>IF(AND('Mapa de Riesgos'!$Y$45="Alta",'Mapa de Riesgos'!$AA$45="Mayor"),CONCATENATE("R5C",'Mapa de Riesgos'!$O$45),"")</f>
        <v/>
      </c>
      <c r="AH20" s="55" t="str">
        <f>IF(AND('Mapa de Riesgos'!$Y$39="Alta",'Mapa de Riesgos'!$AA$39="Catastrófico"),CONCATENATE("R5C",'Mapa de Riesgos'!$O$39),"")</f>
        <v/>
      </c>
      <c r="AI20" s="56" t="str">
        <f>IF(AND('Mapa de Riesgos'!$Y$41="Alta",'Mapa de Riesgos'!$AA$41="Catastrófico"),CONCATENATE("R5C",'Mapa de Riesgos'!$O$41),"")</f>
        <v/>
      </c>
      <c r="AJ20" s="56" t="str">
        <f>IF(AND('Mapa de Riesgos'!$Y$42="Alta",'Mapa de Riesgos'!$AA$42="Catastrófico"),CONCATENATE("R5C",'Mapa de Riesgos'!$O$42),"")</f>
        <v/>
      </c>
      <c r="AK20" s="56" t="str">
        <f>IF(AND('Mapa de Riesgos'!$Y$43="Alta",'Mapa de Riesgos'!$AA$43="Catastrófico"),CONCATENATE("R5C",'Mapa de Riesgos'!$O$43),"")</f>
        <v/>
      </c>
      <c r="AL20" s="56" t="str">
        <f>IF(AND('Mapa de Riesgos'!$Y$44="Alta",'Mapa de Riesgos'!$AA$44="Catastrófico"),CONCATENATE("R5C",'Mapa de Riesgos'!$O$44),"")</f>
        <v/>
      </c>
      <c r="AM20" s="57" t="str">
        <f>IF(AND('Mapa de Riesgos'!$Y$45="Alta",'Mapa de Riesgos'!$AA$45="Catastrófico"),CONCATENATE("R5C",'Mapa de Riesgos'!$O$45),"")</f>
        <v/>
      </c>
      <c r="AN20" s="83"/>
      <c r="AO20" s="575"/>
      <c r="AP20" s="576"/>
      <c r="AQ20" s="576"/>
      <c r="AR20" s="576"/>
      <c r="AS20" s="576"/>
      <c r="AT20" s="577"/>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86"/>
      <c r="C21" s="486"/>
      <c r="D21" s="487"/>
      <c r="E21" s="585"/>
      <c r="F21" s="584"/>
      <c r="G21" s="584"/>
      <c r="H21" s="584"/>
      <c r="I21" s="584"/>
      <c r="J21" s="67" t="str">
        <f>IF(AND('Mapa de Riesgos'!$Y$46="Alta",'Mapa de Riesgos'!$AA$46="Leve"),CONCATENATE("R6C",'Mapa de Riesgos'!$O$46),"")</f>
        <v/>
      </c>
      <c r="K21" s="68" t="str">
        <f>IF(AND('Mapa de Riesgos'!$Y$47="Alta",'Mapa de Riesgos'!$AA$47="Leve"),CONCATENATE("R6C",'Mapa de Riesgos'!$O$47),"")</f>
        <v/>
      </c>
      <c r="L21" s="68" t="str">
        <f>IF(AND('Mapa de Riesgos'!$Y$48="Alta",'Mapa de Riesgos'!$AA$48="Leve"),CONCATENATE("R6C",'Mapa de Riesgos'!$O$48),"")</f>
        <v/>
      </c>
      <c r="M21" s="68" t="str">
        <f>IF(AND('Mapa de Riesgos'!$Y$49="Alta",'Mapa de Riesgos'!$AA$49="Leve"),CONCATENATE("R6C",'Mapa de Riesgos'!$O$49),"")</f>
        <v/>
      </c>
      <c r="N21" s="68" t="str">
        <f>IF(AND('Mapa de Riesgos'!$Y$50="Alta",'Mapa de Riesgos'!$AA$50="Leve"),CONCATENATE("R6C",'Mapa de Riesgos'!$O$50),"")</f>
        <v/>
      </c>
      <c r="O21" s="69" t="str">
        <f>IF(AND('Mapa de Riesgos'!$Y$51="Alta",'Mapa de Riesgos'!$AA$51="Leve"),CONCATENATE("R6C",'Mapa de Riesgos'!$O$51),"")</f>
        <v/>
      </c>
      <c r="P21" s="67" t="str">
        <f>IF(AND('Mapa de Riesgos'!$Y$46="Alta",'Mapa de Riesgos'!$AA$46="Menor"),CONCATENATE("R6C",'Mapa de Riesgos'!$O$46),"")</f>
        <v/>
      </c>
      <c r="Q21" s="68" t="str">
        <f>IF(AND('Mapa de Riesgos'!$Y$47="Alta",'Mapa de Riesgos'!$AA$47="Menor"),CONCATENATE("R6C",'Mapa de Riesgos'!$O$47),"")</f>
        <v/>
      </c>
      <c r="R21" s="68" t="str">
        <f>IF(AND('Mapa de Riesgos'!$Y$48="Alta",'Mapa de Riesgos'!$AA$48="Menor"),CONCATENATE("R6C",'Mapa de Riesgos'!$O$48),"")</f>
        <v/>
      </c>
      <c r="S21" s="68" t="str">
        <f>IF(AND('Mapa de Riesgos'!$Y$49="Alta",'Mapa de Riesgos'!$AA$49="Menor"),CONCATENATE("R6C",'Mapa de Riesgos'!$O$49),"")</f>
        <v/>
      </c>
      <c r="T21" s="68" t="str">
        <f>IF(AND('Mapa de Riesgos'!$Y$50="Alta",'Mapa de Riesgos'!$AA$50="Menor"),CONCATENATE("R6C",'Mapa de Riesgos'!$O$50),"")</f>
        <v/>
      </c>
      <c r="U21" s="69" t="str">
        <f>IF(AND('Mapa de Riesgos'!$Y$51="Alta",'Mapa de Riesgos'!$AA$51="Menor"),CONCATENATE("R6C",'Mapa de Riesgos'!$O$51),"")</f>
        <v/>
      </c>
      <c r="V21" s="52" t="str">
        <f>IF(AND('Mapa de Riesgos'!$Y$46="Alta",'Mapa de Riesgos'!$AA$46="Moderado"),CONCATENATE("R6C",'Mapa de Riesgos'!$O$46),"")</f>
        <v/>
      </c>
      <c r="W21" s="53" t="str">
        <f>IF(AND('Mapa de Riesgos'!$Y$47="Alta",'Mapa de Riesgos'!$AA$47="Moderado"),CONCATENATE("R6C",'Mapa de Riesgos'!$O$47),"")</f>
        <v/>
      </c>
      <c r="X21" s="53" t="str">
        <f>IF(AND('Mapa de Riesgos'!$Y$48="Alta",'Mapa de Riesgos'!$AA$48="Moderado"),CONCATENATE("R6C",'Mapa de Riesgos'!$O$48),"")</f>
        <v/>
      </c>
      <c r="Y21" s="53" t="str">
        <f>IF(AND('Mapa de Riesgos'!$Y$49="Alta",'Mapa de Riesgos'!$AA$49="Moderado"),CONCATENATE("R6C",'Mapa de Riesgos'!$O$49),"")</f>
        <v/>
      </c>
      <c r="Z21" s="53" t="str">
        <f>IF(AND('Mapa de Riesgos'!$Y$50="Alta",'Mapa de Riesgos'!$AA$50="Moderado"),CONCATENATE("R6C",'Mapa de Riesgos'!$O$50),"")</f>
        <v/>
      </c>
      <c r="AA21" s="54" t="str">
        <f>IF(AND('Mapa de Riesgos'!$Y$51="Alta",'Mapa de Riesgos'!$AA$51="Moderado"),CONCATENATE("R6C",'Mapa de Riesgos'!$O$51),"")</f>
        <v/>
      </c>
      <c r="AB21" s="52" t="str">
        <f>IF(AND('Mapa de Riesgos'!$Y$46="Alta",'Mapa de Riesgos'!$AA$46="Mayor"),CONCATENATE("R6C",'Mapa de Riesgos'!$O$46),"")</f>
        <v/>
      </c>
      <c r="AC21" s="53" t="str">
        <f>IF(AND('Mapa de Riesgos'!$Y$47="Alta",'Mapa de Riesgos'!$AA$47="Mayor"),CONCATENATE("R6C",'Mapa de Riesgos'!$O$47),"")</f>
        <v/>
      </c>
      <c r="AD21" s="53" t="str">
        <f>IF(AND('Mapa de Riesgos'!$Y$48="Alta",'Mapa de Riesgos'!$AA$48="Mayor"),CONCATENATE("R6C",'Mapa de Riesgos'!$O$48),"")</f>
        <v/>
      </c>
      <c r="AE21" s="53" t="str">
        <f>IF(AND('Mapa de Riesgos'!$Y$49="Alta",'Mapa de Riesgos'!$AA$49="Mayor"),CONCATENATE("R6C",'Mapa de Riesgos'!$O$49),"")</f>
        <v/>
      </c>
      <c r="AF21" s="53" t="str">
        <f>IF(AND('Mapa de Riesgos'!$Y$50="Alta",'Mapa de Riesgos'!$AA$50="Mayor"),CONCATENATE("R6C",'Mapa de Riesgos'!$O$50),"")</f>
        <v/>
      </c>
      <c r="AG21" s="54" t="str">
        <f>IF(AND('Mapa de Riesgos'!$Y$51="Alta",'Mapa de Riesgos'!$AA$51="Mayor"),CONCATENATE("R6C",'Mapa de Riesgos'!$O$51),"")</f>
        <v/>
      </c>
      <c r="AH21" s="55" t="str">
        <f>IF(AND('Mapa de Riesgos'!$Y$46="Alta",'Mapa de Riesgos'!$AA$46="Catastrófico"),CONCATENATE("R6C",'Mapa de Riesgos'!$O$46),"")</f>
        <v/>
      </c>
      <c r="AI21" s="56" t="str">
        <f>IF(AND('Mapa de Riesgos'!$Y$47="Alta",'Mapa de Riesgos'!$AA$47="Catastrófico"),CONCATENATE("R6C",'Mapa de Riesgos'!$O$47),"")</f>
        <v/>
      </c>
      <c r="AJ21" s="56" t="str">
        <f>IF(AND('Mapa de Riesgos'!$Y$48="Alta",'Mapa de Riesgos'!$AA$48="Catastrófico"),CONCATENATE("R6C",'Mapa de Riesgos'!$O$48),"")</f>
        <v/>
      </c>
      <c r="AK21" s="56" t="str">
        <f>IF(AND('Mapa de Riesgos'!$Y$49="Alta",'Mapa de Riesgos'!$AA$49="Catastrófico"),CONCATENATE("R6C",'Mapa de Riesgos'!$O$49),"")</f>
        <v/>
      </c>
      <c r="AL21" s="56" t="str">
        <f>IF(AND('Mapa de Riesgos'!$Y$50="Alta",'Mapa de Riesgos'!$AA$50="Catastrófico"),CONCATENATE("R6C",'Mapa de Riesgos'!$O$50),"")</f>
        <v/>
      </c>
      <c r="AM21" s="57" t="str">
        <f>IF(AND('Mapa de Riesgos'!$Y$51="Alta",'Mapa de Riesgos'!$AA$51="Catastrófico"),CONCATENATE("R6C",'Mapa de Riesgos'!$O$51),"")</f>
        <v/>
      </c>
      <c r="AN21" s="83"/>
      <c r="AO21" s="575"/>
      <c r="AP21" s="576"/>
      <c r="AQ21" s="576"/>
      <c r="AR21" s="576"/>
      <c r="AS21" s="576"/>
      <c r="AT21" s="577"/>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86"/>
      <c r="C22" s="486"/>
      <c r="D22" s="487"/>
      <c r="E22" s="585"/>
      <c r="F22" s="584"/>
      <c r="G22" s="584"/>
      <c r="H22" s="584"/>
      <c r="I22" s="584"/>
      <c r="J22" s="67" t="str">
        <f>IF(AND('Mapa de Riesgos'!$Y$52="Alta",'Mapa de Riesgos'!$AA$52="Leve"),CONCATENATE("R7C",'Mapa de Riesgos'!$O$52),"")</f>
        <v/>
      </c>
      <c r="K22" s="68" t="str">
        <f>IF(AND('Mapa de Riesgos'!$Y$53="Alta",'Mapa de Riesgos'!$AA$53="Leve"),CONCATENATE("R7C",'Mapa de Riesgos'!$O$53),"")</f>
        <v/>
      </c>
      <c r="L22" s="68" t="str">
        <f>IF(AND('Mapa de Riesgos'!$Y$54="Alta",'Mapa de Riesgos'!$AA$54="Leve"),CONCATENATE("R7C",'Mapa de Riesgos'!$O$54),"")</f>
        <v/>
      </c>
      <c r="M22" s="68" t="str">
        <f>IF(AND('Mapa de Riesgos'!$Y$55="Alta",'Mapa de Riesgos'!$AA$55="Leve"),CONCATENATE("R7C",'Mapa de Riesgos'!$O$55),"")</f>
        <v/>
      </c>
      <c r="N22" s="68" t="str">
        <f>IF(AND('Mapa de Riesgos'!$Y$56="Alta",'Mapa de Riesgos'!$AA$56="Leve"),CONCATENATE("R7C",'Mapa de Riesgos'!$O$56),"")</f>
        <v/>
      </c>
      <c r="O22" s="69" t="str">
        <f>IF(AND('Mapa de Riesgos'!$Y$57="Alta",'Mapa de Riesgos'!$AA$57="Leve"),CONCATENATE("R7C",'Mapa de Riesgos'!$O$57),"")</f>
        <v/>
      </c>
      <c r="P22" s="67" t="str">
        <f>IF(AND('Mapa de Riesgos'!$Y$52="Alta",'Mapa de Riesgos'!$AA$52="Menor"),CONCATENATE("R7C",'Mapa de Riesgos'!$O$52),"")</f>
        <v/>
      </c>
      <c r="Q22" s="68" t="str">
        <f>IF(AND('Mapa de Riesgos'!$Y$53="Alta",'Mapa de Riesgos'!$AA$53="Menor"),CONCATENATE("R7C",'Mapa de Riesgos'!$O$53),"")</f>
        <v/>
      </c>
      <c r="R22" s="68" t="str">
        <f>IF(AND('Mapa de Riesgos'!$Y$54="Alta",'Mapa de Riesgos'!$AA$54="Menor"),CONCATENATE("R7C",'Mapa de Riesgos'!$O$54),"")</f>
        <v/>
      </c>
      <c r="S22" s="68" t="str">
        <f>IF(AND('Mapa de Riesgos'!$Y$55="Alta",'Mapa de Riesgos'!$AA$55="Menor"),CONCATENATE("R7C",'Mapa de Riesgos'!$O$55),"")</f>
        <v/>
      </c>
      <c r="T22" s="68" t="str">
        <f>IF(AND('Mapa de Riesgos'!$Y$56="Alta",'Mapa de Riesgos'!$AA$56="Menor"),CONCATENATE("R7C",'Mapa de Riesgos'!$O$56),"")</f>
        <v/>
      </c>
      <c r="U22" s="69" t="str">
        <f>IF(AND('Mapa de Riesgos'!$Y$57="Alta",'Mapa de Riesgos'!$AA$57="Menor"),CONCATENATE("R7C",'Mapa de Riesgos'!$O$57),"")</f>
        <v/>
      </c>
      <c r="V22" s="52" t="str">
        <f>IF(AND('Mapa de Riesgos'!$Y$52="Alta",'Mapa de Riesgos'!$AA$52="Moderado"),CONCATENATE("R7C",'Mapa de Riesgos'!$O$52),"")</f>
        <v/>
      </c>
      <c r="W22" s="53" t="str">
        <f>IF(AND('Mapa de Riesgos'!$Y$53="Alta",'Mapa de Riesgos'!$AA$53="Moderado"),CONCATENATE("R7C",'Mapa de Riesgos'!$O$53),"")</f>
        <v/>
      </c>
      <c r="X22" s="53" t="str">
        <f>IF(AND('Mapa de Riesgos'!$Y$54="Alta",'Mapa de Riesgos'!$AA$54="Moderado"),CONCATENATE("R7C",'Mapa de Riesgos'!$O$54),"")</f>
        <v/>
      </c>
      <c r="Y22" s="53" t="str">
        <f>IF(AND('Mapa de Riesgos'!$Y$55="Alta",'Mapa de Riesgos'!$AA$55="Moderado"),CONCATENATE("R7C",'Mapa de Riesgos'!$O$55),"")</f>
        <v/>
      </c>
      <c r="Z22" s="53" t="str">
        <f>IF(AND('Mapa de Riesgos'!$Y$56="Alta",'Mapa de Riesgos'!$AA$56="Moderado"),CONCATENATE("R7C",'Mapa de Riesgos'!$O$56),"")</f>
        <v/>
      </c>
      <c r="AA22" s="54" t="str">
        <f>IF(AND('Mapa de Riesgos'!$Y$57="Alta",'Mapa de Riesgos'!$AA$57="Moderado"),CONCATENATE("R7C",'Mapa de Riesgos'!$O$57),"")</f>
        <v/>
      </c>
      <c r="AB22" s="52" t="str">
        <f>IF(AND('Mapa de Riesgos'!$Y$52="Alta",'Mapa de Riesgos'!$AA$52="Mayor"),CONCATENATE("R7C",'Mapa de Riesgos'!$O$52),"")</f>
        <v/>
      </c>
      <c r="AC22" s="53" t="str">
        <f>IF(AND('Mapa de Riesgos'!$Y$53="Alta",'Mapa de Riesgos'!$AA$53="Mayor"),CONCATENATE("R7C",'Mapa de Riesgos'!$O$53),"")</f>
        <v/>
      </c>
      <c r="AD22" s="53" t="str">
        <f>IF(AND('Mapa de Riesgos'!$Y$54="Alta",'Mapa de Riesgos'!$AA$54="Mayor"),CONCATENATE("R7C",'Mapa de Riesgos'!$O$54),"")</f>
        <v/>
      </c>
      <c r="AE22" s="53" t="str">
        <f>IF(AND('Mapa de Riesgos'!$Y$55="Alta",'Mapa de Riesgos'!$AA$55="Mayor"),CONCATENATE("R7C",'Mapa de Riesgos'!$O$55),"")</f>
        <v/>
      </c>
      <c r="AF22" s="53" t="str">
        <f>IF(AND('Mapa de Riesgos'!$Y$56="Alta",'Mapa de Riesgos'!$AA$56="Mayor"),CONCATENATE("R7C",'Mapa de Riesgos'!$O$56),"")</f>
        <v/>
      </c>
      <c r="AG22" s="54" t="str">
        <f>IF(AND('Mapa de Riesgos'!$Y$57="Alta",'Mapa de Riesgos'!$AA$57="Mayor"),CONCATENATE("R7C",'Mapa de Riesgos'!$O$57),"")</f>
        <v/>
      </c>
      <c r="AH22" s="55" t="str">
        <f>IF(AND('Mapa de Riesgos'!$Y$52="Alta",'Mapa de Riesgos'!$AA$52="Catastrófico"),CONCATENATE("R7C",'Mapa de Riesgos'!$O$52),"")</f>
        <v/>
      </c>
      <c r="AI22" s="56" t="str">
        <f>IF(AND('Mapa de Riesgos'!$Y$53="Alta",'Mapa de Riesgos'!$AA$53="Catastrófico"),CONCATENATE("R7C",'Mapa de Riesgos'!$O$53),"")</f>
        <v/>
      </c>
      <c r="AJ22" s="56" t="str">
        <f>IF(AND('Mapa de Riesgos'!$Y$54="Alta",'Mapa de Riesgos'!$AA$54="Catastrófico"),CONCATENATE("R7C",'Mapa de Riesgos'!$O$54),"")</f>
        <v/>
      </c>
      <c r="AK22" s="56" t="str">
        <f>IF(AND('Mapa de Riesgos'!$Y$55="Alta",'Mapa de Riesgos'!$AA$55="Catastrófico"),CONCATENATE("R7C",'Mapa de Riesgos'!$O$55),"")</f>
        <v/>
      </c>
      <c r="AL22" s="56" t="str">
        <f>IF(AND('Mapa de Riesgos'!$Y$56="Alta",'Mapa de Riesgos'!$AA$56="Catastrófico"),CONCATENATE("R7C",'Mapa de Riesgos'!$O$56),"")</f>
        <v/>
      </c>
      <c r="AM22" s="57" t="str">
        <f>IF(AND('Mapa de Riesgos'!$Y$57="Alta",'Mapa de Riesgos'!$AA$57="Catastrófico"),CONCATENATE("R7C",'Mapa de Riesgos'!$O$57),"")</f>
        <v/>
      </c>
      <c r="AN22" s="83"/>
      <c r="AO22" s="575"/>
      <c r="AP22" s="576"/>
      <c r="AQ22" s="576"/>
      <c r="AR22" s="576"/>
      <c r="AS22" s="576"/>
      <c r="AT22" s="577"/>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86"/>
      <c r="C23" s="486"/>
      <c r="D23" s="487"/>
      <c r="E23" s="585"/>
      <c r="F23" s="584"/>
      <c r="G23" s="584"/>
      <c r="H23" s="584"/>
      <c r="I23" s="584"/>
      <c r="J23" s="67" t="str">
        <f>IF(AND('Mapa de Riesgos'!$Y$58="Alta",'Mapa de Riesgos'!$AA$58="Leve"),CONCATENATE("R8C",'Mapa de Riesgos'!$O$58),"")</f>
        <v/>
      </c>
      <c r="K23" s="68" t="str">
        <f>IF(AND('Mapa de Riesgos'!$Y$59="Alta",'Mapa de Riesgos'!$AA$59="Leve"),CONCATENATE("R8C",'Mapa de Riesgos'!$O$59),"")</f>
        <v/>
      </c>
      <c r="L23" s="68" t="str">
        <f>IF(AND('Mapa de Riesgos'!$Y$60="Alta",'Mapa de Riesgos'!$AA$60="Leve"),CONCATENATE("R8C",'Mapa de Riesgos'!$O$60),"")</f>
        <v/>
      </c>
      <c r="M23" s="68" t="str">
        <f>IF(AND('Mapa de Riesgos'!$Y$61="Alta",'Mapa de Riesgos'!$AA$61="Leve"),CONCATENATE("R8C",'Mapa de Riesgos'!$O$61),"")</f>
        <v/>
      </c>
      <c r="N23" s="68" t="str">
        <f>IF(AND('Mapa de Riesgos'!$Y$62="Alta",'Mapa de Riesgos'!$AA$62="Leve"),CONCATENATE("R8C",'Mapa de Riesgos'!$O$62),"")</f>
        <v/>
      </c>
      <c r="O23" s="69" t="str">
        <f>IF(AND('Mapa de Riesgos'!$Y$63="Alta",'Mapa de Riesgos'!$AA$63="Leve"),CONCATENATE("R8C",'Mapa de Riesgos'!$O$63),"")</f>
        <v/>
      </c>
      <c r="P23" s="67" t="str">
        <f>IF(AND('Mapa de Riesgos'!$Y$58="Alta",'Mapa de Riesgos'!$AA$58="Menor"),CONCATENATE("R8C",'Mapa de Riesgos'!$O$58),"")</f>
        <v/>
      </c>
      <c r="Q23" s="68" t="str">
        <f>IF(AND('Mapa de Riesgos'!$Y$59="Alta",'Mapa de Riesgos'!$AA$59="Menor"),CONCATENATE("R8C",'Mapa de Riesgos'!$O$59),"")</f>
        <v/>
      </c>
      <c r="R23" s="68" t="str">
        <f>IF(AND('Mapa de Riesgos'!$Y$60="Alta",'Mapa de Riesgos'!$AA$60="Menor"),CONCATENATE("R8C",'Mapa de Riesgos'!$O$60),"")</f>
        <v/>
      </c>
      <c r="S23" s="68" t="str">
        <f>IF(AND('Mapa de Riesgos'!$Y$61="Alta",'Mapa de Riesgos'!$AA$61="Menor"),CONCATENATE("R8C",'Mapa de Riesgos'!$O$61),"")</f>
        <v/>
      </c>
      <c r="T23" s="68" t="str">
        <f>IF(AND('Mapa de Riesgos'!$Y$62="Alta",'Mapa de Riesgos'!$AA$62="Menor"),CONCATENATE("R8C",'Mapa de Riesgos'!$O$62),"")</f>
        <v/>
      </c>
      <c r="U23" s="69" t="str">
        <f>IF(AND('Mapa de Riesgos'!$Y$63="Alta",'Mapa de Riesgos'!$AA$63="Menor"),CONCATENATE("R8C",'Mapa de Riesgos'!$O$63),"")</f>
        <v/>
      </c>
      <c r="V23" s="52" t="str">
        <f>IF(AND('Mapa de Riesgos'!$Y$58="Alta",'Mapa de Riesgos'!$AA$58="Moderado"),CONCATENATE("R8C",'Mapa de Riesgos'!$O$58),"")</f>
        <v/>
      </c>
      <c r="W23" s="53" t="str">
        <f>IF(AND('Mapa de Riesgos'!$Y$59="Alta",'Mapa de Riesgos'!$AA$59="Moderado"),CONCATENATE("R8C",'Mapa de Riesgos'!$O$59),"")</f>
        <v/>
      </c>
      <c r="X23" s="53" t="str">
        <f>IF(AND('Mapa de Riesgos'!$Y$60="Alta",'Mapa de Riesgos'!$AA$60="Moderado"),CONCATENATE("R8C",'Mapa de Riesgos'!$O$60),"")</f>
        <v/>
      </c>
      <c r="Y23" s="53" t="str">
        <f>IF(AND('Mapa de Riesgos'!$Y$61="Alta",'Mapa de Riesgos'!$AA$61="Moderado"),CONCATENATE("R8C",'Mapa de Riesgos'!$O$61),"")</f>
        <v/>
      </c>
      <c r="Z23" s="53" t="str">
        <f>IF(AND('Mapa de Riesgos'!$Y$62="Alta",'Mapa de Riesgos'!$AA$62="Moderado"),CONCATENATE("R8C",'Mapa de Riesgos'!$O$62),"")</f>
        <v/>
      </c>
      <c r="AA23" s="54" t="str">
        <f>IF(AND('Mapa de Riesgos'!$Y$63="Alta",'Mapa de Riesgos'!$AA$63="Moderado"),CONCATENATE("R8C",'Mapa de Riesgos'!$O$63),"")</f>
        <v/>
      </c>
      <c r="AB23" s="52" t="str">
        <f>IF(AND('Mapa de Riesgos'!$Y$58="Alta",'Mapa de Riesgos'!$AA$58="Mayor"),CONCATENATE("R8C",'Mapa de Riesgos'!$O$58),"")</f>
        <v/>
      </c>
      <c r="AC23" s="53" t="str">
        <f>IF(AND('Mapa de Riesgos'!$Y$59="Alta",'Mapa de Riesgos'!$AA$59="Mayor"),CONCATENATE("R8C",'Mapa de Riesgos'!$O$59),"")</f>
        <v/>
      </c>
      <c r="AD23" s="53" t="str">
        <f>IF(AND('Mapa de Riesgos'!$Y$60="Alta",'Mapa de Riesgos'!$AA$60="Mayor"),CONCATENATE("R8C",'Mapa de Riesgos'!$O$60),"")</f>
        <v/>
      </c>
      <c r="AE23" s="53" t="str">
        <f>IF(AND('Mapa de Riesgos'!$Y$61="Alta",'Mapa de Riesgos'!$AA$61="Mayor"),CONCATENATE("R8C",'Mapa de Riesgos'!$O$61),"")</f>
        <v/>
      </c>
      <c r="AF23" s="53" t="str">
        <f>IF(AND('Mapa de Riesgos'!$Y$62="Alta",'Mapa de Riesgos'!$AA$62="Mayor"),CONCATENATE("R8C",'Mapa de Riesgos'!$O$62),"")</f>
        <v/>
      </c>
      <c r="AG23" s="54" t="str">
        <f>IF(AND('Mapa de Riesgos'!$Y$63="Alta",'Mapa de Riesgos'!$AA$63="Mayor"),CONCATENATE("R8C",'Mapa de Riesgos'!$O$63),"")</f>
        <v/>
      </c>
      <c r="AH23" s="55" t="str">
        <f>IF(AND('Mapa de Riesgos'!$Y$58="Alta",'Mapa de Riesgos'!$AA$58="Catastrófico"),CONCATENATE("R8C",'Mapa de Riesgos'!$O$58),"")</f>
        <v/>
      </c>
      <c r="AI23" s="56" t="str">
        <f>IF(AND('Mapa de Riesgos'!$Y$59="Alta",'Mapa de Riesgos'!$AA$59="Catastrófico"),CONCATENATE("R8C",'Mapa de Riesgos'!$O$59),"")</f>
        <v/>
      </c>
      <c r="AJ23" s="56" t="str">
        <f>IF(AND('Mapa de Riesgos'!$Y$60="Alta",'Mapa de Riesgos'!$AA$60="Catastrófico"),CONCATENATE("R8C",'Mapa de Riesgos'!$O$60),"")</f>
        <v/>
      </c>
      <c r="AK23" s="56" t="str">
        <f>IF(AND('Mapa de Riesgos'!$Y$61="Alta",'Mapa de Riesgos'!$AA$61="Catastrófico"),CONCATENATE("R8C",'Mapa de Riesgos'!$O$61),"")</f>
        <v/>
      </c>
      <c r="AL23" s="56" t="str">
        <f>IF(AND('Mapa de Riesgos'!$Y$62="Alta",'Mapa de Riesgos'!$AA$62="Catastrófico"),CONCATENATE("R8C",'Mapa de Riesgos'!$O$62),"")</f>
        <v/>
      </c>
      <c r="AM23" s="57" t="str">
        <f>IF(AND('Mapa de Riesgos'!$Y$63="Alta",'Mapa de Riesgos'!$AA$63="Catastrófico"),CONCATENATE("R8C",'Mapa de Riesgos'!$O$63),"")</f>
        <v/>
      </c>
      <c r="AN23" s="83"/>
      <c r="AO23" s="575"/>
      <c r="AP23" s="576"/>
      <c r="AQ23" s="576"/>
      <c r="AR23" s="576"/>
      <c r="AS23" s="576"/>
      <c r="AT23" s="577"/>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86"/>
      <c r="C24" s="486"/>
      <c r="D24" s="487"/>
      <c r="E24" s="585"/>
      <c r="F24" s="584"/>
      <c r="G24" s="584"/>
      <c r="H24" s="584"/>
      <c r="I24" s="584"/>
      <c r="J24" s="67" t="str">
        <f>IF(AND('Mapa de Riesgos'!$Y$64="Alta",'Mapa de Riesgos'!$AA$64="Leve"),CONCATENATE("R9C",'Mapa de Riesgos'!$O$64),"")</f>
        <v/>
      </c>
      <c r="K24" s="68" t="str">
        <f>IF(AND('Mapa de Riesgos'!$Y$65="Alta",'Mapa de Riesgos'!$AA$65="Leve"),CONCATENATE("R9C",'Mapa de Riesgos'!$O$65),"")</f>
        <v/>
      </c>
      <c r="L24" s="68" t="str">
        <f>IF(AND('Mapa de Riesgos'!$Y$66="Alta",'Mapa de Riesgos'!$AA$66="Leve"),CONCATENATE("R9C",'Mapa de Riesgos'!$O$66),"")</f>
        <v/>
      </c>
      <c r="M24" s="68" t="str">
        <f>IF(AND('Mapa de Riesgos'!$Y$67="Alta",'Mapa de Riesgos'!$AA$67="Leve"),CONCATENATE("R9C",'Mapa de Riesgos'!$O$67),"")</f>
        <v/>
      </c>
      <c r="N24" s="68" t="str">
        <f>IF(AND('Mapa de Riesgos'!$Y$68="Alta",'Mapa de Riesgos'!$AA$68="Leve"),CONCATENATE("R9C",'Mapa de Riesgos'!$O$68),"")</f>
        <v/>
      </c>
      <c r="O24" s="69" t="str">
        <f>IF(AND('Mapa de Riesgos'!$Y$69="Alta",'Mapa de Riesgos'!$AA$69="Leve"),CONCATENATE("R9C",'Mapa de Riesgos'!$O$69),"")</f>
        <v/>
      </c>
      <c r="P24" s="67" t="str">
        <f>IF(AND('Mapa de Riesgos'!$Y$64="Alta",'Mapa de Riesgos'!$AA$64="Menor"),CONCATENATE("R9C",'Mapa de Riesgos'!$O$64),"")</f>
        <v/>
      </c>
      <c r="Q24" s="68" t="str">
        <f>IF(AND('Mapa de Riesgos'!$Y$65="Alta",'Mapa de Riesgos'!$AA$65="Menor"),CONCATENATE("R9C",'Mapa de Riesgos'!$O$65),"")</f>
        <v/>
      </c>
      <c r="R24" s="68" t="str">
        <f>IF(AND('Mapa de Riesgos'!$Y$66="Alta",'Mapa de Riesgos'!$AA$66="Menor"),CONCATENATE("R9C",'Mapa de Riesgos'!$O$66),"")</f>
        <v/>
      </c>
      <c r="S24" s="68" t="str">
        <f>IF(AND('Mapa de Riesgos'!$Y$67="Alta",'Mapa de Riesgos'!$AA$67="Menor"),CONCATENATE("R9C",'Mapa de Riesgos'!$O$67),"")</f>
        <v/>
      </c>
      <c r="T24" s="68" t="str">
        <f>IF(AND('Mapa de Riesgos'!$Y$68="Alta",'Mapa de Riesgos'!$AA$68="Menor"),CONCATENATE("R9C",'Mapa de Riesgos'!$O$68),"")</f>
        <v/>
      </c>
      <c r="U24" s="69" t="str">
        <f>IF(AND('Mapa de Riesgos'!$Y$69="Alta",'Mapa de Riesgos'!$AA$69="Menor"),CONCATENATE("R9C",'Mapa de Riesgos'!$O$69),"")</f>
        <v/>
      </c>
      <c r="V24" s="52" t="str">
        <f>IF(AND('Mapa de Riesgos'!$Y$64="Alta",'Mapa de Riesgos'!$AA$64="Moderado"),CONCATENATE("R9C",'Mapa de Riesgos'!$O$64),"")</f>
        <v/>
      </c>
      <c r="W24" s="53" t="str">
        <f>IF(AND('Mapa de Riesgos'!$Y$65="Alta",'Mapa de Riesgos'!$AA$65="Moderado"),CONCATENATE("R9C",'Mapa de Riesgos'!$O$65),"")</f>
        <v/>
      </c>
      <c r="X24" s="53" t="str">
        <f>IF(AND('Mapa de Riesgos'!$Y$66="Alta",'Mapa de Riesgos'!$AA$66="Moderado"),CONCATENATE("R9C",'Mapa de Riesgos'!$O$66),"")</f>
        <v/>
      </c>
      <c r="Y24" s="53" t="str">
        <f>IF(AND('Mapa de Riesgos'!$Y$67="Alta",'Mapa de Riesgos'!$AA$67="Moderado"),CONCATENATE("R9C",'Mapa de Riesgos'!$O$67),"")</f>
        <v/>
      </c>
      <c r="Z24" s="53" t="str">
        <f>IF(AND('Mapa de Riesgos'!$Y$68="Alta",'Mapa de Riesgos'!$AA$68="Moderado"),CONCATENATE("R9C",'Mapa de Riesgos'!$O$68),"")</f>
        <v/>
      </c>
      <c r="AA24" s="54" t="str">
        <f>IF(AND('Mapa de Riesgos'!$Y$69="Alta",'Mapa de Riesgos'!$AA$69="Moderado"),CONCATENATE("R9C",'Mapa de Riesgos'!$O$69),"")</f>
        <v/>
      </c>
      <c r="AB24" s="52" t="str">
        <f>IF(AND('Mapa de Riesgos'!$Y$64="Alta",'Mapa de Riesgos'!$AA$64="Mayor"),CONCATENATE("R9C",'Mapa de Riesgos'!$O$64),"")</f>
        <v/>
      </c>
      <c r="AC24" s="53" t="str">
        <f>IF(AND('Mapa de Riesgos'!$Y$65="Alta",'Mapa de Riesgos'!$AA$65="Mayor"),CONCATENATE("R9C",'Mapa de Riesgos'!$O$65),"")</f>
        <v/>
      </c>
      <c r="AD24" s="53" t="str">
        <f>IF(AND('Mapa de Riesgos'!$Y$66="Alta",'Mapa de Riesgos'!$AA$66="Mayor"),CONCATENATE("R9C",'Mapa de Riesgos'!$O$66),"")</f>
        <v/>
      </c>
      <c r="AE24" s="53" t="str">
        <f>IF(AND('Mapa de Riesgos'!$Y$67="Alta",'Mapa de Riesgos'!$AA$67="Mayor"),CONCATENATE("R9C",'Mapa de Riesgos'!$O$67),"")</f>
        <v/>
      </c>
      <c r="AF24" s="53" t="str">
        <f>IF(AND('Mapa de Riesgos'!$Y$68="Alta",'Mapa de Riesgos'!$AA$68="Mayor"),CONCATENATE("R9C",'Mapa de Riesgos'!$O$68),"")</f>
        <v/>
      </c>
      <c r="AG24" s="54" t="str">
        <f>IF(AND('Mapa de Riesgos'!$Y$69="Alta",'Mapa de Riesgos'!$AA$69="Mayor"),CONCATENATE("R9C",'Mapa de Riesgos'!$O$69),"")</f>
        <v/>
      </c>
      <c r="AH24" s="55" t="str">
        <f>IF(AND('Mapa de Riesgos'!$Y$64="Alta",'Mapa de Riesgos'!$AA$64="Catastrófico"),CONCATENATE("R9C",'Mapa de Riesgos'!$O$64),"")</f>
        <v/>
      </c>
      <c r="AI24" s="56" t="str">
        <f>IF(AND('Mapa de Riesgos'!$Y$65="Alta",'Mapa de Riesgos'!$AA$65="Catastrófico"),CONCATENATE("R9C",'Mapa de Riesgos'!$O$65),"")</f>
        <v/>
      </c>
      <c r="AJ24" s="56" t="str">
        <f>IF(AND('Mapa de Riesgos'!$Y$66="Alta",'Mapa de Riesgos'!$AA$66="Catastrófico"),CONCATENATE("R9C",'Mapa de Riesgos'!$O$66),"")</f>
        <v/>
      </c>
      <c r="AK24" s="56" t="str">
        <f>IF(AND('Mapa de Riesgos'!$Y$67="Alta",'Mapa de Riesgos'!$AA$67="Catastrófico"),CONCATENATE("R9C",'Mapa de Riesgos'!$O$67),"")</f>
        <v/>
      </c>
      <c r="AL24" s="56" t="str">
        <f>IF(AND('Mapa de Riesgos'!$Y$68="Alta",'Mapa de Riesgos'!$AA$68="Catastrófico"),CONCATENATE("R9C",'Mapa de Riesgos'!$O$68),"")</f>
        <v/>
      </c>
      <c r="AM24" s="57" t="str">
        <f>IF(AND('Mapa de Riesgos'!$Y$69="Alta",'Mapa de Riesgos'!$AA$69="Catastrófico"),CONCATENATE("R9C",'Mapa de Riesgos'!$O$69),"")</f>
        <v/>
      </c>
      <c r="AN24" s="83"/>
      <c r="AO24" s="575"/>
      <c r="AP24" s="576"/>
      <c r="AQ24" s="576"/>
      <c r="AR24" s="576"/>
      <c r="AS24" s="576"/>
      <c r="AT24" s="577"/>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86"/>
      <c r="C25" s="486"/>
      <c r="D25" s="487"/>
      <c r="E25" s="586"/>
      <c r="F25" s="587"/>
      <c r="G25" s="587"/>
      <c r="H25" s="587"/>
      <c r="I25" s="587"/>
      <c r="J25" s="70" t="str">
        <f>IF(AND('Mapa de Riesgos'!$Y$70="Alta",'Mapa de Riesgos'!$AA$70="Leve"),CONCATENATE("R10C",'Mapa de Riesgos'!$O$70),"")</f>
        <v/>
      </c>
      <c r="K25" s="71" t="str">
        <f>IF(AND('Mapa de Riesgos'!$Y$71="Alta",'Mapa de Riesgos'!$AA$71="Leve"),CONCATENATE("R10C",'Mapa de Riesgos'!$O$71),"")</f>
        <v/>
      </c>
      <c r="L25" s="71" t="str">
        <f>IF(AND('Mapa de Riesgos'!$Y$72="Alta",'Mapa de Riesgos'!$AA$72="Leve"),CONCATENATE("R10C",'Mapa de Riesgos'!$O$72),"")</f>
        <v/>
      </c>
      <c r="M25" s="71" t="str">
        <f>IF(AND('Mapa de Riesgos'!$Y$73="Alta",'Mapa de Riesgos'!$AA$73="Leve"),CONCATENATE("R10C",'Mapa de Riesgos'!$O$73),"")</f>
        <v/>
      </c>
      <c r="N25" s="71" t="str">
        <f>IF(AND('Mapa de Riesgos'!$Y$74="Alta",'Mapa de Riesgos'!$AA$74="Leve"),CONCATENATE("R10C",'Mapa de Riesgos'!$O$74),"")</f>
        <v/>
      </c>
      <c r="O25" s="72" t="str">
        <f>IF(AND('Mapa de Riesgos'!$Y$75="Alta",'Mapa de Riesgos'!$AA$75="Leve"),CONCATENATE("R10C",'Mapa de Riesgos'!$O$75),"")</f>
        <v/>
      </c>
      <c r="P25" s="70" t="str">
        <f>IF(AND('Mapa de Riesgos'!$Y$70="Alta",'Mapa de Riesgos'!$AA$70="Menor"),CONCATENATE("R10C",'Mapa de Riesgos'!$O$70),"")</f>
        <v/>
      </c>
      <c r="Q25" s="71" t="str">
        <f>IF(AND('Mapa de Riesgos'!$Y$71="Alta",'Mapa de Riesgos'!$AA$71="Menor"),CONCATENATE("R10C",'Mapa de Riesgos'!$O$71),"")</f>
        <v/>
      </c>
      <c r="R25" s="71" t="str">
        <f>IF(AND('Mapa de Riesgos'!$Y$72="Alta",'Mapa de Riesgos'!$AA$72="Menor"),CONCATENATE("R10C",'Mapa de Riesgos'!$O$72),"")</f>
        <v/>
      </c>
      <c r="S25" s="71" t="str">
        <f>IF(AND('Mapa de Riesgos'!$Y$73="Alta",'Mapa de Riesgos'!$AA$73="Menor"),CONCATENATE("R10C",'Mapa de Riesgos'!$O$73),"")</f>
        <v/>
      </c>
      <c r="T25" s="71" t="str">
        <f>IF(AND('Mapa de Riesgos'!$Y$74="Alta",'Mapa de Riesgos'!$AA$74="Menor"),CONCATENATE("R10C",'Mapa de Riesgos'!$O$74),"")</f>
        <v/>
      </c>
      <c r="U25" s="72" t="str">
        <f>IF(AND('Mapa de Riesgos'!$Y$75="Alta",'Mapa de Riesgos'!$AA$75="Menor"),CONCATENATE("R10C",'Mapa de Riesgos'!$O$75),"")</f>
        <v/>
      </c>
      <c r="V25" s="58" t="str">
        <f>IF(AND('Mapa de Riesgos'!$Y$70="Alta",'Mapa de Riesgos'!$AA$70="Moderado"),CONCATENATE("R10C",'Mapa de Riesgos'!$O$70),"")</f>
        <v/>
      </c>
      <c r="W25" s="59" t="str">
        <f>IF(AND('Mapa de Riesgos'!$Y$71="Alta",'Mapa de Riesgos'!$AA$71="Moderado"),CONCATENATE("R10C",'Mapa de Riesgos'!$O$71),"")</f>
        <v/>
      </c>
      <c r="X25" s="59" t="str">
        <f>IF(AND('Mapa de Riesgos'!$Y$72="Alta",'Mapa de Riesgos'!$AA$72="Moderado"),CONCATENATE("R10C",'Mapa de Riesgos'!$O$72),"")</f>
        <v/>
      </c>
      <c r="Y25" s="59" t="str">
        <f>IF(AND('Mapa de Riesgos'!$Y$73="Alta",'Mapa de Riesgos'!$AA$73="Moderado"),CONCATENATE("R10C",'Mapa de Riesgos'!$O$73),"")</f>
        <v/>
      </c>
      <c r="Z25" s="59" t="str">
        <f>IF(AND('Mapa de Riesgos'!$Y$74="Alta",'Mapa de Riesgos'!$AA$74="Moderado"),CONCATENATE("R10C",'Mapa de Riesgos'!$O$74),"")</f>
        <v/>
      </c>
      <c r="AA25" s="60" t="str">
        <f>IF(AND('Mapa de Riesgos'!$Y$75="Alta",'Mapa de Riesgos'!$AA$75="Moderado"),CONCATENATE("R10C",'Mapa de Riesgos'!$O$75),"")</f>
        <v/>
      </c>
      <c r="AB25" s="58" t="str">
        <f>IF(AND('Mapa de Riesgos'!$Y$70="Alta",'Mapa de Riesgos'!$AA$70="Mayor"),CONCATENATE("R10C",'Mapa de Riesgos'!$O$70),"")</f>
        <v/>
      </c>
      <c r="AC25" s="59" t="str">
        <f>IF(AND('Mapa de Riesgos'!$Y$71="Alta",'Mapa de Riesgos'!$AA$71="Mayor"),CONCATENATE("R10C",'Mapa de Riesgos'!$O$71),"")</f>
        <v/>
      </c>
      <c r="AD25" s="59" t="str">
        <f>IF(AND('Mapa de Riesgos'!$Y$72="Alta",'Mapa de Riesgos'!$AA$72="Mayor"),CONCATENATE("R10C",'Mapa de Riesgos'!$O$72),"")</f>
        <v/>
      </c>
      <c r="AE25" s="59" t="str">
        <f>IF(AND('Mapa de Riesgos'!$Y$73="Alta",'Mapa de Riesgos'!$AA$73="Mayor"),CONCATENATE("R10C",'Mapa de Riesgos'!$O$73),"")</f>
        <v/>
      </c>
      <c r="AF25" s="59" t="str">
        <f>IF(AND('Mapa de Riesgos'!$Y$74="Alta",'Mapa de Riesgos'!$AA$74="Mayor"),CONCATENATE("R10C",'Mapa de Riesgos'!$O$74),"")</f>
        <v/>
      </c>
      <c r="AG25" s="60" t="str">
        <f>IF(AND('Mapa de Riesgos'!$Y$75="Alta",'Mapa de Riesgos'!$AA$75="Mayor"),CONCATENATE("R10C",'Mapa de Riesgos'!$O$75),"")</f>
        <v/>
      </c>
      <c r="AH25" s="61" t="str">
        <f>IF(AND('Mapa de Riesgos'!$Y$70="Alta",'Mapa de Riesgos'!$AA$70="Catastrófico"),CONCATENATE("R10C",'Mapa de Riesgos'!$O$70),"")</f>
        <v/>
      </c>
      <c r="AI25" s="62" t="str">
        <f>IF(AND('Mapa de Riesgos'!$Y$71="Alta",'Mapa de Riesgos'!$AA$71="Catastrófico"),CONCATENATE("R10C",'Mapa de Riesgos'!$O$71),"")</f>
        <v/>
      </c>
      <c r="AJ25" s="62" t="str">
        <f>IF(AND('Mapa de Riesgos'!$Y$72="Alta",'Mapa de Riesgos'!$AA$72="Catastrófico"),CONCATENATE("R10C",'Mapa de Riesgos'!$O$72),"")</f>
        <v/>
      </c>
      <c r="AK25" s="62" t="str">
        <f>IF(AND('Mapa de Riesgos'!$Y$73="Alta",'Mapa de Riesgos'!$AA$73="Catastrófico"),CONCATENATE("R10C",'Mapa de Riesgos'!$O$73),"")</f>
        <v/>
      </c>
      <c r="AL25" s="62" t="str">
        <f>IF(AND('Mapa de Riesgos'!$Y$74="Alta",'Mapa de Riesgos'!$AA$74="Catastrófico"),CONCATENATE("R10C",'Mapa de Riesgos'!$O$74),"")</f>
        <v/>
      </c>
      <c r="AM25" s="63" t="str">
        <f>IF(AND('Mapa de Riesgos'!$Y$75="Alta",'Mapa de Riesgos'!$AA$75="Catastrófico"),CONCATENATE("R10C",'Mapa de Riesgos'!$O$75),"")</f>
        <v/>
      </c>
      <c r="AN25" s="83"/>
      <c r="AO25" s="578"/>
      <c r="AP25" s="579"/>
      <c r="AQ25" s="579"/>
      <c r="AR25" s="579"/>
      <c r="AS25" s="579"/>
      <c r="AT25" s="580"/>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86"/>
      <c r="C26" s="486"/>
      <c r="D26" s="487"/>
      <c r="E26" s="581" t="s">
        <v>239</v>
      </c>
      <c r="F26" s="582"/>
      <c r="G26" s="582"/>
      <c r="H26" s="582"/>
      <c r="I26" s="599"/>
      <c r="J26" s="64" t="str">
        <f>IF(AND('Mapa de Riesgos'!$Y$12="Media",'Mapa de Riesgos'!$AA$12="Leve"),CONCATENATE("R1C",'Mapa de Riesgos'!$O$12),"")</f>
        <v/>
      </c>
      <c r="K26" s="65" t="str">
        <f>IF(AND('Mapa de Riesgos'!$Y$15="Media",'Mapa de Riesgos'!$AA$15="Leve"),CONCATENATE("R1C",'Mapa de Riesgos'!$O$15),"")</f>
        <v/>
      </c>
      <c r="L26" s="65" t="str">
        <f>IF(AND('Mapa de Riesgos'!$Y$16="Media",'Mapa de Riesgos'!$AA$16="Leve"),CONCATENATE("R1C",'Mapa de Riesgos'!$O$16),"")</f>
        <v/>
      </c>
      <c r="M26" s="65" t="str">
        <f>IF(AND('Mapa de Riesgos'!$Y$17="Media",'Mapa de Riesgos'!$AA$17="Leve"),CONCATENATE("R1C",'Mapa de Riesgos'!$O$17),"")</f>
        <v/>
      </c>
      <c r="N26" s="65" t="str">
        <f>IF(AND('Mapa de Riesgos'!$Y$18="Media",'Mapa de Riesgos'!$AA$18="Leve"),CONCATENATE("R1C",'Mapa de Riesgos'!$O$18),"")</f>
        <v/>
      </c>
      <c r="O26" s="66" t="str">
        <f>IF(AND('Mapa de Riesgos'!$Y$19="Media",'Mapa de Riesgos'!$AA$19="Leve"),CONCATENATE("R1C",'Mapa de Riesgos'!$O$19),"")</f>
        <v/>
      </c>
      <c r="P26" s="64" t="str">
        <f>IF(AND('Mapa de Riesgos'!$Y$12="Media",'Mapa de Riesgos'!$AA$12="Menor"),CONCATENATE("R1C",'Mapa de Riesgos'!$O$12),"")</f>
        <v/>
      </c>
      <c r="Q26" s="65" t="str">
        <f>IF(AND('Mapa de Riesgos'!$Y$15="Media",'Mapa de Riesgos'!$AA$15="Menor"),CONCATENATE("R1C",'Mapa de Riesgos'!$O$15),"")</f>
        <v/>
      </c>
      <c r="R26" s="65" t="str">
        <f>IF(AND('Mapa de Riesgos'!$Y$16="Media",'Mapa de Riesgos'!$AA$16="Menor"),CONCATENATE("R1C",'Mapa de Riesgos'!$O$16),"")</f>
        <v/>
      </c>
      <c r="S26" s="65" t="str">
        <f>IF(AND('Mapa de Riesgos'!$Y$17="Media",'Mapa de Riesgos'!$AA$17="Menor"),CONCATENATE("R1C",'Mapa de Riesgos'!$O$17),"")</f>
        <v/>
      </c>
      <c r="T26" s="65" t="str">
        <f>IF(AND('Mapa de Riesgos'!$Y$18="Media",'Mapa de Riesgos'!$AA$18="Menor"),CONCATENATE("R1C",'Mapa de Riesgos'!$O$18),"")</f>
        <v/>
      </c>
      <c r="U26" s="66" t="str">
        <f>IF(AND('Mapa de Riesgos'!$Y$19="Media",'Mapa de Riesgos'!$AA$19="Menor"),CONCATENATE("R1C",'Mapa de Riesgos'!$O$19),"")</f>
        <v/>
      </c>
      <c r="V26" s="64" t="str">
        <f>IF(AND('Mapa de Riesgos'!$Y$12="Media",'Mapa de Riesgos'!$AA$12="Moderado"),CONCATENATE("R1C",'Mapa de Riesgos'!$O$12),"")</f>
        <v/>
      </c>
      <c r="W26" s="65" t="str">
        <f>IF(AND('Mapa de Riesgos'!$Y$15="Media",'Mapa de Riesgos'!$AA$15="Moderado"),CONCATENATE("R1C",'Mapa de Riesgos'!$O$15),"")</f>
        <v/>
      </c>
      <c r="X26" s="65" t="str">
        <f>IF(AND('Mapa de Riesgos'!$Y$16="Media",'Mapa de Riesgos'!$AA$16="Moderado"),CONCATENATE("R1C",'Mapa de Riesgos'!$O$16),"")</f>
        <v/>
      </c>
      <c r="Y26" s="65" t="str">
        <f>IF(AND('Mapa de Riesgos'!$Y$17="Media",'Mapa de Riesgos'!$AA$17="Moderado"),CONCATENATE("R1C",'Mapa de Riesgos'!$O$17),"")</f>
        <v/>
      </c>
      <c r="Z26" s="65" t="str">
        <f>IF(AND('Mapa de Riesgos'!$Y$18="Media",'Mapa de Riesgos'!$AA$18="Moderado"),CONCATENATE("R1C",'Mapa de Riesgos'!$O$18),"")</f>
        <v/>
      </c>
      <c r="AA26" s="66" t="str">
        <f>IF(AND('Mapa de Riesgos'!$Y$19="Media",'Mapa de Riesgos'!$AA$19="Moderado"),CONCATENATE("R1C",'Mapa de Riesgos'!$O$19),"")</f>
        <v/>
      </c>
      <c r="AB26" s="46" t="str">
        <f>IF(AND('Mapa de Riesgos'!$Y$12="Media",'Mapa de Riesgos'!$AA$12="Mayor"),CONCATENATE("R1C",'Mapa de Riesgos'!$O$12),"")</f>
        <v/>
      </c>
      <c r="AC26" s="47" t="str">
        <f>IF(AND('Mapa de Riesgos'!$Y$15="Media",'Mapa de Riesgos'!$AA$15="Mayor"),CONCATENATE("R1C",'Mapa de Riesgos'!$O$15),"")</f>
        <v/>
      </c>
      <c r="AD26" s="47" t="str">
        <f>IF(AND('Mapa de Riesgos'!$Y$16="Media",'Mapa de Riesgos'!$AA$16="Mayor"),CONCATENATE("R1C",'Mapa de Riesgos'!$O$16),"")</f>
        <v/>
      </c>
      <c r="AE26" s="47" t="str">
        <f>IF(AND('Mapa de Riesgos'!$Y$17="Media",'Mapa de Riesgos'!$AA$17="Mayor"),CONCATENATE("R1C",'Mapa de Riesgos'!$O$17),"")</f>
        <v/>
      </c>
      <c r="AF26" s="47" t="str">
        <f>IF(AND('Mapa de Riesgos'!$Y$18="Media",'Mapa de Riesgos'!$AA$18="Mayor"),CONCATENATE("R1C",'Mapa de Riesgos'!$O$18),"")</f>
        <v/>
      </c>
      <c r="AG26" s="48" t="str">
        <f>IF(AND('Mapa de Riesgos'!$Y$19="Media",'Mapa de Riesgos'!$AA$19="Mayor"),CONCATENATE("R1C",'Mapa de Riesgos'!$O$19),"")</f>
        <v/>
      </c>
      <c r="AH26" s="49" t="str">
        <f>IF(AND('Mapa de Riesgos'!$Y$12="Media",'Mapa de Riesgos'!$AA$12="Catastrófico"),CONCATENATE("R1C",'Mapa de Riesgos'!$O$12),"")</f>
        <v/>
      </c>
      <c r="AI26" s="50" t="str">
        <f>IF(AND('Mapa de Riesgos'!$Y$15="Media",'Mapa de Riesgos'!$AA$15="Catastrófico"),CONCATENATE("R1C",'Mapa de Riesgos'!$O$15),"")</f>
        <v/>
      </c>
      <c r="AJ26" s="50" t="str">
        <f>IF(AND('Mapa de Riesgos'!$Y$16="Media",'Mapa de Riesgos'!$AA$16="Catastrófico"),CONCATENATE("R1C",'Mapa de Riesgos'!$O$16),"")</f>
        <v/>
      </c>
      <c r="AK26" s="50" t="str">
        <f>IF(AND('Mapa de Riesgos'!$Y$17="Media",'Mapa de Riesgos'!$AA$17="Catastrófico"),CONCATENATE("R1C",'Mapa de Riesgos'!$O$17),"")</f>
        <v/>
      </c>
      <c r="AL26" s="50" t="str">
        <f>IF(AND('Mapa de Riesgos'!$Y$18="Media",'Mapa de Riesgos'!$AA$18="Catastrófico"),CONCATENATE("R1C",'Mapa de Riesgos'!$O$18),"")</f>
        <v/>
      </c>
      <c r="AM26" s="51" t="str">
        <f>IF(AND('Mapa de Riesgos'!$Y$19="Media",'Mapa de Riesgos'!$AA$19="Catastrófico"),CONCATENATE("R1C",'Mapa de Riesgos'!$O$19),"")</f>
        <v/>
      </c>
      <c r="AN26" s="83"/>
      <c r="AO26" s="611" t="s">
        <v>240</v>
      </c>
      <c r="AP26" s="612"/>
      <c r="AQ26" s="612"/>
      <c r="AR26" s="612"/>
      <c r="AS26" s="612"/>
      <c r="AT26" s="61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86"/>
      <c r="C27" s="486"/>
      <c r="D27" s="487"/>
      <c r="E27" s="583"/>
      <c r="F27" s="584"/>
      <c r="G27" s="584"/>
      <c r="H27" s="584"/>
      <c r="I27" s="600"/>
      <c r="J27" s="67" t="str">
        <f>IF(AND('Mapa de Riesgos'!$Y$20="Media",'Mapa de Riesgos'!$AA$20="Leve"),CONCATENATE("R2C",'Mapa de Riesgos'!$O$20),"")</f>
        <v/>
      </c>
      <c r="K27" s="68" t="str">
        <f>IF(AND('Mapa de Riesgos'!$Y$21="Media",'Mapa de Riesgos'!$AA$21="Leve"),CONCATENATE("R2C",'Mapa de Riesgos'!$O$21),"")</f>
        <v/>
      </c>
      <c r="L27" s="68" t="str">
        <f>IF(AND('Mapa de Riesgos'!$Y$22="Media",'Mapa de Riesgos'!$AA$22="Leve"),CONCATENATE("R2C",'Mapa de Riesgos'!$O$22),"")</f>
        <v/>
      </c>
      <c r="M27" s="68" t="str">
        <f>IF(AND('Mapa de Riesgos'!$Y$23="Media",'Mapa de Riesgos'!$AA$23="Leve"),CONCATENATE("R2C",'Mapa de Riesgos'!$O$23),"")</f>
        <v/>
      </c>
      <c r="N27" s="68" t="str">
        <f>IF(AND('Mapa de Riesgos'!$Y$24="Media",'Mapa de Riesgos'!$AA$24="Leve"),CONCATENATE("R2C",'Mapa de Riesgos'!$O$24),"")</f>
        <v/>
      </c>
      <c r="O27" s="69" t="str">
        <f>IF(AND('Mapa de Riesgos'!$Y$25="Media",'Mapa de Riesgos'!$AA$25="Leve"),CONCATENATE("R2C",'Mapa de Riesgos'!$O$25),"")</f>
        <v/>
      </c>
      <c r="P27" s="67" t="str">
        <f>IF(AND('Mapa de Riesgos'!$Y$20="Media",'Mapa de Riesgos'!$AA$20="Menor"),CONCATENATE("R2C",'Mapa de Riesgos'!$O$20),"")</f>
        <v/>
      </c>
      <c r="Q27" s="68" t="str">
        <f>IF(AND('Mapa de Riesgos'!$Y$21="Media",'Mapa de Riesgos'!$AA$21="Menor"),CONCATENATE("R2C",'Mapa de Riesgos'!$O$21),"")</f>
        <v/>
      </c>
      <c r="R27" s="68" t="str">
        <f>IF(AND('Mapa de Riesgos'!$Y$22="Media",'Mapa de Riesgos'!$AA$22="Menor"),CONCATENATE("R2C",'Mapa de Riesgos'!$O$22),"")</f>
        <v/>
      </c>
      <c r="S27" s="68" t="str">
        <f>IF(AND('Mapa de Riesgos'!$Y$23="Media",'Mapa de Riesgos'!$AA$23="Menor"),CONCATENATE("R2C",'Mapa de Riesgos'!$O$23),"")</f>
        <v/>
      </c>
      <c r="T27" s="68" t="str">
        <f>IF(AND('Mapa de Riesgos'!$Y$24="Media",'Mapa de Riesgos'!$AA$24="Menor"),CONCATENATE("R2C",'Mapa de Riesgos'!$O$24),"")</f>
        <v/>
      </c>
      <c r="U27" s="69" t="str">
        <f>IF(AND('Mapa de Riesgos'!$Y$25="Media",'Mapa de Riesgos'!$AA$25="Menor"),CONCATENATE("R2C",'Mapa de Riesgos'!$O$25),"")</f>
        <v/>
      </c>
      <c r="V27" s="67" t="str">
        <f>IF(AND('Mapa de Riesgos'!$Y$20="Media",'Mapa de Riesgos'!$AA$20="Moderado"),CONCATENATE("R2C",'Mapa de Riesgos'!$O$20),"")</f>
        <v/>
      </c>
      <c r="W27" s="68" t="str">
        <f>IF(AND('Mapa de Riesgos'!$Y$21="Media",'Mapa de Riesgos'!$AA$21="Moderado"),CONCATENATE("R2C",'Mapa de Riesgos'!$O$21),"")</f>
        <v/>
      </c>
      <c r="X27" s="68" t="str">
        <f>IF(AND('Mapa de Riesgos'!$Y$22="Media",'Mapa de Riesgos'!$AA$22="Moderado"),CONCATENATE("R2C",'Mapa de Riesgos'!$O$22),"")</f>
        <v/>
      </c>
      <c r="Y27" s="68" t="str">
        <f>IF(AND('Mapa de Riesgos'!$Y$23="Media",'Mapa de Riesgos'!$AA$23="Moderado"),CONCATENATE("R2C",'Mapa de Riesgos'!$O$23),"")</f>
        <v/>
      </c>
      <c r="Z27" s="68" t="str">
        <f>IF(AND('Mapa de Riesgos'!$Y$24="Media",'Mapa de Riesgos'!$AA$24="Moderado"),CONCATENATE("R2C",'Mapa de Riesgos'!$O$24),"")</f>
        <v/>
      </c>
      <c r="AA27" s="69" t="str">
        <f>IF(AND('Mapa de Riesgos'!$Y$25="Media",'Mapa de Riesgos'!$AA$25="Moderado"),CONCATENATE("R2C",'Mapa de Riesgos'!$O$25),"")</f>
        <v/>
      </c>
      <c r="AB27" s="52" t="str">
        <f>IF(AND('Mapa de Riesgos'!$Y$20="Media",'Mapa de Riesgos'!$AA$20="Mayor"),CONCATENATE("R2C",'Mapa de Riesgos'!$O$20),"")</f>
        <v/>
      </c>
      <c r="AC27" s="53" t="str">
        <f>IF(AND('Mapa de Riesgos'!$Y$21="Media",'Mapa de Riesgos'!$AA$21="Mayor"),CONCATENATE("R2C",'Mapa de Riesgos'!$O$21),"")</f>
        <v/>
      </c>
      <c r="AD27" s="53" t="str">
        <f>IF(AND('Mapa de Riesgos'!$Y$22="Media",'Mapa de Riesgos'!$AA$22="Mayor"),CONCATENATE("R2C",'Mapa de Riesgos'!$O$22),"")</f>
        <v/>
      </c>
      <c r="AE27" s="53" t="str">
        <f>IF(AND('Mapa de Riesgos'!$Y$23="Media",'Mapa de Riesgos'!$AA$23="Mayor"),CONCATENATE("R2C",'Mapa de Riesgos'!$O$23),"")</f>
        <v/>
      </c>
      <c r="AF27" s="53" t="str">
        <f>IF(AND('Mapa de Riesgos'!$Y$24="Media",'Mapa de Riesgos'!$AA$24="Mayor"),CONCATENATE("R2C",'Mapa de Riesgos'!$O$24),"")</f>
        <v/>
      </c>
      <c r="AG27" s="54" t="str">
        <f>IF(AND('Mapa de Riesgos'!$Y$25="Media",'Mapa de Riesgos'!$AA$25="Mayor"),CONCATENATE("R2C",'Mapa de Riesgos'!$O$25),"")</f>
        <v/>
      </c>
      <c r="AH27" s="55" t="str">
        <f>IF(AND('Mapa de Riesgos'!$Y$20="Media",'Mapa de Riesgos'!$AA$20="Catastrófico"),CONCATENATE("R2C",'Mapa de Riesgos'!$O$20),"")</f>
        <v/>
      </c>
      <c r="AI27" s="56" t="str">
        <f>IF(AND('Mapa de Riesgos'!$Y$21="Media",'Mapa de Riesgos'!$AA$21="Catastrófico"),CONCATENATE("R2C",'Mapa de Riesgos'!$O$21),"")</f>
        <v/>
      </c>
      <c r="AJ27" s="56" t="str">
        <f>IF(AND('Mapa de Riesgos'!$Y$22="Media",'Mapa de Riesgos'!$AA$22="Catastrófico"),CONCATENATE("R2C",'Mapa de Riesgos'!$O$22),"")</f>
        <v/>
      </c>
      <c r="AK27" s="56" t="str">
        <f>IF(AND('Mapa de Riesgos'!$Y$23="Media",'Mapa de Riesgos'!$AA$23="Catastrófico"),CONCATENATE("R2C",'Mapa de Riesgos'!$O$23),"")</f>
        <v/>
      </c>
      <c r="AL27" s="56" t="str">
        <f>IF(AND('Mapa de Riesgos'!$Y$24="Media",'Mapa de Riesgos'!$AA$24="Catastrófico"),CONCATENATE("R2C",'Mapa de Riesgos'!$O$24),"")</f>
        <v/>
      </c>
      <c r="AM27" s="57" t="str">
        <f>IF(AND('Mapa de Riesgos'!$Y$25="Media",'Mapa de Riesgos'!$AA$25="Catastrófico"),CONCATENATE("R2C",'Mapa de Riesgos'!$O$25),"")</f>
        <v/>
      </c>
      <c r="AN27" s="83"/>
      <c r="AO27" s="614"/>
      <c r="AP27" s="615"/>
      <c r="AQ27" s="615"/>
      <c r="AR27" s="615"/>
      <c r="AS27" s="615"/>
      <c r="AT27" s="616"/>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86"/>
      <c r="C28" s="486"/>
      <c r="D28" s="487"/>
      <c r="E28" s="585"/>
      <c r="F28" s="584"/>
      <c r="G28" s="584"/>
      <c r="H28" s="584"/>
      <c r="I28" s="600"/>
      <c r="J28" s="67" t="str">
        <f>IF(AND('Mapa de Riesgos'!$Y$26="Media",'Mapa de Riesgos'!$AA$26="Leve"),CONCATENATE("R3C",'Mapa de Riesgos'!$O$26),"")</f>
        <v/>
      </c>
      <c r="K28" s="68" t="str">
        <f>IF(AND('Mapa de Riesgos'!$Y$27="Media",'Mapa de Riesgos'!$AA$27="Leve"),CONCATENATE("R3C",'Mapa de Riesgos'!$O$27),"")</f>
        <v/>
      </c>
      <c r="L28" s="68" t="str">
        <f>IF(AND('Mapa de Riesgos'!$Y$28="Media",'Mapa de Riesgos'!$AA$28="Leve"),CONCATENATE("R3C",'Mapa de Riesgos'!$O$28),"")</f>
        <v/>
      </c>
      <c r="M28" s="68" t="str">
        <f>IF(AND('Mapa de Riesgos'!$Y$29="Media",'Mapa de Riesgos'!$AA$29="Leve"),CONCATENATE("R3C",'Mapa de Riesgos'!$O$29),"")</f>
        <v/>
      </c>
      <c r="N28" s="68" t="str">
        <f>IF(AND('Mapa de Riesgos'!$Y$30="Media",'Mapa de Riesgos'!$AA$30="Leve"),CONCATENATE("R3C",'Mapa de Riesgos'!$O$30),"")</f>
        <v/>
      </c>
      <c r="O28" s="69" t="str">
        <f>IF(AND('Mapa de Riesgos'!$Y$31="Media",'Mapa de Riesgos'!$AA$31="Leve"),CONCATENATE("R3C",'Mapa de Riesgos'!$O$31),"")</f>
        <v/>
      </c>
      <c r="P28" s="67" t="str">
        <f>IF(AND('Mapa de Riesgos'!$Y$26="Media",'Mapa de Riesgos'!$AA$26="Menor"),CONCATENATE("R3C",'Mapa de Riesgos'!$O$26),"")</f>
        <v/>
      </c>
      <c r="Q28" s="68" t="str">
        <f>IF(AND('Mapa de Riesgos'!$Y$27="Media",'Mapa de Riesgos'!$AA$27="Menor"),CONCATENATE("R3C",'Mapa de Riesgos'!$O$27),"")</f>
        <v/>
      </c>
      <c r="R28" s="68" t="str">
        <f>IF(AND('Mapa de Riesgos'!$Y$28="Media",'Mapa de Riesgos'!$AA$28="Menor"),CONCATENATE("R3C",'Mapa de Riesgos'!$O$28),"")</f>
        <v/>
      </c>
      <c r="S28" s="68" t="str">
        <f>IF(AND('Mapa de Riesgos'!$Y$29="Media",'Mapa de Riesgos'!$AA$29="Menor"),CONCATENATE("R3C",'Mapa de Riesgos'!$O$29),"")</f>
        <v/>
      </c>
      <c r="T28" s="68" t="str">
        <f>IF(AND('Mapa de Riesgos'!$Y$30="Media",'Mapa de Riesgos'!$AA$30="Menor"),CONCATENATE("R3C",'Mapa de Riesgos'!$O$30),"")</f>
        <v/>
      </c>
      <c r="U28" s="69" t="str">
        <f>IF(AND('Mapa de Riesgos'!$Y$31="Media",'Mapa de Riesgos'!$AA$31="Menor"),CONCATENATE("R3C",'Mapa de Riesgos'!$O$31),"")</f>
        <v/>
      </c>
      <c r="V28" s="67" t="str">
        <f>IF(AND('Mapa de Riesgos'!$Y$26="Media",'Mapa de Riesgos'!$AA$26="Moderado"),CONCATENATE("R3C",'Mapa de Riesgos'!$O$26),"")</f>
        <v/>
      </c>
      <c r="W28" s="68" t="str">
        <f>IF(AND('Mapa de Riesgos'!$Y$27="Media",'Mapa de Riesgos'!$AA$27="Moderado"),CONCATENATE("R3C",'Mapa de Riesgos'!$O$27),"")</f>
        <v/>
      </c>
      <c r="X28" s="68" t="str">
        <f>IF(AND('Mapa de Riesgos'!$Y$28="Media",'Mapa de Riesgos'!$AA$28="Moderado"),CONCATENATE("R3C",'Mapa de Riesgos'!$O$28),"")</f>
        <v/>
      </c>
      <c r="Y28" s="68" t="str">
        <f>IF(AND('Mapa de Riesgos'!$Y$29="Media",'Mapa de Riesgos'!$AA$29="Moderado"),CONCATENATE("R3C",'Mapa de Riesgos'!$O$29),"")</f>
        <v/>
      </c>
      <c r="Z28" s="68" t="str">
        <f>IF(AND('Mapa de Riesgos'!$Y$30="Media",'Mapa de Riesgos'!$AA$30="Moderado"),CONCATENATE("R3C",'Mapa de Riesgos'!$O$30),"")</f>
        <v/>
      </c>
      <c r="AA28" s="69" t="str">
        <f>IF(AND('Mapa de Riesgos'!$Y$31="Media",'Mapa de Riesgos'!$AA$31="Moderado"),CONCATENATE("R3C",'Mapa de Riesgos'!$O$31),"")</f>
        <v/>
      </c>
      <c r="AB28" s="52" t="str">
        <f>IF(AND('Mapa de Riesgos'!$Y$26="Media",'Mapa de Riesgos'!$AA$26="Mayor"),CONCATENATE("R3C",'Mapa de Riesgos'!$O$26),"")</f>
        <v/>
      </c>
      <c r="AC28" s="53" t="str">
        <f>IF(AND('Mapa de Riesgos'!$Y$27="Media",'Mapa de Riesgos'!$AA$27="Mayor"),CONCATENATE("R3C",'Mapa de Riesgos'!$O$27),"")</f>
        <v/>
      </c>
      <c r="AD28" s="53" t="str">
        <f>IF(AND('Mapa de Riesgos'!$Y$28="Media",'Mapa de Riesgos'!$AA$28="Mayor"),CONCATENATE("R3C",'Mapa de Riesgos'!$O$28),"")</f>
        <v/>
      </c>
      <c r="AE28" s="53" t="str">
        <f>IF(AND('Mapa de Riesgos'!$Y$29="Media",'Mapa de Riesgos'!$AA$29="Mayor"),CONCATENATE("R3C",'Mapa de Riesgos'!$O$29),"")</f>
        <v/>
      </c>
      <c r="AF28" s="53" t="str">
        <f>IF(AND('Mapa de Riesgos'!$Y$30="Media",'Mapa de Riesgos'!$AA$30="Mayor"),CONCATENATE("R3C",'Mapa de Riesgos'!$O$30),"")</f>
        <v/>
      </c>
      <c r="AG28" s="54" t="str">
        <f>IF(AND('Mapa de Riesgos'!$Y$31="Media",'Mapa de Riesgos'!$AA$31="Mayor"),CONCATENATE("R3C",'Mapa de Riesgos'!$O$31),"")</f>
        <v/>
      </c>
      <c r="AH28" s="55" t="str">
        <f>IF(AND('Mapa de Riesgos'!$Y$26="Media",'Mapa de Riesgos'!$AA$26="Catastrófico"),CONCATENATE("R3C",'Mapa de Riesgos'!$O$26),"")</f>
        <v/>
      </c>
      <c r="AI28" s="56" t="str">
        <f>IF(AND('Mapa de Riesgos'!$Y$27="Media",'Mapa de Riesgos'!$AA$27="Catastrófico"),CONCATENATE("R3C",'Mapa de Riesgos'!$O$27),"")</f>
        <v/>
      </c>
      <c r="AJ28" s="56" t="str">
        <f>IF(AND('Mapa de Riesgos'!$Y$28="Media",'Mapa de Riesgos'!$AA$28="Catastrófico"),CONCATENATE("R3C",'Mapa de Riesgos'!$O$28),"")</f>
        <v/>
      </c>
      <c r="AK28" s="56" t="str">
        <f>IF(AND('Mapa de Riesgos'!$Y$29="Media",'Mapa de Riesgos'!$AA$29="Catastrófico"),CONCATENATE("R3C",'Mapa de Riesgos'!$O$29),"")</f>
        <v/>
      </c>
      <c r="AL28" s="56" t="str">
        <f>IF(AND('Mapa de Riesgos'!$Y$30="Media",'Mapa de Riesgos'!$AA$30="Catastrófico"),CONCATENATE("R3C",'Mapa de Riesgos'!$O$30),"")</f>
        <v/>
      </c>
      <c r="AM28" s="57" t="str">
        <f>IF(AND('Mapa de Riesgos'!$Y$31="Media",'Mapa de Riesgos'!$AA$31="Catastrófico"),CONCATENATE("R3C",'Mapa de Riesgos'!$O$31),"")</f>
        <v/>
      </c>
      <c r="AN28" s="83"/>
      <c r="AO28" s="614"/>
      <c r="AP28" s="615"/>
      <c r="AQ28" s="615"/>
      <c r="AR28" s="615"/>
      <c r="AS28" s="615"/>
      <c r="AT28" s="616"/>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86"/>
      <c r="C29" s="486"/>
      <c r="D29" s="487"/>
      <c r="E29" s="585"/>
      <c r="F29" s="584"/>
      <c r="G29" s="584"/>
      <c r="H29" s="584"/>
      <c r="I29" s="600"/>
      <c r="J29" s="67" t="str">
        <f>IF(AND('Mapa de Riesgos'!$Y$32="Media",'Mapa de Riesgos'!$AA$32="Leve"),CONCATENATE("R4C",'Mapa de Riesgos'!$O$32),"")</f>
        <v/>
      </c>
      <c r="K29" s="68" t="str">
        <f>IF(AND('Mapa de Riesgos'!$Y$34="Media",'Mapa de Riesgos'!$AA$34="Leve"),CONCATENATE("R4C",'Mapa de Riesgos'!$O$34),"")</f>
        <v/>
      </c>
      <c r="L29" s="68" t="str">
        <f>IF(AND('Mapa de Riesgos'!$Y$35="Media",'Mapa de Riesgos'!$AA$35="Leve"),CONCATENATE("R4C",'Mapa de Riesgos'!$O$35),"")</f>
        <v/>
      </c>
      <c r="M29" s="68" t="str">
        <f>IF(AND('Mapa de Riesgos'!$Y$36="Media",'Mapa de Riesgos'!$AA$36="Leve"),CONCATENATE("R4C",'Mapa de Riesgos'!$O$36),"")</f>
        <v/>
      </c>
      <c r="N29" s="68" t="str">
        <f>IF(AND('Mapa de Riesgos'!$Y$37="Media",'Mapa de Riesgos'!$AA$37="Leve"),CONCATENATE("R4C",'Mapa de Riesgos'!$O$37),"")</f>
        <v/>
      </c>
      <c r="O29" s="69" t="str">
        <f>IF(AND('Mapa de Riesgos'!$Y$38="Media",'Mapa de Riesgos'!$AA$38="Leve"),CONCATENATE("R4C",'Mapa de Riesgos'!$O$38),"")</f>
        <v/>
      </c>
      <c r="P29" s="67" t="str">
        <f>IF(AND('Mapa de Riesgos'!$Y$32="Media",'Mapa de Riesgos'!$AA$32="Menor"),CONCATENATE("R4C",'Mapa de Riesgos'!$O$32),"")</f>
        <v/>
      </c>
      <c r="Q29" s="68" t="str">
        <f>IF(AND('Mapa de Riesgos'!$Y$34="Media",'Mapa de Riesgos'!$AA$34="Menor"),CONCATENATE("R4C",'Mapa de Riesgos'!$O$34),"")</f>
        <v/>
      </c>
      <c r="R29" s="68" t="str">
        <f>IF(AND('Mapa de Riesgos'!$Y$35="Media",'Mapa de Riesgos'!$AA$35="Menor"),CONCATENATE("R4C",'Mapa de Riesgos'!$O$35),"")</f>
        <v/>
      </c>
      <c r="S29" s="68" t="str">
        <f>IF(AND('Mapa de Riesgos'!$Y$36="Media",'Mapa de Riesgos'!$AA$36="Menor"),CONCATENATE("R4C",'Mapa de Riesgos'!$O$36),"")</f>
        <v/>
      </c>
      <c r="T29" s="68" t="str">
        <f>IF(AND('Mapa de Riesgos'!$Y$37="Media",'Mapa de Riesgos'!$AA$37="Menor"),CONCATENATE("R4C",'Mapa de Riesgos'!$O$37),"")</f>
        <v/>
      </c>
      <c r="U29" s="69" t="str">
        <f>IF(AND('Mapa de Riesgos'!$Y$38="Media",'Mapa de Riesgos'!$AA$38="Menor"),CONCATENATE("R4C",'Mapa de Riesgos'!$O$38),"")</f>
        <v/>
      </c>
      <c r="V29" s="67" t="str">
        <f>IF(AND('Mapa de Riesgos'!$Y$32="Media",'Mapa de Riesgos'!$AA$32="Moderado"),CONCATENATE("R4C",'Mapa de Riesgos'!$O$32),"")</f>
        <v/>
      </c>
      <c r="W29" s="68" t="str">
        <f>IF(AND('Mapa de Riesgos'!$Y$34="Media",'Mapa de Riesgos'!$AA$34="Moderado"),CONCATENATE("R4C",'Mapa de Riesgos'!$O$34),"")</f>
        <v/>
      </c>
      <c r="X29" s="68" t="str">
        <f>IF(AND('Mapa de Riesgos'!$Y$35="Media",'Mapa de Riesgos'!$AA$35="Moderado"),CONCATENATE("R4C",'Mapa de Riesgos'!$O$35),"")</f>
        <v/>
      </c>
      <c r="Y29" s="68" t="str">
        <f>IF(AND('Mapa de Riesgos'!$Y$36="Media",'Mapa de Riesgos'!$AA$36="Moderado"),CONCATENATE("R4C",'Mapa de Riesgos'!$O$36),"")</f>
        <v/>
      </c>
      <c r="Z29" s="68" t="str">
        <f>IF(AND('Mapa de Riesgos'!$Y$37="Media",'Mapa de Riesgos'!$AA$37="Moderado"),CONCATENATE("R4C",'Mapa de Riesgos'!$O$37),"")</f>
        <v/>
      </c>
      <c r="AA29" s="69" t="str">
        <f>IF(AND('Mapa de Riesgos'!$Y$38="Media",'Mapa de Riesgos'!$AA$38="Moderado"),CONCATENATE("R4C",'Mapa de Riesgos'!$O$38),"")</f>
        <v/>
      </c>
      <c r="AB29" s="52" t="str">
        <f>IF(AND('Mapa de Riesgos'!$Y$32="Media",'Mapa de Riesgos'!$AA$32="Mayor"),CONCATENATE("R4C",'Mapa de Riesgos'!$O$32),"")</f>
        <v/>
      </c>
      <c r="AC29" s="53" t="str">
        <f>IF(AND('Mapa de Riesgos'!$Y$34="Media",'Mapa de Riesgos'!$AA$34="Mayor"),CONCATENATE("R4C",'Mapa de Riesgos'!$O$34),"")</f>
        <v/>
      </c>
      <c r="AD29" s="53" t="str">
        <f>IF(AND('Mapa de Riesgos'!$Y$35="Media",'Mapa de Riesgos'!$AA$35="Mayor"),CONCATENATE("R4C",'Mapa de Riesgos'!$O$35),"")</f>
        <v/>
      </c>
      <c r="AE29" s="53" t="str">
        <f>IF(AND('Mapa de Riesgos'!$Y$36="Media",'Mapa de Riesgos'!$AA$36="Mayor"),CONCATENATE("R4C",'Mapa de Riesgos'!$O$36),"")</f>
        <v/>
      </c>
      <c r="AF29" s="53" t="str">
        <f>IF(AND('Mapa de Riesgos'!$Y$37="Media",'Mapa de Riesgos'!$AA$37="Mayor"),CONCATENATE("R4C",'Mapa de Riesgos'!$O$37),"")</f>
        <v/>
      </c>
      <c r="AG29" s="54" t="str">
        <f>IF(AND('Mapa de Riesgos'!$Y$38="Media",'Mapa de Riesgos'!$AA$38="Mayor"),CONCATENATE("R4C",'Mapa de Riesgos'!$O$38),"")</f>
        <v/>
      </c>
      <c r="AH29" s="55" t="str">
        <f>IF(AND('Mapa de Riesgos'!$Y$32="Media",'Mapa de Riesgos'!$AA$32="Catastrófico"),CONCATENATE("R4C",'Mapa de Riesgos'!$O$32),"")</f>
        <v/>
      </c>
      <c r="AI29" s="56" t="str">
        <f>IF(AND('Mapa de Riesgos'!$Y$34="Media",'Mapa de Riesgos'!$AA$34="Catastrófico"),CONCATENATE("R4C",'Mapa de Riesgos'!$O$34),"")</f>
        <v/>
      </c>
      <c r="AJ29" s="56" t="str">
        <f>IF(AND('Mapa de Riesgos'!$Y$35="Media",'Mapa de Riesgos'!$AA$35="Catastrófico"),CONCATENATE("R4C",'Mapa de Riesgos'!$O$35),"")</f>
        <v/>
      </c>
      <c r="AK29" s="56" t="str">
        <f>IF(AND('Mapa de Riesgos'!$Y$36="Media",'Mapa de Riesgos'!$AA$36="Catastrófico"),CONCATENATE("R4C",'Mapa de Riesgos'!$O$36),"")</f>
        <v/>
      </c>
      <c r="AL29" s="56" t="str">
        <f>IF(AND('Mapa de Riesgos'!$Y$37="Media",'Mapa de Riesgos'!$AA$37="Catastrófico"),CONCATENATE("R4C",'Mapa de Riesgos'!$O$37),"")</f>
        <v/>
      </c>
      <c r="AM29" s="57" t="str">
        <f>IF(AND('Mapa de Riesgos'!$Y$38="Media",'Mapa de Riesgos'!$AA$38="Catastrófico"),CONCATENATE("R4C",'Mapa de Riesgos'!$O$38),"")</f>
        <v/>
      </c>
      <c r="AN29" s="83"/>
      <c r="AO29" s="614"/>
      <c r="AP29" s="615"/>
      <c r="AQ29" s="615"/>
      <c r="AR29" s="615"/>
      <c r="AS29" s="615"/>
      <c r="AT29" s="616"/>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86"/>
      <c r="C30" s="486"/>
      <c r="D30" s="487"/>
      <c r="E30" s="585"/>
      <c r="F30" s="584"/>
      <c r="G30" s="584"/>
      <c r="H30" s="584"/>
      <c r="I30" s="600"/>
      <c r="J30" s="67" t="str">
        <f>IF(AND('Mapa de Riesgos'!$Y$39="Media",'Mapa de Riesgos'!$AA$39="Leve"),CONCATENATE("R5C",'Mapa de Riesgos'!$O$39),"")</f>
        <v/>
      </c>
      <c r="K30" s="68" t="str">
        <f>IF(AND('Mapa de Riesgos'!$Y$41="Media",'Mapa de Riesgos'!$AA$41="Leve"),CONCATENATE("R5C",'Mapa de Riesgos'!$O$41),"")</f>
        <v/>
      </c>
      <c r="L30" s="68" t="str">
        <f>IF(AND('Mapa de Riesgos'!$Y$42="Media",'Mapa de Riesgos'!$AA$42="Leve"),CONCATENATE("R5C",'Mapa de Riesgos'!$O$42),"")</f>
        <v/>
      </c>
      <c r="M30" s="68" t="str">
        <f>IF(AND('Mapa de Riesgos'!$Y$43="Media",'Mapa de Riesgos'!$AA$43="Leve"),CONCATENATE("R5C",'Mapa de Riesgos'!$O$43),"")</f>
        <v/>
      </c>
      <c r="N30" s="68" t="str">
        <f>IF(AND('Mapa de Riesgos'!$Y$44="Media",'Mapa de Riesgos'!$AA$44="Leve"),CONCATENATE("R5C",'Mapa de Riesgos'!$O$44),"")</f>
        <v/>
      </c>
      <c r="O30" s="69" t="str">
        <f>IF(AND('Mapa de Riesgos'!$Y$45="Media",'Mapa de Riesgos'!$AA$45="Leve"),CONCATENATE("R5C",'Mapa de Riesgos'!$O$45),"")</f>
        <v/>
      </c>
      <c r="P30" s="67" t="str">
        <f>IF(AND('Mapa de Riesgos'!$Y$39="Media",'Mapa de Riesgos'!$AA$39="Menor"),CONCATENATE("R5C",'Mapa de Riesgos'!$O$39),"")</f>
        <v/>
      </c>
      <c r="Q30" s="68" t="str">
        <f>IF(AND('Mapa de Riesgos'!$Y$41="Media",'Mapa de Riesgos'!$AA$41="Menor"),CONCATENATE("R5C",'Mapa de Riesgos'!$O$41),"")</f>
        <v/>
      </c>
      <c r="R30" s="68" t="str">
        <f>IF(AND('Mapa de Riesgos'!$Y$42="Media",'Mapa de Riesgos'!$AA$42="Menor"),CONCATENATE("R5C",'Mapa de Riesgos'!$O$42),"")</f>
        <v/>
      </c>
      <c r="S30" s="68" t="str">
        <f>IF(AND('Mapa de Riesgos'!$Y$43="Media",'Mapa de Riesgos'!$AA$43="Menor"),CONCATENATE("R5C",'Mapa de Riesgos'!$O$43),"")</f>
        <v/>
      </c>
      <c r="T30" s="68" t="str">
        <f>IF(AND('Mapa de Riesgos'!$Y$44="Media",'Mapa de Riesgos'!$AA$44="Menor"),CONCATENATE("R5C",'Mapa de Riesgos'!$O$44),"")</f>
        <v/>
      </c>
      <c r="U30" s="69" t="str">
        <f>IF(AND('Mapa de Riesgos'!$Y$45="Media",'Mapa de Riesgos'!$AA$45="Menor"),CONCATENATE("R5C",'Mapa de Riesgos'!$O$45),"")</f>
        <v/>
      </c>
      <c r="V30" s="67" t="str">
        <f>IF(AND('Mapa de Riesgos'!$Y$39="Media",'Mapa de Riesgos'!$AA$39="Moderado"),CONCATENATE("R5C",'Mapa de Riesgos'!$O$39),"")</f>
        <v/>
      </c>
      <c r="W30" s="68" t="str">
        <f>IF(AND('Mapa de Riesgos'!$Y$41="Media",'Mapa de Riesgos'!$AA$41="Moderado"),CONCATENATE("R5C",'Mapa de Riesgos'!$O$41),"")</f>
        <v/>
      </c>
      <c r="X30" s="68" t="str">
        <f>IF(AND('Mapa de Riesgos'!$Y$42="Media",'Mapa de Riesgos'!$AA$42="Moderado"),CONCATENATE("R5C",'Mapa de Riesgos'!$O$42),"")</f>
        <v/>
      </c>
      <c r="Y30" s="68" t="str">
        <f>IF(AND('Mapa de Riesgos'!$Y$43="Media",'Mapa de Riesgos'!$AA$43="Moderado"),CONCATENATE("R5C",'Mapa de Riesgos'!$O$43),"")</f>
        <v/>
      </c>
      <c r="Z30" s="68" t="str">
        <f>IF(AND('Mapa de Riesgos'!$Y$44="Media",'Mapa de Riesgos'!$AA$44="Moderado"),CONCATENATE("R5C",'Mapa de Riesgos'!$O$44),"")</f>
        <v/>
      </c>
      <c r="AA30" s="69" t="str">
        <f>IF(AND('Mapa de Riesgos'!$Y$45="Media",'Mapa de Riesgos'!$AA$45="Moderado"),CONCATENATE("R5C",'Mapa de Riesgos'!$O$45),"")</f>
        <v/>
      </c>
      <c r="AB30" s="52" t="str">
        <f>IF(AND('Mapa de Riesgos'!$Y$39="Media",'Mapa de Riesgos'!$AA$39="Mayor"),CONCATENATE("R5C",'Mapa de Riesgos'!$O$39),"")</f>
        <v/>
      </c>
      <c r="AC30" s="53" t="str">
        <f>IF(AND('Mapa de Riesgos'!$Y$41="Media",'Mapa de Riesgos'!$AA$41="Mayor"),CONCATENATE("R5C",'Mapa de Riesgos'!$O$41),"")</f>
        <v/>
      </c>
      <c r="AD30" s="53" t="str">
        <f>IF(AND('Mapa de Riesgos'!$Y$42="Media",'Mapa de Riesgos'!$AA$42="Mayor"),CONCATENATE("R5C",'Mapa de Riesgos'!$O$42),"")</f>
        <v/>
      </c>
      <c r="AE30" s="53" t="str">
        <f>IF(AND('Mapa de Riesgos'!$Y$43="Media",'Mapa de Riesgos'!$AA$43="Mayor"),CONCATENATE("R5C",'Mapa de Riesgos'!$O$43),"")</f>
        <v/>
      </c>
      <c r="AF30" s="53" t="str">
        <f>IF(AND('Mapa de Riesgos'!$Y$44="Media",'Mapa de Riesgos'!$AA$44="Mayor"),CONCATENATE("R5C",'Mapa de Riesgos'!$O$44),"")</f>
        <v/>
      </c>
      <c r="AG30" s="54" t="str">
        <f>IF(AND('Mapa de Riesgos'!$Y$45="Media",'Mapa de Riesgos'!$AA$45="Mayor"),CONCATENATE("R5C",'Mapa de Riesgos'!$O$45),"")</f>
        <v/>
      </c>
      <c r="AH30" s="55" t="str">
        <f>IF(AND('Mapa de Riesgos'!$Y$39="Media",'Mapa de Riesgos'!$AA$39="Catastrófico"),CONCATENATE("R5C",'Mapa de Riesgos'!$O$39),"")</f>
        <v/>
      </c>
      <c r="AI30" s="56" t="str">
        <f>IF(AND('Mapa de Riesgos'!$Y$41="Media",'Mapa de Riesgos'!$AA$41="Catastrófico"),CONCATENATE("R5C",'Mapa de Riesgos'!$O$41),"")</f>
        <v/>
      </c>
      <c r="AJ30" s="56" t="str">
        <f>IF(AND('Mapa de Riesgos'!$Y$42="Media",'Mapa de Riesgos'!$AA$42="Catastrófico"),CONCATENATE("R5C",'Mapa de Riesgos'!$O$42),"")</f>
        <v/>
      </c>
      <c r="AK30" s="56" t="str">
        <f>IF(AND('Mapa de Riesgos'!$Y$43="Media",'Mapa de Riesgos'!$AA$43="Catastrófico"),CONCATENATE("R5C",'Mapa de Riesgos'!$O$43),"")</f>
        <v/>
      </c>
      <c r="AL30" s="56" t="str">
        <f>IF(AND('Mapa de Riesgos'!$Y$44="Media",'Mapa de Riesgos'!$AA$44="Catastrófico"),CONCATENATE("R5C",'Mapa de Riesgos'!$O$44),"")</f>
        <v/>
      </c>
      <c r="AM30" s="57" t="str">
        <f>IF(AND('Mapa de Riesgos'!$Y$45="Media",'Mapa de Riesgos'!$AA$45="Catastrófico"),CONCATENATE("R5C",'Mapa de Riesgos'!$O$45),"")</f>
        <v/>
      </c>
      <c r="AN30" s="83"/>
      <c r="AO30" s="614"/>
      <c r="AP30" s="615"/>
      <c r="AQ30" s="615"/>
      <c r="AR30" s="615"/>
      <c r="AS30" s="615"/>
      <c r="AT30" s="616"/>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86"/>
      <c r="C31" s="486"/>
      <c r="D31" s="487"/>
      <c r="E31" s="585"/>
      <c r="F31" s="584"/>
      <c r="G31" s="584"/>
      <c r="H31" s="584"/>
      <c r="I31" s="600"/>
      <c r="J31" s="67" t="str">
        <f>IF(AND('Mapa de Riesgos'!$Y$46="Media",'Mapa de Riesgos'!$AA$46="Leve"),CONCATENATE("R6C",'Mapa de Riesgos'!$O$46),"")</f>
        <v/>
      </c>
      <c r="K31" s="68" t="str">
        <f>IF(AND('Mapa de Riesgos'!$Y$47="Media",'Mapa de Riesgos'!$AA$47="Leve"),CONCATENATE("R6C",'Mapa de Riesgos'!$O$47),"")</f>
        <v/>
      </c>
      <c r="L31" s="68" t="str">
        <f>IF(AND('Mapa de Riesgos'!$Y$48="Media",'Mapa de Riesgos'!$AA$48="Leve"),CONCATENATE("R6C",'Mapa de Riesgos'!$O$48),"")</f>
        <v/>
      </c>
      <c r="M31" s="68" t="str">
        <f>IF(AND('Mapa de Riesgos'!$Y$49="Media",'Mapa de Riesgos'!$AA$49="Leve"),CONCATENATE("R6C",'Mapa de Riesgos'!$O$49),"")</f>
        <v/>
      </c>
      <c r="N31" s="68" t="str">
        <f>IF(AND('Mapa de Riesgos'!$Y$50="Media",'Mapa de Riesgos'!$AA$50="Leve"),CONCATENATE("R6C",'Mapa de Riesgos'!$O$50),"")</f>
        <v/>
      </c>
      <c r="O31" s="69" t="str">
        <f>IF(AND('Mapa de Riesgos'!$Y$51="Media",'Mapa de Riesgos'!$AA$51="Leve"),CONCATENATE("R6C",'Mapa de Riesgos'!$O$51),"")</f>
        <v/>
      </c>
      <c r="P31" s="67" t="str">
        <f>IF(AND('Mapa de Riesgos'!$Y$46="Media",'Mapa de Riesgos'!$AA$46="Menor"),CONCATENATE("R6C",'Mapa de Riesgos'!$O$46),"")</f>
        <v/>
      </c>
      <c r="Q31" s="68" t="str">
        <f>IF(AND('Mapa de Riesgos'!$Y$47="Media",'Mapa de Riesgos'!$AA$47="Menor"),CONCATENATE("R6C",'Mapa de Riesgos'!$O$47),"")</f>
        <v/>
      </c>
      <c r="R31" s="68" t="str">
        <f>IF(AND('Mapa de Riesgos'!$Y$48="Media",'Mapa de Riesgos'!$AA$48="Menor"),CONCATENATE("R6C",'Mapa de Riesgos'!$O$48),"")</f>
        <v/>
      </c>
      <c r="S31" s="68" t="str">
        <f>IF(AND('Mapa de Riesgos'!$Y$49="Media",'Mapa de Riesgos'!$AA$49="Menor"),CONCATENATE("R6C",'Mapa de Riesgos'!$O$49),"")</f>
        <v/>
      </c>
      <c r="T31" s="68" t="str">
        <f>IF(AND('Mapa de Riesgos'!$Y$50="Media",'Mapa de Riesgos'!$AA$50="Menor"),CONCATENATE("R6C",'Mapa de Riesgos'!$O$50),"")</f>
        <v/>
      </c>
      <c r="U31" s="69" t="str">
        <f>IF(AND('Mapa de Riesgos'!$Y$51="Media",'Mapa de Riesgos'!$AA$51="Menor"),CONCATENATE("R6C",'Mapa de Riesgos'!$O$51),"")</f>
        <v/>
      </c>
      <c r="V31" s="67" t="str">
        <f>IF(AND('Mapa de Riesgos'!$Y$46="Media",'Mapa de Riesgos'!$AA$46="Moderado"),CONCATENATE("R6C",'Mapa de Riesgos'!$O$46),"")</f>
        <v/>
      </c>
      <c r="W31" s="68" t="str">
        <f>IF(AND('Mapa de Riesgos'!$Y$47="Media",'Mapa de Riesgos'!$AA$47="Moderado"),CONCATENATE("R6C",'Mapa de Riesgos'!$O$47),"")</f>
        <v/>
      </c>
      <c r="X31" s="68" t="str">
        <f>IF(AND('Mapa de Riesgos'!$Y$48="Media",'Mapa de Riesgos'!$AA$48="Moderado"),CONCATENATE("R6C",'Mapa de Riesgos'!$O$48),"")</f>
        <v/>
      </c>
      <c r="Y31" s="68" t="str">
        <f>IF(AND('Mapa de Riesgos'!$Y$49="Media",'Mapa de Riesgos'!$AA$49="Moderado"),CONCATENATE("R6C",'Mapa de Riesgos'!$O$49),"")</f>
        <v/>
      </c>
      <c r="Z31" s="68" t="str">
        <f>IF(AND('Mapa de Riesgos'!$Y$50="Media",'Mapa de Riesgos'!$AA$50="Moderado"),CONCATENATE("R6C",'Mapa de Riesgos'!$O$50),"")</f>
        <v/>
      </c>
      <c r="AA31" s="69" t="str">
        <f>IF(AND('Mapa de Riesgos'!$Y$51="Media",'Mapa de Riesgos'!$AA$51="Moderado"),CONCATENATE("R6C",'Mapa de Riesgos'!$O$51),"")</f>
        <v/>
      </c>
      <c r="AB31" s="52" t="str">
        <f>IF(AND('Mapa de Riesgos'!$Y$46="Media",'Mapa de Riesgos'!$AA$46="Mayor"),CONCATENATE("R6C",'Mapa de Riesgos'!$O$46),"")</f>
        <v/>
      </c>
      <c r="AC31" s="53" t="str">
        <f>IF(AND('Mapa de Riesgos'!$Y$47="Media",'Mapa de Riesgos'!$AA$47="Mayor"),CONCATENATE("R6C",'Mapa de Riesgos'!$O$47),"")</f>
        <v/>
      </c>
      <c r="AD31" s="53" t="str">
        <f>IF(AND('Mapa de Riesgos'!$Y$48="Media",'Mapa de Riesgos'!$AA$48="Mayor"),CONCATENATE("R6C",'Mapa de Riesgos'!$O$48),"")</f>
        <v/>
      </c>
      <c r="AE31" s="53" t="str">
        <f>IF(AND('Mapa de Riesgos'!$Y$49="Media",'Mapa de Riesgos'!$AA$49="Mayor"),CONCATENATE("R6C",'Mapa de Riesgos'!$O$49),"")</f>
        <v/>
      </c>
      <c r="AF31" s="53" t="str">
        <f>IF(AND('Mapa de Riesgos'!$Y$50="Media",'Mapa de Riesgos'!$AA$50="Mayor"),CONCATENATE("R6C",'Mapa de Riesgos'!$O$50),"")</f>
        <v/>
      </c>
      <c r="AG31" s="54" t="str">
        <f>IF(AND('Mapa de Riesgos'!$Y$51="Media",'Mapa de Riesgos'!$AA$51="Mayor"),CONCATENATE("R6C",'Mapa de Riesgos'!$O$51),"")</f>
        <v/>
      </c>
      <c r="AH31" s="55" t="str">
        <f>IF(AND('Mapa de Riesgos'!$Y$46="Media",'Mapa de Riesgos'!$AA$46="Catastrófico"),CONCATENATE("R6C",'Mapa de Riesgos'!$O$46),"")</f>
        <v/>
      </c>
      <c r="AI31" s="56" t="str">
        <f>IF(AND('Mapa de Riesgos'!$Y$47="Media",'Mapa de Riesgos'!$AA$47="Catastrófico"),CONCATENATE("R6C",'Mapa de Riesgos'!$O$47),"")</f>
        <v/>
      </c>
      <c r="AJ31" s="56" t="str">
        <f>IF(AND('Mapa de Riesgos'!$Y$48="Media",'Mapa de Riesgos'!$AA$48="Catastrófico"),CONCATENATE("R6C",'Mapa de Riesgos'!$O$48),"")</f>
        <v/>
      </c>
      <c r="AK31" s="56" t="str">
        <f>IF(AND('Mapa de Riesgos'!$Y$49="Media",'Mapa de Riesgos'!$AA$49="Catastrófico"),CONCATENATE("R6C",'Mapa de Riesgos'!$O$49),"")</f>
        <v/>
      </c>
      <c r="AL31" s="56" t="str">
        <f>IF(AND('Mapa de Riesgos'!$Y$50="Media",'Mapa de Riesgos'!$AA$50="Catastrófico"),CONCATENATE("R6C",'Mapa de Riesgos'!$O$50),"")</f>
        <v/>
      </c>
      <c r="AM31" s="57" t="str">
        <f>IF(AND('Mapa de Riesgos'!$Y$51="Media",'Mapa de Riesgos'!$AA$51="Catastrófico"),CONCATENATE("R6C",'Mapa de Riesgos'!$O$51),"")</f>
        <v/>
      </c>
      <c r="AN31" s="83"/>
      <c r="AO31" s="614"/>
      <c r="AP31" s="615"/>
      <c r="AQ31" s="615"/>
      <c r="AR31" s="615"/>
      <c r="AS31" s="615"/>
      <c r="AT31" s="616"/>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86"/>
      <c r="C32" s="486"/>
      <c r="D32" s="487"/>
      <c r="E32" s="585"/>
      <c r="F32" s="584"/>
      <c r="G32" s="584"/>
      <c r="H32" s="584"/>
      <c r="I32" s="600"/>
      <c r="J32" s="67" t="str">
        <f>IF(AND('Mapa de Riesgos'!$Y$52="Media",'Mapa de Riesgos'!$AA$52="Leve"),CONCATENATE("R7C",'Mapa de Riesgos'!$O$52),"")</f>
        <v/>
      </c>
      <c r="K32" s="68" t="str">
        <f>IF(AND('Mapa de Riesgos'!$Y$53="Media",'Mapa de Riesgos'!$AA$53="Leve"),CONCATENATE("R7C",'Mapa de Riesgos'!$O$53),"")</f>
        <v/>
      </c>
      <c r="L32" s="68" t="str">
        <f>IF(AND('Mapa de Riesgos'!$Y$54="Media",'Mapa de Riesgos'!$AA$54="Leve"),CONCATENATE("R7C",'Mapa de Riesgos'!$O$54),"")</f>
        <v/>
      </c>
      <c r="M32" s="68" t="str">
        <f>IF(AND('Mapa de Riesgos'!$Y$55="Media",'Mapa de Riesgos'!$AA$55="Leve"),CONCATENATE("R7C",'Mapa de Riesgos'!$O$55),"")</f>
        <v/>
      </c>
      <c r="N32" s="68" t="str">
        <f>IF(AND('Mapa de Riesgos'!$Y$56="Media",'Mapa de Riesgos'!$AA$56="Leve"),CONCATENATE("R7C",'Mapa de Riesgos'!$O$56),"")</f>
        <v/>
      </c>
      <c r="O32" s="69" t="str">
        <f>IF(AND('Mapa de Riesgos'!$Y$57="Media",'Mapa de Riesgos'!$AA$57="Leve"),CONCATENATE("R7C",'Mapa de Riesgos'!$O$57),"")</f>
        <v/>
      </c>
      <c r="P32" s="67" t="str">
        <f>IF(AND('Mapa de Riesgos'!$Y$52="Media",'Mapa de Riesgos'!$AA$52="Menor"),CONCATENATE("R7C",'Mapa de Riesgos'!$O$52),"")</f>
        <v/>
      </c>
      <c r="Q32" s="68" t="str">
        <f>IF(AND('Mapa de Riesgos'!$Y$53="Media",'Mapa de Riesgos'!$AA$53="Menor"),CONCATENATE("R7C",'Mapa de Riesgos'!$O$53),"")</f>
        <v/>
      </c>
      <c r="R32" s="68" t="str">
        <f>IF(AND('Mapa de Riesgos'!$Y$54="Media",'Mapa de Riesgos'!$AA$54="Menor"),CONCATENATE("R7C",'Mapa de Riesgos'!$O$54),"")</f>
        <v/>
      </c>
      <c r="S32" s="68" t="str">
        <f>IF(AND('Mapa de Riesgos'!$Y$55="Media",'Mapa de Riesgos'!$AA$55="Menor"),CONCATENATE("R7C",'Mapa de Riesgos'!$O$55),"")</f>
        <v/>
      </c>
      <c r="T32" s="68" t="str">
        <f>IF(AND('Mapa de Riesgos'!$Y$56="Media",'Mapa de Riesgos'!$AA$56="Menor"),CONCATENATE("R7C",'Mapa de Riesgos'!$O$56),"")</f>
        <v/>
      </c>
      <c r="U32" s="69" t="str">
        <f>IF(AND('Mapa de Riesgos'!$Y$57="Media",'Mapa de Riesgos'!$AA$57="Menor"),CONCATENATE("R7C",'Mapa de Riesgos'!$O$57),"")</f>
        <v/>
      </c>
      <c r="V32" s="67" t="str">
        <f>IF(AND('Mapa de Riesgos'!$Y$52="Media",'Mapa de Riesgos'!$AA$52="Moderado"),CONCATENATE("R7C",'Mapa de Riesgos'!$O$52),"")</f>
        <v/>
      </c>
      <c r="W32" s="68" t="str">
        <f>IF(AND('Mapa de Riesgos'!$Y$53="Media",'Mapa de Riesgos'!$AA$53="Moderado"),CONCATENATE("R7C",'Mapa de Riesgos'!$O$53),"")</f>
        <v/>
      </c>
      <c r="X32" s="68" t="str">
        <f>IF(AND('Mapa de Riesgos'!$Y$54="Media",'Mapa de Riesgos'!$AA$54="Moderado"),CONCATENATE("R7C",'Mapa de Riesgos'!$O$54),"")</f>
        <v/>
      </c>
      <c r="Y32" s="68" t="str">
        <f>IF(AND('Mapa de Riesgos'!$Y$55="Media",'Mapa de Riesgos'!$AA$55="Moderado"),CONCATENATE("R7C",'Mapa de Riesgos'!$O$55),"")</f>
        <v/>
      </c>
      <c r="Z32" s="68" t="str">
        <f>IF(AND('Mapa de Riesgos'!$Y$56="Media",'Mapa de Riesgos'!$AA$56="Moderado"),CONCATENATE("R7C",'Mapa de Riesgos'!$O$56),"")</f>
        <v/>
      </c>
      <c r="AA32" s="69" t="str">
        <f>IF(AND('Mapa de Riesgos'!$Y$57="Media",'Mapa de Riesgos'!$AA$57="Moderado"),CONCATENATE("R7C",'Mapa de Riesgos'!$O$57),"")</f>
        <v/>
      </c>
      <c r="AB32" s="52" t="str">
        <f>IF(AND('Mapa de Riesgos'!$Y$52="Media",'Mapa de Riesgos'!$AA$52="Mayor"),CONCATENATE("R7C",'Mapa de Riesgos'!$O$52),"")</f>
        <v/>
      </c>
      <c r="AC32" s="53" t="str">
        <f>IF(AND('Mapa de Riesgos'!$Y$53="Media",'Mapa de Riesgos'!$AA$53="Mayor"),CONCATENATE("R7C",'Mapa de Riesgos'!$O$53),"")</f>
        <v/>
      </c>
      <c r="AD32" s="53" t="str">
        <f>IF(AND('Mapa de Riesgos'!$Y$54="Media",'Mapa de Riesgos'!$AA$54="Mayor"),CONCATENATE("R7C",'Mapa de Riesgos'!$O$54),"")</f>
        <v/>
      </c>
      <c r="AE32" s="53" t="str">
        <f>IF(AND('Mapa de Riesgos'!$Y$55="Media",'Mapa de Riesgos'!$AA$55="Mayor"),CONCATENATE("R7C",'Mapa de Riesgos'!$O$55),"")</f>
        <v/>
      </c>
      <c r="AF32" s="53" t="str">
        <f>IF(AND('Mapa de Riesgos'!$Y$56="Media",'Mapa de Riesgos'!$AA$56="Mayor"),CONCATENATE("R7C",'Mapa de Riesgos'!$O$56),"")</f>
        <v/>
      </c>
      <c r="AG32" s="54" t="str">
        <f>IF(AND('Mapa de Riesgos'!$Y$57="Media",'Mapa de Riesgos'!$AA$57="Mayor"),CONCATENATE("R7C",'Mapa de Riesgos'!$O$57),"")</f>
        <v/>
      </c>
      <c r="AH32" s="55" t="str">
        <f>IF(AND('Mapa de Riesgos'!$Y$52="Media",'Mapa de Riesgos'!$AA$52="Catastrófico"),CONCATENATE("R7C",'Mapa de Riesgos'!$O$52),"")</f>
        <v/>
      </c>
      <c r="AI32" s="56" t="str">
        <f>IF(AND('Mapa de Riesgos'!$Y$53="Media",'Mapa de Riesgos'!$AA$53="Catastrófico"),CONCATENATE("R7C",'Mapa de Riesgos'!$O$53),"")</f>
        <v/>
      </c>
      <c r="AJ32" s="56" t="str">
        <f>IF(AND('Mapa de Riesgos'!$Y$54="Media",'Mapa de Riesgos'!$AA$54="Catastrófico"),CONCATENATE("R7C",'Mapa de Riesgos'!$O$54),"")</f>
        <v/>
      </c>
      <c r="AK32" s="56" t="str">
        <f>IF(AND('Mapa de Riesgos'!$Y$55="Media",'Mapa de Riesgos'!$AA$55="Catastrófico"),CONCATENATE("R7C",'Mapa de Riesgos'!$O$55),"")</f>
        <v/>
      </c>
      <c r="AL32" s="56" t="str">
        <f>IF(AND('Mapa de Riesgos'!$Y$56="Media",'Mapa de Riesgos'!$AA$56="Catastrófico"),CONCATENATE("R7C",'Mapa de Riesgos'!$O$56),"")</f>
        <v/>
      </c>
      <c r="AM32" s="57" t="str">
        <f>IF(AND('Mapa de Riesgos'!$Y$57="Media",'Mapa de Riesgos'!$AA$57="Catastrófico"),CONCATENATE("R7C",'Mapa de Riesgos'!$O$57),"")</f>
        <v/>
      </c>
      <c r="AN32" s="83"/>
      <c r="AO32" s="614"/>
      <c r="AP32" s="615"/>
      <c r="AQ32" s="615"/>
      <c r="AR32" s="615"/>
      <c r="AS32" s="615"/>
      <c r="AT32" s="616"/>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86"/>
      <c r="C33" s="486"/>
      <c r="D33" s="487"/>
      <c r="E33" s="585"/>
      <c r="F33" s="584"/>
      <c r="G33" s="584"/>
      <c r="H33" s="584"/>
      <c r="I33" s="600"/>
      <c r="J33" s="67" t="str">
        <f>IF(AND('Mapa de Riesgos'!$Y$58="Media",'Mapa de Riesgos'!$AA$58="Leve"),CONCATENATE("R8C",'Mapa de Riesgos'!$O$58),"")</f>
        <v/>
      </c>
      <c r="K33" s="68" t="str">
        <f>IF(AND('Mapa de Riesgos'!$Y$59="Media",'Mapa de Riesgos'!$AA$59="Leve"),CONCATENATE("R8C",'Mapa de Riesgos'!$O$59),"")</f>
        <v/>
      </c>
      <c r="L33" s="68" t="str">
        <f>IF(AND('Mapa de Riesgos'!$Y$60="Media",'Mapa de Riesgos'!$AA$60="Leve"),CONCATENATE("R8C",'Mapa de Riesgos'!$O$60),"")</f>
        <v/>
      </c>
      <c r="M33" s="68" t="str">
        <f>IF(AND('Mapa de Riesgos'!$Y$61="Media",'Mapa de Riesgos'!$AA$61="Leve"),CONCATENATE("R8C",'Mapa de Riesgos'!$O$61),"")</f>
        <v/>
      </c>
      <c r="N33" s="68" t="str">
        <f>IF(AND('Mapa de Riesgos'!$Y$62="Media",'Mapa de Riesgos'!$AA$62="Leve"),CONCATENATE("R8C",'Mapa de Riesgos'!$O$62),"")</f>
        <v/>
      </c>
      <c r="O33" s="69" t="str">
        <f>IF(AND('Mapa de Riesgos'!$Y$63="Media",'Mapa de Riesgos'!$AA$63="Leve"),CONCATENATE("R8C",'Mapa de Riesgos'!$O$63),"")</f>
        <v/>
      </c>
      <c r="P33" s="67" t="str">
        <f>IF(AND('Mapa de Riesgos'!$Y$58="Media",'Mapa de Riesgos'!$AA$58="Menor"),CONCATENATE("R8C",'Mapa de Riesgos'!$O$58),"")</f>
        <v/>
      </c>
      <c r="Q33" s="68" t="str">
        <f>IF(AND('Mapa de Riesgos'!$Y$59="Media",'Mapa de Riesgos'!$AA$59="Menor"),CONCATENATE("R8C",'Mapa de Riesgos'!$O$59),"")</f>
        <v/>
      </c>
      <c r="R33" s="68" t="str">
        <f>IF(AND('Mapa de Riesgos'!$Y$60="Media",'Mapa de Riesgos'!$AA$60="Menor"),CONCATENATE("R8C",'Mapa de Riesgos'!$O$60),"")</f>
        <v/>
      </c>
      <c r="S33" s="68" t="str">
        <f>IF(AND('Mapa de Riesgos'!$Y$61="Media",'Mapa de Riesgos'!$AA$61="Menor"),CONCATENATE("R8C",'Mapa de Riesgos'!$O$61),"")</f>
        <v/>
      </c>
      <c r="T33" s="68" t="str">
        <f>IF(AND('Mapa de Riesgos'!$Y$62="Media",'Mapa de Riesgos'!$AA$62="Menor"),CONCATENATE("R8C",'Mapa de Riesgos'!$O$62),"")</f>
        <v/>
      </c>
      <c r="U33" s="69" t="str">
        <f>IF(AND('Mapa de Riesgos'!$Y$63="Media",'Mapa de Riesgos'!$AA$63="Menor"),CONCATENATE("R8C",'Mapa de Riesgos'!$O$63),"")</f>
        <v/>
      </c>
      <c r="V33" s="67" t="str">
        <f>IF(AND('Mapa de Riesgos'!$Y$58="Media",'Mapa de Riesgos'!$AA$58="Moderado"),CONCATENATE("R8C",'Mapa de Riesgos'!$O$58),"")</f>
        <v/>
      </c>
      <c r="W33" s="68" t="str">
        <f>IF(AND('Mapa de Riesgos'!$Y$59="Media",'Mapa de Riesgos'!$AA$59="Moderado"),CONCATENATE("R8C",'Mapa de Riesgos'!$O$59),"")</f>
        <v/>
      </c>
      <c r="X33" s="68" t="str">
        <f>IF(AND('Mapa de Riesgos'!$Y$60="Media",'Mapa de Riesgos'!$AA$60="Moderado"),CONCATENATE("R8C",'Mapa de Riesgos'!$O$60),"")</f>
        <v/>
      </c>
      <c r="Y33" s="68" t="str">
        <f>IF(AND('Mapa de Riesgos'!$Y$61="Media",'Mapa de Riesgos'!$AA$61="Moderado"),CONCATENATE("R8C",'Mapa de Riesgos'!$O$61),"")</f>
        <v/>
      </c>
      <c r="Z33" s="68" t="str">
        <f>IF(AND('Mapa de Riesgos'!$Y$62="Media",'Mapa de Riesgos'!$AA$62="Moderado"),CONCATENATE("R8C",'Mapa de Riesgos'!$O$62),"")</f>
        <v/>
      </c>
      <c r="AA33" s="69" t="str">
        <f>IF(AND('Mapa de Riesgos'!$Y$63="Media",'Mapa de Riesgos'!$AA$63="Moderado"),CONCATENATE("R8C",'Mapa de Riesgos'!$O$63),"")</f>
        <v/>
      </c>
      <c r="AB33" s="52" t="str">
        <f>IF(AND('Mapa de Riesgos'!$Y$58="Media",'Mapa de Riesgos'!$AA$58="Mayor"),CONCATENATE("R8C",'Mapa de Riesgos'!$O$58),"")</f>
        <v/>
      </c>
      <c r="AC33" s="53" t="str">
        <f>IF(AND('Mapa de Riesgos'!$Y$59="Media",'Mapa de Riesgos'!$AA$59="Mayor"),CONCATENATE("R8C",'Mapa de Riesgos'!$O$59),"")</f>
        <v/>
      </c>
      <c r="AD33" s="53" t="str">
        <f>IF(AND('Mapa de Riesgos'!$Y$60="Media",'Mapa de Riesgos'!$AA$60="Mayor"),CONCATENATE("R8C",'Mapa de Riesgos'!$O$60),"")</f>
        <v/>
      </c>
      <c r="AE33" s="53" t="str">
        <f>IF(AND('Mapa de Riesgos'!$Y$61="Media",'Mapa de Riesgos'!$AA$61="Mayor"),CONCATENATE("R8C",'Mapa de Riesgos'!$O$61),"")</f>
        <v/>
      </c>
      <c r="AF33" s="53" t="str">
        <f>IF(AND('Mapa de Riesgos'!$Y$62="Media",'Mapa de Riesgos'!$AA$62="Mayor"),CONCATENATE("R8C",'Mapa de Riesgos'!$O$62),"")</f>
        <v/>
      </c>
      <c r="AG33" s="54" t="str">
        <f>IF(AND('Mapa de Riesgos'!$Y$63="Media",'Mapa de Riesgos'!$AA$63="Mayor"),CONCATENATE("R8C",'Mapa de Riesgos'!$O$63),"")</f>
        <v/>
      </c>
      <c r="AH33" s="55" t="str">
        <f>IF(AND('Mapa de Riesgos'!$Y$58="Media",'Mapa de Riesgos'!$AA$58="Catastrófico"),CONCATENATE("R8C",'Mapa de Riesgos'!$O$58),"")</f>
        <v/>
      </c>
      <c r="AI33" s="56" t="str">
        <f>IF(AND('Mapa de Riesgos'!$Y$59="Media",'Mapa de Riesgos'!$AA$59="Catastrófico"),CONCATENATE("R8C",'Mapa de Riesgos'!$O$59),"")</f>
        <v/>
      </c>
      <c r="AJ33" s="56" t="str">
        <f>IF(AND('Mapa de Riesgos'!$Y$60="Media",'Mapa de Riesgos'!$AA$60="Catastrófico"),CONCATENATE("R8C",'Mapa de Riesgos'!$O$60),"")</f>
        <v/>
      </c>
      <c r="AK33" s="56" t="str">
        <f>IF(AND('Mapa de Riesgos'!$Y$61="Media",'Mapa de Riesgos'!$AA$61="Catastrófico"),CONCATENATE("R8C",'Mapa de Riesgos'!$O$61),"")</f>
        <v/>
      </c>
      <c r="AL33" s="56" t="str">
        <f>IF(AND('Mapa de Riesgos'!$Y$62="Media",'Mapa de Riesgos'!$AA$62="Catastrófico"),CONCATENATE("R8C",'Mapa de Riesgos'!$O$62),"")</f>
        <v/>
      </c>
      <c r="AM33" s="57" t="str">
        <f>IF(AND('Mapa de Riesgos'!$Y$63="Media",'Mapa de Riesgos'!$AA$63="Catastrófico"),CONCATENATE("R8C",'Mapa de Riesgos'!$O$63),"")</f>
        <v/>
      </c>
      <c r="AN33" s="83"/>
      <c r="AO33" s="614"/>
      <c r="AP33" s="615"/>
      <c r="AQ33" s="615"/>
      <c r="AR33" s="615"/>
      <c r="AS33" s="615"/>
      <c r="AT33" s="616"/>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86"/>
      <c r="C34" s="486"/>
      <c r="D34" s="487"/>
      <c r="E34" s="585"/>
      <c r="F34" s="584"/>
      <c r="G34" s="584"/>
      <c r="H34" s="584"/>
      <c r="I34" s="600"/>
      <c r="J34" s="67" t="str">
        <f>IF(AND('Mapa de Riesgos'!$Y$64="Media",'Mapa de Riesgos'!$AA$64="Leve"),CONCATENATE("R9C",'Mapa de Riesgos'!$O$64),"")</f>
        <v/>
      </c>
      <c r="K34" s="68" t="str">
        <f>IF(AND('Mapa de Riesgos'!$Y$65="Media",'Mapa de Riesgos'!$AA$65="Leve"),CONCATENATE("R9C",'Mapa de Riesgos'!$O$65),"")</f>
        <v/>
      </c>
      <c r="L34" s="68" t="str">
        <f>IF(AND('Mapa de Riesgos'!$Y$66="Media",'Mapa de Riesgos'!$AA$66="Leve"),CONCATENATE("R9C",'Mapa de Riesgos'!$O$66),"")</f>
        <v/>
      </c>
      <c r="M34" s="68" t="str">
        <f>IF(AND('Mapa de Riesgos'!$Y$67="Media",'Mapa de Riesgos'!$AA$67="Leve"),CONCATENATE("R9C",'Mapa de Riesgos'!$O$67),"")</f>
        <v/>
      </c>
      <c r="N34" s="68" t="str">
        <f>IF(AND('Mapa de Riesgos'!$Y$68="Media",'Mapa de Riesgos'!$AA$68="Leve"),CONCATENATE("R9C",'Mapa de Riesgos'!$O$68),"")</f>
        <v/>
      </c>
      <c r="O34" s="69" t="str">
        <f>IF(AND('Mapa de Riesgos'!$Y$69="Media",'Mapa de Riesgos'!$AA$69="Leve"),CONCATENATE("R9C",'Mapa de Riesgos'!$O$69),"")</f>
        <v/>
      </c>
      <c r="P34" s="67" t="str">
        <f>IF(AND('Mapa de Riesgos'!$Y$64="Media",'Mapa de Riesgos'!$AA$64="Menor"),CONCATENATE("R9C",'Mapa de Riesgos'!$O$64),"")</f>
        <v/>
      </c>
      <c r="Q34" s="68" t="str">
        <f>IF(AND('Mapa de Riesgos'!$Y$65="Media",'Mapa de Riesgos'!$AA$65="Menor"),CONCATENATE("R9C",'Mapa de Riesgos'!$O$65),"")</f>
        <v/>
      </c>
      <c r="R34" s="68" t="str">
        <f>IF(AND('Mapa de Riesgos'!$Y$66="Media",'Mapa de Riesgos'!$AA$66="Menor"),CONCATENATE("R9C",'Mapa de Riesgos'!$O$66),"")</f>
        <v/>
      </c>
      <c r="S34" s="68" t="str">
        <f>IF(AND('Mapa de Riesgos'!$Y$67="Media",'Mapa de Riesgos'!$AA$67="Menor"),CONCATENATE("R9C",'Mapa de Riesgos'!$O$67),"")</f>
        <v/>
      </c>
      <c r="T34" s="68" t="str">
        <f>IF(AND('Mapa de Riesgos'!$Y$68="Media",'Mapa de Riesgos'!$AA$68="Menor"),CONCATENATE("R9C",'Mapa de Riesgos'!$O$68),"")</f>
        <v/>
      </c>
      <c r="U34" s="69" t="str">
        <f>IF(AND('Mapa de Riesgos'!$Y$69="Media",'Mapa de Riesgos'!$AA$69="Menor"),CONCATENATE("R9C",'Mapa de Riesgos'!$O$69),"")</f>
        <v/>
      </c>
      <c r="V34" s="67" t="str">
        <f>IF(AND('Mapa de Riesgos'!$Y$64="Media",'Mapa de Riesgos'!$AA$64="Moderado"),CONCATENATE("R9C",'Mapa de Riesgos'!$O$64),"")</f>
        <v/>
      </c>
      <c r="W34" s="68" t="str">
        <f>IF(AND('Mapa de Riesgos'!$Y$65="Media",'Mapa de Riesgos'!$AA$65="Moderado"),CONCATENATE("R9C",'Mapa de Riesgos'!$O$65),"")</f>
        <v/>
      </c>
      <c r="X34" s="68" t="str">
        <f>IF(AND('Mapa de Riesgos'!$Y$66="Media",'Mapa de Riesgos'!$AA$66="Moderado"),CONCATENATE("R9C",'Mapa de Riesgos'!$O$66),"")</f>
        <v/>
      </c>
      <c r="Y34" s="68" t="str">
        <f>IF(AND('Mapa de Riesgos'!$Y$67="Media",'Mapa de Riesgos'!$AA$67="Moderado"),CONCATENATE("R9C",'Mapa de Riesgos'!$O$67),"")</f>
        <v/>
      </c>
      <c r="Z34" s="68" t="str">
        <f>IF(AND('Mapa de Riesgos'!$Y$68="Media",'Mapa de Riesgos'!$AA$68="Moderado"),CONCATENATE("R9C",'Mapa de Riesgos'!$O$68),"")</f>
        <v/>
      </c>
      <c r="AA34" s="69" t="str">
        <f>IF(AND('Mapa de Riesgos'!$Y$69="Media",'Mapa de Riesgos'!$AA$69="Moderado"),CONCATENATE("R9C",'Mapa de Riesgos'!$O$69),"")</f>
        <v/>
      </c>
      <c r="AB34" s="52" t="str">
        <f>IF(AND('Mapa de Riesgos'!$Y$64="Media",'Mapa de Riesgos'!$AA$64="Mayor"),CONCATENATE("R9C",'Mapa de Riesgos'!$O$64),"")</f>
        <v/>
      </c>
      <c r="AC34" s="53" t="str">
        <f>IF(AND('Mapa de Riesgos'!$Y$65="Media",'Mapa de Riesgos'!$AA$65="Mayor"),CONCATENATE("R9C",'Mapa de Riesgos'!$O$65),"")</f>
        <v/>
      </c>
      <c r="AD34" s="53" t="str">
        <f>IF(AND('Mapa de Riesgos'!$Y$66="Media",'Mapa de Riesgos'!$AA$66="Mayor"),CONCATENATE("R9C",'Mapa de Riesgos'!$O$66),"")</f>
        <v/>
      </c>
      <c r="AE34" s="53" t="str">
        <f>IF(AND('Mapa de Riesgos'!$Y$67="Media",'Mapa de Riesgos'!$AA$67="Mayor"),CONCATENATE("R9C",'Mapa de Riesgos'!$O$67),"")</f>
        <v/>
      </c>
      <c r="AF34" s="53" t="str">
        <f>IF(AND('Mapa de Riesgos'!$Y$68="Media",'Mapa de Riesgos'!$AA$68="Mayor"),CONCATENATE("R9C",'Mapa de Riesgos'!$O$68),"")</f>
        <v/>
      </c>
      <c r="AG34" s="54" t="str">
        <f>IF(AND('Mapa de Riesgos'!$Y$69="Media",'Mapa de Riesgos'!$AA$69="Mayor"),CONCATENATE("R9C",'Mapa de Riesgos'!$O$69),"")</f>
        <v/>
      </c>
      <c r="AH34" s="55" t="str">
        <f>IF(AND('Mapa de Riesgos'!$Y$64="Media",'Mapa de Riesgos'!$AA$64="Catastrófico"),CONCATENATE("R9C",'Mapa de Riesgos'!$O$64),"")</f>
        <v/>
      </c>
      <c r="AI34" s="56" t="str">
        <f>IF(AND('Mapa de Riesgos'!$Y$65="Media",'Mapa de Riesgos'!$AA$65="Catastrófico"),CONCATENATE("R9C",'Mapa de Riesgos'!$O$65),"")</f>
        <v/>
      </c>
      <c r="AJ34" s="56" t="str">
        <f>IF(AND('Mapa de Riesgos'!$Y$66="Media",'Mapa de Riesgos'!$AA$66="Catastrófico"),CONCATENATE("R9C",'Mapa de Riesgos'!$O$66),"")</f>
        <v/>
      </c>
      <c r="AK34" s="56" t="str">
        <f>IF(AND('Mapa de Riesgos'!$Y$67="Media",'Mapa de Riesgos'!$AA$67="Catastrófico"),CONCATENATE("R9C",'Mapa de Riesgos'!$O$67),"")</f>
        <v/>
      </c>
      <c r="AL34" s="56" t="str">
        <f>IF(AND('Mapa de Riesgos'!$Y$68="Media",'Mapa de Riesgos'!$AA$68="Catastrófico"),CONCATENATE("R9C",'Mapa de Riesgos'!$O$68),"")</f>
        <v/>
      </c>
      <c r="AM34" s="57" t="str">
        <f>IF(AND('Mapa de Riesgos'!$Y$69="Media",'Mapa de Riesgos'!$AA$69="Catastrófico"),CONCATENATE("R9C",'Mapa de Riesgos'!$O$69),"")</f>
        <v/>
      </c>
      <c r="AN34" s="83"/>
      <c r="AO34" s="614"/>
      <c r="AP34" s="615"/>
      <c r="AQ34" s="615"/>
      <c r="AR34" s="615"/>
      <c r="AS34" s="615"/>
      <c r="AT34" s="616"/>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86"/>
      <c r="C35" s="486"/>
      <c r="D35" s="487"/>
      <c r="E35" s="586"/>
      <c r="F35" s="587"/>
      <c r="G35" s="587"/>
      <c r="H35" s="587"/>
      <c r="I35" s="601"/>
      <c r="J35" s="67" t="str">
        <f>IF(AND('Mapa de Riesgos'!$Y$70="Media",'Mapa de Riesgos'!$AA$70="Leve"),CONCATENATE("R10C",'Mapa de Riesgos'!$O$70),"")</f>
        <v/>
      </c>
      <c r="K35" s="68" t="str">
        <f>IF(AND('Mapa de Riesgos'!$Y$71="Media",'Mapa de Riesgos'!$AA$71="Leve"),CONCATENATE("R10C",'Mapa de Riesgos'!$O$71),"")</f>
        <v/>
      </c>
      <c r="L35" s="68" t="str">
        <f>IF(AND('Mapa de Riesgos'!$Y$72="Media",'Mapa de Riesgos'!$AA$72="Leve"),CONCATENATE("R10C",'Mapa de Riesgos'!$O$72),"")</f>
        <v/>
      </c>
      <c r="M35" s="68" t="str">
        <f>IF(AND('Mapa de Riesgos'!$Y$73="Media",'Mapa de Riesgos'!$AA$73="Leve"),CONCATENATE("R10C",'Mapa de Riesgos'!$O$73),"")</f>
        <v/>
      </c>
      <c r="N35" s="68" t="str">
        <f>IF(AND('Mapa de Riesgos'!$Y$74="Media",'Mapa de Riesgos'!$AA$74="Leve"),CONCATENATE("R10C",'Mapa de Riesgos'!$O$74),"")</f>
        <v/>
      </c>
      <c r="O35" s="69" t="str">
        <f>IF(AND('Mapa de Riesgos'!$Y$75="Media",'Mapa de Riesgos'!$AA$75="Leve"),CONCATENATE("R10C",'Mapa de Riesgos'!$O$75),"")</f>
        <v/>
      </c>
      <c r="P35" s="67" t="str">
        <f>IF(AND('Mapa de Riesgos'!$Y$70="Media",'Mapa de Riesgos'!$AA$70="Menor"),CONCATENATE("R10C",'Mapa de Riesgos'!$O$70),"")</f>
        <v/>
      </c>
      <c r="Q35" s="68" t="str">
        <f>IF(AND('Mapa de Riesgos'!$Y$71="Media",'Mapa de Riesgos'!$AA$71="Menor"),CONCATENATE("R10C",'Mapa de Riesgos'!$O$71),"")</f>
        <v/>
      </c>
      <c r="R35" s="68" t="str">
        <f>IF(AND('Mapa de Riesgos'!$Y$72="Media",'Mapa de Riesgos'!$AA$72="Menor"),CONCATENATE("R10C",'Mapa de Riesgos'!$O$72),"")</f>
        <v/>
      </c>
      <c r="S35" s="68" t="str">
        <f>IF(AND('Mapa de Riesgos'!$Y$73="Media",'Mapa de Riesgos'!$AA$73="Menor"),CONCATENATE("R10C",'Mapa de Riesgos'!$O$73),"")</f>
        <v/>
      </c>
      <c r="T35" s="68" t="str">
        <f>IF(AND('Mapa de Riesgos'!$Y$74="Media",'Mapa de Riesgos'!$AA$74="Menor"),CONCATENATE("R10C",'Mapa de Riesgos'!$O$74),"")</f>
        <v/>
      </c>
      <c r="U35" s="69" t="str">
        <f>IF(AND('Mapa de Riesgos'!$Y$75="Media",'Mapa de Riesgos'!$AA$75="Menor"),CONCATENATE("R10C",'Mapa de Riesgos'!$O$75),"")</f>
        <v/>
      </c>
      <c r="V35" s="67" t="str">
        <f>IF(AND('Mapa de Riesgos'!$Y$70="Media",'Mapa de Riesgos'!$AA$70="Moderado"),CONCATENATE("R10C",'Mapa de Riesgos'!$O$70),"")</f>
        <v/>
      </c>
      <c r="W35" s="68" t="str">
        <f>IF(AND('Mapa de Riesgos'!$Y$71="Media",'Mapa de Riesgos'!$AA$71="Moderado"),CONCATENATE("R10C",'Mapa de Riesgos'!$O$71),"")</f>
        <v/>
      </c>
      <c r="X35" s="68" t="str">
        <f>IF(AND('Mapa de Riesgos'!$Y$72="Media",'Mapa de Riesgos'!$AA$72="Moderado"),CONCATENATE("R10C",'Mapa de Riesgos'!$O$72),"")</f>
        <v/>
      </c>
      <c r="Y35" s="68" t="str">
        <f>IF(AND('Mapa de Riesgos'!$Y$73="Media",'Mapa de Riesgos'!$AA$73="Moderado"),CONCATENATE("R10C",'Mapa de Riesgos'!$O$73),"")</f>
        <v/>
      </c>
      <c r="Z35" s="68" t="str">
        <f>IF(AND('Mapa de Riesgos'!$Y$74="Media",'Mapa de Riesgos'!$AA$74="Moderado"),CONCATENATE("R10C",'Mapa de Riesgos'!$O$74),"")</f>
        <v/>
      </c>
      <c r="AA35" s="69" t="str">
        <f>IF(AND('Mapa de Riesgos'!$Y$75="Media",'Mapa de Riesgos'!$AA$75="Moderado"),CONCATENATE("R10C",'Mapa de Riesgos'!$O$75),"")</f>
        <v/>
      </c>
      <c r="AB35" s="58" t="str">
        <f>IF(AND('Mapa de Riesgos'!$Y$70="Media",'Mapa de Riesgos'!$AA$70="Mayor"),CONCATENATE("R10C",'Mapa de Riesgos'!$O$70),"")</f>
        <v/>
      </c>
      <c r="AC35" s="59" t="str">
        <f>IF(AND('Mapa de Riesgos'!$Y$71="Media",'Mapa de Riesgos'!$AA$71="Mayor"),CONCATENATE("R10C",'Mapa de Riesgos'!$O$71),"")</f>
        <v/>
      </c>
      <c r="AD35" s="59" t="str">
        <f>IF(AND('Mapa de Riesgos'!$Y$72="Media",'Mapa de Riesgos'!$AA$72="Mayor"),CONCATENATE("R10C",'Mapa de Riesgos'!$O$72),"")</f>
        <v/>
      </c>
      <c r="AE35" s="59" t="str">
        <f>IF(AND('Mapa de Riesgos'!$Y$73="Media",'Mapa de Riesgos'!$AA$73="Mayor"),CONCATENATE("R10C",'Mapa de Riesgos'!$O$73),"")</f>
        <v/>
      </c>
      <c r="AF35" s="59" t="str">
        <f>IF(AND('Mapa de Riesgos'!$Y$74="Media",'Mapa de Riesgos'!$AA$74="Mayor"),CONCATENATE("R10C",'Mapa de Riesgos'!$O$74),"")</f>
        <v/>
      </c>
      <c r="AG35" s="60" t="str">
        <f>IF(AND('Mapa de Riesgos'!$Y$75="Media",'Mapa de Riesgos'!$AA$75="Mayor"),CONCATENATE("R10C",'Mapa de Riesgos'!$O$75),"")</f>
        <v/>
      </c>
      <c r="AH35" s="61" t="str">
        <f>IF(AND('Mapa de Riesgos'!$Y$70="Media",'Mapa de Riesgos'!$AA$70="Catastrófico"),CONCATENATE("R10C",'Mapa de Riesgos'!$O$70),"")</f>
        <v/>
      </c>
      <c r="AI35" s="62" t="str">
        <f>IF(AND('Mapa de Riesgos'!$Y$71="Media",'Mapa de Riesgos'!$AA$71="Catastrófico"),CONCATENATE("R10C",'Mapa de Riesgos'!$O$71),"")</f>
        <v/>
      </c>
      <c r="AJ35" s="62" t="str">
        <f>IF(AND('Mapa de Riesgos'!$Y$72="Media",'Mapa de Riesgos'!$AA$72="Catastrófico"),CONCATENATE("R10C",'Mapa de Riesgos'!$O$72),"")</f>
        <v/>
      </c>
      <c r="AK35" s="62" t="str">
        <f>IF(AND('Mapa de Riesgos'!$Y$73="Media",'Mapa de Riesgos'!$AA$73="Catastrófico"),CONCATENATE("R10C",'Mapa de Riesgos'!$O$73),"")</f>
        <v/>
      </c>
      <c r="AL35" s="62" t="str">
        <f>IF(AND('Mapa de Riesgos'!$Y$74="Media",'Mapa de Riesgos'!$AA$74="Catastrófico"),CONCATENATE("R10C",'Mapa de Riesgos'!$O$74),"")</f>
        <v/>
      </c>
      <c r="AM35" s="63" t="str">
        <f>IF(AND('Mapa de Riesgos'!$Y$75="Media",'Mapa de Riesgos'!$AA$75="Catastrófico"),CONCATENATE("R10C",'Mapa de Riesgos'!$O$75),"")</f>
        <v/>
      </c>
      <c r="AN35" s="83"/>
      <c r="AO35" s="617"/>
      <c r="AP35" s="618"/>
      <c r="AQ35" s="618"/>
      <c r="AR35" s="618"/>
      <c r="AS35" s="618"/>
      <c r="AT35" s="619"/>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86"/>
      <c r="C36" s="486"/>
      <c r="D36" s="487"/>
      <c r="E36" s="581" t="s">
        <v>241</v>
      </c>
      <c r="F36" s="582"/>
      <c r="G36" s="582"/>
      <c r="H36" s="582"/>
      <c r="I36" s="582"/>
      <c r="J36" s="73" t="str">
        <f>IF(AND('Mapa de Riesgos'!$Y$12="Baja",'Mapa de Riesgos'!$AA$12="Leve"),CONCATENATE("R1C",'Mapa de Riesgos'!$O$12),"")</f>
        <v/>
      </c>
      <c r="K36" s="74" t="str">
        <f>IF(AND('Mapa de Riesgos'!$Y$15="Baja",'Mapa de Riesgos'!$AA$15="Leve"),CONCATENATE("R1C",'Mapa de Riesgos'!$O$15),"")</f>
        <v/>
      </c>
      <c r="L36" s="74" t="str">
        <f>IF(AND('Mapa de Riesgos'!$Y$16="Baja",'Mapa de Riesgos'!$AA$16="Leve"),CONCATENATE("R1C",'Mapa de Riesgos'!$O$16),"")</f>
        <v/>
      </c>
      <c r="M36" s="74" t="str">
        <f>IF(AND('Mapa de Riesgos'!$Y$17="Baja",'Mapa de Riesgos'!$AA$17="Leve"),CONCATENATE("R1C",'Mapa de Riesgos'!$O$17),"")</f>
        <v/>
      </c>
      <c r="N36" s="74" t="str">
        <f>IF(AND('Mapa de Riesgos'!$Y$18="Baja",'Mapa de Riesgos'!$AA$18="Leve"),CONCATENATE("R1C",'Mapa de Riesgos'!$O$18),"")</f>
        <v/>
      </c>
      <c r="O36" s="75" t="str">
        <f>IF(AND('Mapa de Riesgos'!$Y$19="Baja",'Mapa de Riesgos'!$AA$19="Leve"),CONCATENATE("R1C",'Mapa de Riesgos'!$O$19),"")</f>
        <v/>
      </c>
      <c r="P36" s="64" t="str">
        <f>IF(AND('Mapa de Riesgos'!$Y$12="Baja",'Mapa de Riesgos'!$AA$12="Menor"),CONCATENATE("R1C",'Mapa de Riesgos'!$O$12),"")</f>
        <v/>
      </c>
      <c r="Q36" s="65" t="str">
        <f>IF(AND('Mapa de Riesgos'!$Y$15="Baja",'Mapa de Riesgos'!$AA$15="Menor"),CONCATENATE("R1C",'Mapa de Riesgos'!$O$15),"")</f>
        <v/>
      </c>
      <c r="R36" s="65" t="str">
        <f>IF(AND('Mapa de Riesgos'!$Y$16="Baja",'Mapa de Riesgos'!$AA$16="Menor"),CONCATENATE("R1C",'Mapa de Riesgos'!$O$16),"")</f>
        <v/>
      </c>
      <c r="S36" s="65" t="str">
        <f>IF(AND('Mapa de Riesgos'!$Y$17="Baja",'Mapa de Riesgos'!$AA$17="Menor"),CONCATENATE("R1C",'Mapa de Riesgos'!$O$17),"")</f>
        <v/>
      </c>
      <c r="T36" s="65" t="str">
        <f>IF(AND('Mapa de Riesgos'!$Y$18="Baja",'Mapa de Riesgos'!$AA$18="Menor"),CONCATENATE("R1C",'Mapa de Riesgos'!$O$18),"")</f>
        <v/>
      </c>
      <c r="U36" s="66" t="str">
        <f>IF(AND('Mapa de Riesgos'!$Y$19="Baja",'Mapa de Riesgos'!$AA$19="Menor"),CONCATENATE("R1C",'Mapa de Riesgos'!$O$19),"")</f>
        <v/>
      </c>
      <c r="V36" s="64" t="str">
        <f>IF(AND('Mapa de Riesgos'!$Y$12="Baja",'Mapa de Riesgos'!$AA$12="Moderado"),CONCATENATE("R1C",'Mapa de Riesgos'!$O$12),"")</f>
        <v/>
      </c>
      <c r="W36" s="65" t="str">
        <f>IF(AND('Mapa de Riesgos'!$Y$15="Baja",'Mapa de Riesgos'!$AA$15="Moderado"),CONCATENATE("R1C",'Mapa de Riesgos'!$O$15),"")</f>
        <v/>
      </c>
      <c r="X36" s="65" t="str">
        <f>IF(AND('Mapa de Riesgos'!$Y$16="Baja",'Mapa de Riesgos'!$AA$16="Moderado"),CONCATENATE("R1C",'Mapa de Riesgos'!$O$16),"")</f>
        <v/>
      </c>
      <c r="Y36" s="65" t="str">
        <f>IF(AND('Mapa de Riesgos'!$Y$17="Baja",'Mapa de Riesgos'!$AA$17="Moderado"),CONCATENATE("R1C",'Mapa de Riesgos'!$O$17),"")</f>
        <v/>
      </c>
      <c r="Z36" s="65" t="str">
        <f>IF(AND('Mapa de Riesgos'!$Y$18="Baja",'Mapa de Riesgos'!$AA$18="Moderado"),CONCATENATE("R1C",'Mapa de Riesgos'!$O$18),"")</f>
        <v/>
      </c>
      <c r="AA36" s="66" t="str">
        <f>IF(AND('Mapa de Riesgos'!$Y$19="Baja",'Mapa de Riesgos'!$AA$19="Moderado"),CONCATENATE("R1C",'Mapa de Riesgos'!$O$19),"")</f>
        <v/>
      </c>
      <c r="AB36" s="46" t="str">
        <f>IF(AND('Mapa de Riesgos'!$Y$12="Baja",'Mapa de Riesgos'!$AA$12="Mayor"),CONCATENATE("R1C",'Mapa de Riesgos'!$O$12),"")</f>
        <v>R1C1</v>
      </c>
      <c r="AC36" s="47" t="str">
        <f>IF(AND('Mapa de Riesgos'!$Y$15="Baja",'Mapa de Riesgos'!$AA$15="Mayor"),CONCATENATE("R1C",'Mapa de Riesgos'!$O$15),"")</f>
        <v/>
      </c>
      <c r="AD36" s="47" t="str">
        <f>IF(AND('Mapa de Riesgos'!$Y$16="Baja",'Mapa de Riesgos'!$AA$16="Mayor"),CONCATENATE("R1C",'Mapa de Riesgos'!$O$16),"")</f>
        <v/>
      </c>
      <c r="AE36" s="47" t="str">
        <f>IF(AND('Mapa de Riesgos'!$Y$17="Baja",'Mapa de Riesgos'!$AA$17="Mayor"),CONCATENATE("R1C",'Mapa de Riesgos'!$O$17),"")</f>
        <v/>
      </c>
      <c r="AF36" s="47" t="str">
        <f>IF(AND('Mapa de Riesgos'!$Y$18="Baja",'Mapa de Riesgos'!$AA$18="Mayor"),CONCATENATE("R1C",'Mapa de Riesgos'!$O$18),"")</f>
        <v/>
      </c>
      <c r="AG36" s="48" t="str">
        <f>IF(AND('Mapa de Riesgos'!$Y$19="Baja",'Mapa de Riesgos'!$AA$19="Mayor"),CONCATENATE("R1C",'Mapa de Riesgos'!$O$19),"")</f>
        <v/>
      </c>
      <c r="AH36" s="49" t="str">
        <f>IF(AND('Mapa de Riesgos'!$Y$12="Baja",'Mapa de Riesgos'!$AA$12="Catastrófico"),CONCATENATE("R1C",'Mapa de Riesgos'!$O$12),"")</f>
        <v/>
      </c>
      <c r="AI36" s="50" t="str">
        <f>IF(AND('Mapa de Riesgos'!$Y$15="Baja",'Mapa de Riesgos'!$AA$15="Catastrófico"),CONCATENATE("R1C",'Mapa de Riesgos'!$O$15),"")</f>
        <v/>
      </c>
      <c r="AJ36" s="50" t="str">
        <f>IF(AND('Mapa de Riesgos'!$Y$16="Baja",'Mapa de Riesgos'!$AA$16="Catastrófico"),CONCATENATE("R1C",'Mapa de Riesgos'!$O$16),"")</f>
        <v/>
      </c>
      <c r="AK36" s="50" t="str">
        <f>IF(AND('Mapa de Riesgos'!$Y$17="Baja",'Mapa de Riesgos'!$AA$17="Catastrófico"),CONCATENATE("R1C",'Mapa de Riesgos'!$O$17),"")</f>
        <v/>
      </c>
      <c r="AL36" s="50" t="str">
        <f>IF(AND('Mapa de Riesgos'!$Y$18="Baja",'Mapa de Riesgos'!$AA$18="Catastrófico"),CONCATENATE("R1C",'Mapa de Riesgos'!$O$18),"")</f>
        <v/>
      </c>
      <c r="AM36" s="51" t="str">
        <f>IF(AND('Mapa de Riesgos'!$Y$19="Baja",'Mapa de Riesgos'!$AA$19="Catastrófico"),CONCATENATE("R1C",'Mapa de Riesgos'!$O$19),"")</f>
        <v/>
      </c>
      <c r="AN36" s="83"/>
      <c r="AO36" s="602" t="s">
        <v>242</v>
      </c>
      <c r="AP36" s="603"/>
      <c r="AQ36" s="603"/>
      <c r="AR36" s="603"/>
      <c r="AS36" s="603"/>
      <c r="AT36" s="604"/>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86"/>
      <c r="C37" s="486"/>
      <c r="D37" s="487"/>
      <c r="E37" s="583"/>
      <c r="F37" s="584"/>
      <c r="G37" s="584"/>
      <c r="H37" s="584"/>
      <c r="I37" s="584"/>
      <c r="J37" s="76" t="str">
        <f>IF(AND('Mapa de Riesgos'!$Y$20="Baja",'Mapa de Riesgos'!$AA$20="Leve"),CONCATENATE("R2C",'Mapa de Riesgos'!$O$20),"")</f>
        <v/>
      </c>
      <c r="K37" s="77" t="str">
        <f>IF(AND('Mapa de Riesgos'!$Y$21="Baja",'Mapa de Riesgos'!$AA$21="Leve"),CONCATENATE("R2C",'Mapa de Riesgos'!$O$21),"")</f>
        <v/>
      </c>
      <c r="L37" s="77" t="str">
        <f>IF(AND('Mapa de Riesgos'!$Y$22="Baja",'Mapa de Riesgos'!$AA$22="Leve"),CONCATENATE("R2C",'Mapa de Riesgos'!$O$22),"")</f>
        <v/>
      </c>
      <c r="M37" s="77" t="str">
        <f>IF(AND('Mapa de Riesgos'!$Y$23="Baja",'Mapa de Riesgos'!$AA$23="Leve"),CONCATENATE("R2C",'Mapa de Riesgos'!$O$23),"")</f>
        <v/>
      </c>
      <c r="N37" s="77" t="str">
        <f>IF(AND('Mapa de Riesgos'!$Y$24="Baja",'Mapa de Riesgos'!$AA$24="Leve"),CONCATENATE("R2C",'Mapa de Riesgos'!$O$24),"")</f>
        <v/>
      </c>
      <c r="O37" s="78" t="str">
        <f>IF(AND('Mapa de Riesgos'!$Y$25="Baja",'Mapa de Riesgos'!$AA$25="Leve"),CONCATENATE("R2C",'Mapa de Riesgos'!$O$25),"")</f>
        <v/>
      </c>
      <c r="P37" s="67" t="str">
        <f>IF(AND('Mapa de Riesgos'!$Y$20="Baja",'Mapa de Riesgos'!$AA$20="Menor"),CONCATENATE("R2C",'Mapa de Riesgos'!$O$20),"")</f>
        <v/>
      </c>
      <c r="Q37" s="68" t="str">
        <f>IF(AND('Mapa de Riesgos'!$Y$21="Baja",'Mapa de Riesgos'!$AA$21="Menor"),CONCATENATE("R2C",'Mapa de Riesgos'!$O$21),"")</f>
        <v/>
      </c>
      <c r="R37" s="68" t="str">
        <f>IF(AND('Mapa de Riesgos'!$Y$22="Baja",'Mapa de Riesgos'!$AA$22="Menor"),CONCATENATE("R2C",'Mapa de Riesgos'!$O$22),"")</f>
        <v/>
      </c>
      <c r="S37" s="68" t="str">
        <f>IF(AND('Mapa de Riesgos'!$Y$23="Baja",'Mapa de Riesgos'!$AA$23="Menor"),CONCATENATE("R2C",'Mapa de Riesgos'!$O$23),"")</f>
        <v/>
      </c>
      <c r="T37" s="68" t="str">
        <f>IF(AND('Mapa de Riesgos'!$Y$24="Baja",'Mapa de Riesgos'!$AA$24="Menor"),CONCATENATE("R2C",'Mapa de Riesgos'!$O$24),"")</f>
        <v/>
      </c>
      <c r="U37" s="69" t="str">
        <f>IF(AND('Mapa de Riesgos'!$Y$25="Baja",'Mapa de Riesgos'!$AA$25="Menor"),CONCATENATE("R2C",'Mapa de Riesgos'!$O$25),"")</f>
        <v/>
      </c>
      <c r="V37" s="67" t="str">
        <f>IF(AND('Mapa de Riesgos'!$Y$20="Baja",'Mapa de Riesgos'!$AA$20="Moderado"),CONCATENATE("R2C",'Mapa de Riesgos'!$O$20),"")</f>
        <v/>
      </c>
      <c r="W37" s="68" t="str">
        <f>IF(AND('Mapa de Riesgos'!$Y$21="Baja",'Mapa de Riesgos'!$AA$21="Moderado"),CONCATENATE("R2C",'Mapa de Riesgos'!$O$21),"")</f>
        <v/>
      </c>
      <c r="X37" s="68" t="str">
        <f>IF(AND('Mapa de Riesgos'!$Y$22="Baja",'Mapa de Riesgos'!$AA$22="Moderado"),CONCATENATE("R2C",'Mapa de Riesgos'!$O$22),"")</f>
        <v/>
      </c>
      <c r="Y37" s="68" t="str">
        <f>IF(AND('Mapa de Riesgos'!$Y$23="Baja",'Mapa de Riesgos'!$AA$23="Moderado"),CONCATENATE("R2C",'Mapa de Riesgos'!$O$23),"")</f>
        <v/>
      </c>
      <c r="Z37" s="68" t="str">
        <f>IF(AND('Mapa de Riesgos'!$Y$24="Baja",'Mapa de Riesgos'!$AA$24="Moderado"),CONCATENATE("R2C",'Mapa de Riesgos'!$O$24),"")</f>
        <v/>
      </c>
      <c r="AA37" s="69" t="str">
        <f>IF(AND('Mapa de Riesgos'!$Y$25="Baja",'Mapa de Riesgos'!$AA$25="Moderado"),CONCATENATE("R2C",'Mapa de Riesgos'!$O$25),"")</f>
        <v/>
      </c>
      <c r="AB37" s="52" t="str">
        <f>IF(AND('Mapa de Riesgos'!$Y$20="Baja",'Mapa de Riesgos'!$AA$20="Mayor"),CONCATENATE("R2C",'Mapa de Riesgos'!$O$20),"")</f>
        <v>R2C1</v>
      </c>
      <c r="AC37" s="53" t="str">
        <f>IF(AND('Mapa de Riesgos'!$Y$21="Baja",'Mapa de Riesgos'!$AA$21="Mayor"),CONCATENATE("R2C",'Mapa de Riesgos'!$O$21),"")</f>
        <v>R2C2</v>
      </c>
      <c r="AD37" s="53" t="str">
        <f>IF(AND('Mapa de Riesgos'!$Y$22="Baja",'Mapa de Riesgos'!$AA$22="Mayor"),CONCATENATE("R2C",'Mapa de Riesgos'!$O$22),"")</f>
        <v/>
      </c>
      <c r="AE37" s="53" t="str">
        <f>IF(AND('Mapa de Riesgos'!$Y$23="Baja",'Mapa de Riesgos'!$AA$23="Mayor"),CONCATENATE("R2C",'Mapa de Riesgos'!$O$23),"")</f>
        <v/>
      </c>
      <c r="AF37" s="53" t="str">
        <f>IF(AND('Mapa de Riesgos'!$Y$24="Baja",'Mapa de Riesgos'!$AA$24="Mayor"),CONCATENATE("R2C",'Mapa de Riesgos'!$O$24),"")</f>
        <v/>
      </c>
      <c r="AG37" s="54" t="str">
        <f>IF(AND('Mapa de Riesgos'!$Y$25="Baja",'Mapa de Riesgos'!$AA$25="Mayor"),CONCATENATE("R2C",'Mapa de Riesgos'!$O$25),"")</f>
        <v/>
      </c>
      <c r="AH37" s="55" t="str">
        <f>IF(AND('Mapa de Riesgos'!$Y$20="Baja",'Mapa de Riesgos'!$AA$20="Catastrófico"),CONCATENATE("R2C",'Mapa de Riesgos'!$O$20),"")</f>
        <v/>
      </c>
      <c r="AI37" s="56" t="str">
        <f>IF(AND('Mapa de Riesgos'!$Y$21="Baja",'Mapa de Riesgos'!$AA$21="Catastrófico"),CONCATENATE("R2C",'Mapa de Riesgos'!$O$21),"")</f>
        <v/>
      </c>
      <c r="AJ37" s="56" t="str">
        <f>IF(AND('Mapa de Riesgos'!$Y$22="Baja",'Mapa de Riesgos'!$AA$22="Catastrófico"),CONCATENATE("R2C",'Mapa de Riesgos'!$O$22),"")</f>
        <v/>
      </c>
      <c r="AK37" s="56" t="str">
        <f>IF(AND('Mapa de Riesgos'!$Y$23="Baja",'Mapa de Riesgos'!$AA$23="Catastrófico"),CONCATENATE("R2C",'Mapa de Riesgos'!$O$23),"")</f>
        <v/>
      </c>
      <c r="AL37" s="56" t="str">
        <f>IF(AND('Mapa de Riesgos'!$Y$24="Baja",'Mapa de Riesgos'!$AA$24="Catastrófico"),CONCATENATE("R2C",'Mapa de Riesgos'!$O$24),"")</f>
        <v/>
      </c>
      <c r="AM37" s="57" t="str">
        <f>IF(AND('Mapa de Riesgos'!$Y$25="Baja",'Mapa de Riesgos'!$AA$25="Catastrófico"),CONCATENATE("R2C",'Mapa de Riesgos'!$O$25),"")</f>
        <v/>
      </c>
      <c r="AN37" s="83"/>
      <c r="AO37" s="605"/>
      <c r="AP37" s="606"/>
      <c r="AQ37" s="606"/>
      <c r="AR37" s="606"/>
      <c r="AS37" s="606"/>
      <c r="AT37" s="607"/>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86"/>
      <c r="C38" s="486"/>
      <c r="D38" s="487"/>
      <c r="E38" s="585"/>
      <c r="F38" s="584"/>
      <c r="G38" s="584"/>
      <c r="H38" s="584"/>
      <c r="I38" s="584"/>
      <c r="J38" s="76" t="str">
        <f>IF(AND('Mapa de Riesgos'!$Y$26="Baja",'Mapa de Riesgos'!$AA$26="Leve"),CONCATENATE("R3C",'Mapa de Riesgos'!$O$26),"")</f>
        <v/>
      </c>
      <c r="K38" s="77" t="str">
        <f>IF(AND('Mapa de Riesgos'!$Y$27="Baja",'Mapa de Riesgos'!$AA$27="Leve"),CONCATENATE("R3C",'Mapa de Riesgos'!$O$27),"")</f>
        <v/>
      </c>
      <c r="L38" s="77" t="str">
        <f>IF(AND('Mapa de Riesgos'!$Y$28="Baja",'Mapa de Riesgos'!$AA$28="Leve"),CONCATENATE("R3C",'Mapa de Riesgos'!$O$28),"")</f>
        <v/>
      </c>
      <c r="M38" s="77" t="str">
        <f>IF(AND('Mapa de Riesgos'!$Y$29="Baja",'Mapa de Riesgos'!$AA$29="Leve"),CONCATENATE("R3C",'Mapa de Riesgos'!$O$29),"")</f>
        <v/>
      </c>
      <c r="N38" s="77" t="str">
        <f>IF(AND('Mapa de Riesgos'!$Y$30="Baja",'Mapa de Riesgos'!$AA$30="Leve"),CONCATENATE("R3C",'Mapa de Riesgos'!$O$30),"")</f>
        <v/>
      </c>
      <c r="O38" s="78" t="str">
        <f>IF(AND('Mapa de Riesgos'!$Y$31="Baja",'Mapa de Riesgos'!$AA$31="Leve"),CONCATENATE("R3C",'Mapa de Riesgos'!$O$31),"")</f>
        <v/>
      </c>
      <c r="P38" s="67" t="str">
        <f>IF(AND('Mapa de Riesgos'!$Y$26="Baja",'Mapa de Riesgos'!$AA$26="Menor"),CONCATENATE("R3C",'Mapa de Riesgos'!$O$26),"")</f>
        <v/>
      </c>
      <c r="Q38" s="68" t="str">
        <f>IF(AND('Mapa de Riesgos'!$Y$27="Baja",'Mapa de Riesgos'!$AA$27="Menor"),CONCATENATE("R3C",'Mapa de Riesgos'!$O$27),"")</f>
        <v/>
      </c>
      <c r="R38" s="68" t="str">
        <f>IF(AND('Mapa de Riesgos'!$Y$28="Baja",'Mapa de Riesgos'!$AA$28="Menor"),CONCATENATE("R3C",'Mapa de Riesgos'!$O$28),"")</f>
        <v/>
      </c>
      <c r="S38" s="68" t="str">
        <f>IF(AND('Mapa de Riesgos'!$Y$29="Baja",'Mapa de Riesgos'!$AA$29="Menor"),CONCATENATE("R3C",'Mapa de Riesgos'!$O$29),"")</f>
        <v/>
      </c>
      <c r="T38" s="68" t="str">
        <f>IF(AND('Mapa de Riesgos'!$Y$30="Baja",'Mapa de Riesgos'!$AA$30="Menor"),CONCATENATE("R3C",'Mapa de Riesgos'!$O$30),"")</f>
        <v/>
      </c>
      <c r="U38" s="69" t="str">
        <f>IF(AND('Mapa de Riesgos'!$Y$31="Baja",'Mapa de Riesgos'!$AA$31="Menor"),CONCATENATE("R3C",'Mapa de Riesgos'!$O$31),"")</f>
        <v/>
      </c>
      <c r="V38" s="67" t="str">
        <f>IF(AND('Mapa de Riesgos'!$Y$26="Baja",'Mapa de Riesgos'!$AA$26="Moderado"),CONCATENATE("R3C",'Mapa de Riesgos'!$O$26),"")</f>
        <v>R3C1</v>
      </c>
      <c r="W38" s="68" t="str">
        <f>IF(AND('Mapa de Riesgos'!$Y$27="Baja",'Mapa de Riesgos'!$AA$27="Moderado"),CONCATENATE("R3C",'Mapa de Riesgos'!$O$27),"")</f>
        <v/>
      </c>
      <c r="X38" s="68" t="str">
        <f>IF(AND('Mapa de Riesgos'!$Y$28="Baja",'Mapa de Riesgos'!$AA$28="Moderado"),CONCATENATE("R3C",'Mapa de Riesgos'!$O$28),"")</f>
        <v/>
      </c>
      <c r="Y38" s="68" t="str">
        <f>IF(AND('Mapa de Riesgos'!$Y$29="Baja",'Mapa de Riesgos'!$AA$29="Moderado"),CONCATENATE("R3C",'Mapa de Riesgos'!$O$29),"")</f>
        <v/>
      </c>
      <c r="Z38" s="68" t="str">
        <f>IF(AND('Mapa de Riesgos'!$Y$30="Baja",'Mapa de Riesgos'!$AA$30="Moderado"),CONCATENATE("R3C",'Mapa de Riesgos'!$O$30),"")</f>
        <v/>
      </c>
      <c r="AA38" s="69" t="str">
        <f>IF(AND('Mapa de Riesgos'!$Y$31="Baja",'Mapa de Riesgos'!$AA$31="Moderado"),CONCATENATE("R3C",'Mapa de Riesgos'!$O$31),"")</f>
        <v/>
      </c>
      <c r="AB38" s="52" t="str">
        <f>IF(AND('Mapa de Riesgos'!$Y$26="Baja",'Mapa de Riesgos'!$AA$26="Mayor"),CONCATENATE("R3C",'Mapa de Riesgos'!$O$26),"")</f>
        <v/>
      </c>
      <c r="AC38" s="53" t="str">
        <f>IF(AND('Mapa de Riesgos'!$Y$27="Baja",'Mapa de Riesgos'!$AA$27="Mayor"),CONCATENATE("R3C",'Mapa de Riesgos'!$O$27),"")</f>
        <v/>
      </c>
      <c r="AD38" s="53" t="str">
        <f>IF(AND('Mapa de Riesgos'!$Y$28="Baja",'Mapa de Riesgos'!$AA$28="Mayor"),CONCATENATE("R3C",'Mapa de Riesgos'!$O$28),"")</f>
        <v/>
      </c>
      <c r="AE38" s="53" t="str">
        <f>IF(AND('Mapa de Riesgos'!$Y$29="Baja",'Mapa de Riesgos'!$AA$29="Mayor"),CONCATENATE("R3C",'Mapa de Riesgos'!$O$29),"")</f>
        <v/>
      </c>
      <c r="AF38" s="53" t="str">
        <f>IF(AND('Mapa de Riesgos'!$Y$30="Baja",'Mapa de Riesgos'!$AA$30="Mayor"),CONCATENATE("R3C",'Mapa de Riesgos'!$O$30),"")</f>
        <v/>
      </c>
      <c r="AG38" s="54" t="str">
        <f>IF(AND('Mapa de Riesgos'!$Y$31="Baja",'Mapa de Riesgos'!$AA$31="Mayor"),CONCATENATE("R3C",'Mapa de Riesgos'!$O$31),"")</f>
        <v/>
      </c>
      <c r="AH38" s="55" t="str">
        <f>IF(AND('Mapa de Riesgos'!$Y$26="Baja",'Mapa de Riesgos'!$AA$26="Catastrófico"),CONCATENATE("R3C",'Mapa de Riesgos'!$O$26),"")</f>
        <v/>
      </c>
      <c r="AI38" s="56" t="str">
        <f>IF(AND('Mapa de Riesgos'!$Y$27="Baja",'Mapa de Riesgos'!$AA$27="Catastrófico"),CONCATENATE("R3C",'Mapa de Riesgos'!$O$27),"")</f>
        <v/>
      </c>
      <c r="AJ38" s="56" t="str">
        <f>IF(AND('Mapa de Riesgos'!$Y$28="Baja",'Mapa de Riesgos'!$AA$28="Catastrófico"),CONCATENATE("R3C",'Mapa de Riesgos'!$O$28),"")</f>
        <v/>
      </c>
      <c r="AK38" s="56" t="str">
        <f>IF(AND('Mapa de Riesgos'!$Y$29="Baja",'Mapa de Riesgos'!$AA$29="Catastrófico"),CONCATENATE("R3C",'Mapa de Riesgos'!$O$29),"")</f>
        <v/>
      </c>
      <c r="AL38" s="56" t="str">
        <f>IF(AND('Mapa de Riesgos'!$Y$30="Baja",'Mapa de Riesgos'!$AA$30="Catastrófico"),CONCATENATE("R3C",'Mapa de Riesgos'!$O$30),"")</f>
        <v/>
      </c>
      <c r="AM38" s="57" t="str">
        <f>IF(AND('Mapa de Riesgos'!$Y$31="Baja",'Mapa de Riesgos'!$AA$31="Catastrófico"),CONCATENATE("R3C",'Mapa de Riesgos'!$O$31),"")</f>
        <v/>
      </c>
      <c r="AN38" s="83"/>
      <c r="AO38" s="605"/>
      <c r="AP38" s="606"/>
      <c r="AQ38" s="606"/>
      <c r="AR38" s="606"/>
      <c r="AS38" s="606"/>
      <c r="AT38" s="607"/>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86"/>
      <c r="C39" s="486"/>
      <c r="D39" s="487"/>
      <c r="E39" s="585"/>
      <c r="F39" s="584"/>
      <c r="G39" s="584"/>
      <c r="H39" s="584"/>
      <c r="I39" s="584"/>
      <c r="J39" s="76" t="str">
        <f>IF(AND('Mapa de Riesgos'!$Y$32="Baja",'Mapa de Riesgos'!$AA$32="Leve"),CONCATENATE("R4C",'Mapa de Riesgos'!$O$32),"")</f>
        <v/>
      </c>
      <c r="K39" s="77" t="str">
        <f>IF(AND('Mapa de Riesgos'!$Y$34="Baja",'Mapa de Riesgos'!$AA$34="Leve"),CONCATENATE("R4C",'Mapa de Riesgos'!$O$34),"")</f>
        <v/>
      </c>
      <c r="L39" s="77" t="str">
        <f>IF(AND('Mapa de Riesgos'!$Y$35="Baja",'Mapa de Riesgos'!$AA$35="Leve"),CONCATENATE("R4C",'Mapa de Riesgos'!$O$35),"")</f>
        <v/>
      </c>
      <c r="M39" s="77" t="str">
        <f>IF(AND('Mapa de Riesgos'!$Y$36="Baja",'Mapa de Riesgos'!$AA$36="Leve"),CONCATENATE("R4C",'Mapa de Riesgos'!$O$36),"")</f>
        <v/>
      </c>
      <c r="N39" s="77" t="str">
        <f>IF(AND('Mapa de Riesgos'!$Y$37="Baja",'Mapa de Riesgos'!$AA$37="Leve"),CONCATENATE("R4C",'Mapa de Riesgos'!$O$37),"")</f>
        <v/>
      </c>
      <c r="O39" s="78" t="str">
        <f>IF(AND('Mapa de Riesgos'!$Y$38="Baja",'Mapa de Riesgos'!$AA$38="Leve"),CONCATENATE("R4C",'Mapa de Riesgos'!$O$38),"")</f>
        <v/>
      </c>
      <c r="P39" s="67" t="str">
        <f>IF(AND('Mapa de Riesgos'!$Y$32="Baja",'Mapa de Riesgos'!$AA$32="Menor"),CONCATENATE("R4C",'Mapa de Riesgos'!$O$32),"")</f>
        <v/>
      </c>
      <c r="Q39" s="68" t="str">
        <f>IF(AND('Mapa de Riesgos'!$Y$34="Baja",'Mapa de Riesgos'!$AA$34="Menor"),CONCATENATE("R4C",'Mapa de Riesgos'!$O$34),"")</f>
        <v/>
      </c>
      <c r="R39" s="68" t="str">
        <f>IF(AND('Mapa de Riesgos'!$Y$35="Baja",'Mapa de Riesgos'!$AA$35="Menor"),CONCATENATE("R4C",'Mapa de Riesgos'!$O$35),"")</f>
        <v/>
      </c>
      <c r="S39" s="68" t="str">
        <f>IF(AND('Mapa de Riesgos'!$Y$36="Baja",'Mapa de Riesgos'!$AA$36="Menor"),CONCATENATE("R4C",'Mapa de Riesgos'!$O$36),"")</f>
        <v/>
      </c>
      <c r="T39" s="68" t="str">
        <f>IF(AND('Mapa de Riesgos'!$Y$37="Baja",'Mapa de Riesgos'!$AA$37="Menor"),CONCATENATE("R4C",'Mapa de Riesgos'!$O$37),"")</f>
        <v/>
      </c>
      <c r="U39" s="69" t="str">
        <f>IF(AND('Mapa de Riesgos'!$Y$38="Baja",'Mapa de Riesgos'!$AA$38="Menor"),CONCATENATE("R4C",'Mapa de Riesgos'!$O$38),"")</f>
        <v/>
      </c>
      <c r="V39" s="67" t="str">
        <f>IF(AND('Mapa de Riesgos'!$Y$32="Baja",'Mapa de Riesgos'!$AA$32="Moderado"),CONCATENATE("R4C",'Mapa de Riesgos'!$O$32),"")</f>
        <v/>
      </c>
      <c r="W39" s="68" t="str">
        <f>IF(AND('Mapa de Riesgos'!$Y$34="Baja",'Mapa de Riesgos'!$AA$34="Moderado"),CONCATENATE("R4C",'Mapa de Riesgos'!$O$34),"")</f>
        <v/>
      </c>
      <c r="X39" s="68" t="str">
        <f>IF(AND('Mapa de Riesgos'!$Y$35="Baja",'Mapa de Riesgos'!$AA$35="Moderado"),CONCATENATE("R4C",'Mapa de Riesgos'!$O$35),"")</f>
        <v/>
      </c>
      <c r="Y39" s="68" t="str">
        <f>IF(AND('Mapa de Riesgos'!$Y$36="Baja",'Mapa de Riesgos'!$AA$36="Moderado"),CONCATENATE("R4C",'Mapa de Riesgos'!$O$36),"")</f>
        <v/>
      </c>
      <c r="Z39" s="68" t="str">
        <f>IF(AND('Mapa de Riesgos'!$Y$37="Baja",'Mapa de Riesgos'!$AA$37="Moderado"),CONCATENATE("R4C",'Mapa de Riesgos'!$O$37),"")</f>
        <v/>
      </c>
      <c r="AA39" s="69" t="str">
        <f>IF(AND('Mapa de Riesgos'!$Y$38="Baja",'Mapa de Riesgos'!$AA$38="Moderado"),CONCATENATE("R4C",'Mapa de Riesgos'!$O$38),"")</f>
        <v/>
      </c>
      <c r="AB39" s="52" t="str">
        <f>IF(AND('Mapa de Riesgos'!$Y$32="Baja",'Mapa de Riesgos'!$AA$32="Mayor"),CONCATENATE("R4C",'Mapa de Riesgos'!$O$32),"")</f>
        <v>R4C1</v>
      </c>
      <c r="AC39" s="53" t="str">
        <f>IF(AND('Mapa de Riesgos'!$Y$34="Baja",'Mapa de Riesgos'!$AA$34="Mayor"),CONCATENATE("R4C",'Mapa de Riesgos'!$O$34),"")</f>
        <v/>
      </c>
      <c r="AD39" s="53" t="str">
        <f>IF(AND('Mapa de Riesgos'!$Y$35="Baja",'Mapa de Riesgos'!$AA$35="Mayor"),CONCATENATE("R4C",'Mapa de Riesgos'!$O$35),"")</f>
        <v/>
      </c>
      <c r="AE39" s="53" t="str">
        <f>IF(AND('Mapa de Riesgos'!$Y$36="Baja",'Mapa de Riesgos'!$AA$36="Mayor"),CONCATENATE("R4C",'Mapa de Riesgos'!$O$36),"")</f>
        <v/>
      </c>
      <c r="AF39" s="53" t="str">
        <f>IF(AND('Mapa de Riesgos'!$Y$37="Baja",'Mapa de Riesgos'!$AA$37="Mayor"),CONCATENATE("R4C",'Mapa de Riesgos'!$O$37),"")</f>
        <v/>
      </c>
      <c r="AG39" s="54" t="str">
        <f>IF(AND('Mapa de Riesgos'!$Y$38="Baja",'Mapa de Riesgos'!$AA$38="Mayor"),CONCATENATE("R4C",'Mapa de Riesgos'!$O$38),"")</f>
        <v/>
      </c>
      <c r="AH39" s="55" t="str">
        <f>IF(AND('Mapa de Riesgos'!$Y$32="Baja",'Mapa de Riesgos'!$AA$32="Catastrófico"),CONCATENATE("R4C",'Mapa de Riesgos'!$O$32),"")</f>
        <v/>
      </c>
      <c r="AI39" s="56" t="str">
        <f>IF(AND('Mapa de Riesgos'!$Y$34="Baja",'Mapa de Riesgos'!$AA$34="Catastrófico"),CONCATENATE("R4C",'Mapa de Riesgos'!$O$34),"")</f>
        <v/>
      </c>
      <c r="AJ39" s="56" t="str">
        <f>IF(AND('Mapa de Riesgos'!$Y$35="Baja",'Mapa de Riesgos'!$AA$35="Catastrófico"),CONCATENATE("R4C",'Mapa de Riesgos'!$O$35),"")</f>
        <v/>
      </c>
      <c r="AK39" s="56" t="str">
        <f>IF(AND('Mapa de Riesgos'!$Y$36="Baja",'Mapa de Riesgos'!$AA$36="Catastrófico"),CONCATENATE("R4C",'Mapa de Riesgos'!$O$36),"")</f>
        <v/>
      </c>
      <c r="AL39" s="56" t="str">
        <f>IF(AND('Mapa de Riesgos'!$Y$37="Baja",'Mapa de Riesgos'!$AA$37="Catastrófico"),CONCATENATE("R4C",'Mapa de Riesgos'!$O$37),"")</f>
        <v/>
      </c>
      <c r="AM39" s="57" t="str">
        <f>IF(AND('Mapa de Riesgos'!$Y$38="Baja",'Mapa de Riesgos'!$AA$38="Catastrófico"),CONCATENATE("R4C",'Mapa de Riesgos'!$O$38),"")</f>
        <v/>
      </c>
      <c r="AN39" s="83"/>
      <c r="AO39" s="605"/>
      <c r="AP39" s="606"/>
      <c r="AQ39" s="606"/>
      <c r="AR39" s="606"/>
      <c r="AS39" s="606"/>
      <c r="AT39" s="607"/>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86"/>
      <c r="C40" s="486"/>
      <c r="D40" s="487"/>
      <c r="E40" s="585"/>
      <c r="F40" s="584"/>
      <c r="G40" s="584"/>
      <c r="H40" s="584"/>
      <c r="I40" s="584"/>
      <c r="J40" s="76" t="str">
        <f>IF(AND('Mapa de Riesgos'!$Y$39="Baja",'Mapa de Riesgos'!$AA$39="Leve"),CONCATENATE("R5C",'Mapa de Riesgos'!$O$39),"")</f>
        <v/>
      </c>
      <c r="K40" s="77" t="str">
        <f>IF(AND('Mapa de Riesgos'!$Y$41="Baja",'Mapa de Riesgos'!$AA$41="Leve"),CONCATENATE("R5C",'Mapa de Riesgos'!$O$41),"")</f>
        <v/>
      </c>
      <c r="L40" s="77" t="str">
        <f>IF(AND('Mapa de Riesgos'!$Y$42="Baja",'Mapa de Riesgos'!$AA$42="Leve"),CONCATENATE("R5C",'Mapa de Riesgos'!$O$42),"")</f>
        <v/>
      </c>
      <c r="M40" s="77" t="str">
        <f>IF(AND('Mapa de Riesgos'!$Y$43="Baja",'Mapa de Riesgos'!$AA$43="Leve"),CONCATENATE("R5C",'Mapa de Riesgos'!$O$43),"")</f>
        <v/>
      </c>
      <c r="N40" s="77" t="str">
        <f>IF(AND('Mapa de Riesgos'!$Y$44="Baja",'Mapa de Riesgos'!$AA$44="Leve"),CONCATENATE("R5C",'Mapa de Riesgos'!$O$44),"")</f>
        <v/>
      </c>
      <c r="O40" s="78" t="str">
        <f>IF(AND('Mapa de Riesgos'!$Y$45="Baja",'Mapa de Riesgos'!$AA$45="Leve"),CONCATENATE("R5C",'Mapa de Riesgos'!$O$45),"")</f>
        <v/>
      </c>
      <c r="P40" s="67" t="str">
        <f>IF(AND('Mapa de Riesgos'!$Y$39="Baja",'Mapa de Riesgos'!$AA$39="Menor"),CONCATENATE("R5C",'Mapa de Riesgos'!$O$39),"")</f>
        <v/>
      </c>
      <c r="Q40" s="68" t="str">
        <f>IF(AND('Mapa de Riesgos'!$Y$41="Baja",'Mapa de Riesgos'!$AA$41="Menor"),CONCATENATE("R5C",'Mapa de Riesgos'!$O$41),"")</f>
        <v/>
      </c>
      <c r="R40" s="68" t="str">
        <f>IF(AND('Mapa de Riesgos'!$Y$42="Baja",'Mapa de Riesgos'!$AA$42="Menor"),CONCATENATE("R5C",'Mapa de Riesgos'!$O$42),"")</f>
        <v/>
      </c>
      <c r="S40" s="68" t="str">
        <f>IF(AND('Mapa de Riesgos'!$Y$43="Baja",'Mapa de Riesgos'!$AA$43="Menor"),CONCATENATE("R5C",'Mapa de Riesgos'!$O$43),"")</f>
        <v/>
      </c>
      <c r="T40" s="68" t="str">
        <f>IF(AND('Mapa de Riesgos'!$Y$44="Baja",'Mapa de Riesgos'!$AA$44="Menor"),CONCATENATE("R5C",'Mapa de Riesgos'!$O$44),"")</f>
        <v/>
      </c>
      <c r="U40" s="69" t="str">
        <f>IF(AND('Mapa de Riesgos'!$Y$45="Baja",'Mapa de Riesgos'!$AA$45="Menor"),CONCATENATE("R5C",'Mapa de Riesgos'!$O$45),"")</f>
        <v/>
      </c>
      <c r="V40" s="67" t="str">
        <f>IF(AND('Mapa de Riesgos'!$Y$39="Baja",'Mapa de Riesgos'!$AA$39="Moderado"),CONCATENATE("R5C",'Mapa de Riesgos'!$O$39),"")</f>
        <v>R5C1</v>
      </c>
      <c r="W40" s="68" t="str">
        <f>IF(AND('Mapa de Riesgos'!$Y$41="Baja",'Mapa de Riesgos'!$AA$41="Moderado"),CONCATENATE("R5C",'Mapa de Riesgos'!$O$41),"")</f>
        <v/>
      </c>
      <c r="X40" s="68" t="str">
        <f>IF(AND('Mapa de Riesgos'!$Y$42="Baja",'Mapa de Riesgos'!$AA$42="Moderado"),CONCATENATE("R5C",'Mapa de Riesgos'!$O$42),"")</f>
        <v/>
      </c>
      <c r="Y40" s="68" t="str">
        <f>IF(AND('Mapa de Riesgos'!$Y$43="Baja",'Mapa de Riesgos'!$AA$43="Moderado"),CONCATENATE("R5C",'Mapa de Riesgos'!$O$43),"")</f>
        <v/>
      </c>
      <c r="Z40" s="68" t="str">
        <f>IF(AND('Mapa de Riesgos'!$Y$44="Baja",'Mapa de Riesgos'!$AA$44="Moderado"),CONCATENATE("R5C",'Mapa de Riesgos'!$O$44),"")</f>
        <v/>
      </c>
      <c r="AA40" s="69" t="str">
        <f>IF(AND('Mapa de Riesgos'!$Y$45="Baja",'Mapa de Riesgos'!$AA$45="Moderado"),CONCATENATE("R5C",'Mapa de Riesgos'!$O$45),"")</f>
        <v/>
      </c>
      <c r="AB40" s="52" t="str">
        <f>IF(AND('Mapa de Riesgos'!$Y$39="Baja",'Mapa de Riesgos'!$AA$39="Mayor"),CONCATENATE("R5C",'Mapa de Riesgos'!$O$39),"")</f>
        <v/>
      </c>
      <c r="AC40" s="53" t="str">
        <f>IF(AND('Mapa de Riesgos'!$Y$41="Baja",'Mapa de Riesgos'!$AA$41="Mayor"),CONCATENATE("R5C",'Mapa de Riesgos'!$O$41),"")</f>
        <v/>
      </c>
      <c r="AD40" s="53" t="str">
        <f>IF(AND('Mapa de Riesgos'!$Y$42="Baja",'Mapa de Riesgos'!$AA$42="Mayor"),CONCATENATE("R5C",'Mapa de Riesgos'!$O$42),"")</f>
        <v/>
      </c>
      <c r="AE40" s="53" t="str">
        <f>IF(AND('Mapa de Riesgos'!$Y$43="Baja",'Mapa de Riesgos'!$AA$43="Mayor"),CONCATENATE("R5C",'Mapa de Riesgos'!$O$43),"")</f>
        <v/>
      </c>
      <c r="AF40" s="53" t="str">
        <f>IF(AND('Mapa de Riesgos'!$Y$44="Baja",'Mapa de Riesgos'!$AA$44="Mayor"),CONCATENATE("R5C",'Mapa de Riesgos'!$O$44),"")</f>
        <v/>
      </c>
      <c r="AG40" s="54" t="str">
        <f>IF(AND('Mapa de Riesgos'!$Y$45="Baja",'Mapa de Riesgos'!$AA$45="Mayor"),CONCATENATE("R5C",'Mapa de Riesgos'!$O$45),"")</f>
        <v/>
      </c>
      <c r="AH40" s="55" t="str">
        <f>IF(AND('Mapa de Riesgos'!$Y$39="Baja",'Mapa de Riesgos'!$AA$39="Catastrófico"),CONCATENATE("R5C",'Mapa de Riesgos'!$O$39),"")</f>
        <v/>
      </c>
      <c r="AI40" s="56" t="str">
        <f>IF(AND('Mapa de Riesgos'!$Y$41="Baja",'Mapa de Riesgos'!$AA$41="Catastrófico"),CONCATENATE("R5C",'Mapa de Riesgos'!$O$41),"")</f>
        <v/>
      </c>
      <c r="AJ40" s="56" t="str">
        <f>IF(AND('Mapa de Riesgos'!$Y$42="Baja",'Mapa de Riesgos'!$AA$42="Catastrófico"),CONCATENATE("R5C",'Mapa de Riesgos'!$O$42),"")</f>
        <v/>
      </c>
      <c r="AK40" s="56" t="str">
        <f>IF(AND('Mapa de Riesgos'!$Y$43="Baja",'Mapa de Riesgos'!$AA$43="Catastrófico"),CONCATENATE("R5C",'Mapa de Riesgos'!$O$43),"")</f>
        <v/>
      </c>
      <c r="AL40" s="56" t="str">
        <f>IF(AND('Mapa de Riesgos'!$Y$44="Baja",'Mapa de Riesgos'!$AA$44="Catastrófico"),CONCATENATE("R5C",'Mapa de Riesgos'!$O$44),"")</f>
        <v/>
      </c>
      <c r="AM40" s="57" t="str">
        <f>IF(AND('Mapa de Riesgos'!$Y$45="Baja",'Mapa de Riesgos'!$AA$45="Catastrófico"),CONCATENATE("R5C",'Mapa de Riesgos'!$O$45),"")</f>
        <v/>
      </c>
      <c r="AN40" s="83"/>
      <c r="AO40" s="605"/>
      <c r="AP40" s="606"/>
      <c r="AQ40" s="606"/>
      <c r="AR40" s="606"/>
      <c r="AS40" s="606"/>
      <c r="AT40" s="607"/>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86"/>
      <c r="C41" s="486"/>
      <c r="D41" s="487"/>
      <c r="E41" s="585"/>
      <c r="F41" s="584"/>
      <c r="G41" s="584"/>
      <c r="H41" s="584"/>
      <c r="I41" s="584"/>
      <c r="J41" s="76" t="str">
        <f>IF(AND('Mapa de Riesgos'!$Y$46="Baja",'Mapa de Riesgos'!$AA$46="Leve"),CONCATENATE("R6C",'Mapa de Riesgos'!$O$46),"")</f>
        <v/>
      </c>
      <c r="K41" s="77" t="str">
        <f>IF(AND('Mapa de Riesgos'!$Y$47="Baja",'Mapa de Riesgos'!$AA$47="Leve"),CONCATENATE("R6C",'Mapa de Riesgos'!$O$47),"")</f>
        <v/>
      </c>
      <c r="L41" s="77" t="str">
        <f>IF(AND('Mapa de Riesgos'!$Y$48="Baja",'Mapa de Riesgos'!$AA$48="Leve"),CONCATENATE("R6C",'Mapa de Riesgos'!$O$48),"")</f>
        <v/>
      </c>
      <c r="M41" s="77" t="str">
        <f>IF(AND('Mapa de Riesgos'!$Y$49="Baja",'Mapa de Riesgos'!$AA$49="Leve"),CONCATENATE("R6C",'Mapa de Riesgos'!$O$49),"")</f>
        <v/>
      </c>
      <c r="N41" s="77" t="str">
        <f>IF(AND('Mapa de Riesgos'!$Y$50="Baja",'Mapa de Riesgos'!$AA$50="Leve"),CONCATENATE("R6C",'Mapa de Riesgos'!$O$50),"")</f>
        <v/>
      </c>
      <c r="O41" s="78" t="str">
        <f>IF(AND('Mapa de Riesgos'!$Y$51="Baja",'Mapa de Riesgos'!$AA$51="Leve"),CONCATENATE("R6C",'Mapa de Riesgos'!$O$51),"")</f>
        <v/>
      </c>
      <c r="P41" s="67" t="str">
        <f>IF(AND('Mapa de Riesgos'!$Y$46="Baja",'Mapa de Riesgos'!$AA$46="Menor"),CONCATENATE("R6C",'Mapa de Riesgos'!$O$46),"")</f>
        <v/>
      </c>
      <c r="Q41" s="68" t="str">
        <f>IF(AND('Mapa de Riesgos'!$Y$47="Baja",'Mapa de Riesgos'!$AA$47="Menor"),CONCATENATE("R6C",'Mapa de Riesgos'!$O$47),"")</f>
        <v/>
      </c>
      <c r="R41" s="68" t="str">
        <f>IF(AND('Mapa de Riesgos'!$Y$48="Baja",'Mapa de Riesgos'!$AA$48="Menor"),CONCATENATE("R6C",'Mapa de Riesgos'!$O$48),"")</f>
        <v/>
      </c>
      <c r="S41" s="68" t="str">
        <f>IF(AND('Mapa de Riesgos'!$Y$49="Baja",'Mapa de Riesgos'!$AA$49="Menor"),CONCATENATE("R6C",'Mapa de Riesgos'!$O$49),"")</f>
        <v/>
      </c>
      <c r="T41" s="68" t="str">
        <f>IF(AND('Mapa de Riesgos'!$Y$50="Baja",'Mapa de Riesgos'!$AA$50="Menor"),CONCATENATE("R6C",'Mapa de Riesgos'!$O$50),"")</f>
        <v/>
      </c>
      <c r="U41" s="69" t="str">
        <f>IF(AND('Mapa de Riesgos'!$Y$51="Baja",'Mapa de Riesgos'!$AA$51="Menor"),CONCATENATE("R6C",'Mapa de Riesgos'!$O$51),"")</f>
        <v/>
      </c>
      <c r="V41" s="67" t="str">
        <f>IF(AND('Mapa de Riesgos'!$Y$46="Baja",'Mapa de Riesgos'!$AA$46="Moderado"),CONCATENATE("R6C",'Mapa de Riesgos'!$O$46),"")</f>
        <v>R6C1</v>
      </c>
      <c r="W41" s="68" t="str">
        <f>IF(AND('Mapa de Riesgos'!$Y$47="Baja",'Mapa de Riesgos'!$AA$47="Moderado"),CONCATENATE("R6C",'Mapa de Riesgos'!$O$47),"")</f>
        <v>R6C2</v>
      </c>
      <c r="X41" s="68" t="str">
        <f>IF(AND('Mapa de Riesgos'!$Y$48="Baja",'Mapa de Riesgos'!$AA$48="Moderado"),CONCATENATE("R6C",'Mapa de Riesgos'!$O$48),"")</f>
        <v/>
      </c>
      <c r="Y41" s="68" t="str">
        <f>IF(AND('Mapa de Riesgos'!$Y$49="Baja",'Mapa de Riesgos'!$AA$49="Moderado"),CONCATENATE("R6C",'Mapa de Riesgos'!$O$49),"")</f>
        <v/>
      </c>
      <c r="Z41" s="68" t="str">
        <f>IF(AND('Mapa de Riesgos'!$Y$50="Baja",'Mapa de Riesgos'!$AA$50="Moderado"),CONCATENATE("R6C",'Mapa de Riesgos'!$O$50),"")</f>
        <v/>
      </c>
      <c r="AA41" s="69" t="str">
        <f>IF(AND('Mapa de Riesgos'!$Y$51="Baja",'Mapa de Riesgos'!$AA$51="Moderado"),CONCATENATE("R6C",'Mapa de Riesgos'!$O$51),"")</f>
        <v/>
      </c>
      <c r="AB41" s="52" t="str">
        <f>IF(AND('Mapa de Riesgos'!$Y$46="Baja",'Mapa de Riesgos'!$AA$46="Mayor"),CONCATENATE("R6C",'Mapa de Riesgos'!$O$46),"")</f>
        <v/>
      </c>
      <c r="AC41" s="53" t="str">
        <f>IF(AND('Mapa de Riesgos'!$Y$47="Baja",'Mapa de Riesgos'!$AA$47="Mayor"),CONCATENATE("R6C",'Mapa de Riesgos'!$O$47),"")</f>
        <v/>
      </c>
      <c r="AD41" s="53" t="str">
        <f>IF(AND('Mapa de Riesgos'!$Y$48="Baja",'Mapa de Riesgos'!$AA$48="Mayor"),CONCATENATE("R6C",'Mapa de Riesgos'!$O$48),"")</f>
        <v/>
      </c>
      <c r="AE41" s="53" t="str">
        <f>IF(AND('Mapa de Riesgos'!$Y$49="Baja",'Mapa de Riesgos'!$AA$49="Mayor"),CONCATENATE("R6C",'Mapa de Riesgos'!$O$49),"")</f>
        <v/>
      </c>
      <c r="AF41" s="53" t="str">
        <f>IF(AND('Mapa de Riesgos'!$Y$50="Baja",'Mapa de Riesgos'!$AA$50="Mayor"),CONCATENATE("R6C",'Mapa de Riesgos'!$O$50),"")</f>
        <v/>
      </c>
      <c r="AG41" s="54" t="str">
        <f>IF(AND('Mapa de Riesgos'!$Y$51="Baja",'Mapa de Riesgos'!$AA$51="Mayor"),CONCATENATE("R6C",'Mapa de Riesgos'!$O$51),"")</f>
        <v/>
      </c>
      <c r="AH41" s="55" t="str">
        <f>IF(AND('Mapa de Riesgos'!$Y$46="Baja",'Mapa de Riesgos'!$AA$46="Catastrófico"),CONCATENATE("R6C",'Mapa de Riesgos'!$O$46),"")</f>
        <v/>
      </c>
      <c r="AI41" s="56" t="str">
        <f>IF(AND('Mapa de Riesgos'!$Y$47="Baja",'Mapa de Riesgos'!$AA$47="Catastrófico"),CONCATENATE("R6C",'Mapa de Riesgos'!$O$47),"")</f>
        <v/>
      </c>
      <c r="AJ41" s="56" t="str">
        <f>IF(AND('Mapa de Riesgos'!$Y$48="Baja",'Mapa de Riesgos'!$AA$48="Catastrófico"),CONCATENATE("R6C",'Mapa de Riesgos'!$O$48),"")</f>
        <v/>
      </c>
      <c r="AK41" s="56" t="str">
        <f>IF(AND('Mapa de Riesgos'!$Y$49="Baja",'Mapa de Riesgos'!$AA$49="Catastrófico"),CONCATENATE("R6C",'Mapa de Riesgos'!$O$49),"")</f>
        <v/>
      </c>
      <c r="AL41" s="56" t="str">
        <f>IF(AND('Mapa de Riesgos'!$Y$50="Baja",'Mapa de Riesgos'!$AA$50="Catastrófico"),CONCATENATE("R6C",'Mapa de Riesgos'!$O$50),"")</f>
        <v/>
      </c>
      <c r="AM41" s="57" t="str">
        <f>IF(AND('Mapa de Riesgos'!$Y$51="Baja",'Mapa de Riesgos'!$AA$51="Catastrófico"),CONCATENATE("R6C",'Mapa de Riesgos'!$O$51),"")</f>
        <v/>
      </c>
      <c r="AN41" s="83"/>
      <c r="AO41" s="605"/>
      <c r="AP41" s="606"/>
      <c r="AQ41" s="606"/>
      <c r="AR41" s="606"/>
      <c r="AS41" s="606"/>
      <c r="AT41" s="607"/>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86"/>
      <c r="C42" s="486"/>
      <c r="D42" s="487"/>
      <c r="E42" s="585"/>
      <c r="F42" s="584"/>
      <c r="G42" s="584"/>
      <c r="H42" s="584"/>
      <c r="I42" s="584"/>
      <c r="J42" s="76" t="str">
        <f>IF(AND('Mapa de Riesgos'!$Y$52="Baja",'Mapa de Riesgos'!$AA$52="Leve"),CONCATENATE("R7C",'Mapa de Riesgos'!$O$52),"")</f>
        <v/>
      </c>
      <c r="K42" s="77" t="str">
        <f>IF(AND('Mapa de Riesgos'!$Y$53="Baja",'Mapa de Riesgos'!$AA$53="Leve"),CONCATENATE("R7C",'Mapa de Riesgos'!$O$53),"")</f>
        <v/>
      </c>
      <c r="L42" s="77" t="str">
        <f>IF(AND('Mapa de Riesgos'!$Y$54="Baja",'Mapa de Riesgos'!$AA$54="Leve"),CONCATENATE("R7C",'Mapa de Riesgos'!$O$54),"")</f>
        <v/>
      </c>
      <c r="M42" s="77" t="str">
        <f>IF(AND('Mapa de Riesgos'!$Y$55="Baja",'Mapa de Riesgos'!$AA$55="Leve"),CONCATENATE("R7C",'Mapa de Riesgos'!$O$55),"")</f>
        <v/>
      </c>
      <c r="N42" s="77" t="str">
        <f>IF(AND('Mapa de Riesgos'!$Y$56="Baja",'Mapa de Riesgos'!$AA$56="Leve"),CONCATENATE("R7C",'Mapa de Riesgos'!$O$56),"")</f>
        <v/>
      </c>
      <c r="O42" s="78" t="str">
        <f>IF(AND('Mapa de Riesgos'!$Y$57="Baja",'Mapa de Riesgos'!$AA$57="Leve"),CONCATENATE("R7C",'Mapa de Riesgos'!$O$57),"")</f>
        <v/>
      </c>
      <c r="P42" s="67" t="str">
        <f>IF(AND('Mapa de Riesgos'!$Y$52="Baja",'Mapa de Riesgos'!$AA$52="Menor"),CONCATENATE("R7C",'Mapa de Riesgos'!$O$52),"")</f>
        <v/>
      </c>
      <c r="Q42" s="68" t="str">
        <f>IF(AND('Mapa de Riesgos'!$Y$53="Baja",'Mapa de Riesgos'!$AA$53="Menor"),CONCATENATE("R7C",'Mapa de Riesgos'!$O$53),"")</f>
        <v/>
      </c>
      <c r="R42" s="68" t="str">
        <f>IF(AND('Mapa de Riesgos'!$Y$54="Baja",'Mapa de Riesgos'!$AA$54="Menor"),CONCATENATE("R7C",'Mapa de Riesgos'!$O$54),"")</f>
        <v/>
      </c>
      <c r="S42" s="68" t="str">
        <f>IF(AND('Mapa de Riesgos'!$Y$55="Baja",'Mapa de Riesgos'!$AA$55="Menor"),CONCATENATE("R7C",'Mapa de Riesgos'!$O$55),"")</f>
        <v/>
      </c>
      <c r="T42" s="68" t="str">
        <f>IF(AND('Mapa de Riesgos'!$Y$56="Baja",'Mapa de Riesgos'!$AA$56="Menor"),CONCATENATE("R7C",'Mapa de Riesgos'!$O$56),"")</f>
        <v/>
      </c>
      <c r="U42" s="69" t="str">
        <f>IF(AND('Mapa de Riesgos'!$Y$57="Baja",'Mapa de Riesgos'!$AA$57="Menor"),CONCATENATE("R7C",'Mapa de Riesgos'!$O$57),"")</f>
        <v/>
      </c>
      <c r="V42" s="67" t="str">
        <f>IF(AND('Mapa de Riesgos'!$Y$52="Baja",'Mapa de Riesgos'!$AA$52="Moderado"),CONCATENATE("R7C",'Mapa de Riesgos'!$O$52),"")</f>
        <v/>
      </c>
      <c r="W42" s="68" t="str">
        <f>IF(AND('Mapa de Riesgos'!$Y$53="Baja",'Mapa de Riesgos'!$AA$53="Moderado"),CONCATENATE("R7C",'Mapa de Riesgos'!$O$53),"")</f>
        <v/>
      </c>
      <c r="X42" s="68" t="str">
        <f>IF(AND('Mapa de Riesgos'!$Y$54="Baja",'Mapa de Riesgos'!$AA$54="Moderado"),CONCATENATE("R7C",'Mapa de Riesgos'!$O$54),"")</f>
        <v/>
      </c>
      <c r="Y42" s="68" t="str">
        <f>IF(AND('Mapa de Riesgos'!$Y$55="Baja",'Mapa de Riesgos'!$AA$55="Moderado"),CONCATENATE("R7C",'Mapa de Riesgos'!$O$55),"")</f>
        <v/>
      </c>
      <c r="Z42" s="68" t="str">
        <f>IF(AND('Mapa de Riesgos'!$Y$56="Baja",'Mapa de Riesgos'!$AA$56="Moderado"),CONCATENATE("R7C",'Mapa de Riesgos'!$O$56),"")</f>
        <v/>
      </c>
      <c r="AA42" s="69" t="str">
        <f>IF(AND('Mapa de Riesgos'!$Y$57="Baja",'Mapa de Riesgos'!$AA$57="Moderado"),CONCATENATE("R7C",'Mapa de Riesgos'!$O$57),"")</f>
        <v/>
      </c>
      <c r="AB42" s="52" t="str">
        <f>IF(AND('Mapa de Riesgos'!$Y$52="Baja",'Mapa de Riesgos'!$AA$52="Mayor"),CONCATENATE("R7C",'Mapa de Riesgos'!$O$52),"")</f>
        <v/>
      </c>
      <c r="AC42" s="53" t="str">
        <f>IF(AND('Mapa de Riesgos'!$Y$53="Baja",'Mapa de Riesgos'!$AA$53="Mayor"),CONCATENATE("R7C",'Mapa de Riesgos'!$O$53),"")</f>
        <v/>
      </c>
      <c r="AD42" s="53" t="str">
        <f>IF(AND('Mapa de Riesgos'!$Y$54="Baja",'Mapa de Riesgos'!$AA$54="Mayor"),CONCATENATE("R7C",'Mapa de Riesgos'!$O$54),"")</f>
        <v/>
      </c>
      <c r="AE42" s="53" t="str">
        <f>IF(AND('Mapa de Riesgos'!$Y$55="Baja",'Mapa de Riesgos'!$AA$55="Mayor"),CONCATENATE("R7C",'Mapa de Riesgos'!$O$55),"")</f>
        <v/>
      </c>
      <c r="AF42" s="53" t="str">
        <f>IF(AND('Mapa de Riesgos'!$Y$56="Baja",'Mapa de Riesgos'!$AA$56="Mayor"),CONCATENATE("R7C",'Mapa de Riesgos'!$O$56),"")</f>
        <v/>
      </c>
      <c r="AG42" s="54" t="str">
        <f>IF(AND('Mapa de Riesgos'!$Y$57="Baja",'Mapa de Riesgos'!$AA$57="Mayor"),CONCATENATE("R7C",'Mapa de Riesgos'!$O$57),"")</f>
        <v/>
      </c>
      <c r="AH42" s="55" t="str">
        <f>IF(AND('Mapa de Riesgos'!$Y$52="Baja",'Mapa de Riesgos'!$AA$52="Catastrófico"),CONCATENATE("R7C",'Mapa de Riesgos'!$O$52),"")</f>
        <v/>
      </c>
      <c r="AI42" s="56" t="str">
        <f>IF(AND('Mapa de Riesgos'!$Y$53="Baja",'Mapa de Riesgos'!$AA$53="Catastrófico"),CONCATENATE("R7C",'Mapa de Riesgos'!$O$53),"")</f>
        <v/>
      </c>
      <c r="AJ42" s="56" t="str">
        <f>IF(AND('Mapa de Riesgos'!$Y$54="Baja",'Mapa de Riesgos'!$AA$54="Catastrófico"),CONCATENATE("R7C",'Mapa de Riesgos'!$O$54),"")</f>
        <v/>
      </c>
      <c r="AK42" s="56" t="str">
        <f>IF(AND('Mapa de Riesgos'!$Y$55="Baja",'Mapa de Riesgos'!$AA$55="Catastrófico"),CONCATENATE("R7C",'Mapa de Riesgos'!$O$55),"")</f>
        <v/>
      </c>
      <c r="AL42" s="56" t="str">
        <f>IF(AND('Mapa de Riesgos'!$Y$56="Baja",'Mapa de Riesgos'!$AA$56="Catastrófico"),CONCATENATE("R7C",'Mapa de Riesgos'!$O$56),"")</f>
        <v/>
      </c>
      <c r="AM42" s="57" t="str">
        <f>IF(AND('Mapa de Riesgos'!$Y$57="Baja",'Mapa de Riesgos'!$AA$57="Catastrófico"),CONCATENATE("R7C",'Mapa de Riesgos'!$O$57),"")</f>
        <v/>
      </c>
      <c r="AN42" s="83"/>
      <c r="AO42" s="605"/>
      <c r="AP42" s="606"/>
      <c r="AQ42" s="606"/>
      <c r="AR42" s="606"/>
      <c r="AS42" s="606"/>
      <c r="AT42" s="607"/>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86"/>
      <c r="C43" s="486"/>
      <c r="D43" s="487"/>
      <c r="E43" s="585"/>
      <c r="F43" s="584"/>
      <c r="G43" s="584"/>
      <c r="H43" s="584"/>
      <c r="I43" s="584"/>
      <c r="J43" s="76" t="str">
        <f>IF(AND('Mapa de Riesgos'!$Y$58="Baja",'Mapa de Riesgos'!$AA$58="Leve"),CONCATENATE("R8C",'Mapa de Riesgos'!$O$58),"")</f>
        <v/>
      </c>
      <c r="K43" s="77" t="str">
        <f>IF(AND('Mapa de Riesgos'!$Y$59="Baja",'Mapa de Riesgos'!$AA$59="Leve"),CONCATENATE("R8C",'Mapa de Riesgos'!$O$59),"")</f>
        <v/>
      </c>
      <c r="L43" s="77" t="str">
        <f>IF(AND('Mapa de Riesgos'!$Y$60="Baja",'Mapa de Riesgos'!$AA$60="Leve"),CONCATENATE("R8C",'Mapa de Riesgos'!$O$60),"")</f>
        <v/>
      </c>
      <c r="M43" s="77" t="str">
        <f>IF(AND('Mapa de Riesgos'!$Y$61="Baja",'Mapa de Riesgos'!$AA$61="Leve"),CONCATENATE("R8C",'Mapa de Riesgos'!$O$61),"")</f>
        <v/>
      </c>
      <c r="N43" s="77" t="str">
        <f>IF(AND('Mapa de Riesgos'!$Y$62="Baja",'Mapa de Riesgos'!$AA$62="Leve"),CONCATENATE("R8C",'Mapa de Riesgos'!$O$62),"")</f>
        <v/>
      </c>
      <c r="O43" s="78" t="str">
        <f>IF(AND('Mapa de Riesgos'!$Y$63="Baja",'Mapa de Riesgos'!$AA$63="Leve"),CONCATENATE("R8C",'Mapa de Riesgos'!$O$63),"")</f>
        <v/>
      </c>
      <c r="P43" s="67" t="str">
        <f>IF(AND('Mapa de Riesgos'!$Y$58="Baja",'Mapa de Riesgos'!$AA$58="Menor"),CONCATENATE("R8C",'Mapa de Riesgos'!$O$58),"")</f>
        <v/>
      </c>
      <c r="Q43" s="68" t="str">
        <f>IF(AND('Mapa de Riesgos'!$Y$59="Baja",'Mapa de Riesgos'!$AA$59="Menor"),CONCATENATE("R8C",'Mapa de Riesgos'!$O$59),"")</f>
        <v/>
      </c>
      <c r="R43" s="68" t="str">
        <f>IF(AND('Mapa de Riesgos'!$Y$60="Baja",'Mapa de Riesgos'!$AA$60="Menor"),CONCATENATE("R8C",'Mapa de Riesgos'!$O$60),"")</f>
        <v/>
      </c>
      <c r="S43" s="68" t="str">
        <f>IF(AND('Mapa de Riesgos'!$Y$61="Baja",'Mapa de Riesgos'!$AA$61="Menor"),CONCATENATE("R8C",'Mapa de Riesgos'!$O$61),"")</f>
        <v/>
      </c>
      <c r="T43" s="68" t="str">
        <f>IF(AND('Mapa de Riesgos'!$Y$62="Baja",'Mapa de Riesgos'!$AA$62="Menor"),CONCATENATE("R8C",'Mapa de Riesgos'!$O$62),"")</f>
        <v/>
      </c>
      <c r="U43" s="69" t="str">
        <f>IF(AND('Mapa de Riesgos'!$Y$63="Baja",'Mapa de Riesgos'!$AA$63="Menor"),CONCATENATE("R8C",'Mapa de Riesgos'!$O$63),"")</f>
        <v/>
      </c>
      <c r="V43" s="67" t="str">
        <f>IF(AND('Mapa de Riesgos'!$Y$58="Baja",'Mapa de Riesgos'!$AA$58="Moderado"),CONCATENATE("R8C",'Mapa de Riesgos'!$O$58),"")</f>
        <v/>
      </c>
      <c r="W43" s="68" t="str">
        <f>IF(AND('Mapa de Riesgos'!$Y$59="Baja",'Mapa de Riesgos'!$AA$59="Moderado"),CONCATENATE("R8C",'Mapa de Riesgos'!$O$59),"")</f>
        <v/>
      </c>
      <c r="X43" s="68" t="str">
        <f>IF(AND('Mapa de Riesgos'!$Y$60="Baja",'Mapa de Riesgos'!$AA$60="Moderado"),CONCATENATE("R8C",'Mapa de Riesgos'!$O$60),"")</f>
        <v/>
      </c>
      <c r="Y43" s="68" t="str">
        <f>IF(AND('Mapa de Riesgos'!$Y$61="Baja",'Mapa de Riesgos'!$AA$61="Moderado"),CONCATENATE("R8C",'Mapa de Riesgos'!$O$61),"")</f>
        <v/>
      </c>
      <c r="Z43" s="68" t="str">
        <f>IF(AND('Mapa de Riesgos'!$Y$62="Baja",'Mapa de Riesgos'!$AA$62="Moderado"),CONCATENATE("R8C",'Mapa de Riesgos'!$O$62),"")</f>
        <v/>
      </c>
      <c r="AA43" s="69" t="str">
        <f>IF(AND('Mapa de Riesgos'!$Y$63="Baja",'Mapa de Riesgos'!$AA$63="Moderado"),CONCATENATE("R8C",'Mapa de Riesgos'!$O$63),"")</f>
        <v/>
      </c>
      <c r="AB43" s="52" t="str">
        <f>IF(AND('Mapa de Riesgos'!$Y$58="Baja",'Mapa de Riesgos'!$AA$58="Mayor"),CONCATENATE("R8C",'Mapa de Riesgos'!$O$58),"")</f>
        <v/>
      </c>
      <c r="AC43" s="53" t="str">
        <f>IF(AND('Mapa de Riesgos'!$Y$59="Baja",'Mapa de Riesgos'!$AA$59="Mayor"),CONCATENATE("R8C",'Mapa de Riesgos'!$O$59),"")</f>
        <v/>
      </c>
      <c r="AD43" s="53" t="str">
        <f>IF(AND('Mapa de Riesgos'!$Y$60="Baja",'Mapa de Riesgos'!$AA$60="Mayor"),CONCATENATE("R8C",'Mapa de Riesgos'!$O$60),"")</f>
        <v/>
      </c>
      <c r="AE43" s="53" t="str">
        <f>IF(AND('Mapa de Riesgos'!$Y$61="Baja",'Mapa de Riesgos'!$AA$61="Mayor"),CONCATENATE("R8C",'Mapa de Riesgos'!$O$61),"")</f>
        <v/>
      </c>
      <c r="AF43" s="53" t="str">
        <f>IF(AND('Mapa de Riesgos'!$Y$62="Baja",'Mapa de Riesgos'!$AA$62="Mayor"),CONCATENATE("R8C",'Mapa de Riesgos'!$O$62),"")</f>
        <v/>
      </c>
      <c r="AG43" s="54" t="str">
        <f>IF(AND('Mapa de Riesgos'!$Y$63="Baja",'Mapa de Riesgos'!$AA$63="Mayor"),CONCATENATE("R8C",'Mapa de Riesgos'!$O$63),"")</f>
        <v/>
      </c>
      <c r="AH43" s="55" t="str">
        <f>IF(AND('Mapa de Riesgos'!$Y$58="Baja",'Mapa de Riesgos'!$AA$58="Catastrófico"),CONCATENATE("R8C",'Mapa de Riesgos'!$O$58),"")</f>
        <v/>
      </c>
      <c r="AI43" s="56" t="str">
        <f>IF(AND('Mapa de Riesgos'!$Y$59="Baja",'Mapa de Riesgos'!$AA$59="Catastrófico"),CONCATENATE("R8C",'Mapa de Riesgos'!$O$59),"")</f>
        <v/>
      </c>
      <c r="AJ43" s="56" t="str">
        <f>IF(AND('Mapa de Riesgos'!$Y$60="Baja",'Mapa de Riesgos'!$AA$60="Catastrófico"),CONCATENATE("R8C",'Mapa de Riesgos'!$O$60),"")</f>
        <v/>
      </c>
      <c r="AK43" s="56" t="str">
        <f>IF(AND('Mapa de Riesgos'!$Y$61="Baja",'Mapa de Riesgos'!$AA$61="Catastrófico"),CONCATENATE("R8C",'Mapa de Riesgos'!$O$61),"")</f>
        <v/>
      </c>
      <c r="AL43" s="56" t="str">
        <f>IF(AND('Mapa de Riesgos'!$Y$62="Baja",'Mapa de Riesgos'!$AA$62="Catastrófico"),CONCATENATE("R8C",'Mapa de Riesgos'!$O$62),"")</f>
        <v/>
      </c>
      <c r="AM43" s="57" t="str">
        <f>IF(AND('Mapa de Riesgos'!$Y$63="Baja",'Mapa de Riesgos'!$AA$63="Catastrófico"),CONCATENATE("R8C",'Mapa de Riesgos'!$O$63),"")</f>
        <v/>
      </c>
      <c r="AN43" s="83"/>
      <c r="AO43" s="605"/>
      <c r="AP43" s="606"/>
      <c r="AQ43" s="606"/>
      <c r="AR43" s="606"/>
      <c r="AS43" s="606"/>
      <c r="AT43" s="607"/>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86"/>
      <c r="C44" s="486"/>
      <c r="D44" s="487"/>
      <c r="E44" s="585"/>
      <c r="F44" s="584"/>
      <c r="G44" s="584"/>
      <c r="H44" s="584"/>
      <c r="I44" s="584"/>
      <c r="J44" s="76" t="str">
        <f>IF(AND('Mapa de Riesgos'!$Y$64="Baja",'Mapa de Riesgos'!$AA$64="Leve"),CONCATENATE("R9C",'Mapa de Riesgos'!$O$64),"")</f>
        <v/>
      </c>
      <c r="K44" s="77" t="str">
        <f>IF(AND('Mapa de Riesgos'!$Y$65="Baja",'Mapa de Riesgos'!$AA$65="Leve"),CONCATENATE("R9C",'Mapa de Riesgos'!$O$65),"")</f>
        <v/>
      </c>
      <c r="L44" s="77" t="str">
        <f>IF(AND('Mapa de Riesgos'!$Y$66="Baja",'Mapa de Riesgos'!$AA$66="Leve"),CONCATENATE("R9C",'Mapa de Riesgos'!$O$66),"")</f>
        <v/>
      </c>
      <c r="M44" s="77" t="str">
        <f>IF(AND('Mapa de Riesgos'!$Y$67="Baja",'Mapa de Riesgos'!$AA$67="Leve"),CONCATENATE("R9C",'Mapa de Riesgos'!$O$67),"")</f>
        <v/>
      </c>
      <c r="N44" s="77" t="str">
        <f>IF(AND('Mapa de Riesgos'!$Y$68="Baja",'Mapa de Riesgos'!$AA$68="Leve"),CONCATENATE("R9C",'Mapa de Riesgos'!$O$68),"")</f>
        <v/>
      </c>
      <c r="O44" s="78" t="str">
        <f>IF(AND('Mapa de Riesgos'!$Y$69="Baja",'Mapa de Riesgos'!$AA$69="Leve"),CONCATENATE("R9C",'Mapa de Riesgos'!$O$69),"")</f>
        <v/>
      </c>
      <c r="P44" s="67" t="str">
        <f>IF(AND('Mapa de Riesgos'!$Y$64="Baja",'Mapa de Riesgos'!$AA$64="Menor"),CONCATENATE("R9C",'Mapa de Riesgos'!$O$64),"")</f>
        <v/>
      </c>
      <c r="Q44" s="68" t="str">
        <f>IF(AND('Mapa de Riesgos'!$Y$65="Baja",'Mapa de Riesgos'!$AA$65="Menor"),CONCATENATE("R9C",'Mapa de Riesgos'!$O$65),"")</f>
        <v/>
      </c>
      <c r="R44" s="68" t="str">
        <f>IF(AND('Mapa de Riesgos'!$Y$66="Baja",'Mapa de Riesgos'!$AA$66="Menor"),CONCATENATE("R9C",'Mapa de Riesgos'!$O$66),"")</f>
        <v/>
      </c>
      <c r="S44" s="68" t="str">
        <f>IF(AND('Mapa de Riesgos'!$Y$67="Baja",'Mapa de Riesgos'!$AA$67="Menor"),CONCATENATE("R9C",'Mapa de Riesgos'!$O$67),"")</f>
        <v/>
      </c>
      <c r="T44" s="68" t="str">
        <f>IF(AND('Mapa de Riesgos'!$Y$68="Baja",'Mapa de Riesgos'!$AA$68="Menor"),CONCATENATE("R9C",'Mapa de Riesgos'!$O$68),"")</f>
        <v/>
      </c>
      <c r="U44" s="69" t="str">
        <f>IF(AND('Mapa de Riesgos'!$Y$69="Baja",'Mapa de Riesgos'!$AA$69="Menor"),CONCATENATE("R9C",'Mapa de Riesgos'!$O$69),"")</f>
        <v/>
      </c>
      <c r="V44" s="67" t="str">
        <f>IF(AND('Mapa de Riesgos'!$Y$64="Baja",'Mapa de Riesgos'!$AA$64="Moderado"),CONCATENATE("R9C",'Mapa de Riesgos'!$O$64),"")</f>
        <v/>
      </c>
      <c r="W44" s="68" t="str">
        <f>IF(AND('Mapa de Riesgos'!$Y$65="Baja",'Mapa de Riesgos'!$AA$65="Moderado"),CONCATENATE("R9C",'Mapa de Riesgos'!$O$65),"")</f>
        <v/>
      </c>
      <c r="X44" s="68" t="str">
        <f>IF(AND('Mapa de Riesgos'!$Y$66="Baja",'Mapa de Riesgos'!$AA$66="Moderado"),CONCATENATE("R9C",'Mapa de Riesgos'!$O$66),"")</f>
        <v/>
      </c>
      <c r="Y44" s="68" t="str">
        <f>IF(AND('Mapa de Riesgos'!$Y$67="Baja",'Mapa de Riesgos'!$AA$67="Moderado"),CONCATENATE("R9C",'Mapa de Riesgos'!$O$67),"")</f>
        <v/>
      </c>
      <c r="Z44" s="68" t="str">
        <f>IF(AND('Mapa de Riesgos'!$Y$68="Baja",'Mapa de Riesgos'!$AA$68="Moderado"),CONCATENATE("R9C",'Mapa de Riesgos'!$O$68),"")</f>
        <v/>
      </c>
      <c r="AA44" s="69" t="str">
        <f>IF(AND('Mapa de Riesgos'!$Y$69="Baja",'Mapa de Riesgos'!$AA$69="Moderado"),CONCATENATE("R9C",'Mapa de Riesgos'!$O$69),"")</f>
        <v/>
      </c>
      <c r="AB44" s="52" t="str">
        <f>IF(AND('Mapa de Riesgos'!$Y$64="Baja",'Mapa de Riesgos'!$AA$64="Mayor"),CONCATENATE("R9C",'Mapa de Riesgos'!$O$64),"")</f>
        <v/>
      </c>
      <c r="AC44" s="53" t="str">
        <f>IF(AND('Mapa de Riesgos'!$Y$65="Baja",'Mapa de Riesgos'!$AA$65="Mayor"),CONCATENATE("R9C",'Mapa de Riesgos'!$O$65),"")</f>
        <v/>
      </c>
      <c r="AD44" s="53" t="str">
        <f>IF(AND('Mapa de Riesgos'!$Y$66="Baja",'Mapa de Riesgos'!$AA$66="Mayor"),CONCATENATE("R9C",'Mapa de Riesgos'!$O$66),"")</f>
        <v/>
      </c>
      <c r="AE44" s="53" t="str">
        <f>IF(AND('Mapa de Riesgos'!$Y$67="Baja",'Mapa de Riesgos'!$AA$67="Mayor"),CONCATENATE("R9C",'Mapa de Riesgos'!$O$67),"")</f>
        <v/>
      </c>
      <c r="AF44" s="53" t="str">
        <f>IF(AND('Mapa de Riesgos'!$Y$68="Baja",'Mapa de Riesgos'!$AA$68="Mayor"),CONCATENATE("R9C",'Mapa de Riesgos'!$O$68),"")</f>
        <v/>
      </c>
      <c r="AG44" s="54" t="str">
        <f>IF(AND('Mapa de Riesgos'!$Y$69="Baja",'Mapa de Riesgos'!$AA$69="Mayor"),CONCATENATE("R9C",'Mapa de Riesgos'!$O$69),"")</f>
        <v/>
      </c>
      <c r="AH44" s="55" t="str">
        <f>IF(AND('Mapa de Riesgos'!$Y$64="Baja",'Mapa de Riesgos'!$AA$64="Catastrófico"),CONCATENATE("R9C",'Mapa de Riesgos'!$O$64),"")</f>
        <v/>
      </c>
      <c r="AI44" s="56" t="str">
        <f>IF(AND('Mapa de Riesgos'!$Y$65="Baja",'Mapa de Riesgos'!$AA$65="Catastrófico"),CONCATENATE("R9C",'Mapa de Riesgos'!$O$65),"")</f>
        <v/>
      </c>
      <c r="AJ44" s="56" t="str">
        <f>IF(AND('Mapa de Riesgos'!$Y$66="Baja",'Mapa de Riesgos'!$AA$66="Catastrófico"),CONCATENATE("R9C",'Mapa de Riesgos'!$O$66),"")</f>
        <v/>
      </c>
      <c r="AK44" s="56" t="str">
        <f>IF(AND('Mapa de Riesgos'!$Y$67="Baja",'Mapa de Riesgos'!$AA$67="Catastrófico"),CONCATENATE("R9C",'Mapa de Riesgos'!$O$67),"")</f>
        <v/>
      </c>
      <c r="AL44" s="56" t="str">
        <f>IF(AND('Mapa de Riesgos'!$Y$68="Baja",'Mapa de Riesgos'!$AA$68="Catastrófico"),CONCATENATE("R9C",'Mapa de Riesgos'!$O$68),"")</f>
        <v/>
      </c>
      <c r="AM44" s="57" t="str">
        <f>IF(AND('Mapa de Riesgos'!$Y$69="Baja",'Mapa de Riesgos'!$AA$69="Catastrófico"),CONCATENATE("R9C",'Mapa de Riesgos'!$O$69),"")</f>
        <v/>
      </c>
      <c r="AN44" s="83"/>
      <c r="AO44" s="605"/>
      <c r="AP44" s="606"/>
      <c r="AQ44" s="606"/>
      <c r="AR44" s="606"/>
      <c r="AS44" s="606"/>
      <c r="AT44" s="607"/>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86"/>
      <c r="C45" s="486"/>
      <c r="D45" s="487"/>
      <c r="E45" s="586"/>
      <c r="F45" s="587"/>
      <c r="G45" s="587"/>
      <c r="H45" s="587"/>
      <c r="I45" s="587"/>
      <c r="J45" s="79" t="str">
        <f>IF(AND('Mapa de Riesgos'!$Y$70="Baja",'Mapa de Riesgos'!$AA$70="Leve"),CONCATENATE("R10C",'Mapa de Riesgos'!$O$70),"")</f>
        <v/>
      </c>
      <c r="K45" s="80" t="str">
        <f>IF(AND('Mapa de Riesgos'!$Y$71="Baja",'Mapa de Riesgos'!$AA$71="Leve"),CONCATENATE("R10C",'Mapa de Riesgos'!$O$71),"")</f>
        <v/>
      </c>
      <c r="L45" s="80" t="str">
        <f>IF(AND('Mapa de Riesgos'!$Y$72="Baja",'Mapa de Riesgos'!$AA$72="Leve"),CONCATENATE("R10C",'Mapa de Riesgos'!$O$72),"")</f>
        <v/>
      </c>
      <c r="M45" s="80" t="str">
        <f>IF(AND('Mapa de Riesgos'!$Y$73="Baja",'Mapa de Riesgos'!$AA$73="Leve"),CONCATENATE("R10C",'Mapa de Riesgos'!$O$73),"")</f>
        <v/>
      </c>
      <c r="N45" s="80" t="str">
        <f>IF(AND('Mapa de Riesgos'!$Y$74="Baja",'Mapa de Riesgos'!$AA$74="Leve"),CONCATENATE("R10C",'Mapa de Riesgos'!$O$74),"")</f>
        <v/>
      </c>
      <c r="O45" s="81" t="str">
        <f>IF(AND('Mapa de Riesgos'!$Y$75="Baja",'Mapa de Riesgos'!$AA$75="Leve"),CONCATENATE("R10C",'Mapa de Riesgos'!$O$75),"")</f>
        <v/>
      </c>
      <c r="P45" s="67" t="str">
        <f>IF(AND('Mapa de Riesgos'!$Y$70="Baja",'Mapa de Riesgos'!$AA$70="Menor"),CONCATENATE("R10C",'Mapa de Riesgos'!$O$70),"")</f>
        <v/>
      </c>
      <c r="Q45" s="68" t="str">
        <f>IF(AND('Mapa de Riesgos'!$Y$71="Baja",'Mapa de Riesgos'!$AA$71="Menor"),CONCATENATE("R10C",'Mapa de Riesgos'!$O$71),"")</f>
        <v/>
      </c>
      <c r="R45" s="68" t="str">
        <f>IF(AND('Mapa de Riesgos'!$Y$72="Baja",'Mapa de Riesgos'!$AA$72="Menor"),CONCATENATE("R10C",'Mapa de Riesgos'!$O$72),"")</f>
        <v/>
      </c>
      <c r="S45" s="68" t="str">
        <f>IF(AND('Mapa de Riesgos'!$Y$73="Baja",'Mapa de Riesgos'!$AA$73="Menor"),CONCATENATE("R10C",'Mapa de Riesgos'!$O$73),"")</f>
        <v/>
      </c>
      <c r="T45" s="68" t="str">
        <f>IF(AND('Mapa de Riesgos'!$Y$74="Baja",'Mapa de Riesgos'!$AA$74="Menor"),CONCATENATE("R10C",'Mapa de Riesgos'!$O$74),"")</f>
        <v/>
      </c>
      <c r="U45" s="69" t="str">
        <f>IF(AND('Mapa de Riesgos'!$Y$75="Baja",'Mapa de Riesgos'!$AA$75="Menor"),CONCATENATE("R10C",'Mapa de Riesgos'!$O$75),"")</f>
        <v/>
      </c>
      <c r="V45" s="70" t="str">
        <f>IF(AND('Mapa de Riesgos'!$Y$70="Baja",'Mapa de Riesgos'!$AA$70="Moderado"),CONCATENATE("R10C",'Mapa de Riesgos'!$O$70),"")</f>
        <v/>
      </c>
      <c r="W45" s="71" t="str">
        <f>IF(AND('Mapa de Riesgos'!$Y$71="Baja",'Mapa de Riesgos'!$AA$71="Moderado"),CONCATENATE("R10C",'Mapa de Riesgos'!$O$71),"")</f>
        <v/>
      </c>
      <c r="X45" s="71" t="str">
        <f>IF(AND('Mapa de Riesgos'!$Y$72="Baja",'Mapa de Riesgos'!$AA$72="Moderado"),CONCATENATE("R10C",'Mapa de Riesgos'!$O$72),"")</f>
        <v/>
      </c>
      <c r="Y45" s="71" t="str">
        <f>IF(AND('Mapa de Riesgos'!$Y$73="Baja",'Mapa de Riesgos'!$AA$73="Moderado"),CONCATENATE("R10C",'Mapa de Riesgos'!$O$73),"")</f>
        <v/>
      </c>
      <c r="Z45" s="71" t="str">
        <f>IF(AND('Mapa de Riesgos'!$Y$74="Baja",'Mapa de Riesgos'!$AA$74="Moderado"),CONCATENATE("R10C",'Mapa de Riesgos'!$O$74),"")</f>
        <v/>
      </c>
      <c r="AA45" s="72" t="str">
        <f>IF(AND('Mapa de Riesgos'!$Y$75="Baja",'Mapa de Riesgos'!$AA$75="Moderado"),CONCATENATE("R10C",'Mapa de Riesgos'!$O$75),"")</f>
        <v/>
      </c>
      <c r="AB45" s="58" t="str">
        <f>IF(AND('Mapa de Riesgos'!$Y$70="Baja",'Mapa de Riesgos'!$AA$70="Mayor"),CONCATENATE("R10C",'Mapa de Riesgos'!$O$70),"")</f>
        <v/>
      </c>
      <c r="AC45" s="59" t="str">
        <f>IF(AND('Mapa de Riesgos'!$Y$71="Baja",'Mapa de Riesgos'!$AA$71="Mayor"),CONCATENATE("R10C",'Mapa de Riesgos'!$O$71),"")</f>
        <v/>
      </c>
      <c r="AD45" s="59" t="str">
        <f>IF(AND('Mapa de Riesgos'!$Y$72="Baja",'Mapa de Riesgos'!$AA$72="Mayor"),CONCATENATE("R10C",'Mapa de Riesgos'!$O$72),"")</f>
        <v/>
      </c>
      <c r="AE45" s="59" t="str">
        <f>IF(AND('Mapa de Riesgos'!$Y$73="Baja",'Mapa de Riesgos'!$AA$73="Mayor"),CONCATENATE("R10C",'Mapa de Riesgos'!$O$73),"")</f>
        <v/>
      </c>
      <c r="AF45" s="59" t="str">
        <f>IF(AND('Mapa de Riesgos'!$Y$74="Baja",'Mapa de Riesgos'!$AA$74="Mayor"),CONCATENATE("R10C",'Mapa de Riesgos'!$O$74),"")</f>
        <v/>
      </c>
      <c r="AG45" s="60" t="str">
        <f>IF(AND('Mapa de Riesgos'!$Y$75="Baja",'Mapa de Riesgos'!$AA$75="Mayor"),CONCATENATE("R10C",'Mapa de Riesgos'!$O$75),"")</f>
        <v/>
      </c>
      <c r="AH45" s="61" t="str">
        <f>IF(AND('Mapa de Riesgos'!$Y$70="Baja",'Mapa de Riesgos'!$AA$70="Catastrófico"),CONCATENATE("R10C",'Mapa de Riesgos'!$O$70),"")</f>
        <v/>
      </c>
      <c r="AI45" s="62" t="str">
        <f>IF(AND('Mapa de Riesgos'!$Y$71="Baja",'Mapa de Riesgos'!$AA$71="Catastrófico"),CONCATENATE("R10C",'Mapa de Riesgos'!$O$71),"")</f>
        <v/>
      </c>
      <c r="AJ45" s="62" t="str">
        <f>IF(AND('Mapa de Riesgos'!$Y$72="Baja",'Mapa de Riesgos'!$AA$72="Catastrófico"),CONCATENATE("R10C",'Mapa de Riesgos'!$O$72),"")</f>
        <v/>
      </c>
      <c r="AK45" s="62" t="str">
        <f>IF(AND('Mapa de Riesgos'!$Y$73="Baja",'Mapa de Riesgos'!$AA$73="Catastrófico"),CONCATENATE("R10C",'Mapa de Riesgos'!$O$73),"")</f>
        <v/>
      </c>
      <c r="AL45" s="62" t="str">
        <f>IF(AND('Mapa de Riesgos'!$Y$74="Baja",'Mapa de Riesgos'!$AA$74="Catastrófico"),CONCATENATE("R10C",'Mapa de Riesgos'!$O$74),"")</f>
        <v/>
      </c>
      <c r="AM45" s="63" t="str">
        <f>IF(AND('Mapa de Riesgos'!$Y$75="Baja",'Mapa de Riesgos'!$AA$75="Catastrófico"),CONCATENATE("R10C",'Mapa de Riesgos'!$O$75),"")</f>
        <v/>
      </c>
      <c r="AN45" s="83"/>
      <c r="AO45" s="608"/>
      <c r="AP45" s="609"/>
      <c r="AQ45" s="609"/>
      <c r="AR45" s="609"/>
      <c r="AS45" s="609"/>
      <c r="AT45" s="610"/>
    </row>
    <row r="46" spans="1:80" ht="46.5" customHeight="1" x14ac:dyDescent="0.35">
      <c r="A46" s="83"/>
      <c r="B46" s="486"/>
      <c r="C46" s="486"/>
      <c r="D46" s="487"/>
      <c r="E46" s="581" t="s">
        <v>243</v>
      </c>
      <c r="F46" s="582"/>
      <c r="G46" s="582"/>
      <c r="H46" s="582"/>
      <c r="I46" s="599"/>
      <c r="J46" s="73" t="str">
        <f>IF(AND('Mapa de Riesgos'!$Y$12="Muy Baja",'Mapa de Riesgos'!$AA$12="Leve"),CONCATENATE("R1C",'Mapa de Riesgos'!$O$12),"")</f>
        <v/>
      </c>
      <c r="K46" s="74" t="str">
        <f>IF(AND('Mapa de Riesgos'!$Y$15="Muy Baja",'Mapa de Riesgos'!$AA$15="Leve"),CONCATENATE("R1C",'Mapa de Riesgos'!$O$15),"")</f>
        <v/>
      </c>
      <c r="L46" s="74" t="str">
        <f>IF(AND('Mapa de Riesgos'!$Y$16="Muy Baja",'Mapa de Riesgos'!$AA$16="Leve"),CONCATENATE("R1C",'Mapa de Riesgos'!$O$16),"")</f>
        <v/>
      </c>
      <c r="M46" s="74" t="str">
        <f>IF(AND('Mapa de Riesgos'!$Y$17="Muy Baja",'Mapa de Riesgos'!$AA$17="Leve"),CONCATENATE("R1C",'Mapa de Riesgos'!$O$17),"")</f>
        <v/>
      </c>
      <c r="N46" s="74" t="str">
        <f>IF(AND('Mapa de Riesgos'!$Y$18="Muy Baja",'Mapa de Riesgos'!$AA$18="Leve"),CONCATENATE("R1C",'Mapa de Riesgos'!$O$18),"")</f>
        <v/>
      </c>
      <c r="O46" s="75" t="str">
        <f>IF(AND('Mapa de Riesgos'!$Y$19="Muy Baja",'Mapa de Riesgos'!$AA$19="Leve"),CONCATENATE("R1C",'Mapa de Riesgos'!$O$19),"")</f>
        <v/>
      </c>
      <c r="P46" s="73" t="str">
        <f>IF(AND('Mapa de Riesgos'!$Y$12="Muy Baja",'Mapa de Riesgos'!$AA$12="Menor"),CONCATENATE("R1C",'Mapa de Riesgos'!$O$12),"")</f>
        <v/>
      </c>
      <c r="Q46" s="74" t="str">
        <f>IF(AND('Mapa de Riesgos'!$Y$15="Muy Baja",'Mapa de Riesgos'!$AA$15="Menor"),CONCATENATE("R1C",'Mapa de Riesgos'!$O$15),"")</f>
        <v/>
      </c>
      <c r="R46" s="74" t="str">
        <f>IF(AND('Mapa de Riesgos'!$Y$16="Muy Baja",'Mapa de Riesgos'!$AA$16="Menor"),CONCATENATE("R1C",'Mapa de Riesgos'!$O$16),"")</f>
        <v/>
      </c>
      <c r="S46" s="74" t="str">
        <f>IF(AND('Mapa de Riesgos'!$Y$17="Muy Baja",'Mapa de Riesgos'!$AA$17="Menor"),CONCATENATE("R1C",'Mapa de Riesgos'!$O$17),"")</f>
        <v/>
      </c>
      <c r="T46" s="74" t="str">
        <f>IF(AND('Mapa de Riesgos'!$Y$18="Muy Baja",'Mapa de Riesgos'!$AA$18="Menor"),CONCATENATE("R1C",'Mapa de Riesgos'!$O$18),"")</f>
        <v/>
      </c>
      <c r="U46" s="75" t="str">
        <f>IF(AND('Mapa de Riesgos'!$Y$19="Muy Baja",'Mapa de Riesgos'!$AA$19="Menor"),CONCATENATE("R1C",'Mapa de Riesgos'!$O$19),"")</f>
        <v/>
      </c>
      <c r="V46" s="64" t="str">
        <f>IF(AND('Mapa de Riesgos'!$Y$12="Muy Baja",'Mapa de Riesgos'!$AA$12="Moderado"),CONCATENATE("R1C",'Mapa de Riesgos'!$O$12),"")</f>
        <v/>
      </c>
      <c r="W46" s="82" t="str">
        <f>IF(AND('Mapa de Riesgos'!$Y$15="Muy Baja",'Mapa de Riesgos'!$AA$15="Moderado"),CONCATENATE("R1C",'Mapa de Riesgos'!$O$15),"")</f>
        <v/>
      </c>
      <c r="X46" s="65" t="str">
        <f>IF(AND('Mapa de Riesgos'!$Y$16="Muy Baja",'Mapa de Riesgos'!$AA$16="Moderado"),CONCATENATE("R1C",'Mapa de Riesgos'!$O$16),"")</f>
        <v/>
      </c>
      <c r="Y46" s="65" t="str">
        <f>IF(AND('Mapa de Riesgos'!$Y$17="Muy Baja",'Mapa de Riesgos'!$AA$17="Moderado"),CONCATENATE("R1C",'Mapa de Riesgos'!$O$17),"")</f>
        <v/>
      </c>
      <c r="Z46" s="65" t="str">
        <f>IF(AND('Mapa de Riesgos'!$Y$18="Muy Baja",'Mapa de Riesgos'!$AA$18="Moderado"),CONCATENATE("R1C",'Mapa de Riesgos'!$O$18),"")</f>
        <v/>
      </c>
      <c r="AA46" s="66" t="str">
        <f>IF(AND('Mapa de Riesgos'!$Y$19="Muy Baja",'Mapa de Riesgos'!$AA$19="Moderado"),CONCATENATE("R1C",'Mapa de Riesgos'!$O$19),"")</f>
        <v/>
      </c>
      <c r="AB46" s="46" t="str">
        <f>IF(AND('Mapa de Riesgos'!$Y$12="Muy Baja",'Mapa de Riesgos'!$AA$12="Mayor"),CONCATENATE("R1C",'Mapa de Riesgos'!$O$12),"")</f>
        <v/>
      </c>
      <c r="AC46" s="47" t="str">
        <f>IF(AND('Mapa de Riesgos'!$Y$15="Muy Baja",'Mapa de Riesgos'!$AA$15="Mayor"),CONCATENATE("R1C",'Mapa de Riesgos'!$O$15),"")</f>
        <v/>
      </c>
      <c r="AD46" s="47" t="str">
        <f>IF(AND('Mapa de Riesgos'!$Y$16="Muy Baja",'Mapa de Riesgos'!$AA$16="Mayor"),CONCATENATE("R1C",'Mapa de Riesgos'!$O$16),"")</f>
        <v/>
      </c>
      <c r="AE46" s="47" t="str">
        <f>IF(AND('Mapa de Riesgos'!$Y$17="Muy Baja",'Mapa de Riesgos'!$AA$17="Mayor"),CONCATENATE("R1C",'Mapa de Riesgos'!$O$17),"")</f>
        <v/>
      </c>
      <c r="AF46" s="47" t="str">
        <f>IF(AND('Mapa de Riesgos'!$Y$18="Muy Baja",'Mapa de Riesgos'!$AA$18="Mayor"),CONCATENATE("R1C",'Mapa de Riesgos'!$O$18),"")</f>
        <v/>
      </c>
      <c r="AG46" s="48" t="str">
        <f>IF(AND('Mapa de Riesgos'!$Y$19="Muy Baja",'Mapa de Riesgos'!$AA$19="Mayor"),CONCATENATE("R1C",'Mapa de Riesgos'!$O$19),"")</f>
        <v/>
      </c>
      <c r="AH46" s="49" t="str">
        <f>IF(AND('Mapa de Riesgos'!$Y$12="Muy Baja",'Mapa de Riesgos'!$AA$12="Catastrófico"),CONCATENATE("R1C",'Mapa de Riesgos'!$O$12),"")</f>
        <v/>
      </c>
      <c r="AI46" s="50" t="str">
        <f>IF(AND('Mapa de Riesgos'!$Y$15="Muy Baja",'Mapa de Riesgos'!$AA$15="Catastrófico"),CONCATENATE("R1C",'Mapa de Riesgos'!$O$15),"")</f>
        <v/>
      </c>
      <c r="AJ46" s="50" t="str">
        <f>IF(AND('Mapa de Riesgos'!$Y$16="Muy Baja",'Mapa de Riesgos'!$AA$16="Catastrófico"),CONCATENATE("R1C",'Mapa de Riesgos'!$O$16),"")</f>
        <v/>
      </c>
      <c r="AK46" s="50" t="str">
        <f>IF(AND('Mapa de Riesgos'!$Y$17="Muy Baja",'Mapa de Riesgos'!$AA$17="Catastrófico"),CONCATENATE("R1C",'Mapa de Riesgos'!$O$17),"")</f>
        <v/>
      </c>
      <c r="AL46" s="50" t="str">
        <f>IF(AND('Mapa de Riesgos'!$Y$18="Muy Baja",'Mapa de Riesgos'!$AA$18="Catastrófico"),CONCATENATE("R1C",'Mapa de Riesgos'!$O$18),"")</f>
        <v/>
      </c>
      <c r="AM46" s="51" t="str">
        <f>IF(AND('Mapa de Riesgos'!$Y$19="Muy Baja",'Mapa de Riesgos'!$AA$19="Catastrófico"),CONCATENATE("R1C",'Mapa de Riesgos'!$O$19),"")</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86"/>
      <c r="C47" s="486"/>
      <c r="D47" s="487"/>
      <c r="E47" s="583"/>
      <c r="F47" s="584"/>
      <c r="G47" s="584"/>
      <c r="H47" s="584"/>
      <c r="I47" s="600"/>
      <c r="J47" s="76" t="str">
        <f>IF(AND('Mapa de Riesgos'!$Y$20="Muy Baja",'Mapa de Riesgos'!$AA$20="Leve"),CONCATENATE("R2C",'Mapa de Riesgos'!$O$20),"")</f>
        <v/>
      </c>
      <c r="K47" s="77" t="str">
        <f>IF(AND('Mapa de Riesgos'!$Y$21="Muy Baja",'Mapa de Riesgos'!$AA$21="Leve"),CONCATENATE("R2C",'Mapa de Riesgos'!$O$21),"")</f>
        <v/>
      </c>
      <c r="L47" s="77" t="str">
        <f>IF(AND('Mapa de Riesgos'!$Y$22="Muy Baja",'Mapa de Riesgos'!$AA$22="Leve"),CONCATENATE("R2C",'Mapa de Riesgos'!$O$22),"")</f>
        <v/>
      </c>
      <c r="M47" s="77" t="str">
        <f>IF(AND('Mapa de Riesgos'!$Y$23="Muy Baja",'Mapa de Riesgos'!$AA$23="Leve"),CONCATENATE("R2C",'Mapa de Riesgos'!$O$23),"")</f>
        <v/>
      </c>
      <c r="N47" s="77" t="str">
        <f>IF(AND('Mapa de Riesgos'!$Y$24="Muy Baja",'Mapa de Riesgos'!$AA$24="Leve"),CONCATENATE("R2C",'Mapa de Riesgos'!$O$24),"")</f>
        <v/>
      </c>
      <c r="O47" s="78" t="str">
        <f>IF(AND('Mapa de Riesgos'!$Y$25="Muy Baja",'Mapa de Riesgos'!$AA$25="Leve"),CONCATENATE("R2C",'Mapa de Riesgos'!$O$25),"")</f>
        <v/>
      </c>
      <c r="P47" s="76" t="str">
        <f>IF(AND('Mapa de Riesgos'!$Y$20="Muy Baja",'Mapa de Riesgos'!$AA$20="Menor"),CONCATENATE("R2C",'Mapa de Riesgos'!$O$20),"")</f>
        <v/>
      </c>
      <c r="Q47" s="77" t="str">
        <f>IF(AND('Mapa de Riesgos'!$Y$21="Muy Baja",'Mapa de Riesgos'!$AA$21="Menor"),CONCATENATE("R2C",'Mapa de Riesgos'!$O$21),"")</f>
        <v/>
      </c>
      <c r="R47" s="77" t="str">
        <f>IF(AND('Mapa de Riesgos'!$Y$22="Muy Baja",'Mapa de Riesgos'!$AA$22="Menor"),CONCATENATE("R2C",'Mapa de Riesgos'!$O$22),"")</f>
        <v/>
      </c>
      <c r="S47" s="77" t="str">
        <f>IF(AND('Mapa de Riesgos'!$Y$23="Muy Baja",'Mapa de Riesgos'!$AA$23="Menor"),CONCATENATE("R2C",'Mapa de Riesgos'!$O$23),"")</f>
        <v/>
      </c>
      <c r="T47" s="77" t="str">
        <f>IF(AND('Mapa de Riesgos'!$Y$24="Muy Baja",'Mapa de Riesgos'!$AA$24="Menor"),CONCATENATE("R2C",'Mapa de Riesgos'!$O$24),"")</f>
        <v/>
      </c>
      <c r="U47" s="78" t="str">
        <f>IF(AND('Mapa de Riesgos'!$Y$25="Muy Baja",'Mapa de Riesgos'!$AA$25="Menor"),CONCATENATE("R2C",'Mapa de Riesgos'!$O$25),"")</f>
        <v/>
      </c>
      <c r="V47" s="67" t="str">
        <f>IF(AND('Mapa de Riesgos'!$Y$20="Muy Baja",'Mapa de Riesgos'!$AA$20="Moderado"),CONCATENATE("R2C",'Mapa de Riesgos'!$O$20),"")</f>
        <v/>
      </c>
      <c r="W47" s="68" t="str">
        <f>IF(AND('Mapa de Riesgos'!$Y$21="Muy Baja",'Mapa de Riesgos'!$AA$21="Moderado"),CONCATENATE("R2C",'Mapa de Riesgos'!$O$21),"")</f>
        <v/>
      </c>
      <c r="X47" s="68" t="str">
        <f>IF(AND('Mapa de Riesgos'!$Y$22="Muy Baja",'Mapa de Riesgos'!$AA$22="Moderado"),CONCATENATE("R2C",'Mapa de Riesgos'!$O$22),"")</f>
        <v/>
      </c>
      <c r="Y47" s="68" t="str">
        <f>IF(AND('Mapa de Riesgos'!$Y$23="Muy Baja",'Mapa de Riesgos'!$AA$23="Moderado"),CONCATENATE("R2C",'Mapa de Riesgos'!$O$23),"")</f>
        <v/>
      </c>
      <c r="Z47" s="68" t="str">
        <f>IF(AND('Mapa de Riesgos'!$Y$24="Muy Baja",'Mapa de Riesgos'!$AA$24="Moderado"),CONCATENATE("R2C",'Mapa de Riesgos'!$O$24),"")</f>
        <v/>
      </c>
      <c r="AA47" s="69" t="str">
        <f>IF(AND('Mapa de Riesgos'!$Y$25="Muy Baja",'Mapa de Riesgos'!$AA$25="Moderado"),CONCATENATE("R2C",'Mapa de Riesgos'!$O$25),"")</f>
        <v/>
      </c>
      <c r="AB47" s="52" t="str">
        <f>IF(AND('Mapa de Riesgos'!$Y$20="Muy Baja",'Mapa de Riesgos'!$AA$20="Mayor"),CONCATENATE("R2C",'Mapa de Riesgos'!$O$20),"")</f>
        <v/>
      </c>
      <c r="AC47" s="53" t="str">
        <f>IF(AND('Mapa de Riesgos'!$Y$21="Muy Baja",'Mapa de Riesgos'!$AA$21="Mayor"),CONCATENATE("R2C",'Mapa de Riesgos'!$O$21),"")</f>
        <v/>
      </c>
      <c r="AD47" s="53" t="str">
        <f>IF(AND('Mapa de Riesgos'!$Y$22="Muy Baja",'Mapa de Riesgos'!$AA$22="Mayor"),CONCATENATE("R2C",'Mapa de Riesgos'!$O$22),"")</f>
        <v>R2C3</v>
      </c>
      <c r="AE47" s="53" t="str">
        <f>IF(AND('Mapa de Riesgos'!$Y$23="Muy Baja",'Mapa de Riesgos'!$AA$23="Mayor"),CONCATENATE("R2C",'Mapa de Riesgos'!$O$23),"")</f>
        <v/>
      </c>
      <c r="AF47" s="53" t="str">
        <f>IF(AND('Mapa de Riesgos'!$Y$24="Muy Baja",'Mapa de Riesgos'!$AA$24="Mayor"),CONCATENATE("R2C",'Mapa de Riesgos'!$O$24),"")</f>
        <v/>
      </c>
      <c r="AG47" s="54" t="str">
        <f>IF(AND('Mapa de Riesgos'!$Y$25="Muy Baja",'Mapa de Riesgos'!$AA$25="Mayor"),CONCATENATE("R2C",'Mapa de Riesgos'!$O$25),"")</f>
        <v/>
      </c>
      <c r="AH47" s="55" t="str">
        <f>IF(AND('Mapa de Riesgos'!$Y$20="Muy Baja",'Mapa de Riesgos'!$AA$20="Catastrófico"),CONCATENATE("R2C",'Mapa de Riesgos'!$O$20),"")</f>
        <v/>
      </c>
      <c r="AI47" s="56" t="str">
        <f>IF(AND('Mapa de Riesgos'!$Y$21="Muy Baja",'Mapa de Riesgos'!$AA$21="Catastrófico"),CONCATENATE("R2C",'Mapa de Riesgos'!$O$21),"")</f>
        <v/>
      </c>
      <c r="AJ47" s="56" t="str">
        <f>IF(AND('Mapa de Riesgos'!$Y$22="Muy Baja",'Mapa de Riesgos'!$AA$22="Catastrófico"),CONCATENATE("R2C",'Mapa de Riesgos'!$O$22),"")</f>
        <v/>
      </c>
      <c r="AK47" s="56" t="str">
        <f>IF(AND('Mapa de Riesgos'!$Y$23="Muy Baja",'Mapa de Riesgos'!$AA$23="Catastrófico"),CONCATENATE("R2C",'Mapa de Riesgos'!$O$23),"")</f>
        <v/>
      </c>
      <c r="AL47" s="56" t="str">
        <f>IF(AND('Mapa de Riesgos'!$Y$24="Muy Baja",'Mapa de Riesgos'!$AA$24="Catastrófico"),CONCATENATE("R2C",'Mapa de Riesgos'!$O$24),"")</f>
        <v/>
      </c>
      <c r="AM47" s="57" t="str">
        <f>IF(AND('Mapa de Riesgos'!$Y$25="Muy Baja",'Mapa de Riesgos'!$AA$25="Catastrófico"),CONCATENATE("R2C",'Mapa de Riesgos'!$O$25),"")</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86"/>
      <c r="C48" s="486"/>
      <c r="D48" s="487"/>
      <c r="E48" s="583"/>
      <c r="F48" s="584"/>
      <c r="G48" s="584"/>
      <c r="H48" s="584"/>
      <c r="I48" s="600"/>
      <c r="J48" s="76" t="str">
        <f>IF(AND('Mapa de Riesgos'!$Y$26="Muy Baja",'Mapa de Riesgos'!$AA$26="Leve"),CONCATENATE("R3C",'Mapa de Riesgos'!$O$26),"")</f>
        <v/>
      </c>
      <c r="K48" s="77" t="str">
        <f>IF(AND('Mapa de Riesgos'!$Y$27="Muy Baja",'Mapa de Riesgos'!$AA$27="Leve"),CONCATENATE("R3C",'Mapa de Riesgos'!$O$27),"")</f>
        <v/>
      </c>
      <c r="L48" s="77" t="str">
        <f>IF(AND('Mapa de Riesgos'!$Y$28="Muy Baja",'Mapa de Riesgos'!$AA$28="Leve"),CONCATENATE("R3C",'Mapa de Riesgos'!$O$28),"")</f>
        <v/>
      </c>
      <c r="M48" s="77" t="str">
        <f>IF(AND('Mapa de Riesgos'!$Y$29="Muy Baja",'Mapa de Riesgos'!$AA$29="Leve"),CONCATENATE("R3C",'Mapa de Riesgos'!$O$29),"")</f>
        <v/>
      </c>
      <c r="N48" s="77" t="str">
        <f>IF(AND('Mapa de Riesgos'!$Y$30="Muy Baja",'Mapa de Riesgos'!$AA$30="Leve"),CONCATENATE("R3C",'Mapa de Riesgos'!$O$30),"")</f>
        <v/>
      </c>
      <c r="O48" s="78" t="str">
        <f>IF(AND('Mapa de Riesgos'!$Y$31="Muy Baja",'Mapa de Riesgos'!$AA$31="Leve"),CONCATENATE("R3C",'Mapa de Riesgos'!$O$31),"")</f>
        <v/>
      </c>
      <c r="P48" s="76" t="str">
        <f>IF(AND('Mapa de Riesgos'!$Y$26="Muy Baja",'Mapa de Riesgos'!$AA$26="Menor"),CONCATENATE("R3C",'Mapa de Riesgos'!$O$26),"")</f>
        <v/>
      </c>
      <c r="Q48" s="77" t="str">
        <f>IF(AND('Mapa de Riesgos'!$Y$27="Muy Baja",'Mapa de Riesgos'!$AA$27="Menor"),CONCATENATE("R3C",'Mapa de Riesgos'!$O$27),"")</f>
        <v/>
      </c>
      <c r="R48" s="77" t="str">
        <f>IF(AND('Mapa de Riesgos'!$Y$28="Muy Baja",'Mapa de Riesgos'!$AA$28="Menor"),CONCATENATE("R3C",'Mapa de Riesgos'!$O$28),"")</f>
        <v/>
      </c>
      <c r="S48" s="77" t="str">
        <f>IF(AND('Mapa de Riesgos'!$Y$29="Muy Baja",'Mapa de Riesgos'!$AA$29="Menor"),CONCATENATE("R3C",'Mapa de Riesgos'!$O$29),"")</f>
        <v/>
      </c>
      <c r="T48" s="77" t="str">
        <f>IF(AND('Mapa de Riesgos'!$Y$30="Muy Baja",'Mapa de Riesgos'!$AA$30="Menor"),CONCATENATE("R3C",'Mapa de Riesgos'!$O$30),"")</f>
        <v/>
      </c>
      <c r="U48" s="78" t="str">
        <f>IF(AND('Mapa de Riesgos'!$Y$31="Muy Baja",'Mapa de Riesgos'!$AA$31="Menor"),CONCATENATE("R3C",'Mapa de Riesgos'!$O$31),"")</f>
        <v/>
      </c>
      <c r="V48" s="67" t="str">
        <f>IF(AND('Mapa de Riesgos'!$Y$26="Muy Baja",'Mapa de Riesgos'!$AA$26="Moderado"),CONCATENATE("R3C",'Mapa de Riesgos'!$O$26),"")</f>
        <v/>
      </c>
      <c r="W48" s="68" t="str">
        <f>IF(AND('Mapa de Riesgos'!$Y$27="Muy Baja",'Mapa de Riesgos'!$AA$27="Moderado"),CONCATENATE("R3C",'Mapa de Riesgos'!$O$27),"")</f>
        <v/>
      </c>
      <c r="X48" s="68" t="str">
        <f>IF(AND('Mapa de Riesgos'!$Y$28="Muy Baja",'Mapa de Riesgos'!$AA$28="Moderado"),CONCATENATE("R3C",'Mapa de Riesgos'!$O$28),"")</f>
        <v/>
      </c>
      <c r="Y48" s="68" t="str">
        <f>IF(AND('Mapa de Riesgos'!$Y$29="Muy Baja",'Mapa de Riesgos'!$AA$29="Moderado"),CONCATENATE("R3C",'Mapa de Riesgos'!$O$29),"")</f>
        <v/>
      </c>
      <c r="Z48" s="68" t="str">
        <f>IF(AND('Mapa de Riesgos'!$Y$30="Muy Baja",'Mapa de Riesgos'!$AA$30="Moderado"),CONCATENATE("R3C",'Mapa de Riesgos'!$O$30),"")</f>
        <v/>
      </c>
      <c r="AA48" s="69" t="str">
        <f>IF(AND('Mapa de Riesgos'!$Y$31="Muy Baja",'Mapa de Riesgos'!$AA$31="Moderado"),CONCATENATE("R3C",'Mapa de Riesgos'!$O$31),"")</f>
        <v/>
      </c>
      <c r="AB48" s="52" t="str">
        <f>IF(AND('Mapa de Riesgos'!$Y$26="Muy Baja",'Mapa de Riesgos'!$AA$26="Mayor"),CONCATENATE("R3C",'Mapa de Riesgos'!$O$26),"")</f>
        <v/>
      </c>
      <c r="AC48" s="53" t="str">
        <f>IF(AND('Mapa de Riesgos'!$Y$27="Muy Baja",'Mapa de Riesgos'!$AA$27="Mayor"),CONCATENATE("R3C",'Mapa de Riesgos'!$O$27),"")</f>
        <v/>
      </c>
      <c r="AD48" s="53" t="str">
        <f>IF(AND('Mapa de Riesgos'!$Y$28="Muy Baja",'Mapa de Riesgos'!$AA$28="Mayor"),CONCATENATE("R3C",'Mapa de Riesgos'!$O$28),"")</f>
        <v/>
      </c>
      <c r="AE48" s="53" t="str">
        <f>IF(AND('Mapa de Riesgos'!$Y$29="Muy Baja",'Mapa de Riesgos'!$AA$29="Mayor"),CONCATENATE("R3C",'Mapa de Riesgos'!$O$29),"")</f>
        <v/>
      </c>
      <c r="AF48" s="53" t="str">
        <f>IF(AND('Mapa de Riesgos'!$Y$30="Muy Baja",'Mapa de Riesgos'!$AA$30="Mayor"),CONCATENATE("R3C",'Mapa de Riesgos'!$O$30),"")</f>
        <v/>
      </c>
      <c r="AG48" s="54" t="str">
        <f>IF(AND('Mapa de Riesgos'!$Y$31="Muy Baja",'Mapa de Riesgos'!$AA$31="Mayor"),CONCATENATE("R3C",'Mapa de Riesgos'!$O$31),"")</f>
        <v/>
      </c>
      <c r="AH48" s="55" t="str">
        <f>IF(AND('Mapa de Riesgos'!$Y$26="Muy Baja",'Mapa de Riesgos'!$AA$26="Catastrófico"),CONCATENATE("R3C",'Mapa de Riesgos'!$O$26),"")</f>
        <v/>
      </c>
      <c r="AI48" s="56" t="str">
        <f>IF(AND('Mapa de Riesgos'!$Y$27="Muy Baja",'Mapa de Riesgos'!$AA$27="Catastrófico"),CONCATENATE("R3C",'Mapa de Riesgos'!$O$27),"")</f>
        <v/>
      </c>
      <c r="AJ48" s="56" t="str">
        <f>IF(AND('Mapa de Riesgos'!$Y$28="Muy Baja",'Mapa de Riesgos'!$AA$28="Catastrófico"),CONCATENATE("R3C",'Mapa de Riesgos'!$O$28),"")</f>
        <v/>
      </c>
      <c r="AK48" s="56" t="str">
        <f>IF(AND('Mapa de Riesgos'!$Y$29="Muy Baja",'Mapa de Riesgos'!$AA$29="Catastrófico"),CONCATENATE("R3C",'Mapa de Riesgos'!$O$29),"")</f>
        <v/>
      </c>
      <c r="AL48" s="56" t="str">
        <f>IF(AND('Mapa de Riesgos'!$Y$30="Muy Baja",'Mapa de Riesgos'!$AA$30="Catastrófico"),CONCATENATE("R3C",'Mapa de Riesgos'!$O$30),"")</f>
        <v/>
      </c>
      <c r="AM48" s="57" t="str">
        <f>IF(AND('Mapa de Riesgos'!$Y$31="Muy Baja",'Mapa de Riesgos'!$AA$31="Catastrófico"),CONCATENATE("R3C",'Mapa de Riesgos'!$O$31),"")</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86"/>
      <c r="C49" s="486"/>
      <c r="D49" s="487"/>
      <c r="E49" s="585"/>
      <c r="F49" s="584"/>
      <c r="G49" s="584"/>
      <c r="H49" s="584"/>
      <c r="I49" s="600"/>
      <c r="J49" s="76" t="str">
        <f>IF(AND('Mapa de Riesgos'!$Y$32="Muy Baja",'Mapa de Riesgos'!$AA$32="Leve"),CONCATENATE("R4C",'Mapa de Riesgos'!$O$32),"")</f>
        <v/>
      </c>
      <c r="K49" s="77" t="str">
        <f>IF(AND('Mapa de Riesgos'!$Y$34="Muy Baja",'Mapa de Riesgos'!$AA$34="Leve"),CONCATENATE("R4C",'Mapa de Riesgos'!$O$34),"")</f>
        <v/>
      </c>
      <c r="L49" s="77" t="str">
        <f>IF(AND('Mapa de Riesgos'!$Y$35="Muy Baja",'Mapa de Riesgos'!$AA$35="Leve"),CONCATENATE("R4C",'Mapa de Riesgos'!$O$35),"")</f>
        <v/>
      </c>
      <c r="M49" s="77" t="str">
        <f>IF(AND('Mapa de Riesgos'!$Y$36="Muy Baja",'Mapa de Riesgos'!$AA$36="Leve"),CONCATENATE("R4C",'Mapa de Riesgos'!$O$36),"")</f>
        <v/>
      </c>
      <c r="N49" s="77" t="str">
        <f>IF(AND('Mapa de Riesgos'!$Y$37="Muy Baja",'Mapa de Riesgos'!$AA$37="Leve"),CONCATENATE("R4C",'Mapa de Riesgos'!$O$37),"")</f>
        <v/>
      </c>
      <c r="O49" s="78" t="str">
        <f>IF(AND('Mapa de Riesgos'!$Y$38="Muy Baja",'Mapa de Riesgos'!$AA$38="Leve"),CONCATENATE("R4C",'Mapa de Riesgos'!$O$38),"")</f>
        <v/>
      </c>
      <c r="P49" s="76" t="str">
        <f>IF(AND('Mapa de Riesgos'!$Y$32="Muy Baja",'Mapa de Riesgos'!$AA$32="Menor"),CONCATENATE("R4C",'Mapa de Riesgos'!$O$32),"")</f>
        <v/>
      </c>
      <c r="Q49" s="77" t="str">
        <f>IF(AND('Mapa de Riesgos'!$Y$34="Muy Baja",'Mapa de Riesgos'!$AA$34="Menor"),CONCATENATE("R4C",'Mapa de Riesgos'!$O$34),"")</f>
        <v/>
      </c>
      <c r="R49" s="77" t="str">
        <f>IF(AND('Mapa de Riesgos'!$Y$35="Muy Baja",'Mapa de Riesgos'!$AA$35="Menor"),CONCATENATE("R4C",'Mapa de Riesgos'!$O$35),"")</f>
        <v/>
      </c>
      <c r="S49" s="77" t="str">
        <f>IF(AND('Mapa de Riesgos'!$Y$36="Muy Baja",'Mapa de Riesgos'!$AA$36="Menor"),CONCATENATE("R4C",'Mapa de Riesgos'!$O$36),"")</f>
        <v/>
      </c>
      <c r="T49" s="77" t="str">
        <f>IF(AND('Mapa de Riesgos'!$Y$37="Muy Baja",'Mapa de Riesgos'!$AA$37="Menor"),CONCATENATE("R4C",'Mapa de Riesgos'!$O$37),"")</f>
        <v/>
      </c>
      <c r="U49" s="78" t="str">
        <f>IF(AND('Mapa de Riesgos'!$Y$38="Muy Baja",'Mapa de Riesgos'!$AA$38="Menor"),CONCATENATE("R4C",'Mapa de Riesgos'!$O$38),"")</f>
        <v/>
      </c>
      <c r="V49" s="67" t="str">
        <f>IF(AND('Mapa de Riesgos'!$Y$32="Muy Baja",'Mapa de Riesgos'!$AA$32="Moderado"),CONCATENATE("R4C",'Mapa de Riesgos'!$O$32),"")</f>
        <v/>
      </c>
      <c r="W49" s="68" t="str">
        <f>IF(AND('Mapa de Riesgos'!$Y$34="Muy Baja",'Mapa de Riesgos'!$AA$34="Moderado"),CONCATENATE("R4C",'Mapa de Riesgos'!$O$34),"")</f>
        <v/>
      </c>
      <c r="X49" s="68" t="str">
        <f>IF(AND('Mapa de Riesgos'!$Y$35="Muy Baja",'Mapa de Riesgos'!$AA$35="Moderado"),CONCATENATE("R4C",'Mapa de Riesgos'!$O$35),"")</f>
        <v/>
      </c>
      <c r="Y49" s="68" t="str">
        <f>IF(AND('Mapa de Riesgos'!$Y$36="Muy Baja",'Mapa de Riesgos'!$AA$36="Moderado"),CONCATENATE("R4C",'Mapa de Riesgos'!$O$36),"")</f>
        <v/>
      </c>
      <c r="Z49" s="68" t="str">
        <f>IF(AND('Mapa de Riesgos'!$Y$37="Muy Baja",'Mapa de Riesgos'!$AA$37="Moderado"),CONCATENATE("R4C",'Mapa de Riesgos'!$O$37),"")</f>
        <v/>
      </c>
      <c r="AA49" s="69" t="str">
        <f>IF(AND('Mapa de Riesgos'!$Y$38="Muy Baja",'Mapa de Riesgos'!$AA$38="Moderado"),CONCATENATE("R4C",'Mapa de Riesgos'!$O$38),"")</f>
        <v/>
      </c>
      <c r="AB49" s="52" t="str">
        <f>IF(AND('Mapa de Riesgos'!$Y$32="Muy Baja",'Mapa de Riesgos'!$AA$32="Mayor"),CONCATENATE("R4C",'Mapa de Riesgos'!$O$32),"")</f>
        <v/>
      </c>
      <c r="AC49" s="53" t="str">
        <f>IF(AND('Mapa de Riesgos'!$Y$34="Muy Baja",'Mapa de Riesgos'!$AA$34="Mayor"),CONCATENATE("R4C",'Mapa de Riesgos'!$O$34),"")</f>
        <v/>
      </c>
      <c r="AD49" s="53" t="str">
        <f>IF(AND('Mapa de Riesgos'!$Y$35="Muy Baja",'Mapa de Riesgos'!$AA$35="Mayor"),CONCATENATE("R4C",'Mapa de Riesgos'!$O$35),"")</f>
        <v/>
      </c>
      <c r="AE49" s="53" t="str">
        <f>IF(AND('Mapa de Riesgos'!$Y$36="Muy Baja",'Mapa de Riesgos'!$AA$36="Mayor"),CONCATENATE("R4C",'Mapa de Riesgos'!$O$36),"")</f>
        <v/>
      </c>
      <c r="AF49" s="53" t="str">
        <f>IF(AND('Mapa de Riesgos'!$Y$37="Muy Baja",'Mapa de Riesgos'!$AA$37="Mayor"),CONCATENATE("R4C",'Mapa de Riesgos'!$O$37),"")</f>
        <v/>
      </c>
      <c r="AG49" s="54" t="str">
        <f>IF(AND('Mapa de Riesgos'!$Y$38="Muy Baja",'Mapa de Riesgos'!$AA$38="Mayor"),CONCATENATE("R4C",'Mapa de Riesgos'!$O$38),"")</f>
        <v/>
      </c>
      <c r="AH49" s="55" t="str">
        <f>IF(AND('Mapa de Riesgos'!$Y$32="Muy Baja",'Mapa de Riesgos'!$AA$32="Catastrófico"),CONCATENATE("R4C",'Mapa de Riesgos'!$O$32),"")</f>
        <v/>
      </c>
      <c r="AI49" s="56" t="str">
        <f>IF(AND('Mapa de Riesgos'!$Y$34="Muy Baja",'Mapa de Riesgos'!$AA$34="Catastrófico"),CONCATENATE("R4C",'Mapa de Riesgos'!$O$34),"")</f>
        <v/>
      </c>
      <c r="AJ49" s="56" t="str">
        <f>IF(AND('Mapa de Riesgos'!$Y$35="Muy Baja",'Mapa de Riesgos'!$AA$35="Catastrófico"),CONCATENATE("R4C",'Mapa de Riesgos'!$O$35),"")</f>
        <v/>
      </c>
      <c r="AK49" s="56" t="str">
        <f>IF(AND('Mapa de Riesgos'!$Y$36="Muy Baja",'Mapa de Riesgos'!$AA$36="Catastrófico"),CONCATENATE("R4C",'Mapa de Riesgos'!$O$36),"")</f>
        <v/>
      </c>
      <c r="AL49" s="56" t="str">
        <f>IF(AND('Mapa de Riesgos'!$Y$37="Muy Baja",'Mapa de Riesgos'!$AA$37="Catastrófico"),CONCATENATE("R4C",'Mapa de Riesgos'!$O$37),"")</f>
        <v/>
      </c>
      <c r="AM49" s="57" t="str">
        <f>IF(AND('Mapa de Riesgos'!$Y$38="Muy Baja",'Mapa de Riesgos'!$AA$38="Catastrófico"),CONCATENATE("R4C",'Mapa de Riesgos'!$O$38),"")</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86"/>
      <c r="C50" s="486"/>
      <c r="D50" s="487"/>
      <c r="E50" s="585"/>
      <c r="F50" s="584"/>
      <c r="G50" s="584"/>
      <c r="H50" s="584"/>
      <c r="I50" s="600"/>
      <c r="J50" s="76" t="str">
        <f>IF(AND('Mapa de Riesgos'!$Y$39="Muy Baja",'Mapa de Riesgos'!$AA$39="Leve"),CONCATENATE("R5C",'Mapa de Riesgos'!$O$39),"")</f>
        <v/>
      </c>
      <c r="K50" s="77" t="str">
        <f>IF(AND('Mapa de Riesgos'!$Y$41="Muy Baja",'Mapa de Riesgos'!$AA$41="Leve"),CONCATENATE("R5C",'Mapa de Riesgos'!$O$41),"")</f>
        <v/>
      </c>
      <c r="L50" s="77" t="str">
        <f>IF(AND('Mapa de Riesgos'!$Y$42="Muy Baja",'Mapa de Riesgos'!$AA$42="Leve"),CONCATENATE("R5C",'Mapa de Riesgos'!$O$42),"")</f>
        <v/>
      </c>
      <c r="M50" s="77" t="str">
        <f>IF(AND('Mapa de Riesgos'!$Y$43="Muy Baja",'Mapa de Riesgos'!$AA$43="Leve"),CONCATENATE("R5C",'Mapa de Riesgos'!$O$43),"")</f>
        <v/>
      </c>
      <c r="N50" s="77" t="str">
        <f>IF(AND('Mapa de Riesgos'!$Y$44="Muy Baja",'Mapa de Riesgos'!$AA$44="Leve"),CONCATENATE("R5C",'Mapa de Riesgos'!$O$44),"")</f>
        <v/>
      </c>
      <c r="O50" s="78" t="str">
        <f>IF(AND('Mapa de Riesgos'!$Y$45="Muy Baja",'Mapa de Riesgos'!$AA$45="Leve"),CONCATENATE("R5C",'Mapa de Riesgos'!$O$45),"")</f>
        <v/>
      </c>
      <c r="P50" s="76" t="str">
        <f>IF(AND('Mapa de Riesgos'!$Y$39="Muy Baja",'Mapa de Riesgos'!$AA$39="Menor"),CONCATENATE("R5C",'Mapa de Riesgos'!$O$39),"")</f>
        <v/>
      </c>
      <c r="Q50" s="77" t="str">
        <f>IF(AND('Mapa de Riesgos'!$Y$41="Muy Baja",'Mapa de Riesgos'!$AA$41="Menor"),CONCATENATE("R5C",'Mapa de Riesgos'!$O$41),"")</f>
        <v/>
      </c>
      <c r="R50" s="77" t="str">
        <f>IF(AND('Mapa de Riesgos'!$Y$42="Muy Baja",'Mapa de Riesgos'!$AA$42="Menor"),CONCATENATE("R5C",'Mapa de Riesgos'!$O$42),"")</f>
        <v/>
      </c>
      <c r="S50" s="77" t="str">
        <f>IF(AND('Mapa de Riesgos'!$Y$43="Muy Baja",'Mapa de Riesgos'!$AA$43="Menor"),CONCATENATE("R5C",'Mapa de Riesgos'!$O$43),"")</f>
        <v/>
      </c>
      <c r="T50" s="77" t="str">
        <f>IF(AND('Mapa de Riesgos'!$Y$44="Muy Baja",'Mapa de Riesgos'!$AA$44="Menor"),CONCATENATE("R5C",'Mapa de Riesgos'!$O$44),"")</f>
        <v/>
      </c>
      <c r="U50" s="78" t="str">
        <f>IF(AND('Mapa de Riesgos'!$Y$45="Muy Baja",'Mapa de Riesgos'!$AA$45="Menor"),CONCATENATE("R5C",'Mapa de Riesgos'!$O$45),"")</f>
        <v/>
      </c>
      <c r="V50" s="67" t="str">
        <f>IF(AND('Mapa de Riesgos'!$Y$39="Muy Baja",'Mapa de Riesgos'!$AA$39="Moderado"),CONCATENATE("R5C",'Mapa de Riesgos'!$O$39),"")</f>
        <v/>
      </c>
      <c r="W50" s="68" t="str">
        <f>IF(AND('Mapa de Riesgos'!$Y$41="Muy Baja",'Mapa de Riesgos'!$AA$41="Moderado"),CONCATENATE("R5C",'Mapa de Riesgos'!$O$41),"")</f>
        <v/>
      </c>
      <c r="X50" s="68" t="str">
        <f>IF(AND('Mapa de Riesgos'!$Y$42="Muy Baja",'Mapa de Riesgos'!$AA$42="Moderado"),CONCATENATE("R5C",'Mapa de Riesgos'!$O$42),"")</f>
        <v/>
      </c>
      <c r="Y50" s="68" t="str">
        <f>IF(AND('Mapa de Riesgos'!$Y$43="Muy Baja",'Mapa de Riesgos'!$AA$43="Moderado"),CONCATENATE("R5C",'Mapa de Riesgos'!$O$43),"")</f>
        <v/>
      </c>
      <c r="Z50" s="68" t="str">
        <f>IF(AND('Mapa de Riesgos'!$Y$44="Muy Baja",'Mapa de Riesgos'!$AA$44="Moderado"),CONCATENATE("R5C",'Mapa de Riesgos'!$O$44),"")</f>
        <v/>
      </c>
      <c r="AA50" s="69" t="str">
        <f>IF(AND('Mapa de Riesgos'!$Y$45="Muy Baja",'Mapa de Riesgos'!$AA$45="Moderado"),CONCATENATE("R5C",'Mapa de Riesgos'!$O$45),"")</f>
        <v/>
      </c>
      <c r="AB50" s="52" t="str">
        <f>IF(AND('Mapa de Riesgos'!$Y$39="Muy Baja",'Mapa de Riesgos'!$AA$39="Mayor"),CONCATENATE("R5C",'Mapa de Riesgos'!$O$39),"")</f>
        <v/>
      </c>
      <c r="AC50" s="53" t="str">
        <f>IF(AND('Mapa de Riesgos'!$Y$41="Muy Baja",'Mapa de Riesgos'!$AA$41="Mayor"),CONCATENATE("R5C",'Mapa de Riesgos'!$O$41),"")</f>
        <v/>
      </c>
      <c r="AD50" s="53" t="str">
        <f>IF(AND('Mapa de Riesgos'!$Y$42="Muy Baja",'Mapa de Riesgos'!$AA$42="Mayor"),CONCATENATE("R5C",'Mapa de Riesgos'!$O$42),"")</f>
        <v/>
      </c>
      <c r="AE50" s="53" t="str">
        <f>IF(AND('Mapa de Riesgos'!$Y$43="Muy Baja",'Mapa de Riesgos'!$AA$43="Mayor"),CONCATENATE("R5C",'Mapa de Riesgos'!$O$43),"")</f>
        <v/>
      </c>
      <c r="AF50" s="53" t="str">
        <f>IF(AND('Mapa de Riesgos'!$Y$44="Muy Baja",'Mapa de Riesgos'!$AA$44="Mayor"),CONCATENATE("R5C",'Mapa de Riesgos'!$O$44),"")</f>
        <v/>
      </c>
      <c r="AG50" s="54" t="str">
        <f>IF(AND('Mapa de Riesgos'!$Y$45="Muy Baja",'Mapa de Riesgos'!$AA$45="Mayor"),CONCATENATE("R5C",'Mapa de Riesgos'!$O$45),"")</f>
        <v/>
      </c>
      <c r="AH50" s="55" t="str">
        <f>IF(AND('Mapa de Riesgos'!$Y$39="Muy Baja",'Mapa de Riesgos'!$AA$39="Catastrófico"),CONCATENATE("R5C",'Mapa de Riesgos'!$O$39),"")</f>
        <v/>
      </c>
      <c r="AI50" s="56" t="str">
        <f>IF(AND('Mapa de Riesgos'!$Y$41="Muy Baja",'Mapa de Riesgos'!$AA$41="Catastrófico"),CONCATENATE("R5C",'Mapa de Riesgos'!$O$41),"")</f>
        <v/>
      </c>
      <c r="AJ50" s="56" t="str">
        <f>IF(AND('Mapa de Riesgos'!$Y$42="Muy Baja",'Mapa de Riesgos'!$AA$42="Catastrófico"),CONCATENATE("R5C",'Mapa de Riesgos'!$O$42),"")</f>
        <v/>
      </c>
      <c r="AK50" s="56" t="str">
        <f>IF(AND('Mapa de Riesgos'!$Y$43="Muy Baja",'Mapa de Riesgos'!$AA$43="Catastrófico"),CONCATENATE("R5C",'Mapa de Riesgos'!$O$43),"")</f>
        <v/>
      </c>
      <c r="AL50" s="56" t="str">
        <f>IF(AND('Mapa de Riesgos'!$Y$44="Muy Baja",'Mapa de Riesgos'!$AA$44="Catastrófico"),CONCATENATE("R5C",'Mapa de Riesgos'!$O$44),"")</f>
        <v/>
      </c>
      <c r="AM50" s="57" t="str">
        <f>IF(AND('Mapa de Riesgos'!$Y$45="Muy Baja",'Mapa de Riesgos'!$AA$45="Catastrófico"),CONCATENATE("R5C",'Mapa de Riesgos'!$O$45),"")</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86"/>
      <c r="C51" s="486"/>
      <c r="D51" s="487"/>
      <c r="E51" s="585"/>
      <c r="F51" s="584"/>
      <c r="G51" s="584"/>
      <c r="H51" s="584"/>
      <c r="I51" s="600"/>
      <c r="J51" s="76" t="str">
        <f>IF(AND('Mapa de Riesgos'!$Y$46="Muy Baja",'Mapa de Riesgos'!$AA$46="Leve"),CONCATENATE("R6C",'Mapa de Riesgos'!$O$46),"")</f>
        <v/>
      </c>
      <c r="K51" s="77" t="str">
        <f>IF(AND('Mapa de Riesgos'!$Y$47="Muy Baja",'Mapa de Riesgos'!$AA$47="Leve"),CONCATENATE("R6C",'Mapa de Riesgos'!$O$47),"")</f>
        <v/>
      </c>
      <c r="L51" s="77" t="str">
        <f>IF(AND('Mapa de Riesgos'!$Y$48="Muy Baja",'Mapa de Riesgos'!$AA$48="Leve"),CONCATENATE("R6C",'Mapa de Riesgos'!$O$48),"")</f>
        <v/>
      </c>
      <c r="M51" s="77" t="str">
        <f>IF(AND('Mapa de Riesgos'!$Y$49="Muy Baja",'Mapa de Riesgos'!$AA$49="Leve"),CONCATENATE("R6C",'Mapa de Riesgos'!$O$49),"")</f>
        <v/>
      </c>
      <c r="N51" s="77" t="str">
        <f>IF(AND('Mapa de Riesgos'!$Y$50="Muy Baja",'Mapa de Riesgos'!$AA$50="Leve"),CONCATENATE("R6C",'Mapa de Riesgos'!$O$50),"")</f>
        <v/>
      </c>
      <c r="O51" s="78" t="str">
        <f>IF(AND('Mapa de Riesgos'!$Y$51="Muy Baja",'Mapa de Riesgos'!$AA$51="Leve"),CONCATENATE("R6C",'Mapa de Riesgos'!$O$51),"")</f>
        <v/>
      </c>
      <c r="P51" s="76" t="str">
        <f>IF(AND('Mapa de Riesgos'!$Y$46="Muy Baja",'Mapa de Riesgos'!$AA$46="Menor"),CONCATENATE("R6C",'Mapa de Riesgos'!$O$46),"")</f>
        <v/>
      </c>
      <c r="Q51" s="77" t="str">
        <f>IF(AND('Mapa de Riesgos'!$Y$47="Muy Baja",'Mapa de Riesgos'!$AA$47="Menor"),CONCATENATE("R6C",'Mapa de Riesgos'!$O$47),"")</f>
        <v/>
      </c>
      <c r="R51" s="77" t="str">
        <f>IF(AND('Mapa de Riesgos'!$Y$48="Muy Baja",'Mapa de Riesgos'!$AA$48="Menor"),CONCATENATE("R6C",'Mapa de Riesgos'!$O$48),"")</f>
        <v/>
      </c>
      <c r="S51" s="77" t="str">
        <f>IF(AND('Mapa de Riesgos'!$Y$49="Muy Baja",'Mapa de Riesgos'!$AA$49="Menor"),CONCATENATE("R6C",'Mapa de Riesgos'!$O$49),"")</f>
        <v/>
      </c>
      <c r="T51" s="77" t="str">
        <f>IF(AND('Mapa de Riesgos'!$Y$50="Muy Baja",'Mapa de Riesgos'!$AA$50="Menor"),CONCATENATE("R6C",'Mapa de Riesgos'!$O$50),"")</f>
        <v/>
      </c>
      <c r="U51" s="78" t="str">
        <f>IF(AND('Mapa de Riesgos'!$Y$51="Muy Baja",'Mapa de Riesgos'!$AA$51="Menor"),CONCATENATE("R6C",'Mapa de Riesgos'!$O$51),"")</f>
        <v/>
      </c>
      <c r="V51" s="67" t="str">
        <f>IF(AND('Mapa de Riesgos'!$Y$46="Muy Baja",'Mapa de Riesgos'!$AA$46="Moderado"),CONCATENATE("R6C",'Mapa de Riesgos'!$O$46),"")</f>
        <v/>
      </c>
      <c r="W51" s="68" t="str">
        <f>IF(AND('Mapa de Riesgos'!$Y$47="Muy Baja",'Mapa de Riesgos'!$AA$47="Moderado"),CONCATENATE("R6C",'Mapa de Riesgos'!$O$47),"")</f>
        <v/>
      </c>
      <c r="X51" s="68" t="str">
        <f>IF(AND('Mapa de Riesgos'!$Y$48="Muy Baja",'Mapa de Riesgos'!$AA$48="Moderado"),CONCATENATE("R6C",'Mapa de Riesgos'!$O$48),"")</f>
        <v/>
      </c>
      <c r="Y51" s="68" t="str">
        <f>IF(AND('Mapa de Riesgos'!$Y$49="Muy Baja",'Mapa de Riesgos'!$AA$49="Moderado"),CONCATENATE("R6C",'Mapa de Riesgos'!$O$49),"")</f>
        <v/>
      </c>
      <c r="Z51" s="68" t="str">
        <f>IF(AND('Mapa de Riesgos'!$Y$50="Muy Baja",'Mapa de Riesgos'!$AA$50="Moderado"),CONCATENATE("R6C",'Mapa de Riesgos'!$O$50),"")</f>
        <v/>
      </c>
      <c r="AA51" s="69" t="str">
        <f>IF(AND('Mapa de Riesgos'!$Y$51="Muy Baja",'Mapa de Riesgos'!$AA$51="Moderado"),CONCATENATE("R6C",'Mapa de Riesgos'!$O$51),"")</f>
        <v/>
      </c>
      <c r="AB51" s="52" t="str">
        <f>IF(AND('Mapa de Riesgos'!$Y$46="Muy Baja",'Mapa de Riesgos'!$AA$46="Mayor"),CONCATENATE("R6C",'Mapa de Riesgos'!$O$46),"")</f>
        <v/>
      </c>
      <c r="AC51" s="53" t="str">
        <f>IF(AND('Mapa de Riesgos'!$Y$47="Muy Baja",'Mapa de Riesgos'!$AA$47="Mayor"),CONCATENATE("R6C",'Mapa de Riesgos'!$O$47),"")</f>
        <v/>
      </c>
      <c r="AD51" s="53" t="str">
        <f>IF(AND('Mapa de Riesgos'!$Y$48="Muy Baja",'Mapa de Riesgos'!$AA$48="Mayor"),CONCATENATE("R6C",'Mapa de Riesgos'!$O$48),"")</f>
        <v/>
      </c>
      <c r="AE51" s="53" t="str">
        <f>IF(AND('Mapa de Riesgos'!$Y$49="Muy Baja",'Mapa de Riesgos'!$AA$49="Mayor"),CONCATENATE("R6C",'Mapa de Riesgos'!$O$49),"")</f>
        <v/>
      </c>
      <c r="AF51" s="53" t="str">
        <f>IF(AND('Mapa de Riesgos'!$Y$50="Muy Baja",'Mapa de Riesgos'!$AA$50="Mayor"),CONCATENATE("R6C",'Mapa de Riesgos'!$O$50),"")</f>
        <v/>
      </c>
      <c r="AG51" s="54" t="str">
        <f>IF(AND('Mapa de Riesgos'!$Y$51="Muy Baja",'Mapa de Riesgos'!$AA$51="Mayor"),CONCATENATE("R6C",'Mapa de Riesgos'!$O$51),"")</f>
        <v/>
      </c>
      <c r="AH51" s="55" t="str">
        <f>IF(AND('Mapa de Riesgos'!$Y$46="Muy Baja",'Mapa de Riesgos'!$AA$46="Catastrófico"),CONCATENATE("R6C",'Mapa de Riesgos'!$O$46),"")</f>
        <v/>
      </c>
      <c r="AI51" s="56" t="str">
        <f>IF(AND('Mapa de Riesgos'!$Y$47="Muy Baja",'Mapa de Riesgos'!$AA$47="Catastrófico"),CONCATENATE("R6C",'Mapa de Riesgos'!$O$47),"")</f>
        <v/>
      </c>
      <c r="AJ51" s="56" t="str">
        <f>IF(AND('Mapa de Riesgos'!$Y$48="Muy Baja",'Mapa de Riesgos'!$AA$48="Catastrófico"),CONCATENATE("R6C",'Mapa de Riesgos'!$O$48),"")</f>
        <v/>
      </c>
      <c r="AK51" s="56" t="str">
        <f>IF(AND('Mapa de Riesgos'!$Y$49="Muy Baja",'Mapa de Riesgos'!$AA$49="Catastrófico"),CONCATENATE("R6C",'Mapa de Riesgos'!$O$49),"")</f>
        <v/>
      </c>
      <c r="AL51" s="56" t="str">
        <f>IF(AND('Mapa de Riesgos'!$Y$50="Muy Baja",'Mapa de Riesgos'!$AA$50="Catastrófico"),CONCATENATE("R6C",'Mapa de Riesgos'!$O$50),"")</f>
        <v/>
      </c>
      <c r="AM51" s="57" t="str">
        <f>IF(AND('Mapa de Riesgos'!$Y$51="Muy Baja",'Mapa de Riesgos'!$AA$51="Catastrófico"),CONCATENATE("R6C",'Mapa de Riesgos'!$O$51),"")</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86"/>
      <c r="C52" s="486"/>
      <c r="D52" s="487"/>
      <c r="E52" s="585"/>
      <c r="F52" s="584"/>
      <c r="G52" s="584"/>
      <c r="H52" s="584"/>
      <c r="I52" s="600"/>
      <c r="J52" s="76" t="str">
        <f>IF(AND('Mapa de Riesgos'!$Y$52="Muy Baja",'Mapa de Riesgos'!$AA$52="Leve"),CONCATENATE("R7C",'Mapa de Riesgos'!$O$52),"")</f>
        <v/>
      </c>
      <c r="K52" s="77" t="str">
        <f>IF(AND('Mapa de Riesgos'!$Y$53="Muy Baja",'Mapa de Riesgos'!$AA$53="Leve"),CONCATENATE("R7C",'Mapa de Riesgos'!$O$53),"")</f>
        <v/>
      </c>
      <c r="L52" s="77" t="str">
        <f>IF(AND('Mapa de Riesgos'!$Y$54="Muy Baja",'Mapa de Riesgos'!$AA$54="Leve"),CONCATENATE("R7C",'Mapa de Riesgos'!$O$54),"")</f>
        <v/>
      </c>
      <c r="M52" s="77" t="str">
        <f>IF(AND('Mapa de Riesgos'!$Y$55="Muy Baja",'Mapa de Riesgos'!$AA$55="Leve"),CONCATENATE("R7C",'Mapa de Riesgos'!$O$55),"")</f>
        <v/>
      </c>
      <c r="N52" s="77" t="str">
        <f>IF(AND('Mapa de Riesgos'!$Y$56="Muy Baja",'Mapa de Riesgos'!$AA$56="Leve"),CONCATENATE("R7C",'Mapa de Riesgos'!$O$56),"")</f>
        <v/>
      </c>
      <c r="O52" s="78" t="str">
        <f>IF(AND('Mapa de Riesgos'!$Y$57="Muy Baja",'Mapa de Riesgos'!$AA$57="Leve"),CONCATENATE("R7C",'Mapa de Riesgos'!$O$57),"")</f>
        <v/>
      </c>
      <c r="P52" s="76" t="str">
        <f>IF(AND('Mapa de Riesgos'!$Y$52="Muy Baja",'Mapa de Riesgos'!$AA$52="Menor"),CONCATENATE("R7C",'Mapa de Riesgos'!$O$52),"")</f>
        <v/>
      </c>
      <c r="Q52" s="77" t="str">
        <f>IF(AND('Mapa de Riesgos'!$Y$53="Muy Baja",'Mapa de Riesgos'!$AA$53="Menor"),CONCATENATE("R7C",'Mapa de Riesgos'!$O$53),"")</f>
        <v/>
      </c>
      <c r="R52" s="77" t="str">
        <f>IF(AND('Mapa de Riesgos'!$Y$54="Muy Baja",'Mapa de Riesgos'!$AA$54="Menor"),CONCATENATE("R7C",'Mapa de Riesgos'!$O$54),"")</f>
        <v/>
      </c>
      <c r="S52" s="77" t="str">
        <f>IF(AND('Mapa de Riesgos'!$Y$55="Muy Baja",'Mapa de Riesgos'!$AA$55="Menor"),CONCATENATE("R7C",'Mapa de Riesgos'!$O$55),"")</f>
        <v/>
      </c>
      <c r="T52" s="77" t="str">
        <f>IF(AND('Mapa de Riesgos'!$Y$56="Muy Baja",'Mapa de Riesgos'!$AA$56="Menor"),CONCATENATE("R7C",'Mapa de Riesgos'!$O$56),"")</f>
        <v/>
      </c>
      <c r="U52" s="78" t="str">
        <f>IF(AND('Mapa de Riesgos'!$Y$57="Muy Baja",'Mapa de Riesgos'!$AA$57="Menor"),CONCATENATE("R7C",'Mapa de Riesgos'!$O$57),"")</f>
        <v/>
      </c>
      <c r="V52" s="67" t="str">
        <f>IF(AND('Mapa de Riesgos'!$Y$52="Muy Baja",'Mapa de Riesgos'!$AA$52="Moderado"),CONCATENATE("R7C",'Mapa de Riesgos'!$O$52),"")</f>
        <v/>
      </c>
      <c r="W52" s="68" t="str">
        <f>IF(AND('Mapa de Riesgos'!$Y$53="Muy Baja",'Mapa de Riesgos'!$AA$53="Moderado"),CONCATENATE("R7C",'Mapa de Riesgos'!$O$53),"")</f>
        <v/>
      </c>
      <c r="X52" s="68" t="str">
        <f>IF(AND('Mapa de Riesgos'!$Y$54="Muy Baja",'Mapa de Riesgos'!$AA$54="Moderado"),CONCATENATE("R7C",'Mapa de Riesgos'!$O$54),"")</f>
        <v/>
      </c>
      <c r="Y52" s="68" t="str">
        <f>IF(AND('Mapa de Riesgos'!$Y$55="Muy Baja",'Mapa de Riesgos'!$AA$55="Moderado"),CONCATENATE("R7C",'Mapa de Riesgos'!$O$55),"")</f>
        <v/>
      </c>
      <c r="Z52" s="68" t="str">
        <f>IF(AND('Mapa de Riesgos'!$Y$56="Muy Baja",'Mapa de Riesgos'!$AA$56="Moderado"),CONCATENATE("R7C",'Mapa de Riesgos'!$O$56),"")</f>
        <v/>
      </c>
      <c r="AA52" s="69" t="str">
        <f>IF(AND('Mapa de Riesgos'!$Y$57="Muy Baja",'Mapa de Riesgos'!$AA$57="Moderado"),CONCATENATE("R7C",'Mapa de Riesgos'!$O$57),"")</f>
        <v/>
      </c>
      <c r="AB52" s="52" t="str">
        <f>IF(AND('Mapa de Riesgos'!$Y$52="Muy Baja",'Mapa de Riesgos'!$AA$52="Mayor"),CONCATENATE("R7C",'Mapa de Riesgos'!$O$52),"")</f>
        <v/>
      </c>
      <c r="AC52" s="53" t="str">
        <f>IF(AND('Mapa de Riesgos'!$Y$53="Muy Baja",'Mapa de Riesgos'!$AA$53="Mayor"),CONCATENATE("R7C",'Mapa de Riesgos'!$O$53),"")</f>
        <v/>
      </c>
      <c r="AD52" s="53" t="str">
        <f>IF(AND('Mapa de Riesgos'!$Y$54="Muy Baja",'Mapa de Riesgos'!$AA$54="Mayor"),CONCATENATE("R7C",'Mapa de Riesgos'!$O$54),"")</f>
        <v/>
      </c>
      <c r="AE52" s="53" t="str">
        <f>IF(AND('Mapa de Riesgos'!$Y$55="Muy Baja",'Mapa de Riesgos'!$AA$55="Mayor"),CONCATENATE("R7C",'Mapa de Riesgos'!$O$55),"")</f>
        <v/>
      </c>
      <c r="AF52" s="53" t="str">
        <f>IF(AND('Mapa de Riesgos'!$Y$56="Muy Baja",'Mapa de Riesgos'!$AA$56="Mayor"),CONCATENATE("R7C",'Mapa de Riesgos'!$O$56),"")</f>
        <v/>
      </c>
      <c r="AG52" s="54" t="str">
        <f>IF(AND('Mapa de Riesgos'!$Y$57="Muy Baja",'Mapa de Riesgos'!$AA$57="Mayor"),CONCATENATE("R7C",'Mapa de Riesgos'!$O$57),"")</f>
        <v/>
      </c>
      <c r="AH52" s="55" t="str">
        <f>IF(AND('Mapa de Riesgos'!$Y$52="Muy Baja",'Mapa de Riesgos'!$AA$52="Catastrófico"),CONCATENATE("R7C",'Mapa de Riesgos'!$O$52),"")</f>
        <v/>
      </c>
      <c r="AI52" s="56" t="str">
        <f>IF(AND('Mapa de Riesgos'!$Y$53="Muy Baja",'Mapa de Riesgos'!$AA$53="Catastrófico"),CONCATENATE("R7C",'Mapa de Riesgos'!$O$53),"")</f>
        <v/>
      </c>
      <c r="AJ52" s="56" t="str">
        <f>IF(AND('Mapa de Riesgos'!$Y$54="Muy Baja",'Mapa de Riesgos'!$AA$54="Catastrófico"),CONCATENATE("R7C",'Mapa de Riesgos'!$O$54),"")</f>
        <v/>
      </c>
      <c r="AK52" s="56" t="str">
        <f>IF(AND('Mapa de Riesgos'!$Y$55="Muy Baja",'Mapa de Riesgos'!$AA$55="Catastrófico"),CONCATENATE("R7C",'Mapa de Riesgos'!$O$55),"")</f>
        <v/>
      </c>
      <c r="AL52" s="56" t="str">
        <f>IF(AND('Mapa de Riesgos'!$Y$56="Muy Baja",'Mapa de Riesgos'!$AA$56="Catastrófico"),CONCATENATE("R7C",'Mapa de Riesgos'!$O$56),"")</f>
        <v/>
      </c>
      <c r="AM52" s="57" t="str">
        <f>IF(AND('Mapa de Riesgos'!$Y$57="Muy Baja",'Mapa de Riesgos'!$AA$57="Catastrófico"),CONCATENATE("R7C",'Mapa de Riesgos'!$O$57),"")</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86"/>
      <c r="C53" s="486"/>
      <c r="D53" s="487"/>
      <c r="E53" s="585"/>
      <c r="F53" s="584"/>
      <c r="G53" s="584"/>
      <c r="H53" s="584"/>
      <c r="I53" s="600"/>
      <c r="J53" s="76" t="str">
        <f>IF(AND('Mapa de Riesgos'!$Y$58="Muy Baja",'Mapa de Riesgos'!$AA$58="Leve"),CONCATENATE("R8C",'Mapa de Riesgos'!$O$58),"")</f>
        <v/>
      </c>
      <c r="K53" s="77" t="str">
        <f>IF(AND('Mapa de Riesgos'!$Y$59="Muy Baja",'Mapa de Riesgos'!$AA$59="Leve"),CONCATENATE("R8C",'Mapa de Riesgos'!$O$59),"")</f>
        <v/>
      </c>
      <c r="L53" s="77" t="str">
        <f>IF(AND('Mapa de Riesgos'!$Y$60="Muy Baja",'Mapa de Riesgos'!$AA$60="Leve"),CONCATENATE("R8C",'Mapa de Riesgos'!$O$60),"")</f>
        <v/>
      </c>
      <c r="M53" s="77" t="str">
        <f>IF(AND('Mapa de Riesgos'!$Y$61="Muy Baja",'Mapa de Riesgos'!$AA$61="Leve"),CONCATENATE("R8C",'Mapa de Riesgos'!$O$61),"")</f>
        <v/>
      </c>
      <c r="N53" s="77" t="str">
        <f>IF(AND('Mapa de Riesgos'!$Y$62="Muy Baja",'Mapa de Riesgos'!$AA$62="Leve"),CONCATENATE("R8C",'Mapa de Riesgos'!$O$62),"")</f>
        <v/>
      </c>
      <c r="O53" s="78" t="str">
        <f>IF(AND('Mapa de Riesgos'!$Y$63="Muy Baja",'Mapa de Riesgos'!$AA$63="Leve"),CONCATENATE("R8C",'Mapa de Riesgos'!$O$63),"")</f>
        <v/>
      </c>
      <c r="P53" s="76" t="str">
        <f>IF(AND('Mapa de Riesgos'!$Y$58="Muy Baja",'Mapa de Riesgos'!$AA$58="Menor"),CONCATENATE("R8C",'Mapa de Riesgos'!$O$58),"")</f>
        <v/>
      </c>
      <c r="Q53" s="77" t="str">
        <f>IF(AND('Mapa de Riesgos'!$Y$59="Muy Baja",'Mapa de Riesgos'!$AA$59="Menor"),CONCATENATE("R8C",'Mapa de Riesgos'!$O$59),"")</f>
        <v/>
      </c>
      <c r="R53" s="77" t="str">
        <f>IF(AND('Mapa de Riesgos'!$Y$60="Muy Baja",'Mapa de Riesgos'!$AA$60="Menor"),CONCATENATE("R8C",'Mapa de Riesgos'!$O$60),"")</f>
        <v/>
      </c>
      <c r="S53" s="77" t="str">
        <f>IF(AND('Mapa de Riesgos'!$Y$61="Muy Baja",'Mapa de Riesgos'!$AA$61="Menor"),CONCATENATE("R8C",'Mapa de Riesgos'!$O$61),"")</f>
        <v/>
      </c>
      <c r="T53" s="77" t="str">
        <f>IF(AND('Mapa de Riesgos'!$Y$62="Muy Baja",'Mapa de Riesgos'!$AA$62="Menor"),CONCATENATE("R8C",'Mapa de Riesgos'!$O$62),"")</f>
        <v/>
      </c>
      <c r="U53" s="78" t="str">
        <f>IF(AND('Mapa de Riesgos'!$Y$63="Muy Baja",'Mapa de Riesgos'!$AA$63="Menor"),CONCATENATE("R8C",'Mapa de Riesgos'!$O$63),"")</f>
        <v/>
      </c>
      <c r="V53" s="67" t="str">
        <f>IF(AND('Mapa de Riesgos'!$Y$58="Muy Baja",'Mapa de Riesgos'!$AA$58="Moderado"),CONCATENATE("R8C",'Mapa de Riesgos'!$O$58),"")</f>
        <v/>
      </c>
      <c r="W53" s="68" t="str">
        <f>IF(AND('Mapa de Riesgos'!$Y$59="Muy Baja",'Mapa de Riesgos'!$AA$59="Moderado"),CONCATENATE("R8C",'Mapa de Riesgos'!$O$59),"")</f>
        <v/>
      </c>
      <c r="X53" s="68" t="str">
        <f>IF(AND('Mapa de Riesgos'!$Y$60="Muy Baja",'Mapa de Riesgos'!$AA$60="Moderado"),CONCATENATE("R8C",'Mapa de Riesgos'!$O$60),"")</f>
        <v/>
      </c>
      <c r="Y53" s="68" t="str">
        <f>IF(AND('Mapa de Riesgos'!$Y$61="Muy Baja",'Mapa de Riesgos'!$AA$61="Moderado"),CONCATENATE("R8C",'Mapa de Riesgos'!$O$61),"")</f>
        <v/>
      </c>
      <c r="Z53" s="68" t="str">
        <f>IF(AND('Mapa de Riesgos'!$Y$62="Muy Baja",'Mapa de Riesgos'!$AA$62="Moderado"),CONCATENATE("R8C",'Mapa de Riesgos'!$O$62),"")</f>
        <v/>
      </c>
      <c r="AA53" s="69" t="str">
        <f>IF(AND('Mapa de Riesgos'!$Y$63="Muy Baja",'Mapa de Riesgos'!$AA$63="Moderado"),CONCATENATE("R8C",'Mapa de Riesgos'!$O$63),"")</f>
        <v/>
      </c>
      <c r="AB53" s="52" t="str">
        <f>IF(AND('Mapa de Riesgos'!$Y$58="Muy Baja",'Mapa de Riesgos'!$AA$58="Mayor"),CONCATENATE("R8C",'Mapa de Riesgos'!$O$58),"")</f>
        <v/>
      </c>
      <c r="AC53" s="53" t="str">
        <f>IF(AND('Mapa de Riesgos'!$Y$59="Muy Baja",'Mapa de Riesgos'!$AA$59="Mayor"),CONCATENATE("R8C",'Mapa de Riesgos'!$O$59),"")</f>
        <v/>
      </c>
      <c r="AD53" s="53" t="str">
        <f>IF(AND('Mapa de Riesgos'!$Y$60="Muy Baja",'Mapa de Riesgos'!$AA$60="Mayor"),CONCATENATE("R8C",'Mapa de Riesgos'!$O$60),"")</f>
        <v/>
      </c>
      <c r="AE53" s="53" t="str">
        <f>IF(AND('Mapa de Riesgos'!$Y$61="Muy Baja",'Mapa de Riesgos'!$AA$61="Mayor"),CONCATENATE("R8C",'Mapa de Riesgos'!$O$61),"")</f>
        <v/>
      </c>
      <c r="AF53" s="53" t="str">
        <f>IF(AND('Mapa de Riesgos'!$Y$62="Muy Baja",'Mapa de Riesgos'!$AA$62="Mayor"),CONCATENATE("R8C",'Mapa de Riesgos'!$O$62),"")</f>
        <v/>
      </c>
      <c r="AG53" s="54" t="str">
        <f>IF(AND('Mapa de Riesgos'!$Y$63="Muy Baja",'Mapa de Riesgos'!$AA$63="Mayor"),CONCATENATE("R8C",'Mapa de Riesgos'!$O$63),"")</f>
        <v/>
      </c>
      <c r="AH53" s="55" t="str">
        <f>IF(AND('Mapa de Riesgos'!$Y$58="Muy Baja",'Mapa de Riesgos'!$AA$58="Catastrófico"),CONCATENATE("R8C",'Mapa de Riesgos'!$O$58),"")</f>
        <v/>
      </c>
      <c r="AI53" s="56" t="str">
        <f>IF(AND('Mapa de Riesgos'!$Y$59="Muy Baja",'Mapa de Riesgos'!$AA$59="Catastrófico"),CONCATENATE("R8C",'Mapa de Riesgos'!$O$59),"")</f>
        <v/>
      </c>
      <c r="AJ53" s="56" t="str">
        <f>IF(AND('Mapa de Riesgos'!$Y$60="Muy Baja",'Mapa de Riesgos'!$AA$60="Catastrófico"),CONCATENATE("R8C",'Mapa de Riesgos'!$O$60),"")</f>
        <v/>
      </c>
      <c r="AK53" s="56" t="str">
        <f>IF(AND('Mapa de Riesgos'!$Y$61="Muy Baja",'Mapa de Riesgos'!$AA$61="Catastrófico"),CONCATENATE("R8C",'Mapa de Riesgos'!$O$61),"")</f>
        <v/>
      </c>
      <c r="AL53" s="56" t="str">
        <f>IF(AND('Mapa de Riesgos'!$Y$62="Muy Baja",'Mapa de Riesgos'!$AA$62="Catastrófico"),CONCATENATE("R8C",'Mapa de Riesgos'!$O$62),"")</f>
        <v/>
      </c>
      <c r="AM53" s="57" t="str">
        <f>IF(AND('Mapa de Riesgos'!$Y$63="Muy Baja",'Mapa de Riesgos'!$AA$63="Catastrófico"),CONCATENATE("R8C",'Mapa de Riesgos'!$O$63),"")</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86"/>
      <c r="C54" s="486"/>
      <c r="D54" s="487"/>
      <c r="E54" s="585"/>
      <c r="F54" s="584"/>
      <c r="G54" s="584"/>
      <c r="H54" s="584"/>
      <c r="I54" s="600"/>
      <c r="J54" s="76" t="str">
        <f>IF(AND('Mapa de Riesgos'!$Y$64="Muy Baja",'Mapa de Riesgos'!$AA$64="Leve"),CONCATENATE("R9C",'Mapa de Riesgos'!$O$64),"")</f>
        <v/>
      </c>
      <c r="K54" s="77" t="str">
        <f>IF(AND('Mapa de Riesgos'!$Y$65="Muy Baja",'Mapa de Riesgos'!$AA$65="Leve"),CONCATENATE("R9C",'Mapa de Riesgos'!$O$65),"")</f>
        <v/>
      </c>
      <c r="L54" s="77" t="str">
        <f>IF(AND('Mapa de Riesgos'!$Y$66="Muy Baja",'Mapa de Riesgos'!$AA$66="Leve"),CONCATENATE("R9C",'Mapa de Riesgos'!$O$66),"")</f>
        <v/>
      </c>
      <c r="M54" s="77" t="str">
        <f>IF(AND('Mapa de Riesgos'!$Y$67="Muy Baja",'Mapa de Riesgos'!$AA$67="Leve"),CONCATENATE("R9C",'Mapa de Riesgos'!$O$67),"")</f>
        <v/>
      </c>
      <c r="N54" s="77" t="str">
        <f>IF(AND('Mapa de Riesgos'!$Y$68="Muy Baja",'Mapa de Riesgos'!$AA$68="Leve"),CONCATENATE("R9C",'Mapa de Riesgos'!$O$68),"")</f>
        <v/>
      </c>
      <c r="O54" s="78" t="str">
        <f>IF(AND('Mapa de Riesgos'!$Y$69="Muy Baja",'Mapa de Riesgos'!$AA$69="Leve"),CONCATENATE("R9C",'Mapa de Riesgos'!$O$69),"")</f>
        <v/>
      </c>
      <c r="P54" s="76" t="str">
        <f>IF(AND('Mapa de Riesgos'!$Y$64="Muy Baja",'Mapa de Riesgos'!$AA$64="Menor"),CONCATENATE("R9C",'Mapa de Riesgos'!$O$64),"")</f>
        <v/>
      </c>
      <c r="Q54" s="77" t="str">
        <f>IF(AND('Mapa de Riesgos'!$Y$65="Muy Baja",'Mapa de Riesgos'!$AA$65="Menor"),CONCATENATE("R9C",'Mapa de Riesgos'!$O$65),"")</f>
        <v/>
      </c>
      <c r="R54" s="77" t="str">
        <f>IF(AND('Mapa de Riesgos'!$Y$66="Muy Baja",'Mapa de Riesgos'!$AA$66="Menor"),CONCATENATE("R9C",'Mapa de Riesgos'!$O$66),"")</f>
        <v/>
      </c>
      <c r="S54" s="77" t="str">
        <f>IF(AND('Mapa de Riesgos'!$Y$67="Muy Baja",'Mapa de Riesgos'!$AA$67="Menor"),CONCATENATE("R9C",'Mapa de Riesgos'!$O$67),"")</f>
        <v/>
      </c>
      <c r="T54" s="77" t="str">
        <f>IF(AND('Mapa de Riesgos'!$Y$68="Muy Baja",'Mapa de Riesgos'!$AA$68="Menor"),CONCATENATE("R9C",'Mapa de Riesgos'!$O$68),"")</f>
        <v/>
      </c>
      <c r="U54" s="78" t="str">
        <f>IF(AND('Mapa de Riesgos'!$Y$69="Muy Baja",'Mapa de Riesgos'!$AA$69="Menor"),CONCATENATE("R9C",'Mapa de Riesgos'!$O$69),"")</f>
        <v/>
      </c>
      <c r="V54" s="67" t="str">
        <f>IF(AND('Mapa de Riesgos'!$Y$64="Muy Baja",'Mapa de Riesgos'!$AA$64="Moderado"),CONCATENATE("R9C",'Mapa de Riesgos'!$O$64),"")</f>
        <v/>
      </c>
      <c r="W54" s="68" t="str">
        <f>IF(AND('Mapa de Riesgos'!$Y$65="Muy Baja",'Mapa de Riesgos'!$AA$65="Moderado"),CONCATENATE("R9C",'Mapa de Riesgos'!$O$65),"")</f>
        <v/>
      </c>
      <c r="X54" s="68" t="str">
        <f>IF(AND('Mapa de Riesgos'!$Y$66="Muy Baja",'Mapa de Riesgos'!$AA$66="Moderado"),CONCATENATE("R9C",'Mapa de Riesgos'!$O$66),"")</f>
        <v/>
      </c>
      <c r="Y54" s="68" t="str">
        <f>IF(AND('Mapa de Riesgos'!$Y$67="Muy Baja",'Mapa de Riesgos'!$AA$67="Moderado"),CONCATENATE("R9C",'Mapa de Riesgos'!$O$67),"")</f>
        <v/>
      </c>
      <c r="Z54" s="68" t="str">
        <f>IF(AND('Mapa de Riesgos'!$Y$68="Muy Baja",'Mapa de Riesgos'!$AA$68="Moderado"),CONCATENATE("R9C",'Mapa de Riesgos'!$O$68),"")</f>
        <v/>
      </c>
      <c r="AA54" s="69" t="str">
        <f>IF(AND('Mapa de Riesgos'!$Y$69="Muy Baja",'Mapa de Riesgos'!$AA$69="Moderado"),CONCATENATE("R9C",'Mapa de Riesgos'!$O$69),"")</f>
        <v/>
      </c>
      <c r="AB54" s="52" t="str">
        <f>IF(AND('Mapa de Riesgos'!$Y$64="Muy Baja",'Mapa de Riesgos'!$AA$64="Mayor"),CONCATENATE("R9C",'Mapa de Riesgos'!$O$64),"")</f>
        <v/>
      </c>
      <c r="AC54" s="53" t="str">
        <f>IF(AND('Mapa de Riesgos'!$Y$65="Muy Baja",'Mapa de Riesgos'!$AA$65="Mayor"),CONCATENATE("R9C",'Mapa de Riesgos'!$O$65),"")</f>
        <v/>
      </c>
      <c r="AD54" s="53" t="str">
        <f>IF(AND('Mapa de Riesgos'!$Y$66="Muy Baja",'Mapa de Riesgos'!$AA$66="Mayor"),CONCATENATE("R9C",'Mapa de Riesgos'!$O$66),"")</f>
        <v/>
      </c>
      <c r="AE54" s="53" t="str">
        <f>IF(AND('Mapa de Riesgos'!$Y$67="Muy Baja",'Mapa de Riesgos'!$AA$67="Mayor"),CONCATENATE("R9C",'Mapa de Riesgos'!$O$67),"")</f>
        <v/>
      </c>
      <c r="AF54" s="53" t="str">
        <f>IF(AND('Mapa de Riesgos'!$Y$68="Muy Baja",'Mapa de Riesgos'!$AA$68="Mayor"),CONCATENATE("R9C",'Mapa de Riesgos'!$O$68),"")</f>
        <v/>
      </c>
      <c r="AG54" s="54" t="str">
        <f>IF(AND('Mapa de Riesgos'!$Y$69="Muy Baja",'Mapa de Riesgos'!$AA$69="Mayor"),CONCATENATE("R9C",'Mapa de Riesgos'!$O$69),"")</f>
        <v/>
      </c>
      <c r="AH54" s="55" t="str">
        <f>IF(AND('Mapa de Riesgos'!$Y$64="Muy Baja",'Mapa de Riesgos'!$AA$64="Catastrófico"),CONCATENATE("R9C",'Mapa de Riesgos'!$O$64),"")</f>
        <v/>
      </c>
      <c r="AI54" s="56" t="str">
        <f>IF(AND('Mapa de Riesgos'!$Y$65="Muy Baja",'Mapa de Riesgos'!$AA$65="Catastrófico"),CONCATENATE("R9C",'Mapa de Riesgos'!$O$65),"")</f>
        <v/>
      </c>
      <c r="AJ54" s="56" t="str">
        <f>IF(AND('Mapa de Riesgos'!$Y$66="Muy Baja",'Mapa de Riesgos'!$AA$66="Catastrófico"),CONCATENATE("R9C",'Mapa de Riesgos'!$O$66),"")</f>
        <v/>
      </c>
      <c r="AK54" s="56" t="str">
        <f>IF(AND('Mapa de Riesgos'!$Y$67="Muy Baja",'Mapa de Riesgos'!$AA$67="Catastrófico"),CONCATENATE("R9C",'Mapa de Riesgos'!$O$67),"")</f>
        <v/>
      </c>
      <c r="AL54" s="56" t="str">
        <f>IF(AND('Mapa de Riesgos'!$Y$68="Muy Baja",'Mapa de Riesgos'!$AA$68="Catastrófico"),CONCATENATE("R9C",'Mapa de Riesgos'!$O$68),"")</f>
        <v/>
      </c>
      <c r="AM54" s="57" t="str">
        <f>IF(AND('Mapa de Riesgos'!$Y$69="Muy Baja",'Mapa de Riesgos'!$AA$69="Catastrófico"),CONCATENATE("R9C",'Mapa de Riesgos'!$O$69),"")</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86"/>
      <c r="C55" s="486"/>
      <c r="D55" s="487"/>
      <c r="E55" s="586"/>
      <c r="F55" s="587"/>
      <c r="G55" s="587"/>
      <c r="H55" s="587"/>
      <c r="I55" s="601"/>
      <c r="J55" s="79" t="str">
        <f>IF(AND('Mapa de Riesgos'!$Y$70="Muy Baja",'Mapa de Riesgos'!$AA$70="Leve"),CONCATENATE("R10C",'Mapa de Riesgos'!$O$70),"")</f>
        <v/>
      </c>
      <c r="K55" s="80" t="str">
        <f>IF(AND('Mapa de Riesgos'!$Y$71="Muy Baja",'Mapa de Riesgos'!$AA$71="Leve"),CONCATENATE("R10C",'Mapa de Riesgos'!$O$71),"")</f>
        <v/>
      </c>
      <c r="L55" s="80" t="str">
        <f>IF(AND('Mapa de Riesgos'!$Y$72="Muy Baja",'Mapa de Riesgos'!$AA$72="Leve"),CONCATENATE("R10C",'Mapa de Riesgos'!$O$72),"")</f>
        <v/>
      </c>
      <c r="M55" s="80" t="str">
        <f>IF(AND('Mapa de Riesgos'!$Y$73="Muy Baja",'Mapa de Riesgos'!$AA$73="Leve"),CONCATENATE("R10C",'Mapa de Riesgos'!$O$73),"")</f>
        <v/>
      </c>
      <c r="N55" s="80" t="str">
        <f>IF(AND('Mapa de Riesgos'!$Y$74="Muy Baja",'Mapa de Riesgos'!$AA$74="Leve"),CONCATENATE("R10C",'Mapa de Riesgos'!$O$74),"")</f>
        <v/>
      </c>
      <c r="O55" s="81" t="str">
        <f>IF(AND('Mapa de Riesgos'!$Y$75="Muy Baja",'Mapa de Riesgos'!$AA$75="Leve"),CONCATENATE("R10C",'Mapa de Riesgos'!$O$75),"")</f>
        <v/>
      </c>
      <c r="P55" s="79" t="str">
        <f>IF(AND('Mapa de Riesgos'!$Y$70="Muy Baja",'Mapa de Riesgos'!$AA$70="Menor"),CONCATENATE("R10C",'Mapa de Riesgos'!$O$70),"")</f>
        <v/>
      </c>
      <c r="Q55" s="80" t="str">
        <f>IF(AND('Mapa de Riesgos'!$Y$71="Muy Baja",'Mapa de Riesgos'!$AA$71="Menor"),CONCATENATE("R10C",'Mapa de Riesgos'!$O$71),"")</f>
        <v/>
      </c>
      <c r="R55" s="80" t="str">
        <f>IF(AND('Mapa de Riesgos'!$Y$72="Muy Baja",'Mapa de Riesgos'!$AA$72="Menor"),CONCATENATE("R10C",'Mapa de Riesgos'!$O$72),"")</f>
        <v/>
      </c>
      <c r="S55" s="80" t="str">
        <f>IF(AND('Mapa de Riesgos'!$Y$73="Muy Baja",'Mapa de Riesgos'!$AA$73="Menor"),CONCATENATE("R10C",'Mapa de Riesgos'!$O$73),"")</f>
        <v/>
      </c>
      <c r="T55" s="80" t="str">
        <f>IF(AND('Mapa de Riesgos'!$Y$74="Muy Baja",'Mapa de Riesgos'!$AA$74="Menor"),CONCATENATE("R10C",'Mapa de Riesgos'!$O$74),"")</f>
        <v/>
      </c>
      <c r="U55" s="81" t="str">
        <f>IF(AND('Mapa de Riesgos'!$Y$75="Muy Baja",'Mapa de Riesgos'!$AA$75="Menor"),CONCATENATE("R10C",'Mapa de Riesgos'!$O$75),"")</f>
        <v/>
      </c>
      <c r="V55" s="70" t="str">
        <f>IF(AND('Mapa de Riesgos'!$Y$70="Muy Baja",'Mapa de Riesgos'!$AA$70="Moderado"),CONCATENATE("R10C",'Mapa de Riesgos'!$O$70),"")</f>
        <v/>
      </c>
      <c r="W55" s="71" t="str">
        <f>IF(AND('Mapa de Riesgos'!$Y$71="Muy Baja",'Mapa de Riesgos'!$AA$71="Moderado"),CONCATENATE("R10C",'Mapa de Riesgos'!$O$71),"")</f>
        <v/>
      </c>
      <c r="X55" s="71" t="str">
        <f>IF(AND('Mapa de Riesgos'!$Y$72="Muy Baja",'Mapa de Riesgos'!$AA$72="Moderado"),CONCATENATE("R10C",'Mapa de Riesgos'!$O$72),"")</f>
        <v/>
      </c>
      <c r="Y55" s="71" t="str">
        <f>IF(AND('Mapa de Riesgos'!$Y$73="Muy Baja",'Mapa de Riesgos'!$AA$73="Moderado"),CONCATENATE("R10C",'Mapa de Riesgos'!$O$73),"")</f>
        <v/>
      </c>
      <c r="Z55" s="71" t="str">
        <f>IF(AND('Mapa de Riesgos'!$Y$74="Muy Baja",'Mapa de Riesgos'!$AA$74="Moderado"),CONCATENATE("R10C",'Mapa de Riesgos'!$O$74),"")</f>
        <v/>
      </c>
      <c r="AA55" s="72" t="str">
        <f>IF(AND('Mapa de Riesgos'!$Y$75="Muy Baja",'Mapa de Riesgos'!$AA$75="Moderado"),CONCATENATE("R10C",'Mapa de Riesgos'!$O$75),"")</f>
        <v/>
      </c>
      <c r="AB55" s="58" t="str">
        <f>IF(AND('Mapa de Riesgos'!$Y$70="Muy Baja",'Mapa de Riesgos'!$AA$70="Mayor"),CONCATENATE("R10C",'Mapa de Riesgos'!$O$70),"")</f>
        <v/>
      </c>
      <c r="AC55" s="59" t="str">
        <f>IF(AND('Mapa de Riesgos'!$Y$71="Muy Baja",'Mapa de Riesgos'!$AA$71="Mayor"),CONCATENATE("R10C",'Mapa de Riesgos'!$O$71),"")</f>
        <v/>
      </c>
      <c r="AD55" s="59" t="str">
        <f>IF(AND('Mapa de Riesgos'!$Y$72="Muy Baja",'Mapa de Riesgos'!$AA$72="Mayor"),CONCATENATE("R10C",'Mapa de Riesgos'!$O$72),"")</f>
        <v/>
      </c>
      <c r="AE55" s="59" t="str">
        <f>IF(AND('Mapa de Riesgos'!$Y$73="Muy Baja",'Mapa de Riesgos'!$AA$73="Mayor"),CONCATENATE("R10C",'Mapa de Riesgos'!$O$73),"")</f>
        <v/>
      </c>
      <c r="AF55" s="59" t="str">
        <f>IF(AND('Mapa de Riesgos'!$Y$74="Muy Baja",'Mapa de Riesgos'!$AA$74="Mayor"),CONCATENATE("R10C",'Mapa de Riesgos'!$O$74),"")</f>
        <v/>
      </c>
      <c r="AG55" s="60" t="str">
        <f>IF(AND('Mapa de Riesgos'!$Y$75="Muy Baja",'Mapa de Riesgos'!$AA$75="Mayor"),CONCATENATE("R10C",'Mapa de Riesgos'!$O$75),"")</f>
        <v/>
      </c>
      <c r="AH55" s="61" t="str">
        <f>IF(AND('Mapa de Riesgos'!$Y$70="Muy Baja",'Mapa de Riesgos'!$AA$70="Catastrófico"),CONCATENATE("R10C",'Mapa de Riesgos'!$O$70),"")</f>
        <v/>
      </c>
      <c r="AI55" s="62" t="str">
        <f>IF(AND('Mapa de Riesgos'!$Y$71="Muy Baja",'Mapa de Riesgos'!$AA$71="Catastrófico"),CONCATENATE("R10C",'Mapa de Riesgos'!$O$71),"")</f>
        <v/>
      </c>
      <c r="AJ55" s="62" t="str">
        <f>IF(AND('Mapa de Riesgos'!$Y$72="Muy Baja",'Mapa de Riesgos'!$AA$72="Catastrófico"),CONCATENATE("R10C",'Mapa de Riesgos'!$O$72),"")</f>
        <v/>
      </c>
      <c r="AK55" s="62" t="str">
        <f>IF(AND('Mapa de Riesgos'!$Y$73="Muy Baja",'Mapa de Riesgos'!$AA$73="Catastrófico"),CONCATENATE("R10C",'Mapa de Riesgos'!$O$73),"")</f>
        <v/>
      </c>
      <c r="AL55" s="62" t="str">
        <f>IF(AND('Mapa de Riesgos'!$Y$74="Muy Baja",'Mapa de Riesgos'!$AA$74="Catastrófico"),CONCATENATE("R10C",'Mapa de Riesgos'!$O$74),"")</f>
        <v/>
      </c>
      <c r="AM55" s="63" t="str">
        <f>IF(AND('Mapa de Riesgos'!$Y$75="Muy Baja",'Mapa de Riesgos'!$AA$75="Catastrófico"),CONCATENATE("R10C",'Mapa de Riesgos'!$O$75),"")</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81" t="s">
        <v>244</v>
      </c>
      <c r="K56" s="582"/>
      <c r="L56" s="582"/>
      <c r="M56" s="582"/>
      <c r="N56" s="582"/>
      <c r="O56" s="599"/>
      <c r="P56" s="581" t="s">
        <v>245</v>
      </c>
      <c r="Q56" s="582"/>
      <c r="R56" s="582"/>
      <c r="S56" s="582"/>
      <c r="T56" s="582"/>
      <c r="U56" s="599"/>
      <c r="V56" s="581" t="s">
        <v>246</v>
      </c>
      <c r="W56" s="582"/>
      <c r="X56" s="582"/>
      <c r="Y56" s="582"/>
      <c r="Z56" s="582"/>
      <c r="AA56" s="599"/>
      <c r="AB56" s="581" t="s">
        <v>247</v>
      </c>
      <c r="AC56" s="620"/>
      <c r="AD56" s="582"/>
      <c r="AE56" s="582"/>
      <c r="AF56" s="582"/>
      <c r="AG56" s="599"/>
      <c r="AH56" s="581" t="s">
        <v>248</v>
      </c>
      <c r="AI56" s="582"/>
      <c r="AJ56" s="582"/>
      <c r="AK56" s="582"/>
      <c r="AL56" s="582"/>
      <c r="AM56" s="599"/>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85"/>
      <c r="K57" s="584"/>
      <c r="L57" s="584"/>
      <c r="M57" s="584"/>
      <c r="N57" s="584"/>
      <c r="O57" s="600"/>
      <c r="P57" s="585"/>
      <c r="Q57" s="584"/>
      <c r="R57" s="584"/>
      <c r="S57" s="584"/>
      <c r="T57" s="584"/>
      <c r="U57" s="600"/>
      <c r="V57" s="585"/>
      <c r="W57" s="584"/>
      <c r="X57" s="584"/>
      <c r="Y57" s="584"/>
      <c r="Z57" s="584"/>
      <c r="AA57" s="600"/>
      <c r="AB57" s="585"/>
      <c r="AC57" s="584"/>
      <c r="AD57" s="584"/>
      <c r="AE57" s="584"/>
      <c r="AF57" s="584"/>
      <c r="AG57" s="600"/>
      <c r="AH57" s="585"/>
      <c r="AI57" s="584"/>
      <c r="AJ57" s="584"/>
      <c r="AK57" s="584"/>
      <c r="AL57" s="584"/>
      <c r="AM57" s="600"/>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85"/>
      <c r="K58" s="584"/>
      <c r="L58" s="584"/>
      <c r="M58" s="584"/>
      <c r="N58" s="584"/>
      <c r="O58" s="600"/>
      <c r="P58" s="585"/>
      <c r="Q58" s="584"/>
      <c r="R58" s="584"/>
      <c r="S58" s="584"/>
      <c r="T58" s="584"/>
      <c r="U58" s="600"/>
      <c r="V58" s="585"/>
      <c r="W58" s="584"/>
      <c r="X58" s="584"/>
      <c r="Y58" s="584"/>
      <c r="Z58" s="584"/>
      <c r="AA58" s="600"/>
      <c r="AB58" s="585"/>
      <c r="AC58" s="584"/>
      <c r="AD58" s="584"/>
      <c r="AE58" s="584"/>
      <c r="AF58" s="584"/>
      <c r="AG58" s="600"/>
      <c r="AH58" s="585"/>
      <c r="AI58" s="584"/>
      <c r="AJ58" s="584"/>
      <c r="AK58" s="584"/>
      <c r="AL58" s="584"/>
      <c r="AM58" s="600"/>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85"/>
      <c r="K59" s="584"/>
      <c r="L59" s="584"/>
      <c r="M59" s="584"/>
      <c r="N59" s="584"/>
      <c r="O59" s="600"/>
      <c r="P59" s="585"/>
      <c r="Q59" s="584"/>
      <c r="R59" s="584"/>
      <c r="S59" s="584"/>
      <c r="T59" s="584"/>
      <c r="U59" s="600"/>
      <c r="V59" s="585"/>
      <c r="W59" s="584"/>
      <c r="X59" s="584"/>
      <c r="Y59" s="584"/>
      <c r="Z59" s="584"/>
      <c r="AA59" s="600"/>
      <c r="AB59" s="585"/>
      <c r="AC59" s="584"/>
      <c r="AD59" s="584"/>
      <c r="AE59" s="584"/>
      <c r="AF59" s="584"/>
      <c r="AG59" s="600"/>
      <c r="AH59" s="585"/>
      <c r="AI59" s="584"/>
      <c r="AJ59" s="584"/>
      <c r="AK59" s="584"/>
      <c r="AL59" s="584"/>
      <c r="AM59" s="600"/>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85"/>
      <c r="K60" s="584"/>
      <c r="L60" s="584"/>
      <c r="M60" s="584"/>
      <c r="N60" s="584"/>
      <c r="O60" s="600"/>
      <c r="P60" s="585"/>
      <c r="Q60" s="584"/>
      <c r="R60" s="584"/>
      <c r="S60" s="584"/>
      <c r="T60" s="584"/>
      <c r="U60" s="600"/>
      <c r="V60" s="585"/>
      <c r="W60" s="584"/>
      <c r="X60" s="584"/>
      <c r="Y60" s="584"/>
      <c r="Z60" s="584"/>
      <c r="AA60" s="600"/>
      <c r="AB60" s="585"/>
      <c r="AC60" s="584"/>
      <c r="AD60" s="584"/>
      <c r="AE60" s="584"/>
      <c r="AF60" s="584"/>
      <c r="AG60" s="600"/>
      <c r="AH60" s="585"/>
      <c r="AI60" s="584"/>
      <c r="AJ60" s="584"/>
      <c r="AK60" s="584"/>
      <c r="AL60" s="584"/>
      <c r="AM60" s="600"/>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86"/>
      <c r="K61" s="587"/>
      <c r="L61" s="587"/>
      <c r="M61" s="587"/>
      <c r="N61" s="587"/>
      <c r="O61" s="601"/>
      <c r="P61" s="586"/>
      <c r="Q61" s="587"/>
      <c r="R61" s="587"/>
      <c r="S61" s="587"/>
      <c r="T61" s="587"/>
      <c r="U61" s="601"/>
      <c r="V61" s="586"/>
      <c r="W61" s="587"/>
      <c r="X61" s="587"/>
      <c r="Y61" s="587"/>
      <c r="Z61" s="587"/>
      <c r="AA61" s="601"/>
      <c r="AB61" s="586"/>
      <c r="AC61" s="587"/>
      <c r="AD61" s="587"/>
      <c r="AE61" s="587"/>
      <c r="AF61" s="587"/>
      <c r="AG61" s="601"/>
      <c r="AH61" s="586"/>
      <c r="AI61" s="587"/>
      <c r="AJ61" s="587"/>
      <c r="AK61" s="587"/>
      <c r="AL61" s="587"/>
      <c r="AM61" s="601"/>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621" t="s">
        <v>250</v>
      </c>
      <c r="C1" s="621"/>
      <c r="D1" s="621"/>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251</v>
      </c>
      <c r="D3" s="12" t="s">
        <v>234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252</v>
      </c>
      <c r="C4" s="14" t="s">
        <v>253</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254</v>
      </c>
      <c r="C5" s="17" t="s">
        <v>255</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256</v>
      </c>
      <c r="C6" s="17" t="s">
        <v>257</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258</v>
      </c>
      <c r="C7" s="17" t="s">
        <v>259</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260</v>
      </c>
      <c r="C8" s="17" t="s">
        <v>261</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622" t="s">
        <v>262</v>
      </c>
      <c r="C1" s="622"/>
      <c r="D1" s="622"/>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263</v>
      </c>
      <c r="D3" s="36" t="s">
        <v>264</v>
      </c>
      <c r="E3" s="83"/>
      <c r="F3" s="83"/>
      <c r="G3" s="83"/>
      <c r="H3" s="83"/>
      <c r="I3" s="83"/>
      <c r="J3" s="83"/>
      <c r="K3" s="83"/>
      <c r="L3" s="83"/>
      <c r="M3" s="83"/>
      <c r="N3" s="83"/>
      <c r="O3" s="83"/>
      <c r="P3" s="83"/>
      <c r="Q3" s="83"/>
      <c r="R3" s="83"/>
      <c r="S3" s="83"/>
      <c r="T3" s="83"/>
      <c r="U3" s="83"/>
    </row>
    <row r="4" spans="1:21" ht="33.75" x14ac:dyDescent="0.25">
      <c r="A4" s="100" t="s">
        <v>265</v>
      </c>
      <c r="B4" s="39" t="s">
        <v>266</v>
      </c>
      <c r="C4" s="44" t="s">
        <v>267</v>
      </c>
      <c r="D4" s="37" t="s">
        <v>268</v>
      </c>
      <c r="E4" s="83"/>
      <c r="F4" s="83"/>
      <c r="G4" s="83"/>
      <c r="H4" s="83"/>
      <c r="I4" s="83"/>
      <c r="J4" s="83"/>
      <c r="K4" s="83"/>
      <c r="L4" s="83"/>
      <c r="M4" s="83"/>
      <c r="N4" s="83"/>
      <c r="O4" s="83"/>
      <c r="P4" s="83"/>
      <c r="Q4" s="83"/>
      <c r="R4" s="83"/>
      <c r="S4" s="83"/>
      <c r="T4" s="83"/>
      <c r="U4" s="83"/>
    </row>
    <row r="5" spans="1:21" ht="67.5" x14ac:dyDescent="0.25">
      <c r="A5" s="100" t="s">
        <v>269</v>
      </c>
      <c r="B5" s="40" t="s">
        <v>270</v>
      </c>
      <c r="C5" s="45" t="s">
        <v>271</v>
      </c>
      <c r="D5" s="38" t="s">
        <v>272</v>
      </c>
      <c r="E5" s="83"/>
      <c r="F5" s="83"/>
      <c r="G5" s="83"/>
      <c r="H5" s="83"/>
      <c r="I5" s="83"/>
      <c r="J5" s="83"/>
      <c r="K5" s="83"/>
      <c r="L5" s="83"/>
      <c r="M5" s="83"/>
      <c r="N5" s="83"/>
      <c r="O5" s="83"/>
      <c r="P5" s="83"/>
      <c r="Q5" s="83"/>
      <c r="R5" s="83"/>
      <c r="S5" s="83"/>
      <c r="T5" s="83"/>
      <c r="U5" s="83"/>
    </row>
    <row r="6" spans="1:21" ht="67.5" x14ac:dyDescent="0.25">
      <c r="A6" s="100" t="s">
        <v>240</v>
      </c>
      <c r="B6" s="41" t="s">
        <v>273</v>
      </c>
      <c r="C6" s="45" t="s">
        <v>274</v>
      </c>
      <c r="D6" s="38" t="s">
        <v>275</v>
      </c>
      <c r="E6" s="83"/>
      <c r="F6" s="83"/>
      <c r="G6" s="83"/>
      <c r="H6" s="83"/>
      <c r="I6" s="83"/>
      <c r="J6" s="83"/>
      <c r="K6" s="83"/>
      <c r="L6" s="83"/>
      <c r="M6" s="83"/>
      <c r="N6" s="83"/>
      <c r="O6" s="83"/>
      <c r="P6" s="83"/>
      <c r="Q6" s="83"/>
      <c r="R6" s="83"/>
      <c r="S6" s="83"/>
      <c r="T6" s="83"/>
      <c r="U6" s="83"/>
    </row>
    <row r="7" spans="1:21" ht="101.25" x14ac:dyDescent="0.25">
      <c r="A7" s="100" t="s">
        <v>276</v>
      </c>
      <c r="B7" s="42" t="s">
        <v>277</v>
      </c>
      <c r="C7" s="45" t="s">
        <v>278</v>
      </c>
      <c r="D7" s="38" t="s">
        <v>279</v>
      </c>
      <c r="E7" s="83"/>
      <c r="F7" s="83"/>
      <c r="G7" s="83"/>
      <c r="H7" s="83"/>
      <c r="I7" s="83"/>
      <c r="J7" s="83"/>
      <c r="K7" s="83"/>
      <c r="L7" s="83"/>
      <c r="M7" s="83"/>
      <c r="N7" s="83"/>
      <c r="O7" s="83"/>
      <c r="P7" s="83"/>
      <c r="Q7" s="83"/>
      <c r="R7" s="83"/>
      <c r="S7" s="83"/>
      <c r="T7" s="83"/>
      <c r="U7" s="83"/>
    </row>
    <row r="8" spans="1:21" ht="67.5" x14ac:dyDescent="0.25">
      <c r="A8" s="100" t="s">
        <v>280</v>
      </c>
      <c r="B8" s="43" t="s">
        <v>281</v>
      </c>
      <c r="C8" s="45" t="s">
        <v>282</v>
      </c>
      <c r="D8" s="38" t="s">
        <v>283</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284</v>
      </c>
      <c r="C11" s="100" t="s">
        <v>285</v>
      </c>
      <c r="D11" s="100" t="s">
        <v>286</v>
      </c>
      <c r="E11" s="83"/>
      <c r="F11" s="83"/>
      <c r="G11" s="83"/>
      <c r="H11" s="83"/>
      <c r="I11" s="83"/>
      <c r="J11" s="83"/>
      <c r="K11" s="83"/>
      <c r="L11" s="83"/>
      <c r="M11" s="83"/>
      <c r="N11" s="83"/>
      <c r="O11" s="83"/>
      <c r="P11" s="83"/>
      <c r="Q11" s="83"/>
      <c r="R11" s="83"/>
      <c r="S11" s="83"/>
      <c r="T11" s="83"/>
      <c r="U11" s="83"/>
    </row>
    <row r="12" spans="1:21" x14ac:dyDescent="0.25">
      <c r="A12" s="100"/>
      <c r="B12" s="100" t="s">
        <v>287</v>
      </c>
      <c r="C12" s="100" t="s">
        <v>288</v>
      </c>
      <c r="D12" s="100" t="s">
        <v>289</v>
      </c>
      <c r="E12" s="83"/>
      <c r="F12" s="83"/>
      <c r="G12" s="83"/>
      <c r="H12" s="83"/>
      <c r="I12" s="83"/>
      <c r="J12" s="83"/>
      <c r="K12" s="83"/>
      <c r="L12" s="83"/>
      <c r="M12" s="83"/>
      <c r="N12" s="83"/>
      <c r="O12" s="83"/>
      <c r="P12" s="83"/>
      <c r="Q12" s="83"/>
      <c r="R12" s="83"/>
      <c r="S12" s="83"/>
      <c r="T12" s="83"/>
      <c r="U12" s="83"/>
    </row>
    <row r="13" spans="1:21" x14ac:dyDescent="0.25">
      <c r="A13" s="100"/>
      <c r="B13" s="100"/>
      <c r="C13" s="100" t="s">
        <v>290</v>
      </c>
      <c r="D13" s="100" t="s">
        <v>212</v>
      </c>
      <c r="E13" s="83"/>
      <c r="F13" s="83"/>
      <c r="G13" s="83"/>
      <c r="H13" s="83"/>
      <c r="I13" s="83"/>
      <c r="J13" s="83"/>
      <c r="K13" s="83"/>
      <c r="L13" s="83"/>
      <c r="M13" s="83"/>
      <c r="N13" s="83"/>
      <c r="O13" s="83"/>
      <c r="P13" s="83"/>
      <c r="Q13" s="83"/>
      <c r="R13" s="83"/>
      <c r="S13" s="83"/>
      <c r="T13" s="83"/>
      <c r="U13" s="83"/>
    </row>
    <row r="14" spans="1:21" x14ac:dyDescent="0.25">
      <c r="A14" s="100"/>
      <c r="B14" s="100"/>
      <c r="C14" s="100" t="s">
        <v>291</v>
      </c>
      <c r="D14" s="100" t="s">
        <v>196</v>
      </c>
      <c r="E14" s="83"/>
      <c r="F14" s="83"/>
      <c r="G14" s="83"/>
      <c r="H14" s="83"/>
      <c r="I14" s="83"/>
      <c r="J14" s="83"/>
      <c r="K14" s="83"/>
      <c r="L14" s="83"/>
      <c r="M14" s="83"/>
      <c r="N14" s="83"/>
      <c r="O14" s="83"/>
      <c r="P14" s="83"/>
      <c r="Q14" s="83"/>
      <c r="R14" s="83"/>
      <c r="S14" s="83"/>
      <c r="T14" s="83"/>
      <c r="U14" s="83"/>
    </row>
    <row r="15" spans="1:21" x14ac:dyDescent="0.25">
      <c r="A15" s="100"/>
      <c r="B15" s="100"/>
      <c r="C15" s="100" t="s">
        <v>292</v>
      </c>
      <c r="D15" s="100" t="s">
        <v>293</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294</v>
      </c>
      <c r="C209" s="30" t="s">
        <v>295</v>
      </c>
      <c r="D209" s="33" t="s">
        <v>294</v>
      </c>
      <c r="E209" s="33" t="s">
        <v>295</v>
      </c>
    </row>
    <row r="210" spans="1:8" ht="21" x14ac:dyDescent="0.35">
      <c r="A210" s="83"/>
      <c r="B210" s="31" t="s">
        <v>296</v>
      </c>
      <c r="C210" s="31" t="s">
        <v>297</v>
      </c>
      <c r="D210" t="s">
        <v>296</v>
      </c>
      <c r="F210" t="str">
        <f>IF(NOT(ISBLANK(D210)),D210,IF(NOT(ISBLANK(E210)),"     "&amp;E210,FALSE))</f>
        <v>Afectación Económica o presupuestal</v>
      </c>
      <c r="G210" t="s">
        <v>296</v>
      </c>
      <c r="H210" t="str">
        <f>IF(NOT(ISERROR(MATCH(G210,_xlfn.ANCHORARRAY(B221),0))),F223&amp;"Por favor no seleccionar los criterios de impacto",G210)</f>
        <v>❌Por favor no seleccionar los criterios de impacto</v>
      </c>
    </row>
    <row r="211" spans="1:8" ht="21" x14ac:dyDescent="0.35">
      <c r="A211" s="83"/>
      <c r="B211" s="31" t="s">
        <v>296</v>
      </c>
      <c r="C211" s="31" t="s">
        <v>271</v>
      </c>
      <c r="E211" t="s">
        <v>297</v>
      </c>
      <c r="F211" t="str">
        <f t="shared" ref="F211:F221" si="0">IF(NOT(ISBLANK(D211)),D211,IF(NOT(ISBLANK(E211)),"     "&amp;E211,FALSE))</f>
        <v xml:space="preserve">     Afectación menor a 10 SMLMV .</v>
      </c>
    </row>
    <row r="212" spans="1:8" ht="21" x14ac:dyDescent="0.35">
      <c r="A212" s="83"/>
      <c r="B212" s="31" t="s">
        <v>296</v>
      </c>
      <c r="C212" s="31" t="s">
        <v>274</v>
      </c>
      <c r="E212" t="s">
        <v>271</v>
      </c>
      <c r="F212" t="str">
        <f t="shared" si="0"/>
        <v xml:space="preserve">     Entre 10 y 50 SMLMV </v>
      </c>
    </row>
    <row r="213" spans="1:8" ht="21" x14ac:dyDescent="0.35">
      <c r="A213" s="83"/>
      <c r="B213" s="31" t="s">
        <v>296</v>
      </c>
      <c r="C213" s="31" t="s">
        <v>278</v>
      </c>
      <c r="E213" t="s">
        <v>274</v>
      </c>
      <c r="F213" t="str">
        <f t="shared" si="0"/>
        <v xml:space="preserve">     Entre 50 y 100 SMLMV </v>
      </c>
    </row>
    <row r="214" spans="1:8" ht="21" x14ac:dyDescent="0.35">
      <c r="A214" s="83"/>
      <c r="B214" s="31" t="s">
        <v>296</v>
      </c>
      <c r="C214" s="31" t="s">
        <v>282</v>
      </c>
      <c r="E214" t="s">
        <v>278</v>
      </c>
      <c r="F214" t="str">
        <f t="shared" si="0"/>
        <v xml:space="preserve">     Entre 100 y 500 SMLMV </v>
      </c>
    </row>
    <row r="215" spans="1:8" ht="21" x14ac:dyDescent="0.35">
      <c r="A215" s="83"/>
      <c r="B215" s="31" t="s">
        <v>264</v>
      </c>
      <c r="C215" s="31" t="s">
        <v>268</v>
      </c>
      <c r="E215" t="s">
        <v>282</v>
      </c>
      <c r="F215" t="str">
        <f t="shared" si="0"/>
        <v xml:space="preserve">     Mayor a 500 SMLMV </v>
      </c>
    </row>
    <row r="216" spans="1:8" ht="21" x14ac:dyDescent="0.35">
      <c r="A216" s="83"/>
      <c r="B216" s="31" t="s">
        <v>264</v>
      </c>
      <c r="C216" s="31" t="s">
        <v>272</v>
      </c>
      <c r="D216" t="s">
        <v>264</v>
      </c>
      <c r="F216" t="str">
        <f t="shared" si="0"/>
        <v>Pérdida Reputacional</v>
      </c>
    </row>
    <row r="217" spans="1:8" ht="21" x14ac:dyDescent="0.35">
      <c r="A217" s="83"/>
      <c r="B217" s="31" t="s">
        <v>264</v>
      </c>
      <c r="C217" s="31" t="s">
        <v>275</v>
      </c>
      <c r="E217" t="s">
        <v>268</v>
      </c>
      <c r="F217" t="str">
        <f t="shared" si="0"/>
        <v xml:space="preserve">     El riesgo afecta la imagen de alguna área de la organización</v>
      </c>
    </row>
    <row r="218" spans="1:8" ht="21" x14ac:dyDescent="0.35">
      <c r="A218" s="83"/>
      <c r="B218" s="31" t="s">
        <v>264</v>
      </c>
      <c r="C218" s="31" t="s">
        <v>279</v>
      </c>
      <c r="E218" t="s">
        <v>272</v>
      </c>
      <c r="F218" t="str">
        <f t="shared" si="0"/>
        <v xml:space="preserve">     El riesgo afecta la imagen de la entidad internamente, de conocimiento general, nivel interno, de junta dircetiva y accionistas y/o de provedores</v>
      </c>
    </row>
    <row r="219" spans="1:8" ht="21" x14ac:dyDescent="0.35">
      <c r="A219" s="83"/>
      <c r="B219" s="31" t="s">
        <v>264</v>
      </c>
      <c r="C219" s="31" t="s">
        <v>283</v>
      </c>
      <c r="E219" t="s">
        <v>275</v>
      </c>
      <c r="F219" t="str">
        <f t="shared" si="0"/>
        <v xml:space="preserve">     El riesgo afecta la imagen de la entidad con algunos usuarios de relevancia frente al logro de los objetivos</v>
      </c>
    </row>
    <row r="220" spans="1:8" x14ac:dyDescent="0.25">
      <c r="A220" s="83"/>
      <c r="B220" s="32"/>
      <c r="C220" s="32"/>
      <c r="E220" t="s">
        <v>279</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283</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298</v>
      </c>
    </row>
    <row r="224" spans="1:8" x14ac:dyDescent="0.25">
      <c r="B224" s="22"/>
      <c r="C224" s="22"/>
      <c r="F224" s="35" t="s">
        <v>299</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623" t="s">
        <v>300</v>
      </c>
      <c r="C1" s="624"/>
      <c r="D1" s="624"/>
      <c r="E1" s="624"/>
      <c r="F1" s="625"/>
    </row>
    <row r="2" spans="2:6" ht="16.5" thickBot="1" x14ac:dyDescent="0.3">
      <c r="B2" s="86"/>
      <c r="C2" s="86"/>
      <c r="D2" s="86"/>
      <c r="E2" s="86"/>
      <c r="F2" s="86"/>
    </row>
    <row r="3" spans="2:6" ht="16.5" thickBot="1" x14ac:dyDescent="0.25">
      <c r="B3" s="627" t="s">
        <v>301</v>
      </c>
      <c r="C3" s="628"/>
      <c r="D3" s="628"/>
      <c r="E3" s="98" t="s">
        <v>302</v>
      </c>
      <c r="F3" s="99" t="s">
        <v>303</v>
      </c>
    </row>
    <row r="4" spans="2:6" ht="31.5" x14ac:dyDescent="0.2">
      <c r="B4" s="629" t="s">
        <v>304</v>
      </c>
      <c r="C4" s="631" t="s">
        <v>185</v>
      </c>
      <c r="D4" s="87" t="s">
        <v>197</v>
      </c>
      <c r="E4" s="88" t="s">
        <v>305</v>
      </c>
      <c r="F4" s="89">
        <v>0.25</v>
      </c>
    </row>
    <row r="5" spans="2:6" ht="47.25" x14ac:dyDescent="0.2">
      <c r="B5" s="630"/>
      <c r="C5" s="632"/>
      <c r="D5" s="90" t="s">
        <v>306</v>
      </c>
      <c r="E5" s="91" t="s">
        <v>307</v>
      </c>
      <c r="F5" s="92">
        <v>0.15</v>
      </c>
    </row>
    <row r="6" spans="2:6" ht="47.25" x14ac:dyDescent="0.2">
      <c r="B6" s="630"/>
      <c r="C6" s="632"/>
      <c r="D6" s="90" t="s">
        <v>308</v>
      </c>
      <c r="E6" s="91" t="s">
        <v>309</v>
      </c>
      <c r="F6" s="92">
        <v>0.1</v>
      </c>
    </row>
    <row r="7" spans="2:6" ht="63" x14ac:dyDescent="0.2">
      <c r="B7" s="630"/>
      <c r="C7" s="632" t="s">
        <v>186</v>
      </c>
      <c r="D7" s="90" t="s">
        <v>310</v>
      </c>
      <c r="E7" s="91" t="s">
        <v>311</v>
      </c>
      <c r="F7" s="92">
        <v>0.25</v>
      </c>
    </row>
    <row r="8" spans="2:6" ht="31.5" x14ac:dyDescent="0.2">
      <c r="B8" s="630"/>
      <c r="C8" s="632"/>
      <c r="D8" s="90" t="s">
        <v>198</v>
      </c>
      <c r="E8" s="91" t="s">
        <v>312</v>
      </c>
      <c r="F8" s="92">
        <v>0.15</v>
      </c>
    </row>
    <row r="9" spans="2:6" ht="47.25" x14ac:dyDescent="0.2">
      <c r="B9" s="630" t="s">
        <v>313</v>
      </c>
      <c r="C9" s="632" t="s">
        <v>188</v>
      </c>
      <c r="D9" s="90" t="s">
        <v>199</v>
      </c>
      <c r="E9" s="91" t="s">
        <v>314</v>
      </c>
      <c r="F9" s="93" t="s">
        <v>315</v>
      </c>
    </row>
    <row r="10" spans="2:6" ht="63" x14ac:dyDescent="0.2">
      <c r="B10" s="630"/>
      <c r="C10" s="632"/>
      <c r="D10" s="90" t="s">
        <v>316</v>
      </c>
      <c r="E10" s="91" t="s">
        <v>317</v>
      </c>
      <c r="F10" s="93" t="s">
        <v>315</v>
      </c>
    </row>
    <row r="11" spans="2:6" ht="47.25" x14ac:dyDescent="0.2">
      <c r="B11" s="630"/>
      <c r="C11" s="632" t="s">
        <v>189</v>
      </c>
      <c r="D11" s="90" t="s">
        <v>200</v>
      </c>
      <c r="E11" s="91" t="s">
        <v>318</v>
      </c>
      <c r="F11" s="93" t="s">
        <v>315</v>
      </c>
    </row>
    <row r="12" spans="2:6" ht="47.25" x14ac:dyDescent="0.2">
      <c r="B12" s="630"/>
      <c r="C12" s="632"/>
      <c r="D12" s="90" t="s">
        <v>319</v>
      </c>
      <c r="E12" s="91" t="s">
        <v>320</v>
      </c>
      <c r="F12" s="93" t="s">
        <v>315</v>
      </c>
    </row>
    <row r="13" spans="2:6" ht="31.5" x14ac:dyDescent="0.2">
      <c r="B13" s="630"/>
      <c r="C13" s="632" t="s">
        <v>190</v>
      </c>
      <c r="D13" s="90" t="s">
        <v>201</v>
      </c>
      <c r="E13" s="91" t="s">
        <v>321</v>
      </c>
      <c r="F13" s="93" t="s">
        <v>315</v>
      </c>
    </row>
    <row r="14" spans="2:6" ht="32.25" thickBot="1" x14ac:dyDescent="0.25">
      <c r="B14" s="633"/>
      <c r="C14" s="634"/>
      <c r="D14" s="94" t="s">
        <v>322</v>
      </c>
      <c r="E14" s="95" t="s">
        <v>323</v>
      </c>
      <c r="F14" s="96" t="s">
        <v>315</v>
      </c>
    </row>
    <row r="15" spans="2:6" ht="49.5" customHeight="1" x14ac:dyDescent="0.2">
      <c r="B15" s="626" t="s">
        <v>324</v>
      </c>
      <c r="C15" s="626"/>
      <c r="D15" s="626"/>
      <c r="E15" s="626"/>
      <c r="F15" s="626"/>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325</v>
      </c>
      <c r="E2" t="s">
        <v>326</v>
      </c>
    </row>
    <row r="3" spans="2:5" x14ac:dyDescent="0.25">
      <c r="B3" t="s">
        <v>327</v>
      </c>
      <c r="E3" t="s">
        <v>328</v>
      </c>
    </row>
    <row r="4" spans="2:5" x14ac:dyDescent="0.25">
      <c r="B4" t="s">
        <v>329</v>
      </c>
      <c r="E4" t="s">
        <v>191</v>
      </c>
    </row>
    <row r="5" spans="2:5" x14ac:dyDescent="0.25">
      <c r="B5" t="s">
        <v>202</v>
      </c>
    </row>
    <row r="8" spans="2:5" x14ac:dyDescent="0.25">
      <c r="B8" t="s">
        <v>330</v>
      </c>
    </row>
    <row r="9" spans="2:5" x14ac:dyDescent="0.25">
      <c r="B9" t="s">
        <v>331</v>
      </c>
    </row>
    <row r="10" spans="2:5" x14ac:dyDescent="0.25">
      <c r="B10" t="s">
        <v>332</v>
      </c>
    </row>
    <row r="13" spans="2:5" x14ac:dyDescent="0.25">
      <c r="B13" t="s">
        <v>333</v>
      </c>
    </row>
    <row r="14" spans="2:5" x14ac:dyDescent="0.25">
      <c r="B14" t="s">
        <v>195</v>
      </c>
    </row>
    <row r="15" spans="2:5" x14ac:dyDescent="0.25">
      <c r="B15" t="s">
        <v>334</v>
      </c>
    </row>
    <row r="16" spans="2:5" x14ac:dyDescent="0.25">
      <c r="B16" t="s">
        <v>335</v>
      </c>
    </row>
    <row r="17" spans="2:2" x14ac:dyDescent="0.25">
      <c r="B17" t="s">
        <v>336</v>
      </c>
    </row>
    <row r="18" spans="2:2" x14ac:dyDescent="0.25">
      <c r="B18" t="s">
        <v>337</v>
      </c>
    </row>
    <row r="19" spans="2:2" x14ac:dyDescent="0.25">
      <c r="B19" t="s">
        <v>338</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2024-10-31T02:33:42Z</dcterms:modified>
  <cp:category/>
  <cp:contentStatus/>
</cp:coreProperties>
</file>