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INTERIOR ok\"/>
    </mc:Choice>
  </mc:AlternateContent>
  <xr:revisionPtr revIDLastSave="0" documentId="13_ncr:1_{6E0162CA-703D-484E-BE6F-13D6F78CCD3D}" xr6:coauthVersionLast="47" xr6:coauthVersionMax="47" xr10:uidLastSave="{00000000-0000-0000-0000-000000000000}"/>
  <bookViews>
    <workbookView xWindow="-120" yWindow="-120" windowWidth="20730" windowHeight="11040" tabRatio="882"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s>
  <calcPr calcId="191029"/>
  <pivotCaches>
    <pivotCache cacheId="2"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1" l="1"/>
  <c r="T43" i="1"/>
  <c r="Q42" i="1"/>
  <c r="Q43" i="1"/>
  <c r="K48" i="1"/>
  <c r="K47" i="1"/>
  <c r="K46" i="1"/>
  <c r="K45" i="1"/>
  <c r="K44" i="1"/>
  <c r="K43" i="1"/>
  <c r="H43" i="1" l="1"/>
  <c r="H49" i="1"/>
  <c r="H55" i="1"/>
  <c r="H61" i="1"/>
  <c r="H67" i="1"/>
  <c r="T37" i="1" l="1"/>
  <c r="Q37" i="1"/>
  <c r="H37" i="1"/>
  <c r="K40" i="1"/>
  <c r="K42" i="1"/>
  <c r="K38" i="1"/>
  <c r="K41" i="1"/>
  <c r="K39" i="1"/>
  <c r="I37" i="1" l="1"/>
  <c r="X37" i="1" s="1"/>
  <c r="Z37" i="1" l="1"/>
  <c r="Y37" i="1"/>
  <c r="T30" i="1" l="1"/>
  <c r="Q12" i="1" l="1"/>
  <c r="I61" i="1" l="1"/>
  <c r="T67" i="1"/>
  <c r="T61" i="1"/>
  <c r="Q62" i="1"/>
  <c r="T62" i="1"/>
  <c r="Q63" i="1"/>
  <c r="T63" i="1"/>
  <c r="Q64" i="1"/>
  <c r="T64" i="1"/>
  <c r="Q65" i="1"/>
  <c r="T65" i="1"/>
  <c r="Q66" i="1"/>
  <c r="T66" i="1"/>
  <c r="I67" i="1"/>
  <c r="Q68" i="1"/>
  <c r="T68" i="1"/>
  <c r="Q69" i="1"/>
  <c r="T69" i="1"/>
  <c r="Q70" i="1"/>
  <c r="T70" i="1"/>
  <c r="Q71" i="1"/>
  <c r="T71" i="1"/>
  <c r="Q72" i="1"/>
  <c r="T72" i="1"/>
  <c r="K64" i="1"/>
  <c r="K65" i="1"/>
  <c r="K72" i="1"/>
  <c r="K63" i="1"/>
  <c r="K62" i="1"/>
  <c r="K71" i="1"/>
  <c r="K70" i="1"/>
  <c r="K68" i="1"/>
  <c r="K66" i="1"/>
  <c r="K69"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24" i="1" l="1"/>
  <c r="T12" i="1" l="1"/>
  <c r="H12" i="1" l="1"/>
  <c r="I12" i="1" s="1"/>
  <c r="K51" i="1"/>
  <c r="K50" i="1"/>
  <c r="K33" i="1"/>
  <c r="K53" i="1"/>
  <c r="K28" i="1"/>
  <c r="K21" i="1"/>
  <c r="K20" i="1"/>
  <c r="K19" i="1"/>
  <c r="K52" i="1"/>
  <c r="K59" i="1"/>
  <c r="K36" i="1"/>
  <c r="K56" i="1"/>
  <c r="K54" i="1"/>
  <c r="K34" i="1"/>
  <c r="K23" i="1"/>
  <c r="K25" i="1"/>
  <c r="K22" i="1"/>
  <c r="K57" i="1"/>
  <c r="K60" i="1"/>
  <c r="K32" i="1"/>
  <c r="K29" i="1"/>
  <c r="K26" i="1"/>
  <c r="K58" i="1"/>
  <c r="K35" i="1"/>
  <c r="K27" i="1"/>
  <c r="G225" i="13" l="1"/>
  <c r="G215" i="13"/>
  <c r="G216" i="13"/>
  <c r="G217" i="13"/>
  <c r="G218" i="13"/>
  <c r="G219" i="13"/>
  <c r="G220" i="13"/>
  <c r="G221" i="13"/>
  <c r="G222" i="13"/>
  <c r="G223" i="13"/>
  <c r="G224" i="13"/>
  <c r="G214" i="13"/>
  <c r="B225" i="13" a="1"/>
  <c r="K14" i="1"/>
  <c r="K15" i="1"/>
  <c r="K13" i="1"/>
  <c r="K17" i="1"/>
  <c r="K16" i="1"/>
  <c r="B225" i="13" l="1"/>
  <c r="Q50" i="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60" i="1" l="1"/>
  <c r="Q60" i="1"/>
  <c r="T59" i="1"/>
  <c r="Q59" i="1"/>
  <c r="T58" i="1"/>
  <c r="Q58" i="1"/>
  <c r="T57" i="1"/>
  <c r="Q57" i="1"/>
  <c r="T56" i="1"/>
  <c r="Q56" i="1"/>
  <c r="T55" i="1"/>
  <c r="I55" i="1"/>
  <c r="T54" i="1"/>
  <c r="Q54" i="1"/>
  <c r="T53" i="1"/>
  <c r="Q53" i="1"/>
  <c r="T52" i="1"/>
  <c r="Q52" i="1"/>
  <c r="T51" i="1"/>
  <c r="Q51" i="1"/>
  <c r="T50" i="1"/>
  <c r="T49" i="1"/>
  <c r="Q49" i="1"/>
  <c r="I49" i="1"/>
  <c r="T48" i="1"/>
  <c r="Q48" i="1"/>
  <c r="T47" i="1"/>
  <c r="Q47" i="1"/>
  <c r="T46" i="1"/>
  <c r="Q46" i="1"/>
  <c r="T45" i="1"/>
  <c r="Q45" i="1"/>
  <c r="T44" i="1"/>
  <c r="I43" i="1"/>
  <c r="T41" i="1"/>
  <c r="Q41" i="1"/>
  <c r="T40" i="1"/>
  <c r="Q40" i="1"/>
  <c r="T39" i="1"/>
  <c r="Q39" i="1"/>
  <c r="T38" i="1"/>
  <c r="Q38" i="1"/>
  <c r="T36" i="1"/>
  <c r="Q36" i="1"/>
  <c r="T35" i="1"/>
  <c r="Q35" i="1"/>
  <c r="T34" i="1"/>
  <c r="Q34" i="1"/>
  <c r="T33" i="1"/>
  <c r="Q33" i="1"/>
  <c r="T32" i="1"/>
  <c r="Q32"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5" i="1" l="1"/>
  <c r="X27" i="1"/>
  <c r="X39" i="1"/>
  <c r="X47" i="1"/>
  <c r="X59" i="1"/>
  <c r="X33" i="1"/>
  <c r="X29" i="1"/>
  <c r="X41" i="1"/>
  <c r="X53" i="1"/>
  <c r="X36" i="1"/>
  <c r="X35" i="1"/>
  <c r="X34" i="1"/>
  <c r="AB56" i="1"/>
  <c r="X57" i="1"/>
  <c r="X56" i="1"/>
  <c r="X32" i="1"/>
  <c r="X30" i="1"/>
  <c r="X52" i="1"/>
  <c r="X51" i="1"/>
  <c r="X54" i="1"/>
  <c r="X58" i="1"/>
  <c r="X60" i="1"/>
  <c r="X24" i="1"/>
  <c r="X26" i="1"/>
  <c r="X28" i="1"/>
  <c r="X38" i="1"/>
  <c r="X40" i="1"/>
  <c r="X42" i="1"/>
  <c r="X46" i="1"/>
  <c r="X45" i="1"/>
  <c r="X48" i="1"/>
  <c r="AB44" i="1"/>
  <c r="X44" i="1"/>
  <c r="X43" i="1"/>
  <c r="X49" i="1"/>
  <c r="AB32" i="1"/>
  <c r="AB38" i="1"/>
  <c r="AB53" i="1"/>
  <c r="AA53" i="1" s="1"/>
  <c r="AB54" i="1"/>
  <c r="AA54" i="1" s="1"/>
  <c r="I18" i="1"/>
  <c r="X18" i="1" s="1"/>
  <c r="Y55" i="1" l="1"/>
  <c r="Z55" i="1"/>
  <c r="Z56" i="1" s="1"/>
  <c r="Y54" i="1"/>
  <c r="Z54" i="1"/>
  <c r="Y53" i="1"/>
  <c r="Z53" i="1"/>
  <c r="Y49" i="1"/>
  <c r="Z49" i="1"/>
  <c r="X50" i="1" s="1"/>
  <c r="Y43" i="1"/>
  <c r="Z43" i="1"/>
  <c r="Z44" i="1" s="1"/>
  <c r="Y30" i="1"/>
  <c r="Z30" i="1"/>
  <c r="Z32" i="1" s="1"/>
  <c r="Y33" i="1" s="1"/>
  <c r="Y24" i="1"/>
  <c r="Z24" i="1"/>
  <c r="Y18" i="1"/>
  <c r="Z18" i="1"/>
  <c r="X19" i="1" s="1"/>
  <c r="X25" i="1" l="1"/>
  <c r="Y25"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6" i="1"/>
  <c r="T17" i="1"/>
  <c r="Z25" i="1" l="1"/>
  <c r="Y26" i="1" s="1"/>
  <c r="Y58" i="1"/>
  <c r="Z58" i="1"/>
  <c r="Z26" i="1"/>
  <c r="Z27" i="1" s="1"/>
  <c r="Y51" i="1"/>
  <c r="Z51" i="1"/>
  <c r="Y50" i="1"/>
  <c r="Z50" i="1"/>
  <c r="Y38" i="1"/>
  <c r="Z38" i="1"/>
  <c r="Y39" i="1" s="1"/>
  <c r="Y35" i="1"/>
  <c r="Y19" i="1"/>
  <c r="Z19" i="1"/>
  <c r="X20" i="1" s="1"/>
  <c r="Y20" i="1" s="1"/>
  <c r="Z39" i="1" l="1"/>
  <c r="Z40" i="1" s="1"/>
  <c r="Y59" i="1"/>
  <c r="Z59" i="1"/>
  <c r="Y27" i="1"/>
  <c r="Y46" i="1"/>
  <c r="Z46" i="1"/>
  <c r="Y47" i="1" s="1"/>
  <c r="Y40" i="1"/>
  <c r="Y52" i="1"/>
  <c r="Z52" i="1"/>
  <c r="Y34" i="1"/>
  <c r="Z34" i="1"/>
  <c r="Z35" i="1"/>
  <c r="Z20" i="1"/>
  <c r="X21" i="1" s="1"/>
  <c r="Y21" i="1" s="1"/>
  <c r="Y60" i="1" l="1"/>
  <c r="Z60" i="1"/>
  <c r="Z47" i="1"/>
  <c r="Y48" i="1" s="1"/>
  <c r="Z41" i="1"/>
  <c r="Y41" i="1"/>
  <c r="Y28" i="1"/>
  <c r="Z28" i="1"/>
  <c r="Y29" i="1" s="1"/>
  <c r="Y36" i="1"/>
  <c r="Z36" i="1"/>
  <c r="Z21" i="1"/>
  <c r="X22" i="1" s="1"/>
  <c r="Z22" i="1" s="1"/>
  <c r="X23" i="1" s="1"/>
  <c r="X12" i="1"/>
  <c r="Y12" i="1" s="1"/>
  <c r="Y42" i="1" l="1"/>
  <c r="Z42" i="1"/>
  <c r="Z48" i="1"/>
  <c r="Z29" i="1"/>
  <c r="Y22" i="1"/>
  <c r="Y23" i="1"/>
  <c r="Z23" i="1"/>
  <c r="Q13" i="1"/>
  <c r="Z12" i="1" l="1"/>
  <c r="X13" i="1" s="1"/>
  <c r="Y13" i="1" l="1"/>
  <c r="Z13" i="1" l="1"/>
  <c r="X16" i="1" l="1"/>
  <c r="Y16" i="1" l="1"/>
  <c r="Z16" i="1"/>
  <c r="X17" i="1" s="1"/>
  <c r="Y17" i="1" l="1"/>
  <c r="Z17" i="1"/>
  <c r="AB55" i="1" l="1"/>
  <c r="AA55" i="1" s="1"/>
  <c r="AB49" i="1"/>
  <c r="AA49" i="1" l="1"/>
  <c r="V22" i="19" s="1"/>
  <c r="AB50" i="1"/>
  <c r="AA50" i="1" s="1"/>
  <c r="AB25" i="1"/>
  <c r="AA25" i="1" s="1"/>
  <c r="AB19" i="1"/>
  <c r="AB20" i="1" s="1"/>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39" i="1"/>
  <c r="AA38" i="1"/>
  <c r="AA44" i="1"/>
  <c r="AB45" i="1"/>
  <c r="AA45" i="1" s="1"/>
  <c r="AB46" i="1"/>
  <c r="AB51" i="1"/>
  <c r="AA51" i="1" s="1"/>
  <c r="AB52" i="1"/>
  <c r="AA52" i="1" s="1"/>
  <c r="AA56" i="1"/>
  <c r="AB57" i="1"/>
  <c r="AA32" i="1"/>
  <c r="AB33" i="1"/>
  <c r="AH32" i="19" l="1"/>
  <c r="AB52" i="19"/>
  <c r="J32" i="19"/>
  <c r="V12" i="19"/>
  <c r="J42" i="19"/>
  <c r="J12" i="19"/>
  <c r="J22" i="19"/>
  <c r="AB12" i="19"/>
  <c r="AC49"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1" i="1"/>
  <c r="AA20"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13" i="1" l="1"/>
  <c r="AA13" i="1" s="1"/>
  <c r="AI6" i="19" l="1"/>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 r="K37" i="1" l="1"/>
  <c r="L37" i="1" s="1"/>
  <c r="K67" i="1"/>
  <c r="L67" i="1" s="1"/>
  <c r="K49" i="1"/>
  <c r="L49" i="1" s="1"/>
  <c r="K18" i="1"/>
  <c r="L18" i="1" s="1"/>
  <c r="K61" i="1"/>
  <c r="L61" i="1" s="1"/>
  <c r="K24" i="1"/>
  <c r="L24" i="1" s="1"/>
  <c r="K12" i="1"/>
  <c r="L12" i="1" s="1"/>
  <c r="L43" i="1"/>
  <c r="K55" i="1"/>
  <c r="L55" i="1" s="1"/>
  <c r="K30" i="1"/>
  <c r="L30" i="1" s="1"/>
  <c r="AD30" i="18" l="1"/>
  <c r="L38" i="18"/>
  <c r="AJ30" i="18"/>
  <c r="L22" i="18"/>
  <c r="AD38" i="18"/>
  <c r="L30" i="18"/>
  <c r="AJ6" i="18"/>
  <c r="X38" i="18"/>
  <c r="L14" i="18"/>
  <c r="AJ38" i="18"/>
  <c r="AD14" i="18"/>
  <c r="R22" i="18"/>
  <c r="L6" i="18"/>
  <c r="AD22" i="18"/>
  <c r="R38" i="18"/>
  <c r="AD6" i="18"/>
  <c r="X6" i="18"/>
  <c r="R14" i="18"/>
  <c r="AJ22" i="18"/>
  <c r="X14" i="18"/>
  <c r="N18" i="1"/>
  <c r="R30" i="18"/>
  <c r="M18" i="1"/>
  <c r="AB18" i="1" s="1"/>
  <c r="AA18" i="1" s="1"/>
  <c r="AJ14" i="18"/>
  <c r="R6" i="18"/>
  <c r="X30" i="18"/>
  <c r="X22" i="18"/>
  <c r="J38" i="18"/>
  <c r="P6" i="18"/>
  <c r="V22" i="18"/>
  <c r="J22" i="18"/>
  <c r="V30" i="18"/>
  <c r="J30" i="18"/>
  <c r="AH22" i="18"/>
  <c r="P14" i="18"/>
  <c r="N12" i="1"/>
  <c r="AH6" i="18"/>
  <c r="M12" i="1"/>
  <c r="AB12" i="1" s="1"/>
  <c r="AA12" i="1" s="1"/>
  <c r="V14" i="18"/>
  <c r="AH14" i="18"/>
  <c r="P22" i="18"/>
  <c r="P38" i="18"/>
  <c r="AB30" i="18"/>
  <c r="AB14" i="18"/>
  <c r="V6" i="18"/>
  <c r="AB38" i="18"/>
  <c r="AB22" i="18"/>
  <c r="AH38" i="18"/>
  <c r="AH30" i="18"/>
  <c r="AB6" i="18"/>
  <c r="V38" i="18"/>
  <c r="P30" i="18"/>
  <c r="J14" i="18"/>
  <c r="J6" i="18"/>
  <c r="J18" i="18"/>
  <c r="V42" i="18"/>
  <c r="P34" i="18"/>
  <c r="V18" i="18"/>
  <c r="P42" i="18"/>
  <c r="AH18" i="18"/>
  <c r="P18" i="18"/>
  <c r="AB10" i="18"/>
  <c r="V26" i="18"/>
  <c r="N49" i="1"/>
  <c r="V10" i="18"/>
  <c r="AB18" i="18"/>
  <c r="AH34" i="18"/>
  <c r="AH42" i="18"/>
  <c r="J34" i="18"/>
  <c r="AB34" i="18"/>
  <c r="J42" i="18"/>
  <c r="AH10" i="18"/>
  <c r="M49" i="1"/>
  <c r="AB26" i="18"/>
  <c r="P10" i="18"/>
  <c r="AH26" i="18"/>
  <c r="J10" i="18"/>
  <c r="P26" i="18"/>
  <c r="V34" i="18"/>
  <c r="AB42" i="18"/>
  <c r="J26" i="18"/>
  <c r="AB8" i="18"/>
  <c r="N30" i="1"/>
  <c r="AB40" i="18"/>
  <c r="J16" i="18"/>
  <c r="P16" i="18"/>
  <c r="AH40" i="18"/>
  <c r="AH16" i="18"/>
  <c r="J24" i="18"/>
  <c r="M30" i="1"/>
  <c r="AB30" i="1" s="1"/>
  <c r="AA30" i="1" s="1"/>
  <c r="AH32" i="18"/>
  <c r="P32" i="18"/>
  <c r="P40" i="18"/>
  <c r="V8" i="18"/>
  <c r="J8" i="18"/>
  <c r="J32" i="18"/>
  <c r="V40" i="18"/>
  <c r="AB24" i="18"/>
  <c r="V24" i="18"/>
  <c r="V32" i="18"/>
  <c r="AH24" i="18"/>
  <c r="J40" i="18"/>
  <c r="AH8" i="18"/>
  <c r="AB16" i="18"/>
  <c r="V16" i="18"/>
  <c r="AB32" i="18"/>
  <c r="P24" i="18"/>
  <c r="P8" i="18"/>
  <c r="AL6" i="18"/>
  <c r="N24" i="1"/>
  <c r="Z6" i="18"/>
  <c r="AL14" i="18"/>
  <c r="AF6" i="18"/>
  <c r="N38" i="18"/>
  <c r="AF14" i="18"/>
  <c r="N14" i="18"/>
  <c r="N30" i="18"/>
  <c r="AF30" i="18"/>
  <c r="Z14" i="18"/>
  <c r="T14" i="18"/>
  <c r="Z30" i="18"/>
  <c r="N22" i="18"/>
  <c r="AF38" i="18"/>
  <c r="AL30" i="18"/>
  <c r="T22" i="18"/>
  <c r="T6" i="18"/>
  <c r="Z22" i="18"/>
  <c r="Z38" i="18"/>
  <c r="AL38" i="18"/>
  <c r="T38" i="18"/>
  <c r="AF22" i="18"/>
  <c r="M24" i="1"/>
  <c r="AB24" i="1" s="1"/>
  <c r="AA24" i="1" s="1"/>
  <c r="AL22" i="18"/>
  <c r="T30" i="18"/>
  <c r="N6" i="18"/>
  <c r="P36" i="18"/>
  <c r="V36" i="18"/>
  <c r="AB36" i="18"/>
  <c r="AH12" i="18"/>
  <c r="P44" i="18"/>
  <c r="AH20" i="18"/>
  <c r="J36" i="18"/>
  <c r="V12" i="18"/>
  <c r="P28" i="18"/>
  <c r="V28" i="18"/>
  <c r="V20" i="18"/>
  <c r="J12" i="18"/>
  <c r="J20" i="18"/>
  <c r="AB12" i="18"/>
  <c r="AB44" i="18"/>
  <c r="AB28" i="18"/>
  <c r="P20" i="18"/>
  <c r="M67" i="1"/>
  <c r="AH44" i="18"/>
  <c r="J28" i="18"/>
  <c r="J44" i="18"/>
  <c r="P12" i="18"/>
  <c r="AH28" i="18"/>
  <c r="V44" i="18"/>
  <c r="N67" i="1"/>
  <c r="AB20" i="18"/>
  <c r="AH36" i="18"/>
  <c r="T32" i="18"/>
  <c r="Z24" i="18"/>
  <c r="AF32" i="18"/>
  <c r="N43" i="1"/>
  <c r="Z16" i="18"/>
  <c r="N32" i="18"/>
  <c r="AL16" i="18"/>
  <c r="N24" i="18"/>
  <c r="AL40" i="18"/>
  <c r="Z32" i="18"/>
  <c r="T16" i="18"/>
  <c r="AF16" i="18"/>
  <c r="T40" i="18"/>
  <c r="Z40" i="18"/>
  <c r="AL24" i="18"/>
  <c r="N16" i="18"/>
  <c r="T8" i="18"/>
  <c r="AL32" i="18"/>
  <c r="N40" i="18"/>
  <c r="AF40" i="18"/>
  <c r="N8" i="18"/>
  <c r="T24" i="18"/>
  <c r="AL8" i="18"/>
  <c r="M43" i="1"/>
  <c r="AB43" i="1" s="1"/>
  <c r="AA43" i="1" s="1"/>
  <c r="Z8" i="18"/>
  <c r="AF24" i="18"/>
  <c r="AF8" i="18"/>
  <c r="AJ10" i="18"/>
  <c r="M55" i="1"/>
  <c r="L34" i="18"/>
  <c r="X34" i="18"/>
  <c r="L10" i="18"/>
  <c r="AJ42" i="18"/>
  <c r="R34" i="18"/>
  <c r="R26" i="18"/>
  <c r="AJ26" i="18"/>
  <c r="AD42" i="18"/>
  <c r="L18" i="18"/>
  <c r="N55" i="1"/>
  <c r="AD26" i="18"/>
  <c r="X42" i="18"/>
  <c r="L42" i="18"/>
  <c r="X26" i="18"/>
  <c r="AJ18" i="18"/>
  <c r="AD10" i="18"/>
  <c r="AJ34" i="18"/>
  <c r="R10" i="18"/>
  <c r="R42" i="18"/>
  <c r="X10" i="18"/>
  <c r="AD34" i="18"/>
  <c r="L26" i="18"/>
  <c r="R18" i="18"/>
  <c r="AD18" i="18"/>
  <c r="X18" i="18"/>
  <c r="T18" i="18"/>
  <c r="Z18" i="18"/>
  <c r="Z26" i="18"/>
  <c r="T10" i="18"/>
  <c r="AF34" i="18"/>
  <c r="N26" i="18"/>
  <c r="N61" i="1"/>
  <c r="N18" i="18"/>
  <c r="N10" i="18"/>
  <c r="AF10" i="18"/>
  <c r="T42" i="18"/>
  <c r="AF42" i="18"/>
  <c r="T34" i="18"/>
  <c r="AL10" i="18"/>
  <c r="M61" i="1"/>
  <c r="AB61" i="1" s="1"/>
  <c r="AA61" i="1" s="1"/>
  <c r="T26" i="18"/>
  <c r="AF26" i="18"/>
  <c r="Z10" i="18"/>
  <c r="Z34" i="18"/>
  <c r="AL34" i="18"/>
  <c r="AL18" i="18"/>
  <c r="Z42" i="18"/>
  <c r="N34" i="18"/>
  <c r="AL42" i="18"/>
  <c r="N42" i="18"/>
  <c r="AL26" i="18"/>
  <c r="AF18" i="18"/>
  <c r="M37" i="1"/>
  <c r="AB37" i="1" s="1"/>
  <c r="AA37" i="1" s="1"/>
  <c r="N37" i="1"/>
  <c r="X16" i="18"/>
  <c r="L24" i="18"/>
  <c r="L8" i="18"/>
  <c r="R32" i="18"/>
  <c r="X40" i="18"/>
  <c r="R16" i="18"/>
  <c r="L40" i="18"/>
  <c r="AJ24" i="18"/>
  <c r="X32" i="18"/>
  <c r="AD16" i="18"/>
  <c r="AD8" i="18"/>
  <c r="AJ16" i="18"/>
  <c r="X24" i="18"/>
  <c r="AD24" i="18"/>
  <c r="AD40" i="18"/>
  <c r="AJ32" i="18"/>
  <c r="R40" i="18"/>
  <c r="AJ40" i="18"/>
  <c r="L16" i="18"/>
  <c r="AD32" i="18"/>
  <c r="R8" i="18"/>
  <c r="L32" i="18"/>
  <c r="AJ8" i="18"/>
  <c r="R24" i="18"/>
  <c r="X8" i="18"/>
  <c r="J31" i="19" l="1"/>
  <c r="P21" i="19"/>
  <c r="V51" i="19"/>
  <c r="V41" i="19"/>
  <c r="J51" i="19"/>
  <c r="V31" i="19"/>
  <c r="AH21" i="19"/>
  <c r="AB41" i="19"/>
  <c r="AC43" i="1"/>
  <c r="AH51" i="19"/>
  <c r="AH11" i="19"/>
  <c r="AH41" i="19"/>
  <c r="J11" i="19"/>
  <c r="P41" i="19"/>
  <c r="AB11" i="19"/>
  <c r="J41" i="19"/>
  <c r="J21" i="19"/>
  <c r="P51" i="19"/>
  <c r="P11" i="19"/>
  <c r="V11" i="19"/>
  <c r="AB21" i="19"/>
  <c r="AB31" i="19"/>
  <c r="V21" i="19"/>
  <c r="AB51" i="19"/>
  <c r="AH31" i="19"/>
  <c r="P31" i="19"/>
  <c r="AC61" i="1"/>
  <c r="P44" i="19"/>
  <c r="AB14" i="19"/>
  <c r="AH24" i="19"/>
  <c r="J34" i="19"/>
  <c r="P14" i="19"/>
  <c r="J54" i="19"/>
  <c r="J24" i="19"/>
  <c r="AH44" i="19"/>
  <c r="V44" i="19"/>
  <c r="AB44" i="19"/>
  <c r="V24" i="19"/>
  <c r="AH34" i="19"/>
  <c r="V34" i="19"/>
  <c r="J44" i="19"/>
  <c r="P54" i="19"/>
  <c r="AH14" i="19"/>
  <c r="J14" i="19"/>
  <c r="P34" i="19"/>
  <c r="AH54" i="19"/>
  <c r="V14" i="19"/>
  <c r="V54" i="19"/>
  <c r="AB54" i="19"/>
  <c r="AB34" i="19"/>
  <c r="AB24" i="19"/>
  <c r="P24" i="19"/>
  <c r="J47" i="19"/>
  <c r="P17" i="19"/>
  <c r="AH17" i="19"/>
  <c r="P37" i="19"/>
  <c r="J37" i="19"/>
  <c r="J7" i="19"/>
  <c r="AH7" i="19"/>
  <c r="J17" i="19"/>
  <c r="P27" i="19"/>
  <c r="AB27" i="19"/>
  <c r="V27" i="19"/>
  <c r="P7" i="19"/>
  <c r="AH47" i="19"/>
  <c r="V17" i="19"/>
  <c r="AB7" i="19"/>
  <c r="AH37" i="19"/>
  <c r="AH27" i="19"/>
  <c r="AB17" i="19"/>
  <c r="AB47" i="19"/>
  <c r="AC18" i="1"/>
  <c r="P47" i="19"/>
  <c r="V7" i="19"/>
  <c r="AB37" i="19"/>
  <c r="V37" i="19"/>
  <c r="J27" i="19"/>
  <c r="V47" i="19"/>
  <c r="AC37" i="1"/>
  <c r="J40" i="19"/>
  <c r="V20" i="19"/>
  <c r="J50" i="19"/>
  <c r="P50" i="19"/>
  <c r="J10" i="19"/>
  <c r="P20" i="19"/>
  <c r="AB30" i="19"/>
  <c r="J30" i="19"/>
  <c r="V50" i="19"/>
  <c r="V10" i="19"/>
  <c r="V30" i="19"/>
  <c r="AH10" i="19"/>
  <c r="AB40" i="19"/>
  <c r="AB10" i="19"/>
  <c r="AB20" i="19"/>
  <c r="J20" i="19"/>
  <c r="AB50" i="19"/>
  <c r="AH40" i="19"/>
  <c r="V40" i="19"/>
  <c r="AH20" i="19"/>
  <c r="P10" i="19"/>
  <c r="P30" i="19"/>
  <c r="AH30" i="19"/>
  <c r="AH50" i="19"/>
  <c r="P40" i="19"/>
  <c r="P18" i="19"/>
  <c r="J28" i="19"/>
  <c r="J48" i="19"/>
  <c r="V28" i="19"/>
  <c r="AB8" i="19"/>
  <c r="P28" i="19"/>
  <c r="AH8" i="19"/>
  <c r="V8" i="19"/>
  <c r="AH18" i="19"/>
  <c r="J38" i="19"/>
  <c r="AB28" i="19"/>
  <c r="V38" i="19"/>
  <c r="AH28" i="19"/>
  <c r="AB38" i="19"/>
  <c r="V48" i="19"/>
  <c r="P8" i="19"/>
  <c r="AB48" i="19"/>
  <c r="AH48" i="19"/>
  <c r="V18" i="19"/>
  <c r="AC24" i="1"/>
  <c r="P38" i="19"/>
  <c r="AH38" i="19"/>
  <c r="P48" i="19"/>
  <c r="AB18" i="19"/>
  <c r="J8" i="19"/>
  <c r="J18" i="19"/>
  <c r="AC30" i="1"/>
  <c r="P39" i="19"/>
  <c r="V9" i="19"/>
  <c r="V29" i="19"/>
  <c r="P49" i="19"/>
  <c r="AH39" i="19"/>
  <c r="AB19" i="19"/>
  <c r="AH49" i="19"/>
  <c r="J19" i="19"/>
  <c r="V49" i="19"/>
  <c r="J39" i="19"/>
  <c r="P9" i="19"/>
  <c r="AH9" i="19"/>
  <c r="P29" i="19"/>
  <c r="J49" i="19"/>
  <c r="V19" i="19"/>
  <c r="J9" i="19"/>
  <c r="V39" i="19"/>
  <c r="AB29" i="19"/>
  <c r="AH29" i="19"/>
  <c r="AB39" i="19"/>
  <c r="AB9" i="19"/>
  <c r="J29" i="19"/>
  <c r="AB49" i="19"/>
  <c r="P19" i="19"/>
  <c r="AH19" i="19"/>
  <c r="AB16" i="19"/>
  <c r="AH36" i="19"/>
  <c r="AC12" i="1"/>
  <c r="J36" i="19"/>
  <c r="V6" i="19"/>
  <c r="AH6" i="19"/>
  <c r="AB26" i="19"/>
  <c r="P46" i="19"/>
  <c r="AH26" i="19"/>
  <c r="P26" i="19"/>
  <c r="AB36" i="19"/>
  <c r="AH46" i="19"/>
  <c r="J46" i="19"/>
  <c r="V46" i="19"/>
  <c r="AB46" i="19"/>
  <c r="V26" i="19"/>
  <c r="V36" i="19"/>
  <c r="P36" i="19"/>
  <c r="J26" i="19"/>
  <c r="P6" i="19"/>
  <c r="J16" i="19"/>
  <c r="V16" i="19"/>
  <c r="AB6" i="19"/>
  <c r="AH16" i="19"/>
  <c r="P16" i="19"/>
  <c r="J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<sst xmlns="http://schemas.openxmlformats.org/spreadsheetml/2006/main" count="538" uniqueCount="373">
  <si>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</si>
  <si>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</si>
  <si>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</si>
  <si>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</si>
  <si>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</si>
  <si>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</si>
  <si>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</si>
  <si>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</si>
  <si>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</si>
  <si>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</si>
  <si>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</si>
  <si>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</si>
  <si>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</si>
  <si>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</si>
  <si>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</si>
  <si>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</si>
  <si>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</si>
  <si>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</si>
  <si>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</si>
  <si>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</si>
  <si>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</si>
  <si>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</si>
  <si>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</si>
  <si>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</si>
  <si>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</si>
  <si>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</si>
  <si>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</si>
  <si>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</si>
  <si>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</si>
  <si>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</si>
  <si>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</si>
  <si>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</si>
  <si>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</si>
  <si>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</si>
  <si>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</si>
  <si>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</si>
  <si>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</si>
  <si>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</si>
  <si>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</si>
  <si>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</si>
  <si>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</si>
  <si>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</si>
  <si>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</si>
  <si>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</si>
  <si>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</si>
  <si>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</si>
  <si>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</si>
  <si>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</si>
  <si>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</si>
  <si>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</si>
  <si>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</si>
  <si>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</si>
  <si>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</si>
  <si>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</si>
  <si>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</si>
  <si>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</si>
  <si>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</si>
  <si>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</si>
  <si>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</si>
  <si>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</si>
  <si>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</si>
  <si>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</si>
  <si>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</si>
  <si>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</si>
  <si>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</si>
  <si>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</si>
  <si>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</si>
  <si>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</si>
  <si>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</si>
  <si>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</si>
  <si>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</si>
  <si>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</si>
  <si>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Seguridad, protección y convivencia ciudadana</t>
  </si>
  <si>
    <t>Objetivo:</t>
  </si>
  <si>
    <t>Velar  por  la  preservación,  restablecimiento  del  orden  público,  administración  de  justicia  y  reducción  de  los  hechos para contribuir con la seguridad, protección y convivencia ciudadana del Municipio de Bucaramanga</t>
  </si>
  <si>
    <t>Alcance:</t>
  </si>
  <si>
    <t>Planeación, inspección, vigilancia y control de las actividades relacionadas con la seguridad, protección y convivencia ciudadana, y finaliza con el seguimiento y cumplimiento de las medidas correctivas impuestas.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</si>
  <si>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</si>
  <si>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</si>
  <si>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</si>
  <si>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</si>
  <si>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</si>
  <si>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</si>
  <si>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</si>
  <si>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</si>
  <si>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</si>
  <si>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</si>
  <si>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</si>
  <si>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</si>
  <si>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</si>
  <si>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</si>
  <si>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</si>
  <si>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</si>
  <si>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</si>
  <si>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</si>
  <si>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</si>
  <si>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</si>
  <si>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</si>
  <si>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</si>
  <si>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</si>
  <si>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</si>
  <si>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</si>
  <si>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</si>
  <si>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</si>
  <si>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</si>
  <si>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</si>
  <si>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</si>
  <si>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</si>
  <si>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</si>
  <si>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</si>
  <si>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Físicos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</si>
  <si>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</si>
  <si>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</si>
  <si>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</si>
  <si>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</si>
  <si>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</si>
  <si>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</si>
  <si>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</si>
  <si>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</si>
  <si>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anualmente la verificación de la totalidad de los bienes a cargo de cada servidor público de la Secretaría del Interior reportado en el formato ESTADO ACTUAL DEL INVENTARIO RESUMIDO DEL SERVIDOR PÚBLICO F-INV-8500-238,37-015  y dar respuesta a través de correo al área de  inventarios informando la conformidad o novedad que presenta del mismo.</t>
  </si>
  <si>
    <t>Servidores públicos Secretaría de Interior</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</si>
  <si>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</si>
  <si>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</si>
  <si>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</si>
  <si>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Ejecución y Administración de procesos</t>
  </si>
  <si>
    <t xml:space="preserve">     Mayor a 500 SMLMV </t>
  </si>
  <si>
    <t>Correctivo</t>
  </si>
  <si>
    <t>Realizar 1 seguimiento semestral a las actividades y obligaciones contractuales tomando una muestra aleatoria del 20% a los contratos suscritos a la Secretaria del Interior con el fin de verificar el cumplimiento a las condiciones y especificaciones pactadas y establecidas en la etapa precontractual, de acuerdo a las normas vigentes.</t>
  </si>
  <si>
    <t xml:space="preserve">Pago de sanción e intereses moratorios. </t>
  </si>
  <si>
    <t xml:space="preserve"> Trámite inoportuno a los requerimientos de los entes de control y vigilancia, de acuerdo con sus lineamientos y términos de ley </t>
  </si>
  <si>
    <t xml:space="preserve">Posibilidad de efecto dañoso sobre recursos públicos por pago de sanción e intereses moratorios, a causa del trámite inoportuno a los requerimientos de los entes de control y vigilancia, de acuerdo con sus lineamientos y términos de ley </t>
  </si>
  <si>
    <t xml:space="preserve">     Entre 50 y 100 SMLMV </t>
  </si>
  <si>
    <t>El profesional encargado de dar trámite oportuno a los requerimientos de los entes de control y vigilancia, verifica los términos de acuerdo con los lineamientos y la normatividad vigente.</t>
  </si>
  <si>
    <t>Realizar un (01) informe semestral de PQRS enviadas por los entes de control y vigilancia asignadas a través del Sistema Gestión de Solicitudes del Ciudadano - GSC,  que contenga como mínimo (Ente de control que envió la PQRS, Fecha de radicación, fecha de respuesta, Estado de la respuesta )</t>
  </si>
  <si>
    <t>Profesional encargado</t>
  </si>
  <si>
    <t>Incumplimiento en las obligaciones del contratado</t>
  </si>
  <si>
    <t>Deficiencias en la elaboración de especificaciones técnicas por ausencia de personal especializado que apoye la revisión y seguimiento de los contratos e inventario de la Entidad</t>
  </si>
  <si>
    <t>Posibilidad de efecto dañoso sobre recursos públicos por incumplimiento en las obligaciones del contrato, a causa de las deficiencias  en la elaboración de especificaciones técnicas por ausencia de personal especializado que apoye la revisión y seguimiento de los contratos e inventario de la Entidad</t>
  </si>
  <si>
    <t>Ejecucion y Administracion de procesos</t>
  </si>
  <si>
    <t xml:space="preserve">Los profesionales encargados de formular y contratar los proyectos con especificaciones técnicas especiales de la secretaria del Interior  deben verificar que el oferente cumpla con las especificaciones y condiciones requeridas. </t>
  </si>
  <si>
    <t xml:space="preserve">Elaborar un (1) acta de verificación de especificaciones técnicas de la necesidad para el estudio del mercado, de acuerdo con la necesidad. </t>
  </si>
  <si>
    <t>Solicitar apoyo técnico para la supervisión de los contratos, acorde a la necesidad y a la naturaleza del los mismos, en caso de ser requerido.</t>
  </si>
  <si>
    <t xml:space="preserve">Investigaciones y sanciones  por entes de control </t>
  </si>
  <si>
    <t>debido a la baja gestión en el cumplimiento a los fallos de las acciones populares generando incidentes de desacato</t>
  </si>
  <si>
    <t>Posibilidad de afectación económica y reputacional por posibles investigaciones y sanciones de entes de control debido a la baja gestion en el cumplimiento a los fallos de las acciones populares generando incidentes de desacato</t>
  </si>
  <si>
    <t>El profesional encargado verifica el los compromisos ordenados por el juez mediante seguimiento a los incidentes de desacato</t>
  </si>
  <si>
    <t>Realizar un seguimiento semestral a los compromisos ordenados por el juez  a los incidentes de desacato</t>
  </si>
  <si>
    <t>Profesional asignado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</si>
  <si>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</si>
  <si>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</si>
  <si>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</si>
  <si>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</si>
  <si>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</si>
  <si>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</si>
  <si>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</si>
  <si>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</si>
  <si>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</si>
  <si>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</si>
  <si>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</si>
  <si>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</si>
  <si>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</si>
  <si>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</si>
  <si>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</si>
  <si>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</si>
  <si>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</si>
  <si>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</si>
  <si>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</si>
  <si>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</si>
  <si>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</si>
  <si>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</si>
  <si>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</si>
  <si>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</si>
  <si>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</si>
  <si>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</si>
  <si>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</si>
  <si>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</si>
  <si>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</si>
  <si>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</si>
  <si>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</si>
  <si>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</si>
  <si>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</si>
  <si>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</si>
  <si>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</si>
  <si>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</si>
  <si>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</si>
  <si>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</si>
  <si>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</si>
  <si>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</si>
  <si>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</si>
  <si>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</si>
  <si>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</si>
  <si>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</si>
  <si>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</si>
  <si>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</si>
  <si>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</si>
  <si>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</si>
  <si>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</si>
  <si>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</si>
  <si>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</si>
  <si>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</si>
  <si>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</si>
  <si>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</si>
  <si>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</si>
  <si>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</si>
  <si>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</si>
  <si>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</si>
  <si>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</si>
  <si>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</si>
  <si>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</si>
  <si>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</si>
  <si>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</si>
  <si>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</si>
  <si>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</si>
  <si>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</si>
  <si>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</si>
  <si>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</si>
  <si>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</si>
  <si>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</si>
  <si>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</si>
  <si>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</si>
  <si>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</si>
  <si>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</si>
  <si>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</si>
  <si>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</si>
  <si>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</si>
  <si>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</si>
  <si>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</si>
  <si>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</si>
  <si>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</si>
  <si>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</si>
  <si>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</si>
  <si>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</si>
  <si>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</si>
  <si>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</si>
  <si>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</si>
  <si>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</si>
  <si>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</si>
  <si>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</si>
  <si>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</si>
  <si>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</si>
  <si>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</si>
  <si>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</si>
  <si>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</si>
  <si>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</si>
  <si>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</si>
  <si>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</si>
  <si>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</si>
  <si>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</si>
  <si>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</si>
  <si>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</si>
  <si>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</si>
  <si>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</si>
  <si>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</si>
  <si>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</si>
  <si>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</si>
  <si>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</si>
  <si>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</si>
  <si>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</si>
  <si>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</si>
  <si>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</si>
  <si>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</si>
  <si>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</si>
  <si>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</si>
  <si>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</si>
  <si>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</si>
  <si>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</si>
  <si>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</si>
  <si>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</si>
  <si>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</si>
  <si>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</si>
  <si>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</si>
  <si>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</si>
  <si>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</si>
  <si>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</si>
  <si>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</si>
  <si>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</si>
  <si>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</si>
  <si>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</si>
  <si>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</si>
  <si>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</si>
  <si>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</si>
  <si>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</si>
  <si>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</si>
  <si>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</si>
  <si>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</si>
  <si>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</si>
  <si>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</si>
  <si>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</si>
  <si>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</si>
  <si>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</si>
  <si>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</si>
  <si>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</si>
  <si>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</si>
  <si>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</si>
  <si>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</si>
  <si>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</si>
  <si>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</si>
  <si>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</si>
  <si>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</si>
  <si>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</si>
  <si>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</si>
  <si>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</si>
  <si>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</si>
  <si>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</si>
  <si>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</si>
  <si>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</si>
  <si>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</si>
  <si>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</si>
  <si>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</si>
  <si>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</si>
  <si>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</si>
  <si>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</si>
  <si>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</si>
  <si>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</si>
  <si>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</si>
  <si>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</si>
  <si>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</si>
  <si>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</si>
  <si>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</si>
  <si>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</si>
  <si>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</si>
  <si>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</si>
  <si>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</si>
  <si>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</si>
  <si>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</si>
  <si>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</si>
  <si>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</si>
  <si>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</si>
  <si>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</si>
  <si>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</si>
  <si>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</si>
  <si>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</si>
  <si>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</si>
  <si>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</si>
  <si>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</si>
  <si>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</si>
  <si>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</si>
  <si>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</si>
  <si>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</si>
  <si>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</si>
  <si>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</si>
  <si>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</si>
  <si>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</si>
  <si>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</si>
  <si>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</si>
  <si>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</si>
  <si>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</si>
  <si>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</si>
  <si>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</si>
  <si>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</si>
  <si>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</si>
  <si>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</si>
  <si>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</si>
  <si>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</si>
  <si>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</si>
  <si>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</si>
  <si>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</si>
  <si>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</si>
  <si>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</si>
  <si>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</si>
  <si>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</si>
  <si>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</si>
  <si>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</si>
  <si>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</si>
  <si>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El profesional designado por el ordenador del gasto verifica el cumplimiento de las actividades y obligaciones contractuales de acuerdo con las condiciones y especificaciones pactadas y establecidas en la etapa precontractual, de acuerdo a las normas vigentes</t>
  </si>
  <si>
    <t>Profesional designado</t>
  </si>
  <si>
    <t>Realizar una mesa de trabajo con la participación del ordenador del gasto, supervisores de contrato y profesionales del equipo de contratación, en la cual lleve a cabo el seguimiento y control respecto del avance y ejecución de los contratos celebrados por la Secretaría del Interior como ordenador del gasto.</t>
  </si>
  <si>
    <t xml:space="preserve">Secretario de Despacho, supervisores y Líder de Contratación </t>
  </si>
  <si>
    <t xml:space="preserve">El Secretario de Despacho, los supervisores de los contratos y profesionales del equipo de contratación, realizarán seguimiento y control al avance y ejecución de los contratos celebrados en la Secretaría del Interior como ordenador de gasto. </t>
  </si>
  <si>
    <t xml:space="preserve">inadecuada e inoportuna vigilancia y/o seguimiento por parte del supervisor </t>
  </si>
  <si>
    <t>deficiencias en la ejecución de contratos y/o convenios celebrados por la Secretaría del Interior</t>
  </si>
  <si>
    <t xml:space="preserve">Posibilidad de efecto dañoso sobre recursos públicos por las deficiencias en la ejecución de los contratos y/o convenios celebrados por la Secretaría del Interior a causa de la inadecuada e inoportuna vigilancia y/o seguimiento del supervisor </t>
  </si>
  <si>
    <r>
      <rPr>
        <b/>
        <sz val="11"/>
        <rFont val="Arial"/>
        <family val="2"/>
      </rPr>
      <t xml:space="preserve">*Nota: </t>
    </r>
    <r>
      <rPr>
        <sz val="11"/>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</si>
</sst>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6" tint="-0.249977111117893"/>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sz val="28"/>
      <color theme="1"/>
      <name val="Arial"/>
      <family val="2"/>
    </font>
    <font>
      <sz val="14"/>
      <name val="Arial Narrow"/>
      <family val="2"/>
    </font>
    <font>
      <b/>
      <sz val="14"/>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8" fillId="0" borderId="0" applyFont="0" applyFill="0" applyBorder="0" applyAlignment="0" applyProtection="0"/>
    <xf numFmtId="0" fontId="32" fillId="0" borderId="0"/>
    <xf numFmtId="0" fontId="33" fillId="0" borderId="0"/>
    <xf numFmtId="0" fontId="5" fillId="0" borderId="0"/>
  </cellStyleXfs>
  <cellXfs count="491">
    <xf numFmtId="0" fontId="0" fillId="0" borderId="0" xfId="0"/>
    <xf numFmtId="0" fontId="5" fillId="0" borderId="0" xfId="0" applyFont="1"/>
    <xf numFmtId="0" fontId="3" fillId="0" borderId="1" xfId="0" applyFont="1" applyBorder="1" applyAlignment="1">
      <alignment horizontal="left" vertical="center" wrapText="1" indent="1" readingOrder="1"/>
    </xf>
    <xf numFmtId="0" fontId="19" fillId="0" borderId="0" xfId="0" applyFont="1"/>
    <xf numFmtId="0" fontId="12" fillId="11" borderId="11" xfId="0" applyFont="1" applyFill="1" applyBorder="1" applyAlignment="1" applyProtection="1">
      <alignment horizontal="center" vertical="center" wrapText="1" readingOrder="1"/>
      <protection hidden="1"/>
    </xf>
    <xf numFmtId="0" fontId="12" fillId="11" borderId="18" xfId="0" applyFont="1" applyFill="1" applyBorder="1" applyAlignment="1" applyProtection="1">
      <alignment horizontal="center" vertical="center" wrapText="1" readingOrder="1"/>
      <protection hidden="1"/>
    </xf>
    <xf numFmtId="0" fontId="12" fillId="11" borderId="12" xfId="0" applyFont="1" applyFill="1" applyBorder="1" applyAlignment="1" applyProtection="1">
      <alignment horizontal="center" vertical="center" wrapText="1" readingOrder="1"/>
      <protection hidden="1"/>
    </xf>
    <xf numFmtId="0" fontId="12" fillId="12" borderId="11" xfId="0" applyFont="1" applyFill="1" applyBorder="1" applyAlignment="1" applyProtection="1">
      <alignment horizontal="center" wrapText="1" readingOrder="1"/>
      <protection hidden="1"/>
    </xf>
    <xf numFmtId="0" fontId="12" fillId="12" borderId="18" xfId="0" applyFont="1" applyFill="1" applyBorder="1" applyAlignment="1" applyProtection="1">
      <alignment horizontal="center" wrapText="1" readingOrder="1"/>
      <protection hidden="1"/>
    </xf>
    <xf numFmtId="0" fontId="12" fillId="12" borderId="12" xfId="0" applyFont="1" applyFill="1" applyBorder="1" applyAlignment="1" applyProtection="1">
      <alignment horizontal="center" wrapText="1" readingOrder="1"/>
      <protection hidden="1"/>
    </xf>
    <xf numFmtId="0" fontId="12" fillId="11" borderId="13" xfId="0" applyFont="1" applyFill="1" applyBorder="1" applyAlignment="1" applyProtection="1">
      <alignment horizontal="center" vertical="center" wrapText="1" readingOrder="1"/>
      <protection hidden="1"/>
    </xf>
    <xf numFmtId="0" fontId="12" fillId="11" borderId="0" xfId="0" applyFont="1" applyFill="1" applyAlignment="1" applyProtection="1">
      <alignment horizontal="center" vertical="center" wrapText="1" readingOrder="1"/>
      <protection hidden="1"/>
    </xf>
    <xf numFmtId="0" fontId="12" fillId="11" borderId="14" xfId="0" applyFont="1" applyFill="1" applyBorder="1" applyAlignment="1" applyProtection="1">
      <alignment horizontal="center" vertical="center" wrapText="1" readingOrder="1"/>
      <protection hidden="1"/>
    </xf>
    <xf numFmtId="0" fontId="12" fillId="12" borderId="13" xfId="0" applyFont="1" applyFill="1" applyBorder="1" applyAlignment="1" applyProtection="1">
      <alignment horizontal="center" wrapText="1" readingOrder="1"/>
      <protection hidden="1"/>
    </xf>
    <xf numFmtId="0" fontId="12" fillId="12" borderId="0" xfId="0" applyFont="1" applyFill="1" applyAlignment="1" applyProtection="1">
      <alignment horizontal="center" wrapText="1" readingOrder="1"/>
      <protection hidden="1"/>
    </xf>
    <xf numFmtId="0" fontId="12" fillId="12" borderId="14" xfId="0" applyFont="1" applyFill="1" applyBorder="1" applyAlignment="1" applyProtection="1">
      <alignment horizontal="center" wrapText="1" readingOrder="1"/>
      <protection hidden="1"/>
    </xf>
    <xf numFmtId="0" fontId="12" fillId="11" borderId="15" xfId="0" applyFont="1" applyFill="1" applyBorder="1" applyAlignment="1" applyProtection="1">
      <alignment horizontal="center" vertical="center" wrapText="1" readingOrder="1"/>
      <protection hidden="1"/>
    </xf>
    <xf numFmtId="0" fontId="12" fillId="11" borderId="17" xfId="0" applyFont="1" applyFill="1" applyBorder="1" applyAlignment="1" applyProtection="1">
      <alignment horizontal="center" vertical="center" wrapText="1" readingOrder="1"/>
      <protection hidden="1"/>
    </xf>
    <xf numFmtId="0" fontId="12" fillId="11" borderId="16" xfId="0" applyFont="1" applyFill="1" applyBorder="1" applyAlignment="1" applyProtection="1">
      <alignment horizontal="center" vertical="center" wrapText="1" readingOrder="1"/>
      <protection hidden="1"/>
    </xf>
    <xf numFmtId="0" fontId="12" fillId="12" borderId="15" xfId="0" applyFont="1" applyFill="1" applyBorder="1" applyAlignment="1" applyProtection="1">
      <alignment horizontal="center" wrapText="1" readingOrder="1"/>
      <protection hidden="1"/>
    </xf>
    <xf numFmtId="0" fontId="12" fillId="12" borderId="17" xfId="0" applyFont="1" applyFill="1" applyBorder="1" applyAlignment="1" applyProtection="1">
      <alignment horizontal="center" wrapText="1" readingOrder="1"/>
      <protection hidden="1"/>
    </xf>
    <xf numFmtId="0" fontId="12" fillId="12" borderId="16" xfId="0" applyFont="1" applyFill="1" applyBorder="1" applyAlignment="1" applyProtection="1">
      <alignment horizontal="center" wrapText="1" readingOrder="1"/>
      <protection hidden="1"/>
    </xf>
    <xf numFmtId="0" fontId="12" fillId="13" borderId="11" xfId="0" applyFont="1" applyFill="1" applyBorder="1" applyAlignment="1" applyProtection="1">
      <alignment horizontal="center" wrapText="1" readingOrder="1"/>
      <protection hidden="1"/>
    </xf>
    <xf numFmtId="0" fontId="12" fillId="13" borderId="18" xfId="0" applyFont="1" applyFill="1" applyBorder="1" applyAlignment="1" applyProtection="1">
      <alignment horizontal="center" wrapText="1" readingOrder="1"/>
      <protection hidden="1"/>
    </xf>
    <xf numFmtId="0" fontId="12" fillId="13" borderId="12" xfId="0" applyFont="1" applyFill="1" applyBorder="1" applyAlignment="1" applyProtection="1">
      <alignment horizontal="center" wrapText="1" readingOrder="1"/>
      <protection hidden="1"/>
    </xf>
    <xf numFmtId="0" fontId="12" fillId="13" borderId="13" xfId="0" applyFont="1" applyFill="1" applyBorder="1" applyAlignment="1" applyProtection="1">
      <alignment horizontal="center" wrapText="1" readingOrder="1"/>
      <protection hidden="1"/>
    </xf>
    <xf numFmtId="0" fontId="12" fillId="13" borderId="0" xfId="0" applyFont="1" applyFill="1" applyAlignment="1" applyProtection="1">
      <alignment horizontal="center" wrapText="1" readingOrder="1"/>
      <protection hidden="1"/>
    </xf>
    <xf numFmtId="0" fontId="12" fillId="13" borderId="14" xfId="0" applyFont="1" applyFill="1" applyBorder="1" applyAlignment="1" applyProtection="1">
      <alignment horizontal="center" wrapText="1" readingOrder="1"/>
      <protection hidden="1"/>
    </xf>
    <xf numFmtId="0" fontId="12" fillId="13" borderId="15" xfId="0" applyFont="1" applyFill="1" applyBorder="1" applyAlignment="1" applyProtection="1">
      <alignment horizontal="center" wrapText="1" readingOrder="1"/>
      <protection hidden="1"/>
    </xf>
    <xf numFmtId="0" fontId="12" fillId="13" borderId="17" xfId="0" applyFont="1" applyFill="1" applyBorder="1" applyAlignment="1" applyProtection="1">
      <alignment horizontal="center" wrapText="1" readingOrder="1"/>
      <protection hidden="1"/>
    </xf>
    <xf numFmtId="0" fontId="12" fillId="13" borderId="16" xfId="0" applyFont="1" applyFill="1" applyBorder="1" applyAlignment="1" applyProtection="1">
      <alignment horizontal="center" wrapText="1" readingOrder="1"/>
      <protection hidden="1"/>
    </xf>
    <xf numFmtId="0" fontId="12" fillId="5" borderId="11" xfId="0" applyFont="1" applyFill="1" applyBorder="1" applyAlignment="1" applyProtection="1">
      <alignment horizontal="center" wrapText="1" readingOrder="1"/>
      <protection hidden="1"/>
    </xf>
    <xf numFmtId="0" fontId="12" fillId="5" borderId="18" xfId="0" applyFont="1" applyFill="1" applyBorder="1" applyAlignment="1" applyProtection="1">
      <alignment horizontal="center" wrapText="1" readingOrder="1"/>
      <protection hidden="1"/>
    </xf>
    <xf numFmtId="0" fontId="12" fillId="5" borderId="12" xfId="0" applyFont="1" applyFill="1" applyBorder="1" applyAlignment="1" applyProtection="1">
      <alignment horizontal="center" wrapText="1" readingOrder="1"/>
      <protection hidden="1"/>
    </xf>
    <xf numFmtId="0" fontId="12" fillId="5" borderId="13" xfId="0" applyFont="1" applyFill="1" applyBorder="1" applyAlignment="1" applyProtection="1">
      <alignment horizontal="center" wrapText="1" readingOrder="1"/>
      <protection hidden="1"/>
    </xf>
    <xf numFmtId="0" fontId="12" fillId="5" borderId="0" xfId="0" applyFont="1" applyFill="1" applyAlignment="1" applyProtection="1">
      <alignment horizontal="center" wrapText="1" readingOrder="1"/>
      <protection hidden="1"/>
    </xf>
    <xf numFmtId="0" fontId="12" fillId="5" borderId="14" xfId="0" applyFont="1" applyFill="1" applyBorder="1" applyAlignment="1" applyProtection="1">
      <alignment horizontal="center" wrapText="1" readingOrder="1"/>
      <protection hidden="1"/>
    </xf>
    <xf numFmtId="0" fontId="12" fillId="5" borderId="15" xfId="0" applyFont="1" applyFill="1" applyBorder="1" applyAlignment="1" applyProtection="1">
      <alignment horizontal="center" wrapText="1" readingOrder="1"/>
      <protection hidden="1"/>
    </xf>
    <xf numFmtId="0" fontId="12" fillId="5" borderId="17" xfId="0" applyFont="1" applyFill="1" applyBorder="1" applyAlignment="1" applyProtection="1">
      <alignment horizontal="center" wrapText="1" readingOrder="1"/>
      <protection hidden="1"/>
    </xf>
    <xf numFmtId="0" fontId="12" fillId="5" borderId="16" xfId="0" applyFont="1" applyFill="1" applyBorder="1" applyAlignment="1" applyProtection="1">
      <alignment horizontal="center" wrapText="1" readingOrder="1"/>
      <protection hidden="1"/>
    </xf>
    <xf numFmtId="0" fontId="16" fillId="13" borderId="18" xfId="0" applyFont="1" applyFill="1" applyBorder="1" applyAlignment="1" applyProtection="1">
      <alignment horizontal="center" wrapText="1" readingOrder="1"/>
      <protection hidden="1"/>
    </xf>
    <xf numFmtId="0" fontId="0" fillId="3" borderId="0" xfId="0" applyFill="1"/>
    <xf numFmtId="0" fontId="9" fillId="3" borderId="0" xfId="0" applyFont="1" applyFill="1" applyAlignment="1">
      <alignment vertical="center"/>
    </xf>
    <xf numFmtId="0" fontId="5" fillId="3" borderId="0" xfId="0" applyFont="1" applyFill="1"/>
    <xf numFmtId="0" fontId="22" fillId="3" borderId="0" xfId="0" applyFont="1" applyFill="1"/>
    <xf numFmtId="0" fontId="23" fillId="3" borderId="33" xfId="0" applyFont="1" applyFill="1" applyBorder="1" applyAlignment="1">
      <alignment horizontal="center" vertical="center" wrapText="1" readingOrder="1"/>
    </xf>
    <xf numFmtId="0" fontId="24" fillId="3" borderId="33" xfId="0" applyFont="1" applyFill="1" applyBorder="1" applyAlignment="1">
      <alignment horizontal="justify" vertical="center" wrapText="1" readingOrder="1"/>
    </xf>
    <xf numFmtId="9" fontId="23" fillId="3" borderId="40" xfId="0" applyNumberFormat="1" applyFont="1" applyFill="1" applyBorder="1" applyAlignment="1">
      <alignment horizontal="center" vertical="center" wrapText="1" readingOrder="1"/>
    </xf>
    <xf numFmtId="0" fontId="23" fillId="3" borderId="32" xfId="0" applyFont="1" applyFill="1" applyBorder="1" applyAlignment="1">
      <alignment horizontal="center" vertical="center" wrapText="1" readingOrder="1"/>
    </xf>
    <xf numFmtId="0" fontId="24" fillId="3" borderId="32" xfId="0" applyFont="1" applyFill="1" applyBorder="1" applyAlignment="1">
      <alignment horizontal="justify" vertical="center" wrapText="1" readingOrder="1"/>
    </xf>
    <xf numFmtId="9" fontId="23" fillId="3" borderId="35" xfId="0" applyNumberFormat="1" applyFont="1" applyFill="1" applyBorder="1" applyAlignment="1">
      <alignment horizontal="center" vertical="center" wrapText="1" readingOrder="1"/>
    </xf>
    <xf numFmtId="0" fontId="24" fillId="3" borderId="35" xfId="0" applyFont="1" applyFill="1" applyBorder="1" applyAlignment="1">
      <alignment horizontal="center" vertical="center" wrapText="1" readingOrder="1"/>
    </xf>
    <xf numFmtId="0" fontId="23" fillId="3" borderId="37" xfId="0" applyFont="1" applyFill="1" applyBorder="1" applyAlignment="1">
      <alignment horizontal="center" vertical="center" wrapText="1" readingOrder="1"/>
    </xf>
    <xf numFmtId="0" fontId="24" fillId="3" borderId="37" xfId="0" applyFont="1" applyFill="1" applyBorder="1" applyAlignment="1">
      <alignment horizontal="justify" vertical="center" wrapText="1" readingOrder="1"/>
    </xf>
    <xf numFmtId="0" fontId="24" fillId="3" borderId="38" xfId="0" applyFont="1" applyFill="1" applyBorder="1" applyAlignment="1">
      <alignment horizontal="center" vertical="center" wrapText="1" readingOrder="1"/>
    </xf>
    <xf numFmtId="0" fontId="31" fillId="3" borderId="0" xfId="0" applyFont="1" applyFill="1"/>
    <xf numFmtId="0" fontId="23" fillId="14" borderId="42" xfId="0" applyFont="1" applyFill="1" applyBorder="1" applyAlignment="1">
      <alignment horizontal="center" vertical="center" wrapText="1" readingOrder="1"/>
    </xf>
    <xf numFmtId="0" fontId="23" fillId="14" borderId="43" xfId="0" applyFont="1" applyFill="1" applyBorder="1" applyAlignment="1">
      <alignment horizontal="center" vertical="center" wrapText="1" readingOrder="1"/>
    </xf>
    <xf numFmtId="0" fontId="45" fillId="0" borderId="16" xfId="0" applyFont="1" applyBorder="1" applyAlignment="1">
      <alignment horizontal="center" vertical="center" wrapText="1"/>
    </xf>
    <xf numFmtId="0" fontId="46"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4" fillId="0" borderId="14" xfId="0" applyFont="1" applyBorder="1" applyAlignment="1">
      <alignment horizontal="center" vertical="center" wrapText="1"/>
    </xf>
    <xf numFmtId="0" fontId="49" fillId="3" borderId="32" xfId="0" applyFont="1" applyFill="1" applyBorder="1" applyAlignment="1">
      <alignment horizontal="left" vertical="center"/>
    </xf>
    <xf numFmtId="0" fontId="20" fillId="3" borderId="32" xfId="0" applyFont="1" applyFill="1" applyBorder="1" applyAlignment="1">
      <alignment horizontal="center" vertical="center" wrapText="1"/>
    </xf>
    <xf numFmtId="0" fontId="34" fillId="3" borderId="32" xfId="2" applyFont="1" applyFill="1" applyBorder="1"/>
    <xf numFmtId="0" fontId="36" fillId="3" borderId="32" xfId="2" quotePrefix="1" applyFont="1" applyFill="1" applyBorder="1" applyAlignment="1">
      <alignment horizontal="left" vertical="top" wrapText="1"/>
    </xf>
    <xf numFmtId="0" fontId="37" fillId="3" borderId="32" xfId="2" quotePrefix="1" applyFont="1" applyFill="1" applyBorder="1" applyAlignment="1">
      <alignment horizontal="left" vertical="top" wrapText="1"/>
    </xf>
    <xf numFmtId="0" fontId="34" fillId="3" borderId="32" xfId="2" quotePrefix="1" applyFont="1" applyFill="1" applyBorder="1" applyAlignment="1">
      <alignment horizontal="left" vertical="top" wrapText="1"/>
    </xf>
    <xf numFmtId="0" fontId="38" fillId="3" borderId="32" xfId="2" quotePrefix="1" applyFont="1" applyFill="1" applyBorder="1" applyAlignment="1">
      <alignment horizontal="left" vertical="top" wrapText="1"/>
    </xf>
    <xf numFmtId="0" fontId="39" fillId="3" borderId="32" xfId="0" applyFont="1" applyFill="1" applyBorder="1" applyAlignment="1">
      <alignment horizontal="left" vertical="center" wrapText="1"/>
    </xf>
    <xf numFmtId="0" fontId="40" fillId="3" borderId="32" xfId="0" applyFont="1" applyFill="1" applyBorder="1" applyAlignment="1">
      <alignment horizontal="left" vertical="top" wrapText="1"/>
    </xf>
    <xf numFmtId="0" fontId="34" fillId="3" borderId="32" xfId="2" applyFont="1" applyFill="1" applyBorder="1" applyAlignment="1">
      <alignment horizontal="left" vertical="top" wrapText="1"/>
    </xf>
    <xf numFmtId="0" fontId="54" fillId="0" borderId="0" xfId="0" applyFont="1"/>
    <xf numFmtId="0" fontId="54" fillId="3" borderId="0" xfId="0" applyFont="1" applyFill="1"/>
    <xf numFmtId="0" fontId="54" fillId="3" borderId="32" xfId="0" applyFont="1" applyFill="1" applyBorder="1"/>
    <xf numFmtId="0" fontId="57" fillId="3" borderId="0" xfId="0" applyFont="1" applyFill="1"/>
    <xf numFmtId="0" fontId="58" fillId="5" borderId="32" xfId="0" applyFont="1" applyFill="1" applyBorder="1" applyAlignment="1">
      <alignment horizontal="center" vertical="center" wrapText="1" readingOrder="1"/>
    </xf>
    <xf numFmtId="0" fontId="58" fillId="7" borderId="32" xfId="0" applyFont="1" applyFill="1" applyBorder="1" applyAlignment="1">
      <alignment horizontal="center" vertical="center" wrapText="1" readingOrder="1"/>
    </xf>
    <xf numFmtId="0" fontId="58" fillId="4" borderId="32" xfId="0" applyFont="1" applyFill="1" applyBorder="1" applyAlignment="1">
      <alignment horizontal="center" vertical="center" wrapText="1" readingOrder="1"/>
    </xf>
    <xf numFmtId="0" fontId="58" fillId="8" borderId="32" xfId="0" applyFont="1" applyFill="1" applyBorder="1" applyAlignment="1">
      <alignment horizontal="center" vertical="center" wrapText="1" readingOrder="1"/>
    </xf>
    <xf numFmtId="0" fontId="59" fillId="9" borderId="32" xfId="0" applyFont="1" applyFill="1" applyBorder="1" applyAlignment="1">
      <alignment horizontal="center" vertical="center" wrapText="1" readingOrder="1"/>
    </xf>
    <xf numFmtId="0" fontId="60" fillId="3" borderId="0" xfId="0" applyFont="1" applyFill="1" applyAlignment="1">
      <alignment horizontal="justify" vertical="center" wrapText="1" readingOrder="1"/>
    </xf>
    <xf numFmtId="0" fontId="61" fillId="3" borderId="0" xfId="0" applyFont="1" applyFill="1" applyAlignment="1">
      <alignment vertical="center"/>
    </xf>
    <xf numFmtId="0" fontId="50" fillId="3" borderId="0" xfId="0" applyFont="1" applyFill="1"/>
    <xf numFmtId="0" fontId="57" fillId="0" borderId="0" xfId="0" applyFont="1"/>
    <xf numFmtId="0" fontId="60" fillId="0" borderId="0" xfId="0" applyFont="1" applyAlignment="1">
      <alignment horizontal="justify" vertical="center" wrapText="1" readingOrder="1"/>
    </xf>
    <xf numFmtId="0" fontId="62" fillId="0" borderId="0" xfId="0" applyFont="1" applyAlignment="1">
      <alignment vertical="center"/>
    </xf>
    <xf numFmtId="0" fontId="54" fillId="0" borderId="0" xfId="0" pivotButton="1" applyFont="1"/>
    <xf numFmtId="0" fontId="62" fillId="0" borderId="0" xfId="0" applyFont="1"/>
    <xf numFmtId="0" fontId="63" fillId="0" borderId="0" xfId="0" applyFont="1"/>
    <xf numFmtId="0" fontId="50" fillId="0" borderId="0" xfId="0" applyFont="1"/>
    <xf numFmtId="0" fontId="61" fillId="3" borderId="0" xfId="0" applyFont="1" applyFill="1" applyAlignment="1">
      <alignment horizontal="left" vertical="center"/>
    </xf>
    <xf numFmtId="0" fontId="65" fillId="0" borderId="32" xfId="0" applyFont="1" applyBorder="1" applyAlignment="1">
      <alignment horizontal="center" vertical="center" wrapText="1"/>
    </xf>
    <xf numFmtId="0" fontId="66" fillId="6" borderId="32" xfId="0" applyFont="1" applyFill="1" applyBorder="1" applyAlignment="1">
      <alignment horizontal="center" vertical="center" wrapText="1" readingOrder="1"/>
    </xf>
    <xf numFmtId="0" fontId="67" fillId="5" borderId="32" xfId="0" applyFont="1" applyFill="1" applyBorder="1" applyAlignment="1">
      <alignment horizontal="center" vertical="center" wrapText="1" readingOrder="1"/>
    </xf>
    <xf numFmtId="0" fontId="67" fillId="0" borderId="32" xfId="0" applyFont="1" applyBorder="1" applyAlignment="1">
      <alignment horizontal="justify" vertical="center" wrapText="1" readingOrder="1"/>
    </xf>
    <xf numFmtId="9" fontId="67" fillId="0" borderId="32" xfId="0" applyNumberFormat="1" applyFont="1" applyBorder="1" applyAlignment="1">
      <alignment horizontal="center" vertical="center" wrapText="1" readingOrder="1"/>
    </xf>
    <xf numFmtId="0" fontId="67" fillId="7" borderId="32" xfId="0" applyFont="1" applyFill="1" applyBorder="1" applyAlignment="1">
      <alignment horizontal="center" vertical="center" wrapText="1" readingOrder="1"/>
    </xf>
    <xf numFmtId="0" fontId="67" fillId="4" borderId="32" xfId="0" applyFont="1" applyFill="1" applyBorder="1" applyAlignment="1">
      <alignment horizontal="center" vertical="center" wrapText="1" readingOrder="1"/>
    </xf>
    <xf numFmtId="0" fontId="67" fillId="8" borderId="32" xfId="0" applyFont="1" applyFill="1" applyBorder="1" applyAlignment="1">
      <alignment horizontal="center" vertical="center" wrapText="1" readingOrder="1"/>
    </xf>
    <xf numFmtId="0" fontId="68" fillId="9" borderId="32" xfId="0" applyFont="1" applyFill="1" applyBorder="1" applyAlignment="1">
      <alignment horizontal="center" vertical="center" wrapText="1" readingOrder="1"/>
    </xf>
    <xf numFmtId="0" fontId="54" fillId="3" borderId="0" xfId="0" applyFont="1" applyFill="1" applyAlignment="1">
      <alignment horizontal="center" vertical="center"/>
    </xf>
    <xf numFmtId="0" fontId="54" fillId="3" borderId="0" xfId="0" applyFont="1" applyFill="1" applyAlignment="1">
      <alignment horizontal="left" vertical="center"/>
    </xf>
    <xf numFmtId="0" fontId="54" fillId="3" borderId="0" xfId="0" applyFont="1" applyFill="1" applyAlignment="1">
      <alignment horizontal="center"/>
    </xf>
    <xf numFmtId="0" fontId="54" fillId="3" borderId="0" xfId="0" applyFont="1" applyFill="1" applyAlignment="1">
      <alignment horizontal="justify" vertical="center"/>
    </xf>
    <xf numFmtId="0" fontId="61" fillId="3" borderId="0" xfId="0" applyFont="1" applyFill="1" applyAlignment="1">
      <alignment horizontal="center" vertical="center"/>
    </xf>
    <xf numFmtId="0" fontId="61" fillId="2" borderId="0" xfId="0" applyFont="1" applyFill="1" applyAlignment="1">
      <alignment horizontal="center" vertical="center"/>
    </xf>
    <xf numFmtId="0" fontId="54" fillId="3" borderId="0" xfId="0" applyFont="1" applyFill="1" applyAlignment="1">
      <alignment vertical="center"/>
    </xf>
    <xf numFmtId="0" fontId="54" fillId="0" borderId="0" xfId="0" applyFont="1" applyAlignment="1">
      <alignment vertical="center"/>
    </xf>
    <xf numFmtId="0" fontId="61" fillId="0" borderId="0" xfId="0" applyFont="1" applyAlignment="1">
      <alignment horizontal="left" vertical="center"/>
    </xf>
    <xf numFmtId="0" fontId="54" fillId="0" borderId="0" xfId="0" applyFont="1" applyAlignment="1">
      <alignment horizontal="justify" vertical="center"/>
    </xf>
    <xf numFmtId="0" fontId="54" fillId="0" borderId="0" xfId="0" applyFont="1" applyAlignment="1">
      <alignment horizontal="center" vertical="center"/>
    </xf>
    <xf numFmtId="0" fontId="54" fillId="0" borderId="0" xfId="0" applyFont="1" applyAlignment="1">
      <alignment horizontal="center"/>
    </xf>
    <xf numFmtId="0" fontId="39" fillId="3" borderId="32" xfId="0" applyFont="1" applyFill="1" applyBorder="1" applyAlignment="1">
      <alignment horizontal="left" vertical="center" wrapText="1"/>
    </xf>
    <xf numFmtId="0" fontId="40" fillId="3" borderId="32" xfId="2" applyFont="1" applyFill="1" applyBorder="1" applyAlignment="1">
      <alignment horizontal="justify" vertical="center" wrapText="1"/>
    </xf>
    <xf numFmtId="0" fontId="39" fillId="3" borderId="32" xfId="3" applyFont="1" applyFill="1" applyBorder="1" applyAlignment="1">
      <alignment horizontal="left" vertical="top" wrapText="1" readingOrder="1"/>
    </xf>
    <xf numFmtId="0" fontId="34" fillId="0" borderId="32" xfId="2" quotePrefix="1" applyFont="1" applyBorder="1" applyAlignment="1">
      <alignment horizontal="left" vertical="center" wrapText="1"/>
    </xf>
    <xf numFmtId="0" fontId="36" fillId="3" borderId="32" xfId="2" quotePrefix="1" applyFont="1" applyFill="1" applyBorder="1" applyAlignment="1">
      <alignment horizontal="left" vertical="top" wrapText="1"/>
    </xf>
    <xf numFmtId="0" fontId="37"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4" fillId="3" borderId="32" xfId="2" quotePrefix="1" applyFont="1" applyFill="1" applyBorder="1" applyAlignment="1">
      <alignment horizontal="left" vertical="top" wrapText="1"/>
    </xf>
    <xf numFmtId="0" fontId="38" fillId="3" borderId="32" xfId="2" quotePrefix="1" applyFont="1" applyFill="1" applyBorder="1" applyAlignment="1">
      <alignment horizontal="center" vertical="top" wrapText="1"/>
    </xf>
    <xf numFmtId="0" fontId="39" fillId="15" borderId="32" xfId="3" applyFont="1" applyFill="1" applyBorder="1" applyAlignment="1">
      <alignment horizontal="center" vertical="center" wrapText="1"/>
    </xf>
    <xf numFmtId="0" fontId="39" fillId="15" borderId="32" xfId="2" applyFont="1" applyFill="1" applyBorder="1" applyAlignment="1">
      <alignment horizontal="center" vertical="center"/>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4" fillId="3" borderId="55" xfId="2" applyFont="1" applyFill="1" applyBorder="1" applyAlignment="1">
      <alignment horizontal="center"/>
    </xf>
    <xf numFmtId="0" fontId="34" fillId="3" borderId="60" xfId="2" applyFont="1" applyFill="1" applyBorder="1" applyAlignment="1">
      <alignment horizontal="center"/>
    </xf>
    <xf numFmtId="0" fontId="34" fillId="3" borderId="56" xfId="2" applyFont="1" applyFill="1" applyBorder="1" applyAlignment="1">
      <alignment horizontal="center"/>
    </xf>
    <xf numFmtId="0" fontId="0" fillId="3" borderId="32" xfId="0" applyFill="1" applyBorder="1" applyAlignment="1">
      <alignment horizontal="center"/>
    </xf>
    <xf numFmtId="0" fontId="51" fillId="3" borderId="32" xfId="0" applyFont="1" applyFill="1" applyBorder="1" applyAlignment="1">
      <alignment horizontal="center" vertical="center"/>
    </xf>
    <xf numFmtId="0" fontId="0" fillId="3" borderId="32" xfId="0" applyFill="1" applyBorder="1" applyAlignment="1">
      <alignment horizontal="center" vertical="center"/>
    </xf>
    <xf numFmtId="0" fontId="35" fillId="15" borderId="32" xfId="2" applyFont="1" applyFill="1" applyBorder="1" applyAlignment="1">
      <alignment horizontal="center" vertical="center" wrapText="1"/>
    </xf>
    <xf numFmtId="0" fontId="50" fillId="0" borderId="4" xfId="0" applyFont="1" applyBorder="1" applyAlignment="1" applyProtection="1">
      <alignment horizontal="center" vertical="top" wrapText="1"/>
      <protection locked="0"/>
    </xf>
    <xf numFmtId="0" fontId="50" fillId="0" borderId="8" xfId="0" applyFont="1" applyBorder="1" applyAlignment="1" applyProtection="1">
      <alignment horizontal="center" vertical="top" wrapText="1"/>
      <protection locked="0"/>
    </xf>
    <xf numFmtId="0" fontId="50" fillId="0" borderId="5" xfId="0" applyFont="1" applyBorder="1" applyAlignment="1" applyProtection="1">
      <alignment horizontal="center" vertical="top" wrapText="1"/>
      <protection locked="0"/>
    </xf>
    <xf numFmtId="0" fontId="49" fillId="14" borderId="6" xfId="0" applyFont="1" applyFill="1" applyBorder="1" applyAlignment="1">
      <alignment horizontal="left" vertical="center"/>
    </xf>
    <xf numFmtId="0" fontId="49" fillId="14" borderId="7" xfId="0" applyFont="1" applyFill="1" applyBorder="1" applyAlignment="1">
      <alignment horizontal="left" vertical="center"/>
    </xf>
    <xf numFmtId="0" fontId="48" fillId="14" borderId="6" xfId="0" applyFont="1" applyFill="1" applyBorder="1" applyAlignment="1">
      <alignment horizontal="left" vertical="center"/>
    </xf>
    <xf numFmtId="0" fontId="48" fillId="14" borderId="7" xfId="0" applyFont="1" applyFill="1" applyBorder="1" applyAlignment="1">
      <alignment horizontal="left" vertical="center"/>
    </xf>
    <xf numFmtId="0" fontId="69" fillId="14" borderId="27" xfId="0" applyFont="1" applyFill="1" applyBorder="1" applyAlignment="1">
      <alignment horizontal="center" vertical="center" wrapText="1"/>
    </xf>
    <xf numFmtId="0" fontId="69" fillId="14" borderId="28" xfId="0" applyFont="1" applyFill="1" applyBorder="1" applyAlignment="1">
      <alignment horizontal="center" vertical="center" wrapText="1"/>
    </xf>
    <xf numFmtId="0" fontId="69" fillId="14" borderId="29" xfId="0" applyFont="1" applyFill="1" applyBorder="1" applyAlignment="1">
      <alignment horizontal="center" vertical="center" wrapText="1"/>
    </xf>
    <xf numFmtId="0" fontId="69" fillId="14" borderId="9" xfId="0" applyFont="1" applyFill="1" applyBorder="1" applyAlignment="1">
      <alignment horizontal="center" vertical="center" wrapText="1"/>
    </xf>
    <xf numFmtId="0" fontId="69" fillId="14" borderId="0" xfId="0" applyFont="1" applyFill="1" applyAlignment="1">
      <alignment horizontal="center" vertical="center" wrapText="1"/>
    </xf>
    <xf numFmtId="0" fontId="69" fillId="14" borderId="47" xfId="0" applyFont="1" applyFill="1" applyBorder="1" applyAlignment="1">
      <alignment horizontal="center" vertical="center" wrapText="1"/>
    </xf>
    <xf numFmtId="0" fontId="69" fillId="14" borderId="3" xfId="0" applyFont="1" applyFill="1" applyBorder="1" applyAlignment="1">
      <alignment horizontal="center" vertical="center" wrapText="1"/>
    </xf>
    <xf numFmtId="0" fontId="69" fillId="14" borderId="30" xfId="0" applyFont="1" applyFill="1" applyBorder="1" applyAlignment="1">
      <alignment horizontal="center" vertical="center" wrapText="1"/>
    </xf>
    <xf numFmtId="0" fontId="69" fillId="14" borderId="31" xfId="0" applyFont="1" applyFill="1" applyBorder="1" applyAlignment="1">
      <alignment horizontal="center" vertical="center" wrapText="1"/>
    </xf>
    <xf numFmtId="0" fontId="64" fillId="3" borderId="27" xfId="0" applyFont="1" applyFill="1" applyBorder="1" applyAlignment="1">
      <alignment horizontal="center" vertical="center"/>
    </xf>
    <xf numFmtId="0" fontId="64" fillId="3" borderId="28" xfId="0" applyFont="1" applyFill="1" applyBorder="1" applyAlignment="1">
      <alignment horizontal="center" vertical="center"/>
    </xf>
    <xf numFmtId="0" fontId="64" fillId="3" borderId="29" xfId="0" applyFont="1" applyFill="1" applyBorder="1" applyAlignment="1">
      <alignment horizontal="center" vertical="center"/>
    </xf>
    <xf numFmtId="0" fontId="64" fillId="3" borderId="9" xfId="0" applyFont="1" applyFill="1" applyBorder="1" applyAlignment="1">
      <alignment horizontal="center" vertical="center"/>
    </xf>
    <xf numFmtId="0" fontId="64" fillId="3" borderId="0" xfId="0" applyFont="1" applyFill="1" applyAlignment="1">
      <alignment horizontal="center" vertical="center"/>
    </xf>
    <xf numFmtId="0" fontId="64" fillId="3" borderId="47" xfId="0" applyFont="1" applyFill="1" applyBorder="1" applyAlignment="1">
      <alignment horizontal="center" vertical="center"/>
    </xf>
    <xf numFmtId="0" fontId="64" fillId="3" borderId="3" xfId="0" applyFont="1" applyFill="1" applyBorder="1" applyAlignment="1">
      <alignment horizontal="center" vertical="center"/>
    </xf>
    <xf numFmtId="0" fontId="64" fillId="3" borderId="30" xfId="0" applyFont="1" applyFill="1" applyBorder="1" applyAlignment="1">
      <alignment horizontal="center" vertical="center"/>
    </xf>
    <xf numFmtId="0" fontId="64" fillId="3" borderId="31" xfId="0"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wrapText="1"/>
      <protection locked="0"/>
    </xf>
    <xf numFmtId="9" fontId="2" fillId="0" borderId="5" xfId="0" applyNumberFormat="1" applyFont="1" applyBorder="1" applyAlignment="1" applyProtection="1">
      <alignment horizontal="center" vertical="center" wrapText="1"/>
      <protection locked="0"/>
    </xf>
    <xf numFmtId="0" fontId="11" fillId="10" borderId="0" xfId="0" applyFont="1" applyFill="1" applyAlignment="1">
      <alignment horizontal="center" vertical="center" textRotation="90" wrapText="1" readingOrder="1"/>
    </xf>
    <xf numFmtId="0" fontId="11" fillId="10" borderId="14" xfId="0" applyFont="1" applyFill="1" applyBorder="1" applyAlignment="1">
      <alignment horizontal="center" vertical="center" textRotation="90" wrapText="1" readingOrder="1"/>
    </xf>
    <xf numFmtId="0" fontId="14" fillId="12" borderId="19" xfId="0" applyFont="1" applyFill="1" applyBorder="1" applyAlignment="1">
      <alignment horizontal="center" vertical="center" wrapText="1" readingOrder="1"/>
    </xf>
    <xf numFmtId="0" fontId="14" fillId="12" borderId="20" xfId="0" applyFont="1" applyFill="1" applyBorder="1" applyAlignment="1">
      <alignment horizontal="center" vertical="center" wrapText="1" readingOrder="1"/>
    </xf>
    <xf numFmtId="0" fontId="14" fillId="12" borderId="21" xfId="0" applyFont="1" applyFill="1" applyBorder="1" applyAlignment="1">
      <alignment horizontal="center" vertical="center" wrapText="1" readingOrder="1"/>
    </xf>
    <xf numFmtId="0" fontId="14" fillId="12" borderId="22" xfId="0" applyFont="1" applyFill="1" applyBorder="1" applyAlignment="1">
      <alignment horizontal="center" vertical="center" wrapText="1" readingOrder="1"/>
    </xf>
    <xf numFmtId="0" fontId="14" fillId="12" borderId="0" xfId="0" applyFont="1" applyFill="1" applyAlignment="1">
      <alignment horizontal="center" vertical="center" wrapText="1" readingOrder="1"/>
    </xf>
    <xf numFmtId="0" fontId="14" fillId="12" borderId="23" xfId="0" applyFont="1" applyFill="1" applyBorder="1" applyAlignment="1">
      <alignment horizontal="center" vertical="center" wrapText="1" readingOrder="1"/>
    </xf>
    <xf numFmtId="0" fontId="14" fillId="12" borderId="24" xfId="0" applyFont="1" applyFill="1" applyBorder="1" applyAlignment="1">
      <alignment horizontal="center" vertical="center" wrapText="1" readingOrder="1"/>
    </xf>
    <xf numFmtId="0" fontId="14" fillId="12" borderId="25" xfId="0" applyFont="1" applyFill="1" applyBorder="1" applyAlignment="1">
      <alignment horizontal="center" vertical="center" wrapText="1" readingOrder="1"/>
    </xf>
    <xf numFmtId="0" fontId="14" fillId="12" borderId="26" xfId="0" applyFont="1" applyFill="1" applyBorder="1" applyAlignment="1">
      <alignment horizontal="center" vertical="center" wrapText="1" readingOrder="1"/>
    </xf>
    <xf numFmtId="0" fontId="14" fillId="11" borderId="19" xfId="0" applyFont="1" applyFill="1" applyBorder="1" applyAlignment="1">
      <alignment horizontal="center" vertical="center" wrapText="1" readingOrder="1"/>
    </xf>
    <xf numFmtId="0" fontId="14" fillId="11" borderId="20" xfId="0" applyFont="1" applyFill="1" applyBorder="1" applyAlignment="1">
      <alignment horizontal="center" vertical="center" wrapText="1" readingOrder="1"/>
    </xf>
    <xf numFmtId="0" fontId="14" fillId="11" borderId="21" xfId="0" applyFont="1" applyFill="1" applyBorder="1" applyAlignment="1">
      <alignment horizontal="center" vertical="center" wrapText="1" readingOrder="1"/>
    </xf>
    <xf numFmtId="0" fontId="14" fillId="11" borderId="22" xfId="0" applyFont="1" applyFill="1" applyBorder="1" applyAlignment="1">
      <alignment horizontal="center" vertical="center" wrapText="1" readingOrder="1"/>
    </xf>
    <xf numFmtId="0" fontId="14" fillId="11" borderId="0" xfId="0" applyFont="1" applyFill="1" applyAlignment="1">
      <alignment horizontal="center" vertical="center" wrapText="1" readingOrder="1"/>
    </xf>
    <xf numFmtId="0" fontId="14" fillId="11" borderId="23" xfId="0" applyFont="1" applyFill="1" applyBorder="1" applyAlignment="1">
      <alignment horizontal="center" vertical="center" wrapText="1" readingOrder="1"/>
    </xf>
    <xf numFmtId="0" fontId="14" fillId="11" borderId="24" xfId="0" applyFont="1" applyFill="1" applyBorder="1" applyAlignment="1">
      <alignment horizontal="center" vertical="center" wrapText="1" readingOrder="1"/>
    </xf>
    <xf numFmtId="0" fontId="14" fillId="11" borderId="25" xfId="0" applyFont="1" applyFill="1" applyBorder="1" applyAlignment="1">
      <alignment horizontal="center" vertical="center" wrapText="1" readingOrder="1"/>
    </xf>
    <xf numFmtId="0" fontId="14" fillId="11" borderId="26" xfId="0" applyFont="1" applyFill="1" applyBorder="1" applyAlignment="1">
      <alignment horizontal="center" vertical="center" wrapText="1" readingOrder="1"/>
    </xf>
    <xf numFmtId="0" fontId="14" fillId="13" borderId="19" xfId="0" applyFont="1" applyFill="1" applyBorder="1" applyAlignment="1">
      <alignment horizontal="center" vertical="center" wrapText="1" readingOrder="1"/>
    </xf>
    <xf numFmtId="0" fontId="14" fillId="13" borderId="20" xfId="0" applyFont="1" applyFill="1" applyBorder="1" applyAlignment="1">
      <alignment horizontal="center" vertical="center" wrapText="1" readingOrder="1"/>
    </xf>
    <xf numFmtId="0" fontId="14" fillId="13" borderId="21" xfId="0" applyFont="1" applyFill="1" applyBorder="1" applyAlignment="1">
      <alignment horizontal="center" vertical="center" wrapText="1" readingOrder="1"/>
    </xf>
    <xf numFmtId="0" fontId="14" fillId="13" borderId="22" xfId="0" applyFont="1" applyFill="1" applyBorder="1" applyAlignment="1">
      <alignment horizontal="center" vertical="center" wrapText="1" readingOrder="1"/>
    </xf>
    <xf numFmtId="0" fontId="14" fillId="13" borderId="0" xfId="0" applyFont="1" applyFill="1" applyAlignment="1">
      <alignment horizontal="center" vertical="center" wrapText="1" readingOrder="1"/>
    </xf>
    <xf numFmtId="0" fontId="14" fillId="13" borderId="23" xfId="0" applyFont="1" applyFill="1" applyBorder="1" applyAlignment="1">
      <alignment horizontal="center" vertical="center" wrapText="1" readingOrder="1"/>
    </xf>
    <xf numFmtId="0" fontId="14" fillId="13" borderId="24" xfId="0" applyFont="1" applyFill="1" applyBorder="1" applyAlignment="1">
      <alignment horizontal="center" vertical="center" wrapText="1" readingOrder="1"/>
    </xf>
    <xf numFmtId="0" fontId="14" fillId="13" borderId="25" xfId="0" applyFont="1" applyFill="1" applyBorder="1" applyAlignment="1">
      <alignment horizontal="center" vertical="center" wrapText="1" readingOrder="1"/>
    </xf>
    <xf numFmtId="0" fontId="14" fillId="13" borderId="26" xfId="0" applyFont="1" applyFill="1" applyBorder="1" applyAlignment="1">
      <alignment horizontal="center" vertical="center" wrapText="1" readingOrder="1"/>
    </xf>
    <xf numFmtId="0" fontId="14" fillId="5" borderId="19" xfId="0" applyFont="1" applyFill="1" applyBorder="1" applyAlignment="1">
      <alignment horizontal="center" vertical="center" wrapText="1" readingOrder="1"/>
    </xf>
    <xf numFmtId="0" fontId="14" fillId="5" borderId="20" xfId="0" applyFont="1" applyFill="1" applyBorder="1" applyAlignment="1">
      <alignment horizontal="center" vertical="center" wrapText="1" readingOrder="1"/>
    </xf>
    <xf numFmtId="0" fontId="14" fillId="5" borderId="21" xfId="0" applyFont="1" applyFill="1" applyBorder="1" applyAlignment="1">
      <alignment horizontal="center" vertical="center" wrapText="1" readingOrder="1"/>
    </xf>
    <xf numFmtId="0" fontId="14" fillId="5" borderId="22" xfId="0" applyFont="1" applyFill="1" applyBorder="1" applyAlignment="1">
      <alignment horizontal="center" vertical="center" wrapText="1" readingOrder="1"/>
    </xf>
    <xf numFmtId="0" fontId="14" fillId="5" borderId="0" xfId="0" applyFont="1" applyFill="1" applyAlignment="1">
      <alignment horizontal="center" vertical="center" wrapText="1" readingOrder="1"/>
    </xf>
    <xf numFmtId="0" fontId="14" fillId="5" borderId="23" xfId="0" applyFont="1" applyFill="1" applyBorder="1" applyAlignment="1">
      <alignment horizontal="center" vertical="center" wrapText="1" readingOrder="1"/>
    </xf>
    <xf numFmtId="0" fontId="14" fillId="5" borderId="24" xfId="0" applyFont="1" applyFill="1" applyBorder="1" applyAlignment="1">
      <alignment horizontal="center" vertical="center" wrapText="1" readingOrder="1"/>
    </xf>
    <xf numFmtId="0" fontId="14" fillId="5" borderId="25" xfId="0" applyFont="1" applyFill="1" applyBorder="1" applyAlignment="1">
      <alignment horizontal="center" vertical="center" wrapText="1" readingOrder="1"/>
    </xf>
    <xf numFmtId="0" fontId="14" fillId="5" borderId="26" xfId="0" applyFont="1" applyFill="1" applyBorder="1" applyAlignment="1">
      <alignment horizontal="center" vertical="center" wrapText="1" readingOrder="1"/>
    </xf>
    <xf numFmtId="0" fontId="10" fillId="0" borderId="11" xfId="0" applyFont="1" applyBorder="1" applyAlignment="1">
      <alignment horizontal="center" vertical="center" wrapText="1"/>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1" fillId="10" borderId="0" xfId="0" applyFont="1" applyFill="1" applyAlignment="1">
      <alignment horizontal="center" vertical="center" wrapText="1" readingOrder="1"/>
    </xf>
    <xf numFmtId="0" fontId="10" fillId="0" borderId="18" xfId="0" applyFont="1" applyBorder="1" applyAlignment="1">
      <alignment horizontal="center" vertical="center" wrapText="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7" fillId="0" borderId="0" xfId="0" applyFont="1" applyAlignment="1">
      <alignment horizontal="center" vertical="center" wrapText="1"/>
    </xf>
    <xf numFmtId="0" fontId="28" fillId="11" borderId="19" xfId="0" applyFont="1" applyFill="1" applyBorder="1" applyAlignment="1">
      <alignment horizontal="center" vertical="center" wrapText="1" readingOrder="1"/>
    </xf>
    <xf numFmtId="0" fontId="28" fillId="11" borderId="20" xfId="0" applyFont="1" applyFill="1" applyBorder="1" applyAlignment="1">
      <alignment horizontal="center" vertical="center" wrapText="1" readingOrder="1"/>
    </xf>
    <xf numFmtId="0" fontId="28" fillId="11" borderId="21" xfId="0" applyFont="1" applyFill="1" applyBorder="1" applyAlignment="1">
      <alignment horizontal="center" vertical="center" wrapText="1" readingOrder="1"/>
    </xf>
    <xf numFmtId="0" fontId="28" fillId="11" borderId="22"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23" xfId="0" applyFont="1" applyFill="1" applyBorder="1" applyAlignment="1">
      <alignment horizontal="center" vertical="center" wrapText="1" readingOrder="1"/>
    </xf>
    <xf numFmtId="0" fontId="28" fillId="11" borderId="24" xfId="0" applyFont="1" applyFill="1" applyBorder="1" applyAlignment="1">
      <alignment horizontal="center" vertical="center" wrapText="1" readingOrder="1"/>
    </xf>
    <xf numFmtId="0" fontId="28" fillId="11" borderId="25" xfId="0" applyFont="1" applyFill="1" applyBorder="1" applyAlignment="1">
      <alignment horizontal="center" vertical="center" wrapText="1" readingOrder="1"/>
    </xf>
    <xf numFmtId="0" fontId="28" fillId="11" borderId="26" xfId="0" applyFont="1" applyFill="1" applyBorder="1" applyAlignment="1">
      <alignment horizontal="center" vertical="center" wrapText="1" readingOrder="1"/>
    </xf>
    <xf numFmtId="0" fontId="29" fillId="0" borderId="11" xfId="0" applyFont="1" applyBorder="1" applyAlignment="1">
      <alignment horizontal="center" vertical="center" wrapText="1"/>
    </xf>
    <xf numFmtId="0" fontId="29" fillId="0" borderId="18" xfId="0" applyFont="1" applyBorder="1" applyAlignment="1">
      <alignment horizontal="center" vertical="center"/>
    </xf>
    <xf numFmtId="0" fontId="29" fillId="0" borderId="13" xfId="0" applyFont="1" applyBorder="1" applyAlignment="1">
      <alignment horizontal="center" vertical="center" wrapText="1"/>
    </xf>
    <xf numFmtId="0" fontId="29" fillId="0" borderId="0" xfId="0" applyFont="1" applyAlignment="1">
      <alignment horizontal="center"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8" fillId="12" borderId="19" xfId="0" applyFont="1" applyFill="1" applyBorder="1" applyAlignment="1">
      <alignment horizontal="center" vertical="center" wrapText="1" readingOrder="1"/>
    </xf>
    <xf numFmtId="0" fontId="28" fillId="12" borderId="20" xfId="0" applyFont="1" applyFill="1" applyBorder="1" applyAlignment="1">
      <alignment horizontal="center" vertical="center" wrapText="1" readingOrder="1"/>
    </xf>
    <xf numFmtId="0" fontId="28" fillId="12" borderId="21" xfId="0" applyFont="1" applyFill="1" applyBorder="1" applyAlignment="1">
      <alignment horizontal="center" vertical="center" wrapText="1" readingOrder="1"/>
    </xf>
    <xf numFmtId="0" fontId="28" fillId="12" borderId="22" xfId="0" applyFont="1" applyFill="1" applyBorder="1" applyAlignment="1">
      <alignment horizontal="center" vertical="center" wrapText="1" readingOrder="1"/>
    </xf>
    <xf numFmtId="0" fontId="28" fillId="12" borderId="0" xfId="0" applyFont="1" applyFill="1" applyAlignment="1">
      <alignment horizontal="center" vertical="center" wrapText="1" readingOrder="1"/>
    </xf>
    <xf numFmtId="0" fontId="28" fillId="12" borderId="23" xfId="0" applyFont="1" applyFill="1" applyBorder="1" applyAlignment="1">
      <alignment horizontal="center" vertical="center" wrapText="1" readingOrder="1"/>
    </xf>
    <xf numFmtId="0" fontId="28" fillId="12" borderId="24" xfId="0" applyFont="1" applyFill="1" applyBorder="1" applyAlignment="1">
      <alignment horizontal="center" vertical="center" wrapText="1" readingOrder="1"/>
    </xf>
    <xf numFmtId="0" fontId="28" fillId="12" borderId="25" xfId="0" applyFont="1" applyFill="1" applyBorder="1" applyAlignment="1">
      <alignment horizontal="center" vertical="center" wrapText="1" readingOrder="1"/>
    </xf>
    <xf numFmtId="0" fontId="28" fillId="12" borderId="26" xfId="0" applyFont="1" applyFill="1" applyBorder="1" applyAlignment="1">
      <alignment horizontal="center" vertical="center" wrapText="1" readingOrder="1"/>
    </xf>
    <xf numFmtId="0" fontId="27" fillId="0" borderId="0" xfId="0" applyFont="1" applyAlignment="1">
      <alignment horizontal="center" vertical="center" wrapText="1"/>
    </xf>
    <xf numFmtId="0" fontId="15" fillId="0" borderId="0" xfId="0" applyFont="1" applyAlignment="1">
      <alignment horizontal="center" vertical="center" wrapText="1"/>
    </xf>
    <xf numFmtId="0" fontId="29" fillId="0" borderId="12"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8" fillId="5" borderId="19" xfId="0" applyFont="1" applyFill="1" applyBorder="1" applyAlignment="1">
      <alignment horizontal="center" vertical="center" wrapText="1" readingOrder="1"/>
    </xf>
    <xf numFmtId="0" fontId="28" fillId="5" borderId="20" xfId="0" applyFont="1" applyFill="1" applyBorder="1" applyAlignment="1">
      <alignment horizontal="center" vertical="center" wrapText="1" readingOrder="1"/>
    </xf>
    <xf numFmtId="0" fontId="28" fillId="5" borderId="21" xfId="0" applyFont="1" applyFill="1" applyBorder="1" applyAlignment="1">
      <alignment horizontal="center" vertical="center" wrapText="1" readingOrder="1"/>
    </xf>
    <xf numFmtId="0" fontId="28" fillId="5" borderId="22" xfId="0" applyFont="1" applyFill="1" applyBorder="1" applyAlignment="1">
      <alignment horizontal="center" vertical="center" wrapText="1" readingOrder="1"/>
    </xf>
    <xf numFmtId="0" fontId="28" fillId="5" borderId="0" xfId="0" applyFont="1" applyFill="1" applyAlignment="1">
      <alignment horizontal="center" vertical="center" wrapText="1" readingOrder="1"/>
    </xf>
    <xf numFmtId="0" fontId="28" fillId="5" borderId="23" xfId="0" applyFont="1" applyFill="1" applyBorder="1" applyAlignment="1">
      <alignment horizontal="center" vertical="center" wrapText="1" readingOrder="1"/>
    </xf>
    <xf numFmtId="0" fontId="28" fillId="5" borderId="24" xfId="0" applyFont="1" applyFill="1" applyBorder="1" applyAlignment="1">
      <alignment horizontal="center" vertical="center" wrapText="1" readingOrder="1"/>
    </xf>
    <xf numFmtId="0" fontId="28" fillId="5" borderId="25" xfId="0" applyFont="1" applyFill="1" applyBorder="1" applyAlignment="1">
      <alignment horizontal="center" vertical="center" wrapText="1" readingOrder="1"/>
    </xf>
    <xf numFmtId="0" fontId="28" fillId="5" borderId="26" xfId="0" applyFont="1" applyFill="1" applyBorder="1" applyAlignment="1">
      <alignment horizontal="center" vertical="center" wrapText="1" readingOrder="1"/>
    </xf>
    <xf numFmtId="0" fontId="28" fillId="13" borderId="19" xfId="0" applyFont="1" applyFill="1" applyBorder="1" applyAlignment="1">
      <alignment horizontal="center" vertical="center" wrapText="1" readingOrder="1"/>
    </xf>
    <xf numFmtId="0" fontId="28" fillId="13" borderId="20" xfId="0" applyFont="1" applyFill="1" applyBorder="1" applyAlignment="1">
      <alignment horizontal="center" vertical="center" wrapText="1" readingOrder="1"/>
    </xf>
    <xf numFmtId="0" fontId="28" fillId="13" borderId="21" xfId="0" applyFont="1" applyFill="1" applyBorder="1" applyAlignment="1">
      <alignment horizontal="center" vertical="center" wrapText="1" readingOrder="1"/>
    </xf>
    <xf numFmtId="0" fontId="28" fillId="13" borderId="22" xfId="0" applyFont="1" applyFill="1" applyBorder="1" applyAlignment="1">
      <alignment horizontal="center" vertical="center" wrapText="1" readingOrder="1"/>
    </xf>
    <xf numFmtId="0" fontId="28" fillId="13" borderId="0" xfId="0" applyFont="1" applyFill="1" applyAlignment="1">
      <alignment horizontal="center" vertical="center" wrapText="1" readingOrder="1"/>
    </xf>
    <xf numFmtId="0" fontId="28" fillId="13" borderId="23" xfId="0" applyFont="1" applyFill="1" applyBorder="1" applyAlignment="1">
      <alignment horizontal="center" vertical="center" wrapText="1" readingOrder="1"/>
    </xf>
    <xf numFmtId="0" fontId="28" fillId="13" borderId="24" xfId="0" applyFont="1" applyFill="1" applyBorder="1" applyAlignment="1">
      <alignment horizontal="center" vertical="center" wrapText="1" readingOrder="1"/>
    </xf>
    <xf numFmtId="0" fontId="28" fillId="13" borderId="25" xfId="0" applyFont="1" applyFill="1" applyBorder="1" applyAlignment="1">
      <alignment horizontal="center" vertical="center" wrapText="1" readingOrder="1"/>
    </xf>
    <xf numFmtId="0" fontId="28" fillId="13" borderId="26" xfId="0" applyFont="1" applyFill="1" applyBorder="1" applyAlignment="1">
      <alignment horizontal="center" vertical="center" wrapText="1" readingOrder="1"/>
    </xf>
    <xf numFmtId="0" fontId="29" fillId="0" borderId="18" xfId="0" applyFont="1" applyBorder="1" applyAlignment="1">
      <alignment horizontal="center" vertical="center" wrapText="1"/>
    </xf>
    <xf numFmtId="0" fontId="64" fillId="0" borderId="32" xfId="0" applyFont="1" applyBorder="1" applyAlignment="1">
      <alignment horizontal="center" vertical="center"/>
    </xf>
    <xf numFmtId="0" fontId="54" fillId="0" borderId="54" xfId="0" applyFont="1" applyBorder="1" applyAlignment="1">
      <alignment horizontal="center"/>
    </xf>
    <xf numFmtId="0" fontId="54" fillId="0" borderId="51" xfId="0" applyFont="1" applyBorder="1" applyAlignment="1">
      <alignment horizontal="center"/>
    </xf>
    <xf numFmtId="0" fontId="54" fillId="0" borderId="33" xfId="0" applyFont="1" applyBorder="1" applyAlignment="1">
      <alignment horizontal="center"/>
    </xf>
    <xf numFmtId="0" fontId="51" fillId="0" borderId="54" xfId="0" applyFont="1" applyBorder="1" applyAlignment="1">
      <alignment horizontal="center" vertical="center"/>
    </xf>
    <xf numFmtId="0" fontId="54" fillId="0" borderId="51" xfId="0" applyFont="1" applyBorder="1" applyAlignment="1">
      <alignment horizontal="center" vertical="center"/>
    </xf>
    <xf numFmtId="0" fontId="54" fillId="0" borderId="33" xfId="0" applyFont="1" applyBorder="1" applyAlignment="1">
      <alignment horizontal="center" vertical="center"/>
    </xf>
    <xf numFmtId="0" fontId="58" fillId="0" borderId="55" xfId="0" applyFont="1" applyBorder="1" applyAlignment="1">
      <alignment horizontal="center" vertical="center" wrapText="1" readingOrder="1"/>
    </xf>
    <xf numFmtId="0" fontId="58" fillId="0" borderId="60" xfId="0" applyFont="1" applyBorder="1" applyAlignment="1">
      <alignment horizontal="center" vertical="center" wrapText="1" readingOrder="1"/>
    </xf>
    <xf numFmtId="0" fontId="58" fillId="0" borderId="56" xfId="0" applyFont="1" applyBorder="1" applyAlignment="1">
      <alignment horizontal="center" vertical="center" wrapText="1" readingOrder="1"/>
    </xf>
    <xf numFmtId="0" fontId="56" fillId="6" borderId="55" xfId="0" applyFont="1" applyFill="1" applyBorder="1" applyAlignment="1">
      <alignment horizontal="center" vertical="center" wrapText="1" readingOrder="1"/>
    </xf>
    <xf numFmtId="0" fontId="56" fillId="6" borderId="60" xfId="0" applyFont="1" applyFill="1" applyBorder="1" applyAlignment="1">
      <alignment horizontal="center" vertical="center" wrapText="1" readingOrder="1"/>
    </xf>
    <xf numFmtId="0" fontId="56" fillId="6" borderId="56" xfId="0" applyFont="1" applyFill="1" applyBorder="1" applyAlignment="1">
      <alignment horizontal="center" vertical="center" wrapText="1" readingOrder="1"/>
    </xf>
    <xf numFmtId="0" fontId="55" fillId="0" borderId="32" xfId="0" applyFont="1" applyBorder="1" applyAlignment="1">
      <alignment horizontal="center" vertical="center"/>
    </xf>
    <xf numFmtId="0" fontId="54" fillId="0" borderId="32" xfId="0" applyFont="1" applyBorder="1" applyAlignment="1">
      <alignment horizontal="center"/>
    </xf>
    <xf numFmtId="0" fontId="52" fillId="0" borderId="57" xfId="0" applyFont="1" applyBorder="1" applyAlignment="1">
      <alignment horizontal="center" vertical="center"/>
    </xf>
    <xf numFmtId="0" fontId="52" fillId="0" borderId="44" xfId="0" applyFont="1" applyBorder="1" applyAlignment="1">
      <alignment horizontal="center" vertical="center"/>
    </xf>
    <xf numFmtId="0" fontId="52" fillId="0" borderId="58" xfId="0" applyFont="1" applyBorder="1" applyAlignment="1">
      <alignment horizontal="center" vertical="center"/>
    </xf>
    <xf numFmtId="0" fontId="52" fillId="0" borderId="46" xfId="0" applyFont="1" applyBorder="1" applyAlignment="1">
      <alignment horizontal="center" vertical="center"/>
    </xf>
    <xf numFmtId="0" fontId="52" fillId="0" borderId="59" xfId="0" applyFont="1" applyBorder="1" applyAlignment="1">
      <alignment horizontal="center" vertical="center"/>
    </xf>
    <xf numFmtId="0" fontId="52" fillId="0" borderId="45" xfId="0" applyFont="1" applyBorder="1" applyAlignment="1">
      <alignment horizontal="center" vertical="center"/>
    </xf>
    <xf numFmtId="0" fontId="5" fillId="3" borderId="32" xfId="0" applyFont="1" applyFill="1" applyBorder="1" applyAlignment="1">
      <alignment horizontal="center"/>
    </xf>
    <xf numFmtId="0" fontId="26" fillId="14" borderId="15" xfId="0" applyFont="1" applyFill="1" applyBorder="1" applyAlignment="1">
      <alignment horizontal="center" vertical="center" wrapText="1" readingOrder="1"/>
    </xf>
    <xf numFmtId="0" fontId="26" fillId="14" borderId="17" xfId="0" applyFont="1" applyFill="1" applyBorder="1" applyAlignment="1">
      <alignment horizontal="center" vertical="center" wrapText="1" readingOrder="1"/>
    </xf>
    <xf numFmtId="0" fontId="26" fillId="14" borderId="16" xfId="0" applyFont="1" applyFill="1" applyBorder="1" applyAlignment="1">
      <alignment horizontal="center" vertical="center" wrapText="1" readingOrder="1"/>
    </xf>
    <xf numFmtId="0" fontId="21" fillId="3" borderId="0" xfId="0" applyFont="1" applyFill="1" applyAlignment="1">
      <alignment horizontal="justify" vertical="center" wrapText="1"/>
    </xf>
    <xf numFmtId="0" fontId="23" fillId="14" borderId="41" xfId="0" applyFont="1" applyFill="1" applyBorder="1" applyAlignment="1">
      <alignment horizontal="center" vertical="center" wrapText="1" readingOrder="1"/>
    </xf>
    <xf numFmtId="0" fontId="23" fillId="14" borderId="42" xfId="0" applyFont="1" applyFill="1" applyBorder="1" applyAlignment="1">
      <alignment horizontal="center" vertical="center" wrapText="1" readingOrder="1"/>
    </xf>
    <xf numFmtId="0" fontId="23" fillId="3" borderId="52" xfId="0" applyFont="1" applyFill="1" applyBorder="1" applyAlignment="1">
      <alignment horizontal="center" vertical="center" wrapText="1" readingOrder="1"/>
    </xf>
    <xf numFmtId="0" fontId="23" fillId="3" borderId="53" xfId="0" applyFont="1" applyFill="1" applyBorder="1" applyAlignment="1">
      <alignment horizontal="center" vertical="center" wrapText="1" readingOrder="1"/>
    </xf>
    <xf numFmtId="0" fontId="23" fillId="3" borderId="39" xfId="0" applyFont="1" applyFill="1" applyBorder="1" applyAlignment="1">
      <alignment horizontal="center" vertical="center" wrapText="1" readingOrder="1"/>
    </xf>
    <xf numFmtId="0" fontId="23" fillId="3" borderId="50" xfId="0" applyFont="1" applyFill="1" applyBorder="1" applyAlignment="1">
      <alignment horizontal="center" vertical="center" wrapText="1" readingOrder="1"/>
    </xf>
    <xf numFmtId="0" fontId="23" fillId="3" borderId="51" xfId="0" applyFont="1" applyFill="1" applyBorder="1" applyAlignment="1">
      <alignment horizontal="center" vertical="center" wrapText="1" readingOrder="1"/>
    </xf>
    <xf numFmtId="0" fontId="23" fillId="3" borderId="33" xfId="0" applyFont="1" applyFill="1" applyBorder="1" applyAlignment="1">
      <alignment horizontal="center" vertical="center" wrapText="1" readingOrder="1"/>
    </xf>
    <xf numFmtId="0" fontId="23" fillId="3" borderId="32" xfId="0" applyFont="1" applyFill="1" applyBorder="1" applyAlignment="1">
      <alignment horizontal="center" vertical="center" wrapText="1" readingOrder="1"/>
    </xf>
    <xf numFmtId="0" fontId="23" fillId="3" borderId="34" xfId="0" applyFont="1" applyFill="1" applyBorder="1" applyAlignment="1">
      <alignment horizontal="center" vertical="center" wrapText="1" readingOrder="1"/>
    </xf>
    <xf numFmtId="0" fontId="23" fillId="3" borderId="36" xfId="0" applyFont="1" applyFill="1" applyBorder="1" applyAlignment="1">
      <alignment horizontal="center" vertical="center" wrapText="1" readingOrder="1"/>
    </xf>
    <xf numFmtId="0" fontId="23" fillId="3" borderId="37" xfId="0" applyFont="1" applyFill="1" applyBorder="1" applyAlignment="1">
      <alignment horizontal="center" vertical="center" wrapText="1" readingOrder="1"/>
    </xf>
    <xf numFmtId="0" fontId="0" fillId="0" borderId="0" xfId="0" applyAlignment="1">
      <alignment horizontal="center" vertical="center"/>
    </xf>
    <xf numFmtId="0" fontId="0" fillId="0" borderId="32" xfId="0" applyBorder="1" applyAlignment="1">
      <alignment horizontal="center"/>
    </xf>
    <xf numFmtId="0" fontId="18" fillId="0" borderId="32" xfId="0" applyFont="1" applyBorder="1" applyAlignment="1">
      <alignment horizontal="center" vertical="center" wrapText="1"/>
    </xf>
    <xf numFmtId="0" fontId="43"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4" fillId="0" borderId="49" xfId="0" applyFont="1" applyBorder="1" applyAlignment="1">
      <alignment horizontal="center" vertical="center" wrapText="1"/>
    </xf>
    <xf numFmtId="0" fontId="44" fillId="0" borderId="48" xfId="0" applyFont="1" applyBorder="1" applyAlignment="1">
      <alignment horizontal="center" vertical="center" wrapText="1"/>
    </xf>
    <xf numFmtId="0" fontId="51"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35" fillId="2" borderId="6" xfId="0" applyFont="1" applyFill="1" applyBorder="1" applyAlignment="1">
      <alignment horizontal="left" vertical="center"/>
    </xf>
    <xf numFmtId="0" fontId="35" fillId="2" borderId="7" xfId="0" applyFont="1" applyFill="1" applyBorder="1" applyAlignment="1">
      <alignment horizontal="left" vertical="center"/>
    </xf>
    <xf numFmtId="0" fontId="35" fillId="3" borderId="6" xfId="0" applyFont="1" applyFill="1" applyBorder="1" applyAlignment="1" applyProtection="1">
      <alignment horizontal="left" vertical="center"/>
      <protection locked="0"/>
    </xf>
    <xf numFmtId="0" fontId="35" fillId="3" borderId="10" xfId="0" applyFont="1" applyFill="1" applyBorder="1" applyAlignment="1" applyProtection="1">
      <alignment horizontal="left" vertical="center"/>
      <protection locked="0"/>
    </xf>
    <xf numFmtId="0" fontId="35" fillId="3" borderId="7" xfId="0" applyFont="1" applyFill="1" applyBorder="1" applyAlignment="1" applyProtection="1">
      <alignment horizontal="left" vertical="center"/>
      <protection locked="0"/>
    </xf>
    <xf numFmtId="0" fontId="50" fillId="3" borderId="0" xfId="0" applyFont="1" applyFill="1" applyAlignment="1">
      <alignment horizontal="left" vertical="center"/>
    </xf>
    <xf numFmtId="0" fontId="70" fillId="3" borderId="6" xfId="0" applyFont="1" applyFill="1" applyBorder="1" applyAlignment="1" applyProtection="1">
      <alignment horizontal="left" vertical="center" wrapText="1"/>
      <protection locked="0"/>
    </xf>
    <xf numFmtId="0" fontId="70" fillId="3" borderId="10" xfId="0" applyFont="1" applyFill="1" applyBorder="1" applyAlignment="1" applyProtection="1">
      <alignment horizontal="left" vertical="center" wrapText="1"/>
      <protection locked="0"/>
    </xf>
    <xf numFmtId="0" fontId="70" fillId="3" borderId="7" xfId="0" applyFont="1" applyFill="1" applyBorder="1" applyAlignment="1" applyProtection="1">
      <alignment horizontal="left" vertical="center" wrapText="1"/>
      <protection locked="0"/>
    </xf>
    <xf numFmtId="0" fontId="50" fillId="3" borderId="0" xfId="0" applyFont="1" applyFill="1" applyAlignment="1">
      <alignment horizontal="justify" vertical="center"/>
    </xf>
    <xf numFmtId="0" fontId="49" fillId="2" borderId="6"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7" xfId="0" applyFont="1" applyFill="1" applyBorder="1" applyAlignment="1">
      <alignment horizontal="center" vertical="center"/>
    </xf>
    <xf numFmtId="0" fontId="71" fillId="2" borderId="4" xfId="0" applyFont="1" applyFill="1" applyBorder="1" applyAlignment="1">
      <alignment horizontal="center" vertical="center" textRotation="90"/>
    </xf>
    <xf numFmtId="0" fontId="49" fillId="2" borderId="2" xfId="0" applyFont="1" applyFill="1" applyBorder="1" applyAlignment="1">
      <alignment horizontal="center" vertical="center"/>
    </xf>
    <xf numFmtId="0" fontId="49" fillId="2" borderId="5" xfId="0" applyFont="1" applyFill="1" applyBorder="1" applyAlignment="1">
      <alignment horizontal="center" vertical="center" wrapText="1"/>
    </xf>
    <xf numFmtId="0" fontId="49" fillId="2" borderId="5" xfId="0" applyFont="1" applyFill="1" applyBorder="1" applyAlignment="1">
      <alignment horizontal="center" vertical="center"/>
    </xf>
    <xf numFmtId="0" fontId="49" fillId="2" borderId="4"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xf>
    <xf numFmtId="0" fontId="49" fillId="2" borderId="9" xfId="0" applyFont="1" applyFill="1" applyBorder="1" applyAlignment="1">
      <alignment horizontal="center" vertical="center" wrapText="1"/>
    </xf>
    <xf numFmtId="0" fontId="49" fillId="2" borderId="4" xfId="0" applyFont="1" applyFill="1" applyBorder="1" applyAlignment="1">
      <alignment horizontal="center" vertical="center" textRotation="90" wrapText="1"/>
    </xf>
    <xf numFmtId="0" fontId="49" fillId="2" borderId="2" xfId="0" applyFont="1" applyFill="1" applyBorder="1" applyAlignment="1">
      <alignment horizontal="center" vertical="center" wrapText="1"/>
    </xf>
    <xf numFmtId="0" fontId="49" fillId="2" borderId="2" xfId="0" applyFont="1" applyFill="1" applyBorder="1" applyAlignment="1">
      <alignment horizontal="center" vertical="center" textRotation="90" wrapText="1"/>
    </xf>
    <xf numFmtId="0" fontId="71" fillId="2" borderId="5" xfId="0" applyFont="1" applyFill="1" applyBorder="1" applyAlignment="1">
      <alignment horizontal="center" vertical="center" textRotation="90"/>
    </xf>
    <xf numFmtId="0" fontId="49" fillId="2" borderId="3" xfId="0" applyFont="1" applyFill="1" applyBorder="1" applyAlignment="1">
      <alignment horizontal="center" vertical="center"/>
    </xf>
    <xf numFmtId="0" fontId="49" fillId="2" borderId="5" xfId="0" applyFont="1" applyFill="1" applyBorder="1" applyAlignment="1">
      <alignment horizontal="center" vertical="center" textRotation="90" wrapText="1"/>
    </xf>
    <xf numFmtId="0" fontId="49" fillId="2" borderId="2" xfId="0" applyFont="1" applyFill="1" applyBorder="1" applyAlignment="1">
      <alignment horizontal="center" vertical="center" textRotation="90"/>
    </xf>
    <xf numFmtId="0" fontId="50" fillId="0" borderId="4" xfId="0" applyFont="1" applyBorder="1" applyAlignment="1">
      <alignment horizontal="center" vertical="center"/>
    </xf>
    <xf numFmtId="0" fontId="37" fillId="0" borderId="4" xfId="0"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hidden="1"/>
    </xf>
    <xf numFmtId="0" fontId="37" fillId="0" borderId="4" xfId="0" applyFont="1" applyBorder="1" applyAlignment="1" applyProtection="1">
      <alignment horizontal="center" vertical="center"/>
      <protection hidden="1"/>
    </xf>
    <xf numFmtId="0" fontId="2" fillId="0" borderId="2" xfId="0" applyFont="1" applyBorder="1" applyAlignment="1">
      <alignment horizontal="center" vertical="center"/>
    </xf>
    <xf numFmtId="0" fontId="34" fillId="0" borderId="2" xfId="0" applyFont="1" applyBorder="1" applyAlignment="1" applyProtection="1">
      <alignment horizontal="justify" vertical="center" wrapText="1"/>
      <protection locked="0"/>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164" fontId="2" fillId="0" borderId="2" xfId="1" applyNumberFormat="1" applyFont="1" applyBorder="1" applyAlignment="1">
      <alignment horizontal="center" vertical="center"/>
    </xf>
    <xf numFmtId="0" fontId="37" fillId="0" borderId="2" xfId="0" applyFont="1" applyBorder="1" applyAlignment="1" applyProtection="1">
      <alignment horizontal="center" vertical="center" textRotation="90" wrapText="1"/>
      <protection hidden="1"/>
    </xf>
    <xf numFmtId="9" fontId="2" fillId="0" borderId="4" xfId="0" applyNumberFormat="1" applyFont="1" applyBorder="1" applyAlignment="1" applyProtection="1">
      <alignment horizontal="center" vertical="center"/>
      <protection hidden="1"/>
    </xf>
    <xf numFmtId="0" fontId="37" fillId="0" borderId="2"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textRotation="90"/>
      <protection locked="0"/>
    </xf>
    <xf numFmtId="0" fontId="34" fillId="0" borderId="2" xfId="0" applyFont="1" applyBorder="1" applyAlignment="1" applyProtection="1">
      <alignment horizontal="center" vertical="center" wrapText="1"/>
      <protection locked="0"/>
    </xf>
    <xf numFmtId="14" fontId="34" fillId="0" borderId="2" xfId="0" applyNumberFormat="1" applyFont="1" applyBorder="1" applyAlignment="1" applyProtection="1">
      <alignment horizontal="center" vertical="center"/>
      <protection locked="0"/>
    </xf>
    <xf numFmtId="14" fontId="53" fillId="0" borderId="2" xfId="0" applyNumberFormat="1" applyFont="1" applyBorder="1" applyAlignment="1" applyProtection="1">
      <alignment horizontal="center" vertical="center"/>
      <protection locked="0"/>
    </xf>
    <xf numFmtId="0" fontId="53" fillId="0" borderId="2" xfId="0" applyFont="1" applyBorder="1" applyAlignment="1" applyProtection="1">
      <alignment horizontal="center" vertical="top" wrapText="1"/>
      <protection locked="0"/>
    </xf>
    <xf numFmtId="0" fontId="53" fillId="0" borderId="2" xfId="0" applyFont="1" applyBorder="1" applyAlignment="1" applyProtection="1">
      <alignment horizontal="center" vertical="center"/>
      <protection locked="0"/>
    </xf>
    <xf numFmtId="0" fontId="50" fillId="0" borderId="8" xfId="0" applyFont="1" applyBorder="1" applyAlignment="1">
      <alignment horizontal="center" vertical="center"/>
    </xf>
    <xf numFmtId="0" fontId="37" fillId="0" borderId="8" xfId="0"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0" fontId="37" fillId="0" borderId="8" xfId="0" applyFont="1" applyBorder="1" applyAlignment="1" applyProtection="1">
      <alignment horizontal="center" vertical="center"/>
      <protection hidden="1"/>
    </xf>
    <xf numFmtId="0" fontId="2" fillId="0" borderId="2" xfId="0" applyFont="1" applyBorder="1" applyAlignment="1" applyProtection="1">
      <alignment horizontal="justify" vertical="center" wrapText="1"/>
      <protection locked="0"/>
    </xf>
    <xf numFmtId="0" fontId="2" fillId="0" borderId="2"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protection locked="0"/>
    </xf>
    <xf numFmtId="14" fontId="50" fillId="0" borderId="2" xfId="0" applyNumberFormat="1" applyFont="1" applyBorder="1" applyAlignment="1" applyProtection="1">
      <alignment horizontal="center" vertical="center"/>
      <protection locked="0"/>
    </xf>
    <xf numFmtId="0" fontId="50" fillId="0" borderId="2" xfId="0" applyFont="1" applyBorder="1" applyAlignment="1" applyProtection="1">
      <alignment horizontal="center" vertical="top" wrapText="1"/>
      <protection locked="0"/>
    </xf>
    <xf numFmtId="0" fontId="50" fillId="0" borderId="2" xfId="0" applyFont="1" applyBorder="1" applyAlignment="1" applyProtection="1">
      <alignment horizontal="center" vertical="center"/>
      <protection locked="0"/>
    </xf>
    <xf numFmtId="0" fontId="2" fillId="0" borderId="2" xfId="0" applyFont="1" applyBorder="1" applyAlignment="1">
      <alignment horizontal="center" vertical="top"/>
    </xf>
    <xf numFmtId="0" fontId="2" fillId="0" borderId="2" xfId="0" applyFont="1" applyBorder="1" applyAlignment="1" applyProtection="1">
      <alignment horizontal="justify" vertical="center"/>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164" fontId="2" fillId="0" borderId="2" xfId="1" applyNumberFormat="1" applyFont="1" applyBorder="1" applyAlignment="1">
      <alignment horizontal="center" vertical="top"/>
    </xf>
    <xf numFmtId="0" fontId="37"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37"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center" vertical="top"/>
      <protection locked="0"/>
    </xf>
    <xf numFmtId="14" fontId="2" fillId="0" borderId="2" xfId="0" applyNumberFormat="1" applyFont="1" applyBorder="1" applyAlignment="1" applyProtection="1">
      <alignment horizontal="center" vertical="top"/>
      <protection locked="0"/>
    </xf>
    <xf numFmtId="14" fontId="50" fillId="0" borderId="2" xfId="0" applyNumberFormat="1" applyFont="1" applyBorder="1" applyAlignment="1" applyProtection="1">
      <alignment horizontal="center" vertical="top"/>
      <protection locked="0"/>
    </xf>
    <xf numFmtId="0" fontId="50" fillId="0" borderId="2" xfId="0" applyFont="1" applyBorder="1" applyAlignment="1" applyProtection="1">
      <alignment horizontal="center" vertical="top"/>
      <protection locked="0"/>
    </xf>
    <xf numFmtId="0" fontId="50" fillId="0" borderId="5" xfId="0" applyFont="1" applyBorder="1" applyAlignment="1">
      <alignment horizontal="center" vertical="center"/>
    </xf>
    <xf numFmtId="0" fontId="37" fillId="0" borderId="5" xfId="0"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0" fontId="37" fillId="0" borderId="5" xfId="0" applyFont="1" applyBorder="1" applyAlignment="1" applyProtection="1">
      <alignment horizontal="center" vertical="center"/>
      <protection hidden="1"/>
    </xf>
    <xf numFmtId="0" fontId="34" fillId="0" borderId="2" xfId="0" applyFont="1" applyBorder="1" applyAlignment="1" applyProtection="1">
      <alignment horizontal="justify" vertical="center"/>
      <protection locked="0"/>
    </xf>
    <xf numFmtId="0" fontId="34" fillId="0" borderId="2" xfId="0" applyFont="1" applyBorder="1" applyAlignment="1" applyProtection="1">
      <alignment horizontal="center" vertical="center"/>
      <protection locked="0"/>
    </xf>
    <xf numFmtId="0" fontId="34" fillId="0" borderId="2" xfId="0" applyFont="1" applyBorder="1" applyAlignment="1" applyProtection="1">
      <alignment horizontal="center" vertical="top" wrapText="1"/>
      <protection locked="0"/>
    </xf>
    <xf numFmtId="0" fontId="2" fillId="0" borderId="4" xfId="0" applyFont="1" applyBorder="1" applyAlignment="1">
      <alignment horizontal="center" vertical="center"/>
    </xf>
    <xf numFmtId="0" fontId="34" fillId="0" borderId="4" xfId="0" applyFont="1" applyBorder="1" applyAlignment="1" applyProtection="1">
      <alignment horizontal="justify" vertical="center" wrapText="1"/>
      <protection locked="0"/>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textRotation="90"/>
      <protection locked="0"/>
    </xf>
    <xf numFmtId="9" fontId="2" fillId="0" borderId="4" xfId="0" applyNumberFormat="1" applyFont="1" applyBorder="1" applyAlignment="1" applyProtection="1">
      <alignment horizontal="center" vertical="center"/>
      <protection hidden="1"/>
    </xf>
    <xf numFmtId="164" fontId="2" fillId="0" borderId="4" xfId="1" applyNumberFormat="1" applyFont="1" applyBorder="1" applyAlignment="1">
      <alignment horizontal="center" vertical="center"/>
    </xf>
    <xf numFmtId="0" fontId="37" fillId="0" borderId="4" xfId="0" applyFont="1" applyBorder="1" applyAlignment="1" applyProtection="1">
      <alignment horizontal="center" vertical="center" textRotation="90" wrapText="1"/>
      <protection hidden="1"/>
    </xf>
    <xf numFmtId="0" fontId="37" fillId="0" borderId="4" xfId="0" applyFont="1" applyBorder="1" applyAlignment="1" applyProtection="1">
      <alignment horizontal="center" vertical="center" textRotation="90"/>
      <protection hidden="1"/>
    </xf>
    <xf numFmtId="0" fontId="2" fillId="0" borderId="5" xfId="0" applyFont="1" applyBorder="1" applyAlignment="1">
      <alignment horizontal="center" vertical="center"/>
    </xf>
    <xf numFmtId="0" fontId="34" fillId="0" borderId="5" xfId="0" applyFont="1" applyBorder="1" applyAlignment="1" applyProtection="1">
      <alignment horizontal="justify" vertical="center" wrapText="1"/>
      <protection locked="0"/>
    </xf>
    <xf numFmtId="0" fontId="2" fillId="0" borderId="5" xfId="0" applyFont="1" applyBorder="1" applyAlignment="1" applyProtection="1">
      <alignment horizontal="center" vertical="center"/>
      <protection hidden="1"/>
    </xf>
    <xf numFmtId="0" fontId="2" fillId="0" borderId="5" xfId="0" applyFont="1" applyBorder="1" applyAlignment="1" applyProtection="1">
      <alignment horizontal="center" vertical="center" textRotation="90"/>
      <protection locked="0"/>
    </xf>
    <xf numFmtId="9" fontId="2" fillId="0" borderId="5" xfId="0" applyNumberFormat="1" applyFont="1" applyBorder="1" applyAlignment="1" applyProtection="1">
      <alignment horizontal="center" vertical="center"/>
      <protection hidden="1"/>
    </xf>
    <xf numFmtId="164" fontId="2" fillId="0" borderId="5" xfId="1" applyNumberFormat="1" applyFont="1" applyBorder="1" applyAlignment="1">
      <alignment horizontal="center" vertical="center"/>
    </xf>
    <xf numFmtId="0" fontId="37" fillId="0" borderId="5" xfId="0" applyFont="1" applyBorder="1" applyAlignment="1" applyProtection="1">
      <alignment horizontal="center" vertical="center" textRotation="90" wrapText="1"/>
      <protection hidden="1"/>
    </xf>
    <xf numFmtId="0" fontId="37" fillId="0" borderId="5" xfId="0" applyFont="1" applyBorder="1" applyAlignment="1" applyProtection="1">
      <alignment horizontal="center" vertical="center" textRotation="90"/>
      <protection hidden="1"/>
    </xf>
    <xf numFmtId="0" fontId="2" fillId="0" borderId="0" xfId="0" applyFont="1"/>
    <xf numFmtId="0" fontId="34" fillId="0" borderId="10" xfId="0" applyFont="1" applyBorder="1" applyAlignment="1" applyProtection="1">
      <alignment horizontal="justify" vertical="center" wrapText="1"/>
      <protection locked="0"/>
    </xf>
    <xf numFmtId="0" fontId="2" fillId="0" borderId="8" xfId="0" applyFont="1" applyBorder="1" applyAlignment="1">
      <alignment horizontal="center" vertical="center"/>
    </xf>
    <xf numFmtId="0" fontId="32" fillId="0" borderId="2" xfId="0" applyFont="1" applyBorder="1" applyAlignment="1" applyProtection="1">
      <alignment horizontal="justify" vertical="center" wrapText="1"/>
      <protection locked="0"/>
    </xf>
    <xf numFmtId="0" fontId="50" fillId="0" borderId="2" xfId="0" applyFont="1" applyBorder="1" applyAlignment="1" applyProtection="1">
      <alignment horizontal="center" vertical="top"/>
      <protection hidden="1"/>
    </xf>
    <xf numFmtId="0" fontId="50" fillId="0" borderId="2" xfId="0" applyFont="1" applyBorder="1" applyAlignment="1" applyProtection="1">
      <alignment horizontal="center" vertical="top" textRotation="90"/>
      <protection locked="0"/>
    </xf>
    <xf numFmtId="9" fontId="50" fillId="0" borderId="2" xfId="0" applyNumberFormat="1" applyFont="1" applyBorder="1" applyAlignment="1" applyProtection="1">
      <alignment horizontal="center" vertical="top"/>
      <protection hidden="1"/>
    </xf>
    <xf numFmtId="164" fontId="50" fillId="0" borderId="2" xfId="1" applyNumberFormat="1" applyFont="1" applyBorder="1" applyAlignment="1">
      <alignment horizontal="center" vertical="top"/>
    </xf>
    <xf numFmtId="0" fontId="49" fillId="0" borderId="2" xfId="0" applyFont="1" applyBorder="1" applyAlignment="1" applyProtection="1">
      <alignment horizontal="center" vertical="top" textRotation="90" wrapText="1"/>
      <protection hidden="1"/>
    </xf>
    <xf numFmtId="9" fontId="50" fillId="0" borderId="4" xfId="0" applyNumberFormat="1" applyFont="1" applyBorder="1" applyAlignment="1" applyProtection="1">
      <alignment horizontal="center" vertical="top"/>
      <protection hidden="1"/>
    </xf>
    <xf numFmtId="0" fontId="49" fillId="0" borderId="2" xfId="0" applyFont="1" applyBorder="1" applyAlignment="1" applyProtection="1">
      <alignment horizontal="center" vertical="top" textRotation="90"/>
      <protection hidden="1"/>
    </xf>
    <xf numFmtId="0" fontId="50" fillId="0" borderId="4" xfId="0" applyFont="1" applyBorder="1" applyAlignment="1" applyProtection="1">
      <alignment horizontal="center" vertical="top" textRotation="90"/>
      <protection locked="0"/>
    </xf>
    <xf numFmtId="0" fontId="50" fillId="0" borderId="2" xfId="0" applyFont="1" applyBorder="1" applyAlignment="1" applyProtection="1">
      <alignment horizontal="justify" vertical="center"/>
      <protection locked="0"/>
    </xf>
    <xf numFmtId="0" fontId="50" fillId="0" borderId="4" xfId="0" applyFont="1" applyBorder="1" applyAlignment="1" applyProtection="1">
      <alignment horizontal="center" vertical="top"/>
      <protection locked="0"/>
    </xf>
    <xf numFmtId="9" fontId="50" fillId="0" borderId="4" xfId="0" applyNumberFormat="1" applyFont="1" applyBorder="1" applyAlignment="1" applyProtection="1">
      <alignment horizontal="center" vertical="top" wrapText="1"/>
      <protection hidden="1"/>
    </xf>
    <xf numFmtId="9" fontId="50" fillId="0" borderId="4" xfId="0" applyNumberFormat="1" applyFont="1" applyBorder="1" applyAlignment="1" applyProtection="1">
      <alignment horizontal="center" vertical="top" wrapText="1"/>
      <protection locked="0"/>
    </xf>
    <xf numFmtId="0" fontId="49" fillId="0" borderId="4" xfId="0" applyFont="1" applyBorder="1" applyAlignment="1" applyProtection="1">
      <alignment horizontal="center" vertical="top" wrapText="1"/>
      <protection hidden="1"/>
    </xf>
    <xf numFmtId="0" fontId="49" fillId="0" borderId="4" xfId="0" applyFont="1" applyBorder="1" applyAlignment="1" applyProtection="1">
      <alignment horizontal="center" vertical="top"/>
      <protection hidden="1"/>
    </xf>
    <xf numFmtId="0" fontId="50" fillId="0" borderId="2" xfId="0" applyFont="1" applyBorder="1" applyAlignment="1">
      <alignment horizontal="center" vertical="top"/>
    </xf>
    <xf numFmtId="0" fontId="50" fillId="0" borderId="2" xfId="0" applyFont="1" applyBorder="1" applyAlignment="1" applyProtection="1">
      <alignment horizontal="center" vertical="center"/>
      <protection hidden="1"/>
    </xf>
    <xf numFmtId="0" fontId="50" fillId="0" borderId="2" xfId="0" applyFont="1" applyBorder="1" applyAlignment="1" applyProtection="1">
      <alignment horizontal="center" vertical="center" textRotation="90"/>
      <protection locked="0"/>
    </xf>
    <xf numFmtId="9" fontId="50" fillId="0" borderId="2" xfId="0" applyNumberFormat="1" applyFont="1" applyBorder="1" applyAlignment="1" applyProtection="1">
      <alignment horizontal="center" vertical="center"/>
      <protection hidden="1"/>
    </xf>
    <xf numFmtId="164" fontId="50" fillId="0" borderId="2" xfId="1" applyNumberFormat="1" applyFont="1" applyBorder="1" applyAlignment="1">
      <alignment horizontal="center" vertical="center"/>
    </xf>
    <xf numFmtId="0" fontId="49" fillId="0" borderId="2" xfId="0" applyFont="1" applyBorder="1" applyAlignment="1" applyProtection="1">
      <alignment horizontal="center" vertical="center" textRotation="90" wrapText="1"/>
      <protection hidden="1"/>
    </xf>
    <xf numFmtId="9" fontId="50" fillId="0" borderId="4" xfId="0" applyNumberFormat="1" applyFont="1" applyBorder="1" applyAlignment="1" applyProtection="1">
      <alignment horizontal="center" vertical="center"/>
      <protection hidden="1"/>
    </xf>
    <xf numFmtId="0" fontId="49" fillId="0" borderId="2" xfId="0" applyFont="1" applyBorder="1" applyAlignment="1" applyProtection="1">
      <alignment horizontal="center" vertical="center" textRotation="90"/>
      <protection hidden="1"/>
    </xf>
    <xf numFmtId="0" fontId="50" fillId="0" borderId="4" xfId="0" applyFont="1" applyBorder="1" applyAlignment="1" applyProtection="1">
      <alignment horizontal="center" vertical="center" textRotation="90"/>
      <protection locked="0"/>
    </xf>
    <xf numFmtId="0" fontId="50" fillId="0" borderId="8" xfId="0" applyFont="1" applyBorder="1" applyAlignment="1" applyProtection="1">
      <alignment horizontal="center" vertical="top"/>
      <protection locked="0"/>
    </xf>
    <xf numFmtId="9" fontId="50" fillId="0" borderId="8" xfId="0" applyNumberFormat="1" applyFont="1" applyBorder="1" applyAlignment="1" applyProtection="1">
      <alignment horizontal="center" vertical="top" wrapText="1"/>
      <protection hidden="1"/>
    </xf>
    <xf numFmtId="9" fontId="50" fillId="0" borderId="8" xfId="0" applyNumberFormat="1" applyFont="1" applyBorder="1" applyAlignment="1" applyProtection="1">
      <alignment horizontal="center" vertical="top" wrapText="1"/>
      <protection locked="0"/>
    </xf>
    <xf numFmtId="0" fontId="49" fillId="0" borderId="8" xfId="0" applyFont="1" applyBorder="1" applyAlignment="1" applyProtection="1">
      <alignment horizontal="center" vertical="top" wrapText="1"/>
      <protection hidden="1"/>
    </xf>
    <xf numFmtId="0" fontId="49" fillId="0" borderId="8" xfId="0" applyFont="1" applyBorder="1" applyAlignment="1" applyProtection="1">
      <alignment horizontal="center" vertical="top"/>
      <protection hidden="1"/>
    </xf>
    <xf numFmtId="0" fontId="50" fillId="0" borderId="5" xfId="0" applyFont="1" applyBorder="1" applyAlignment="1" applyProtection="1">
      <alignment horizontal="center" vertical="top"/>
      <protection locked="0"/>
    </xf>
    <xf numFmtId="9" fontId="50" fillId="0" borderId="5" xfId="0" applyNumberFormat="1" applyFont="1" applyBorder="1" applyAlignment="1" applyProtection="1">
      <alignment horizontal="center" vertical="top" wrapText="1"/>
      <protection hidden="1"/>
    </xf>
    <xf numFmtId="9" fontId="50" fillId="0" borderId="5" xfId="0" applyNumberFormat="1" applyFont="1" applyBorder="1" applyAlignment="1" applyProtection="1">
      <alignment horizontal="center" vertical="top" wrapText="1"/>
      <protection locked="0"/>
    </xf>
    <xf numFmtId="0" fontId="49" fillId="0" borderId="5" xfId="0" applyFont="1" applyBorder="1" applyAlignment="1" applyProtection="1">
      <alignment horizontal="center" vertical="top" wrapText="1"/>
      <protection hidden="1"/>
    </xf>
    <xf numFmtId="0" fontId="49" fillId="0" borderId="5" xfId="0" applyFont="1" applyBorder="1" applyAlignment="1" applyProtection="1">
      <alignment horizontal="center" vertical="top"/>
      <protection hidden="1"/>
    </xf>
    <xf numFmtId="0" fontId="50" fillId="0" borderId="2" xfId="0" applyFont="1" applyBorder="1" applyAlignment="1">
      <alignment horizontal="center" vertical="center"/>
    </xf>
    <xf numFmtId="0" fontId="50" fillId="0" borderId="6" xfId="0" applyFont="1" applyBorder="1" applyAlignment="1">
      <alignment horizontal="left" vertical="center" wrapText="1"/>
    </xf>
    <xf numFmtId="0" fontId="50" fillId="0" borderId="10" xfId="0" applyFont="1" applyBorder="1" applyAlignment="1">
      <alignment horizontal="left" vertical="center" wrapText="1"/>
    </xf>
    <xf numFmtId="0" fontId="50" fillId="0" borderId="7" xfId="0" applyFont="1" applyBorder="1" applyAlignment="1">
      <alignment horizontal="left"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0">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407727</xdr:colOff>
      <xdr:row>0</xdr:row>
      <xdr:rowOff>15875</xdr:rowOff>
    </xdr:from>
    <xdr:to>
      <xdr:col>3</xdr:col>
      <xdr:colOff>14287</xdr:colOff>
      <xdr:row>3</xdr:row>
      <xdr:rowOff>143786</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617402" y="15875"/>
          <a:ext cx="1044835" cy="870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ABEL%20PAREJA/Downloads/Mapa%20Riesgos%20Fiscales%202024%20-%20PLANEAC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refreshError="1"/>
      <sheetData sheetId="1" refreshError="1"/>
      <sheetData sheetId="2" refreshError="1"/>
      <sheetData sheetId="3" refreshError="1"/>
      <sheetData sheetId="4" refreshError="1"/>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sheetData>
      <sheetData sheetId="6" refreshError="1"/>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zoomScaleNormal="100" workbookViewId="0">
      <selection activeCell="B8" sqref="B8:H9"/>
    </sheetView>
  </sheetViews>
  <sheetFormatPr baseColWidth="10" defaultColWidth="11.42578125" defaultRowHeight="15" x14ac:dyDescent="0.25"/>
  <cols>
    <col min="1" max="1" width="2.7109375" style="41" customWidth="1" collapsed="1"/>
    <col min="2" max="3" width="24.7109375" style="41" customWidth="1" collapsed="1"/>
    <col min="4" max="4" width="16" style="41" customWidth="1" collapsed="1"/>
    <col min="5" max="5" width="24.7109375" style="41" customWidth="1" collapsed="1"/>
    <col min="6" max="6" width="27.7109375" style="41" customWidth="1" collapsed="1"/>
    <col min="7" max="7" width="24.7109375" style="41" customWidth="1" collapsed="1"/>
    <col min="8" max="8" width="40.28515625" style="41" customWidth="1" collapsed="1"/>
    <col min="9" max="16384" width="11.42578125" style="41" collapsed="1"/>
  </cols>
  <sheetData>
    <row r="1" spans="2:8" x14ac:dyDescent="0.25">
      <c r="B1" s="131"/>
      <c r="C1" s="132" t="s">
        <v>0</v>
      </c>
      <c r="D1" s="133"/>
      <c r="E1" s="133"/>
      <c r="F1" s="133"/>
      <c r="G1" s="133"/>
      <c r="H1" s="63" t="s">
        <v>1</v>
      </c>
    </row>
    <row r="2" spans="2:8" x14ac:dyDescent="0.25">
      <c r="B2" s="131"/>
      <c r="C2" s="133"/>
      <c r="D2" s="133"/>
      <c r="E2" s="133"/>
      <c r="F2" s="133"/>
      <c r="G2" s="133"/>
      <c r="H2" s="63" t="s">
        <v>2</v>
      </c>
    </row>
    <row r="3" spans="2:8" x14ac:dyDescent="0.25">
      <c r="B3" s="131"/>
      <c r="C3" s="133"/>
      <c r="D3" s="133"/>
      <c r="E3" s="133"/>
      <c r="F3" s="133"/>
      <c r="G3" s="133"/>
      <c r="H3" s="63" t="s">
        <v>3</v>
      </c>
    </row>
    <row r="4" spans="2:8" x14ac:dyDescent="0.25">
      <c r="B4" s="131"/>
      <c r="C4" s="133"/>
      <c r="D4" s="133"/>
      <c r="E4" s="133"/>
      <c r="F4" s="133"/>
      <c r="G4" s="133"/>
      <c r="H4" s="63" t="s">
        <v>4</v>
      </c>
    </row>
    <row r="5" spans="2:8" x14ac:dyDescent="0.25">
      <c r="B5" s="125"/>
      <c r="C5" s="126"/>
      <c r="D5" s="126"/>
      <c r="E5" s="126"/>
      <c r="F5" s="126"/>
      <c r="G5" s="126"/>
      <c r="H5" s="127"/>
    </row>
    <row r="6" spans="2:8" ht="18" x14ac:dyDescent="0.25">
      <c r="B6" s="134" t="s">
        <v>5</v>
      </c>
      <c r="C6" s="134"/>
      <c r="D6" s="134"/>
      <c r="E6" s="134"/>
      <c r="F6" s="134"/>
      <c r="G6" s="134"/>
      <c r="H6" s="134"/>
    </row>
    <row r="7" spans="2:8" x14ac:dyDescent="0.25">
      <c r="B7" s="128"/>
      <c r="C7" s="129"/>
      <c r="D7" s="129"/>
      <c r="E7" s="129"/>
      <c r="F7" s="129"/>
      <c r="G7" s="129"/>
      <c r="H7" s="130"/>
    </row>
    <row r="8" spans="2:8" ht="63" customHeight="1" x14ac:dyDescent="0.25">
      <c r="B8" s="117" t="s">
        <v>6</v>
      </c>
      <c r="C8" s="117"/>
      <c r="D8" s="117"/>
      <c r="E8" s="117"/>
      <c r="F8" s="117"/>
      <c r="G8" s="117"/>
      <c r="H8" s="117"/>
    </row>
    <row r="9" spans="2:8" ht="63" customHeight="1" x14ac:dyDescent="0.25">
      <c r="B9" s="117"/>
      <c r="C9" s="117"/>
      <c r="D9" s="117"/>
      <c r="E9" s="117"/>
      <c r="F9" s="117"/>
      <c r="G9" s="117"/>
      <c r="H9" s="117"/>
    </row>
    <row r="10" spans="2:8" ht="16.5" x14ac:dyDescent="0.25">
      <c r="B10" s="118" t="s">
        <v>7</v>
      </c>
      <c r="C10" s="119"/>
      <c r="D10" s="119"/>
      <c r="E10" s="119"/>
      <c r="F10" s="119"/>
      <c r="G10" s="119"/>
      <c r="H10" s="119"/>
    </row>
    <row r="11" spans="2:8" ht="95.25" customHeight="1" x14ac:dyDescent="0.25">
      <c r="B11" s="120" t="s">
        <v>8</v>
      </c>
      <c r="C11" s="120"/>
      <c r="D11" s="120"/>
      <c r="E11" s="120"/>
      <c r="F11" s="120"/>
      <c r="G11" s="120"/>
      <c r="H11" s="120"/>
    </row>
    <row r="12" spans="2:8" ht="16.5" x14ac:dyDescent="0.25">
      <c r="B12" s="66"/>
      <c r="C12" s="67"/>
      <c r="D12" s="67"/>
      <c r="E12" s="67"/>
      <c r="F12" s="67"/>
      <c r="G12" s="67"/>
      <c r="H12" s="67"/>
    </row>
    <row r="13" spans="2:8" ht="16.5" customHeight="1" x14ac:dyDescent="0.25">
      <c r="B13" s="121" t="s">
        <v>9</v>
      </c>
      <c r="C13" s="121"/>
      <c r="D13" s="121"/>
      <c r="E13" s="121"/>
      <c r="F13" s="121"/>
      <c r="G13" s="121"/>
      <c r="H13" s="121"/>
    </row>
    <row r="14" spans="2:8" ht="16.5" customHeight="1" x14ac:dyDescent="0.25">
      <c r="B14" s="121"/>
      <c r="C14" s="121"/>
      <c r="D14" s="121"/>
      <c r="E14" s="121"/>
      <c r="F14" s="121"/>
      <c r="G14" s="121"/>
      <c r="H14" s="121"/>
    </row>
    <row r="15" spans="2:8" ht="11.65" customHeight="1" x14ac:dyDescent="0.25">
      <c r="B15" s="68"/>
      <c r="C15" s="69"/>
      <c r="D15" s="69"/>
      <c r="E15" s="69"/>
      <c r="F15" s="69"/>
      <c r="G15" s="68"/>
      <c r="H15" s="68"/>
    </row>
    <row r="16" spans="2:8" ht="27.4" customHeight="1" x14ac:dyDescent="0.25">
      <c r="B16" s="122" t="s">
        <v>10</v>
      </c>
      <c r="C16" s="122"/>
      <c r="D16" s="122"/>
      <c r="E16" s="122"/>
      <c r="F16" s="122"/>
      <c r="G16" s="122"/>
      <c r="H16" s="122"/>
    </row>
    <row r="17" spans="2:8" x14ac:dyDescent="0.25">
      <c r="B17" s="69"/>
      <c r="C17" s="123" t="s">
        <v>11</v>
      </c>
      <c r="D17" s="123"/>
      <c r="E17" s="124" t="s">
        <v>12</v>
      </c>
      <c r="F17" s="124"/>
      <c r="G17" s="69"/>
      <c r="H17" s="69"/>
    </row>
    <row r="18" spans="2:8" ht="13.5" customHeight="1" x14ac:dyDescent="0.25">
      <c r="B18" s="65"/>
      <c r="C18" s="116" t="s">
        <v>13</v>
      </c>
      <c r="D18" s="116"/>
      <c r="E18" s="115" t="s">
        <v>14</v>
      </c>
      <c r="F18" s="115"/>
      <c r="G18" s="65"/>
      <c r="H18" s="65"/>
    </row>
    <row r="19" spans="2:8" ht="13.5" customHeight="1" x14ac:dyDescent="0.25">
      <c r="B19" s="65"/>
      <c r="C19" s="116" t="s">
        <v>15</v>
      </c>
      <c r="D19" s="116"/>
      <c r="E19" s="115" t="s">
        <v>16</v>
      </c>
      <c r="F19" s="115"/>
      <c r="G19" s="65"/>
      <c r="H19" s="65"/>
    </row>
    <row r="20" spans="2:8" ht="13.5" customHeight="1" x14ac:dyDescent="0.25">
      <c r="B20" s="65"/>
      <c r="C20" s="116" t="s">
        <v>17</v>
      </c>
      <c r="D20" s="116"/>
      <c r="E20" s="115" t="s">
        <v>18</v>
      </c>
      <c r="F20" s="115"/>
      <c r="G20" s="65"/>
      <c r="H20" s="65"/>
    </row>
    <row r="21" spans="2:8" ht="27" customHeight="1" x14ac:dyDescent="0.25">
      <c r="B21" s="65"/>
      <c r="C21" s="116" t="s">
        <v>19</v>
      </c>
      <c r="D21" s="116"/>
      <c r="E21" s="115" t="s">
        <v>20</v>
      </c>
      <c r="F21" s="115"/>
      <c r="G21" s="65"/>
      <c r="H21" s="65"/>
    </row>
    <row r="22" spans="2:8" ht="30" customHeight="1" x14ac:dyDescent="0.25">
      <c r="B22" s="65"/>
      <c r="C22" s="114" t="s">
        <v>21</v>
      </c>
      <c r="D22" s="114"/>
      <c r="E22" s="115" t="s">
        <v>22</v>
      </c>
      <c r="F22" s="115"/>
      <c r="G22" s="65"/>
      <c r="H22" s="65"/>
    </row>
    <row r="23" spans="2:8" ht="44.25" customHeight="1" x14ac:dyDescent="0.25">
      <c r="B23" s="65"/>
      <c r="C23" s="114" t="s">
        <v>23</v>
      </c>
      <c r="D23" s="114"/>
      <c r="E23" s="115" t="s">
        <v>24</v>
      </c>
      <c r="F23" s="115"/>
      <c r="G23" s="65"/>
      <c r="H23" s="65"/>
    </row>
    <row r="24" spans="2:8" ht="69" customHeight="1" x14ac:dyDescent="0.25">
      <c r="B24" s="65"/>
      <c r="C24" s="114" t="s">
        <v>25</v>
      </c>
      <c r="D24" s="114"/>
      <c r="E24" s="115" t="s">
        <v>26</v>
      </c>
      <c r="F24" s="115"/>
      <c r="G24" s="65"/>
      <c r="H24" s="65"/>
    </row>
    <row r="25" spans="2:8" ht="69.75" customHeight="1" x14ac:dyDescent="0.25">
      <c r="B25" s="65"/>
      <c r="C25" s="114" t="s">
        <v>27</v>
      </c>
      <c r="D25" s="114"/>
      <c r="E25" s="115" t="s">
        <v>28</v>
      </c>
      <c r="F25" s="115"/>
      <c r="G25" s="65"/>
      <c r="H25" s="65"/>
    </row>
    <row r="26" spans="2:8" ht="63.75" customHeight="1" x14ac:dyDescent="0.25">
      <c r="B26" s="65"/>
      <c r="C26" s="114" t="s">
        <v>29</v>
      </c>
      <c r="D26" s="114"/>
      <c r="E26" s="115" t="s">
        <v>30</v>
      </c>
      <c r="F26" s="115"/>
      <c r="G26" s="65"/>
      <c r="H26" s="65"/>
    </row>
    <row r="27" spans="2:8" ht="64.5" customHeight="1" x14ac:dyDescent="0.25">
      <c r="B27" s="65"/>
      <c r="C27" s="114" t="s">
        <v>31</v>
      </c>
      <c r="D27" s="114"/>
      <c r="E27" s="115" t="s">
        <v>32</v>
      </c>
      <c r="F27" s="115"/>
      <c r="G27" s="65"/>
      <c r="H27" s="65"/>
    </row>
    <row r="28" spans="2:8" ht="41.25" customHeight="1" x14ac:dyDescent="0.25">
      <c r="B28" s="65"/>
      <c r="C28" s="114" t="s">
        <v>33</v>
      </c>
      <c r="D28" s="114"/>
      <c r="E28" s="115" t="s">
        <v>34</v>
      </c>
      <c r="F28" s="115"/>
      <c r="G28" s="65"/>
      <c r="H28" s="65"/>
    </row>
    <row r="29" spans="2:8" ht="40.5" customHeight="1" x14ac:dyDescent="0.25">
      <c r="B29" s="65"/>
      <c r="C29" s="114" t="s">
        <v>35</v>
      </c>
      <c r="D29" s="114"/>
      <c r="E29" s="115" t="s">
        <v>36</v>
      </c>
      <c r="F29" s="115"/>
      <c r="G29" s="65"/>
      <c r="H29" s="65"/>
    </row>
    <row r="30" spans="2:8" ht="42" customHeight="1" x14ac:dyDescent="0.25">
      <c r="B30" s="65"/>
      <c r="C30" s="114" t="s">
        <v>37</v>
      </c>
      <c r="D30" s="114"/>
      <c r="E30" s="115" t="s">
        <v>38</v>
      </c>
      <c r="F30" s="115"/>
      <c r="G30" s="65"/>
      <c r="H30" s="65"/>
    </row>
    <row r="31" spans="2:8" ht="24.75" customHeight="1" x14ac:dyDescent="0.25">
      <c r="B31" s="65"/>
      <c r="C31" s="114" t="s">
        <v>39</v>
      </c>
      <c r="D31" s="114"/>
      <c r="E31" s="115" t="s">
        <v>40</v>
      </c>
      <c r="F31" s="115"/>
      <c r="G31" s="65"/>
      <c r="H31" s="65"/>
    </row>
    <row r="32" spans="2:8" ht="23.25" customHeight="1" x14ac:dyDescent="0.25">
      <c r="B32" s="65"/>
      <c r="C32" s="114" t="s">
        <v>41</v>
      </c>
      <c r="D32" s="114"/>
      <c r="E32" s="115" t="s">
        <v>42</v>
      </c>
      <c r="F32" s="115"/>
      <c r="G32" s="65"/>
      <c r="H32" s="65"/>
    </row>
    <row r="33" spans="2:8" ht="30.75" customHeight="1" x14ac:dyDescent="0.25">
      <c r="B33" s="65"/>
      <c r="C33" s="114" t="s">
        <v>43</v>
      </c>
      <c r="D33" s="114"/>
      <c r="E33" s="115" t="s">
        <v>44</v>
      </c>
      <c r="F33" s="115"/>
      <c r="G33" s="65"/>
      <c r="H33" s="65"/>
    </row>
    <row r="34" spans="2:8" ht="35.25" customHeight="1" x14ac:dyDescent="0.25">
      <c r="B34" s="65"/>
      <c r="C34" s="114" t="s">
        <v>43</v>
      </c>
      <c r="D34" s="114"/>
      <c r="E34" s="115" t="s">
        <v>44</v>
      </c>
      <c r="F34" s="115"/>
      <c r="G34" s="65"/>
      <c r="H34" s="65"/>
    </row>
    <row r="35" spans="2:8" ht="33" customHeight="1" x14ac:dyDescent="0.25">
      <c r="B35" s="65"/>
      <c r="C35" s="114" t="s">
        <v>45</v>
      </c>
      <c r="D35" s="114"/>
      <c r="E35" s="115" t="s">
        <v>46</v>
      </c>
      <c r="F35" s="115"/>
      <c r="G35" s="65"/>
      <c r="H35" s="65"/>
    </row>
    <row r="36" spans="2:8" ht="30" customHeight="1" x14ac:dyDescent="0.25">
      <c r="B36" s="65"/>
      <c r="C36" s="114" t="s">
        <v>47</v>
      </c>
      <c r="D36" s="114"/>
      <c r="E36" s="115" t="s">
        <v>48</v>
      </c>
      <c r="F36" s="115"/>
      <c r="G36" s="65"/>
      <c r="H36" s="65"/>
    </row>
    <row r="37" spans="2:8" ht="35.25" customHeight="1" x14ac:dyDescent="0.25">
      <c r="B37" s="65"/>
      <c r="C37" s="114" t="s">
        <v>49</v>
      </c>
      <c r="D37" s="114"/>
      <c r="E37" s="115" t="s">
        <v>50</v>
      </c>
      <c r="F37" s="115"/>
      <c r="G37" s="65"/>
      <c r="H37" s="65"/>
    </row>
    <row r="38" spans="2:8" ht="31.5" customHeight="1" x14ac:dyDescent="0.25">
      <c r="B38" s="65"/>
      <c r="C38" s="114" t="s">
        <v>51</v>
      </c>
      <c r="D38" s="114"/>
      <c r="E38" s="115" t="s">
        <v>52</v>
      </c>
      <c r="F38" s="115"/>
      <c r="G38" s="65"/>
      <c r="H38" s="65"/>
    </row>
    <row r="39" spans="2:8" ht="54" customHeight="1" x14ac:dyDescent="0.25">
      <c r="B39" s="65"/>
      <c r="C39" s="114" t="s">
        <v>53</v>
      </c>
      <c r="D39" s="114"/>
      <c r="E39" s="115" t="s">
        <v>54</v>
      </c>
      <c r="F39" s="115"/>
      <c r="G39" s="65"/>
      <c r="H39" s="65"/>
    </row>
    <row r="40" spans="2:8" ht="30.75" customHeight="1" x14ac:dyDescent="0.25">
      <c r="B40" s="65"/>
      <c r="C40" s="114" t="s">
        <v>55</v>
      </c>
      <c r="D40" s="114"/>
      <c r="E40" s="115" t="s">
        <v>56</v>
      </c>
      <c r="F40" s="115"/>
      <c r="G40" s="65"/>
      <c r="H40" s="65"/>
    </row>
    <row r="41" spans="2:8" ht="74.25" customHeight="1" x14ac:dyDescent="0.25">
      <c r="B41" s="65"/>
      <c r="C41" s="114" t="s">
        <v>57</v>
      </c>
      <c r="D41" s="114"/>
      <c r="E41" s="115" t="s">
        <v>58</v>
      </c>
      <c r="F41" s="115"/>
      <c r="G41" s="65"/>
      <c r="H41" s="65"/>
    </row>
    <row r="42" spans="2:8" ht="82.5" customHeight="1" x14ac:dyDescent="0.25">
      <c r="B42" s="65"/>
      <c r="C42" s="114" t="s">
        <v>59</v>
      </c>
      <c r="D42" s="114"/>
      <c r="E42" s="115" t="s">
        <v>60</v>
      </c>
      <c r="F42" s="115"/>
      <c r="G42" s="65"/>
      <c r="H42" s="65"/>
    </row>
    <row r="43" spans="2:8" ht="6.75" customHeight="1" x14ac:dyDescent="0.25">
      <c r="B43" s="65"/>
      <c r="C43" s="70"/>
      <c r="D43" s="70"/>
      <c r="E43" s="71"/>
      <c r="F43" s="71"/>
      <c r="G43" s="65"/>
      <c r="H43" s="65"/>
    </row>
    <row r="44" spans="2:8" x14ac:dyDescent="0.25">
      <c r="B44" s="65"/>
      <c r="C44" s="72"/>
      <c r="D44" s="72"/>
      <c r="E44" s="72"/>
      <c r="F44" s="72"/>
      <c r="G44" s="65"/>
      <c r="H44" s="65"/>
    </row>
    <row r="45" spans="2:8" ht="21" customHeight="1" x14ac:dyDescent="0.25">
      <c r="B45" s="72" t="s">
        <v>61</v>
      </c>
      <c r="C45" s="72"/>
      <c r="D45" s="72"/>
      <c r="E45" s="72"/>
      <c r="F45" s="72"/>
      <c r="G45" s="72"/>
      <c r="H45" s="72"/>
    </row>
    <row r="46" spans="2:8" ht="20.25" customHeight="1" x14ac:dyDescent="0.25">
      <c r="B46" s="72" t="s">
        <v>62</v>
      </c>
      <c r="C46" s="72"/>
      <c r="D46" s="72"/>
      <c r="E46" s="72"/>
      <c r="F46" s="72"/>
      <c r="G46" s="72"/>
      <c r="H46" s="72"/>
    </row>
    <row r="47" spans="2:8" ht="20.25" customHeight="1" x14ac:dyDescent="0.25">
      <c r="B47" s="72" t="s">
        <v>63</v>
      </c>
      <c r="C47" s="72"/>
      <c r="D47" s="72"/>
      <c r="E47" s="72"/>
      <c r="F47" s="72"/>
      <c r="G47" s="72"/>
      <c r="H47" s="72"/>
    </row>
    <row r="48" spans="2:8" ht="20.25" customHeight="1" x14ac:dyDescent="0.25">
      <c r="B48" s="72" t="s">
        <v>64</v>
      </c>
      <c r="C48" s="72"/>
      <c r="D48" s="72"/>
      <c r="E48" s="72"/>
      <c r="F48" s="72"/>
      <c r="G48" s="72"/>
      <c r="H48" s="72"/>
    </row>
    <row r="49" spans="2:8" ht="16.5" customHeight="1" x14ac:dyDescent="0.25">
      <c r="B49" s="72" t="s">
        <v>65</v>
      </c>
      <c r="C49" s="72"/>
      <c r="D49" s="72"/>
      <c r="E49" s="72"/>
      <c r="F49" s="72"/>
      <c r="G49" s="72"/>
      <c r="H49" s="72"/>
    </row>
    <row r="50" spans="2:8" ht="17.25" customHeight="1" x14ac:dyDescent="0.25">
      <c r="B50" s="72" t="s">
        <v>66</v>
      </c>
      <c r="C50" s="65"/>
      <c r="D50" s="65"/>
      <c r="E50" s="65"/>
      <c r="F50" s="65"/>
      <c r="G50" s="65"/>
      <c r="H50" s="65"/>
    </row>
  </sheetData>
  <mergeCells count="62">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1:D41"/>
    <mergeCell ref="E41:F41"/>
    <mergeCell ref="C42:D42"/>
    <mergeCell ref="E42:F42"/>
    <mergeCell ref="C38:D38"/>
    <mergeCell ref="E38:F38"/>
    <mergeCell ref="C39:D39"/>
    <mergeCell ref="E39:F39"/>
    <mergeCell ref="C40:D40"/>
    <mergeCell ref="E40:F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113</v>
      </c>
    </row>
    <row r="4" spans="1:1" x14ac:dyDescent="0.2">
      <c r="A4" s="2" t="s">
        <v>225</v>
      </c>
    </row>
    <row r="5" spans="1:1" x14ac:dyDescent="0.2">
      <c r="A5" s="2" t="s">
        <v>126</v>
      </c>
    </row>
    <row r="6" spans="1:1" x14ac:dyDescent="0.2">
      <c r="A6" s="2" t="s">
        <v>228</v>
      </c>
    </row>
    <row r="7" spans="1:1" x14ac:dyDescent="0.2">
      <c r="A7" s="2" t="s">
        <v>114</v>
      </c>
    </row>
    <row r="8" spans="1:1" x14ac:dyDescent="0.2">
      <c r="A8" s="2" t="s">
        <v>115</v>
      </c>
    </row>
    <row r="9" spans="1:1" x14ac:dyDescent="0.2">
      <c r="A9" s="2" t="s">
        <v>234</v>
      </c>
    </row>
    <row r="10" spans="1:1" x14ac:dyDescent="0.2">
      <c r="A10" s="2" t="s">
        <v>116</v>
      </c>
    </row>
    <row r="11" spans="1:1" x14ac:dyDescent="0.2">
      <c r="A11" s="2" t="s">
        <v>237</v>
      </c>
    </row>
    <row r="12" spans="1:1" x14ac:dyDescent="0.2">
      <c r="A12" s="2" t="s">
        <v>360</v>
      </c>
    </row>
    <row r="13" spans="1:1" x14ac:dyDescent="0.2">
      <c r="A13" s="2" t="s">
        <v>361</v>
      </c>
    </row>
    <row r="14" spans="1:1" x14ac:dyDescent="0.2">
      <c r="A14" s="2" t="s">
        <v>362</v>
      </c>
    </row>
    <row r="16" spans="1:1" x14ac:dyDescent="0.2">
      <c r="A16" s="2" t="s">
        <v>363</v>
      </c>
    </row>
    <row r="17" spans="1:1" x14ac:dyDescent="0.2">
      <c r="A17" s="2" t="s">
        <v>348</v>
      </c>
    </row>
    <row r="18" spans="1:1" x14ac:dyDescent="0.2">
      <c r="A18" s="2" t="s">
        <v>349</v>
      </c>
    </row>
    <row r="20" spans="1:1" x14ac:dyDescent="0.2">
      <c r="A20" s="2" t="s">
        <v>352</v>
      </c>
    </row>
    <row r="21" spans="1:1" x14ac:dyDescent="0.2">
      <c r="A21" s="2" t="s">
        <v>353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5"/>
  <sheetViews>
    <sheetView tabSelected="1" topLeftCell="V40" zoomScale="110" zoomScaleNormal="110" workbookViewId="0">
      <selection activeCell="J43" sqref="J43:J48"/>
    </sheetView>
  </sheetViews>
  <sheetFormatPr baseColWidth="10" defaultColWidth="11.42578125" defaultRowHeight="14.25" x14ac:dyDescent="0.2"/>
  <cols>
    <col min="1" max="1" width="4" style="112" bestFit="1" customWidth="1"/>
    <col min="2" max="2" width="14.140625" style="112" customWidth="1"/>
    <col min="3" max="3" width="21.5703125" style="112" customWidth="1"/>
    <col min="4" max="4" width="32.5703125" style="112" customWidth="1"/>
    <col min="5" max="5" width="45" style="73" customWidth="1"/>
    <col min="6" max="6" width="20.5703125" style="113" customWidth="1"/>
    <col min="7" max="7" width="17.85546875" style="73" customWidth="1"/>
    <col min="8" max="8" width="16.5703125" style="73" customWidth="1"/>
    <col min="9" max="9" width="6.28515625" style="73" customWidth="1"/>
    <col min="10" max="10" width="27.28515625" style="73" customWidth="1"/>
    <col min="11" max="11" width="16.28515625" style="73" customWidth="1"/>
    <col min="12" max="12" width="17.5703125" style="73" customWidth="1"/>
    <col min="13" max="13" width="6.28515625" style="73" customWidth="1"/>
    <col min="14" max="14" width="16" style="73" customWidth="1"/>
    <col min="15" max="15" width="5.85546875" style="73" customWidth="1"/>
    <col min="16" max="16" width="43.5703125" style="111" customWidth="1"/>
    <col min="17" max="17" width="15.140625" style="73" customWidth="1"/>
    <col min="18" max="18" width="6.85546875" style="73" customWidth="1"/>
    <col min="19" max="19" width="5" style="73" customWidth="1"/>
    <col min="20" max="20" width="5.5703125" style="73" customWidth="1"/>
    <col min="21" max="21" width="7.140625" style="73" customWidth="1"/>
    <col min="22" max="22" width="6.7109375" style="73" customWidth="1"/>
    <col min="23" max="23" width="7.5703125" style="73" customWidth="1"/>
    <col min="24" max="24" width="9.28515625" style="73" customWidth="1"/>
    <col min="25" max="25" width="8.7109375" style="73" customWidth="1"/>
    <col min="26" max="26" width="10.42578125" style="73" customWidth="1"/>
    <col min="27" max="27" width="9.28515625" style="73" customWidth="1"/>
    <col min="28" max="28" width="9.140625" style="73" customWidth="1"/>
    <col min="29" max="29" width="8.42578125" style="73" customWidth="1"/>
    <col min="30" max="30" width="7.28515625" style="73" customWidth="1"/>
    <col min="31" max="31" width="44.140625" style="73" customWidth="1"/>
    <col min="32" max="32" width="18.85546875" style="73" customWidth="1"/>
    <col min="33" max="34" width="14.5703125" style="73" customWidth="1"/>
    <col min="35" max="35" width="14.85546875" style="73" customWidth="1"/>
    <col min="36" max="36" width="18.5703125" style="73" customWidth="1"/>
    <col min="37" max="37" width="31.5703125" style="73" customWidth="1"/>
    <col min="38" max="16384" width="11.42578125" style="73"/>
  </cols>
  <sheetData>
    <row r="1" spans="1:69" ht="19.5" customHeight="1" x14ac:dyDescent="0.2">
      <c r="A1" s="151"/>
      <c r="B1" s="152"/>
      <c r="C1" s="152"/>
      <c r="D1" s="153"/>
      <c r="E1" s="142" t="s">
        <v>0</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4"/>
      <c r="AJ1" s="138" t="s">
        <v>67</v>
      </c>
      <c r="AK1" s="139"/>
    </row>
    <row r="2" spans="1:69" ht="19.5" customHeight="1" x14ac:dyDescent="0.2">
      <c r="A2" s="154"/>
      <c r="B2" s="155"/>
      <c r="C2" s="155"/>
      <c r="D2" s="156"/>
      <c r="E2" s="145"/>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7"/>
      <c r="AJ2" s="140" t="s">
        <v>68</v>
      </c>
      <c r="AK2" s="141"/>
    </row>
    <row r="3" spans="1:69" ht="19.5" customHeight="1" x14ac:dyDescent="0.2">
      <c r="A3" s="154"/>
      <c r="B3" s="155"/>
      <c r="C3" s="155"/>
      <c r="D3" s="156"/>
      <c r="E3" s="145"/>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7"/>
      <c r="AJ3" s="140" t="s">
        <v>69</v>
      </c>
      <c r="AK3" s="141"/>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row>
    <row r="4" spans="1:69" ht="19.5" customHeight="1" x14ac:dyDescent="0.2">
      <c r="A4" s="157"/>
      <c r="B4" s="158"/>
      <c r="C4" s="158"/>
      <c r="D4" s="159"/>
      <c r="E4" s="148"/>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50"/>
      <c r="AJ4" s="140" t="s">
        <v>70</v>
      </c>
      <c r="AK4" s="141"/>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row>
    <row r="5" spans="1:69" ht="16.5" customHeight="1" x14ac:dyDescent="0.2">
      <c r="A5" s="102"/>
      <c r="B5" s="103"/>
      <c r="C5" s="102"/>
      <c r="D5" s="102"/>
      <c r="E5" s="74"/>
      <c r="F5" s="104"/>
      <c r="G5" s="74"/>
      <c r="H5" s="74"/>
      <c r="I5" s="74"/>
      <c r="J5" s="74"/>
      <c r="K5" s="74"/>
      <c r="L5" s="74"/>
      <c r="M5" s="74"/>
      <c r="N5" s="74"/>
      <c r="O5" s="74"/>
      <c r="P5" s="105"/>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row>
    <row r="6" spans="1:69" ht="23.25" customHeight="1" x14ac:dyDescent="0.2">
      <c r="A6" s="355" t="s">
        <v>71</v>
      </c>
      <c r="B6" s="356"/>
      <c r="C6" s="357" t="s">
        <v>72</v>
      </c>
      <c r="D6" s="358"/>
      <c r="E6" s="358"/>
      <c r="F6" s="358"/>
      <c r="G6" s="358"/>
      <c r="H6" s="358"/>
      <c r="I6" s="358"/>
      <c r="J6" s="358"/>
      <c r="K6" s="358"/>
      <c r="L6" s="358"/>
      <c r="M6" s="358"/>
      <c r="N6" s="359"/>
      <c r="O6" s="360"/>
      <c r="P6" s="360"/>
      <c r="Q6" s="360"/>
      <c r="R6" s="84"/>
      <c r="S6" s="84"/>
      <c r="T6" s="84"/>
      <c r="U6" s="84"/>
      <c r="V6" s="84"/>
      <c r="W6" s="84"/>
      <c r="X6" s="84"/>
      <c r="Y6" s="84"/>
      <c r="Z6" s="84"/>
      <c r="AA6" s="84"/>
      <c r="AB6" s="84"/>
      <c r="AC6" s="84"/>
      <c r="AD6" s="84"/>
      <c r="AE6" s="84"/>
      <c r="AF6" s="84"/>
      <c r="AG6" s="84"/>
      <c r="AH6" s="84"/>
      <c r="AI6" s="84"/>
      <c r="AJ6" s="84"/>
      <c r="AK6" s="8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row>
    <row r="7" spans="1:69" ht="28.5" customHeight="1" x14ac:dyDescent="0.2">
      <c r="A7" s="355" t="s">
        <v>73</v>
      </c>
      <c r="B7" s="356"/>
      <c r="C7" s="361" t="s">
        <v>74</v>
      </c>
      <c r="D7" s="362"/>
      <c r="E7" s="362"/>
      <c r="F7" s="362"/>
      <c r="G7" s="362"/>
      <c r="H7" s="362"/>
      <c r="I7" s="362"/>
      <c r="J7" s="362"/>
      <c r="K7" s="362"/>
      <c r="L7" s="362"/>
      <c r="M7" s="362"/>
      <c r="N7" s="363"/>
      <c r="O7" s="84"/>
      <c r="P7" s="364"/>
      <c r="Q7" s="84"/>
      <c r="R7" s="84"/>
      <c r="S7" s="84"/>
      <c r="T7" s="84"/>
      <c r="U7" s="84"/>
      <c r="V7" s="84"/>
      <c r="W7" s="84"/>
      <c r="X7" s="84"/>
      <c r="Y7" s="84"/>
      <c r="Z7" s="84"/>
      <c r="AA7" s="84"/>
      <c r="AB7" s="84"/>
      <c r="AC7" s="84"/>
      <c r="AD7" s="84"/>
      <c r="AE7" s="84"/>
      <c r="AF7" s="84"/>
      <c r="AG7" s="84"/>
      <c r="AH7" s="84"/>
      <c r="AI7" s="84"/>
      <c r="AJ7" s="84"/>
      <c r="AK7" s="8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row>
    <row r="8" spans="1:69" ht="32.25" customHeight="1" x14ac:dyDescent="0.2">
      <c r="A8" s="355" t="s">
        <v>75</v>
      </c>
      <c r="B8" s="356"/>
      <c r="C8" s="361" t="s">
        <v>76</v>
      </c>
      <c r="D8" s="362"/>
      <c r="E8" s="362"/>
      <c r="F8" s="362"/>
      <c r="G8" s="362"/>
      <c r="H8" s="362"/>
      <c r="I8" s="362"/>
      <c r="J8" s="362"/>
      <c r="K8" s="362"/>
      <c r="L8" s="362"/>
      <c r="M8" s="362"/>
      <c r="N8" s="363"/>
      <c r="O8" s="84"/>
      <c r="P8" s="364"/>
      <c r="Q8" s="84"/>
      <c r="R8" s="84"/>
      <c r="S8" s="84"/>
      <c r="T8" s="84"/>
      <c r="U8" s="84"/>
      <c r="V8" s="84"/>
      <c r="W8" s="84"/>
      <c r="X8" s="84"/>
      <c r="Y8" s="84"/>
      <c r="Z8" s="84"/>
      <c r="AA8" s="84"/>
      <c r="AB8" s="84"/>
      <c r="AC8" s="84"/>
      <c r="AD8" s="84"/>
      <c r="AE8" s="84"/>
      <c r="AF8" s="84"/>
      <c r="AG8" s="84"/>
      <c r="AH8" s="84"/>
      <c r="AI8" s="84"/>
      <c r="AJ8" s="84"/>
      <c r="AK8" s="8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row>
    <row r="9" spans="1:69" ht="15" x14ac:dyDescent="0.2">
      <c r="A9" s="365" t="s">
        <v>77</v>
      </c>
      <c r="B9" s="366"/>
      <c r="C9" s="366"/>
      <c r="D9" s="366"/>
      <c r="E9" s="366"/>
      <c r="F9" s="366"/>
      <c r="G9" s="367"/>
      <c r="H9" s="365" t="s">
        <v>78</v>
      </c>
      <c r="I9" s="366"/>
      <c r="J9" s="366"/>
      <c r="K9" s="366"/>
      <c r="L9" s="366"/>
      <c r="M9" s="366"/>
      <c r="N9" s="367"/>
      <c r="O9" s="365" t="s">
        <v>79</v>
      </c>
      <c r="P9" s="366"/>
      <c r="Q9" s="366"/>
      <c r="R9" s="366"/>
      <c r="S9" s="366"/>
      <c r="T9" s="366"/>
      <c r="U9" s="366"/>
      <c r="V9" s="366"/>
      <c r="W9" s="367"/>
      <c r="X9" s="365" t="s">
        <v>80</v>
      </c>
      <c r="Y9" s="366"/>
      <c r="Z9" s="366"/>
      <c r="AA9" s="366"/>
      <c r="AB9" s="366"/>
      <c r="AC9" s="366"/>
      <c r="AD9" s="367"/>
      <c r="AE9" s="365" t="s">
        <v>81</v>
      </c>
      <c r="AF9" s="366"/>
      <c r="AG9" s="366"/>
      <c r="AH9" s="366"/>
      <c r="AI9" s="366"/>
      <c r="AJ9" s="366"/>
      <c r="AK9" s="367"/>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row>
    <row r="10" spans="1:69" ht="16.5" customHeight="1" x14ac:dyDescent="0.2">
      <c r="A10" s="368" t="s">
        <v>82</v>
      </c>
      <c r="B10" s="369" t="s">
        <v>21</v>
      </c>
      <c r="C10" s="370" t="s">
        <v>23</v>
      </c>
      <c r="D10" s="370" t="s">
        <v>25</v>
      </c>
      <c r="E10" s="371" t="s">
        <v>27</v>
      </c>
      <c r="F10" s="372" t="s">
        <v>29</v>
      </c>
      <c r="G10" s="370" t="s">
        <v>83</v>
      </c>
      <c r="H10" s="373" t="s">
        <v>84</v>
      </c>
      <c r="I10" s="374" t="s">
        <v>85</v>
      </c>
      <c r="J10" s="372" t="s">
        <v>86</v>
      </c>
      <c r="K10" s="372" t="s">
        <v>87</v>
      </c>
      <c r="L10" s="375" t="s">
        <v>88</v>
      </c>
      <c r="M10" s="374" t="s">
        <v>85</v>
      </c>
      <c r="N10" s="370" t="s">
        <v>35</v>
      </c>
      <c r="O10" s="376" t="s">
        <v>89</v>
      </c>
      <c r="P10" s="377" t="s">
        <v>37</v>
      </c>
      <c r="Q10" s="372" t="s">
        <v>39</v>
      </c>
      <c r="R10" s="377" t="s">
        <v>90</v>
      </c>
      <c r="S10" s="377"/>
      <c r="T10" s="377"/>
      <c r="U10" s="377"/>
      <c r="V10" s="377"/>
      <c r="W10" s="377"/>
      <c r="X10" s="378" t="s">
        <v>91</v>
      </c>
      <c r="Y10" s="378" t="s">
        <v>92</v>
      </c>
      <c r="Z10" s="378" t="s">
        <v>85</v>
      </c>
      <c r="AA10" s="378" t="s">
        <v>93</v>
      </c>
      <c r="AB10" s="378" t="s">
        <v>85</v>
      </c>
      <c r="AC10" s="378" t="s">
        <v>94</v>
      </c>
      <c r="AD10" s="376" t="s">
        <v>55</v>
      </c>
      <c r="AE10" s="377" t="s">
        <v>81</v>
      </c>
      <c r="AF10" s="377" t="s">
        <v>95</v>
      </c>
      <c r="AG10" s="377" t="s">
        <v>96</v>
      </c>
      <c r="AH10" s="372" t="s">
        <v>97</v>
      </c>
      <c r="AI10" s="377" t="s">
        <v>98</v>
      </c>
      <c r="AJ10" s="377" t="s">
        <v>99</v>
      </c>
      <c r="AK10" s="377" t="s">
        <v>59</v>
      </c>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row>
    <row r="11" spans="1:69" s="107" customFormat="1" ht="94.5" customHeight="1" x14ac:dyDescent="0.25">
      <c r="A11" s="379"/>
      <c r="B11" s="369"/>
      <c r="C11" s="377"/>
      <c r="D11" s="377"/>
      <c r="E11" s="369"/>
      <c r="F11" s="370"/>
      <c r="G11" s="377"/>
      <c r="H11" s="370"/>
      <c r="I11" s="380"/>
      <c r="J11" s="370"/>
      <c r="K11" s="370"/>
      <c r="L11" s="380"/>
      <c r="M11" s="380"/>
      <c r="N11" s="377"/>
      <c r="O11" s="381"/>
      <c r="P11" s="377"/>
      <c r="Q11" s="370"/>
      <c r="R11" s="382" t="s">
        <v>100</v>
      </c>
      <c r="S11" s="382" t="s">
        <v>101</v>
      </c>
      <c r="T11" s="382" t="s">
        <v>102</v>
      </c>
      <c r="U11" s="382" t="s">
        <v>103</v>
      </c>
      <c r="V11" s="382" t="s">
        <v>104</v>
      </c>
      <c r="W11" s="382" t="s">
        <v>105</v>
      </c>
      <c r="X11" s="378"/>
      <c r="Y11" s="378"/>
      <c r="Z11" s="378"/>
      <c r="AA11" s="378"/>
      <c r="AB11" s="378"/>
      <c r="AC11" s="378"/>
      <c r="AD11" s="381"/>
      <c r="AE11" s="377"/>
      <c r="AF11" s="377"/>
      <c r="AG11" s="377"/>
      <c r="AH11" s="370"/>
      <c r="AI11" s="377"/>
      <c r="AJ11" s="377"/>
      <c r="AK11" s="377"/>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row>
    <row r="12" spans="1:69" s="109" customFormat="1" ht="95.25" customHeight="1" x14ac:dyDescent="0.25">
      <c r="A12" s="383">
        <v>1</v>
      </c>
      <c r="B12" s="160" t="s">
        <v>106</v>
      </c>
      <c r="C12" s="160" t="s">
        <v>107</v>
      </c>
      <c r="D12" s="160" t="s">
        <v>108</v>
      </c>
      <c r="E12" s="160" t="s">
        <v>109</v>
      </c>
      <c r="F12" s="160" t="s">
        <v>110</v>
      </c>
      <c r="G12" s="163">
        <v>365</v>
      </c>
      <c r="H12" s="384" t="str">
        <f>IF(G12&lt;=0,"",IF(G12&lt;=2,"Muy Baja",IF(G12&lt;=24,"Baja",IF(G12&lt;=500,"Media",IF(G12&lt;=5000,"Alta","Muy Alta")))))</f>
        <v>Media</v>
      </c>
      <c r="I12" s="385">
        <f>IF(H12="","",IF(H12="Muy Baja",0.2,IF(H12="Baja",0.4,IF(H12="Media",0.6,IF(H12="Alta",0.8,IF(H12="Muy Alta",1,))))))</f>
        <v>0.6</v>
      </c>
      <c r="J12" s="166" t="s">
        <v>111</v>
      </c>
      <c r="K12" s="385" t="str">
        <f>IF(NOT(ISERROR(MATCH(J12,'Tabla Impacto'!$B$225:$B$227,0))),'Tabla Impacto'!$G$227&amp;"Por favor no seleccionar los criterios de impacto(Afectación Económica o presupuestal y Pérdida Reputacional)",J12)</f>
        <v xml:space="preserve">     Entre 100 y 500 SMLMV </v>
      </c>
      <c r="L12" s="384" t="str">
        <f>IF(OR(K12='Tabla Impacto'!$C$15,K12='Tabla Impacto'!$E$15),"Leve",IF(OR(K12='Tabla Impacto'!$C$16,K12='Tabla Impacto'!$E$16),"Menor",IF(OR(K12='Tabla Impacto'!$C$17,K12='Tabla Impacto'!$E$17),"Moderado",IF(OR(K12='Tabla Impacto'!$C$18,K12='Tabla Impacto'!$E$18),"Mayor",IF(OR(K12='Tabla Impacto'!$C$19,K12='Tabla Impacto'!$E$19),"Catastrófico","")))))</f>
        <v>Mayor</v>
      </c>
      <c r="M12" s="385">
        <f>IF(L12="","",IF(L12="Leve",0.2,IF(L12="Menor",0.4,IF(L12="Moderado",0.6,IF(L12="Mayor",0.8,IF(L12="Catastrófico",1,))))))</f>
        <v>0.8</v>
      </c>
      <c r="N12" s="386"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87">
        <v>1</v>
      </c>
      <c r="P12" s="388" t="s">
        <v>112</v>
      </c>
      <c r="Q12" s="389" t="str">
        <f>IF(OR(R12="Preventivo",R12="Detectivo"),"Probabilidad",IF(R12="Correctivo","Impacto",""))</f>
        <v>Probabilidad</v>
      </c>
      <c r="R12" s="390" t="s">
        <v>113</v>
      </c>
      <c r="S12" s="390" t="s">
        <v>114</v>
      </c>
      <c r="T12" s="391" t="str">
        <f>IF(AND(R12="Preventivo",S12="Automático"),"50%",IF(AND(R12="Preventivo",S12="Manual"),"40%",IF(AND(R12="Detectivo",S12="Automático"),"40%",IF(AND(R12="Detectivo",S12="Manual"),"30%",IF(AND(R12="Correctivo",S12="Automático"),"35%",IF(AND(R12="Correctivo",S12="Manual"),"25%",""))))))</f>
        <v>40%</v>
      </c>
      <c r="U12" s="390" t="s">
        <v>115</v>
      </c>
      <c r="V12" s="390" t="s">
        <v>116</v>
      </c>
      <c r="W12" s="390" t="s">
        <v>117</v>
      </c>
      <c r="X12" s="392">
        <f>IFERROR(IF(Q12="Probabilidad",(I12-(+I12*T12)),IF(Q12="Impacto",I12,"")),"")</f>
        <v>0.36</v>
      </c>
      <c r="Y12" s="393" t="str">
        <f>IFERROR(IF(X12="","",IF(X12&lt;=0.2,"Muy Baja",IF(X12&lt;=0.4,"Baja",IF(X12&lt;=0.6,"Media",IF(X12&lt;=0.8,"Alta","Muy Alta"))))),"")</f>
        <v>Baja</v>
      </c>
      <c r="Z12" s="394">
        <f>+X12</f>
        <v>0.36</v>
      </c>
      <c r="AA12" s="393" t="str">
        <f>IFERROR(IF(AB12="","",IF(AB12&lt;=0.2,"Leve",IF(AB12&lt;=0.4,"Menor",IF(AB12&lt;=0.6,"Moderado",IF(AB12&lt;=0.8,"Mayor","Catastrófico"))))),"")</f>
        <v>Mayor</v>
      </c>
      <c r="AB12" s="394">
        <f>IFERROR(IF(Q12="Impacto",(M12-(+M12*T12)),IF(Q12="Probabilidad",M12,"")),"")</f>
        <v>0.8</v>
      </c>
      <c r="AC12" s="39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396" t="s">
        <v>118</v>
      </c>
      <c r="AE12" s="388" t="s">
        <v>119</v>
      </c>
      <c r="AF12" s="397" t="s">
        <v>120</v>
      </c>
      <c r="AG12" s="398">
        <v>45373</v>
      </c>
      <c r="AH12" s="398">
        <v>45642</v>
      </c>
      <c r="AI12" s="399"/>
      <c r="AJ12" s="400"/>
      <c r="AK12" s="401"/>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row>
    <row r="13" spans="1:69" ht="18" customHeight="1" x14ac:dyDescent="0.2">
      <c r="A13" s="402"/>
      <c r="B13" s="161"/>
      <c r="C13" s="161"/>
      <c r="D13" s="161"/>
      <c r="E13" s="161"/>
      <c r="F13" s="161"/>
      <c r="G13" s="164"/>
      <c r="H13" s="403"/>
      <c r="I13" s="404"/>
      <c r="J13" s="167"/>
      <c r="K13" s="404">
        <f>IF(NOT(ISERROR(MATCH(J13,_xlfn.ANCHORARRAY(E24),0))),I26&amp;"Por favor no seleccionar los criterios de impacto",J13)</f>
        <v>0</v>
      </c>
      <c r="L13" s="403"/>
      <c r="M13" s="404"/>
      <c r="N13" s="405"/>
      <c r="O13" s="387">
        <v>2</v>
      </c>
      <c r="P13" s="406"/>
      <c r="Q13" s="389" t="str">
        <f>IF(OR(R13="Preventivo",R13="Detectivo"),"Probabilidad",IF(R13="Correctivo","Impacto",""))</f>
        <v/>
      </c>
      <c r="R13" s="390"/>
      <c r="S13" s="390"/>
      <c r="T13" s="391" t="str">
        <f t="shared" ref="T13:T17" si="0">IF(AND(R13="Preventivo",S13="Automático"),"50%",IF(AND(R13="Preventivo",S13="Manual"),"40%",IF(AND(R13="Detectivo",S13="Automático"),"40%",IF(AND(R13="Detectivo",S13="Manual"),"30%",IF(AND(R13="Correctivo",S13="Automático"),"35%",IF(AND(R13="Correctivo",S13="Manual"),"25%",""))))))</f>
        <v/>
      </c>
      <c r="U13" s="390"/>
      <c r="V13" s="390"/>
      <c r="W13" s="390"/>
      <c r="X13" s="392" t="str">
        <f>IFERROR(IF(AND(Q12="Probabilidad",Q13="Probabilidad"),(Z12-(+Z12*T13)),IF(Q13="Probabilidad",(I12-(+I12*T13)),IF(Q13="Impacto",Z12,""))),"")</f>
        <v/>
      </c>
      <c r="Y13" s="393" t="str">
        <f t="shared" ref="Y13:Y72" si="1">IFERROR(IF(X13="","",IF(X13&lt;=0.2,"Muy Baja",IF(X13&lt;=0.4,"Baja",IF(X13&lt;=0.6,"Media",IF(X13&lt;=0.8,"Alta","Muy Alta"))))),"")</f>
        <v/>
      </c>
      <c r="Z13" s="394" t="str">
        <f t="shared" ref="Z13:Z17" si="2">+X13</f>
        <v/>
      </c>
      <c r="AA13" s="393" t="str">
        <f t="shared" ref="AA13:AA72" si="3">IFERROR(IF(AB13="","",IF(AB13&lt;=0.2,"Leve",IF(AB13&lt;=0.4,"Menor",IF(AB13&lt;=0.6,"Moderado",IF(AB13&lt;=0.8,"Mayor","Catastrófico"))))),"")</f>
        <v/>
      </c>
      <c r="AB13" s="394" t="str">
        <f>IFERROR(IF(AND(Q12="Impacto",Q13="Impacto"),(AB12-(+AB12*T13)),IF(Q13="Impacto",(M12-(+M12*T13)),IF(Q13="Probabilidad",AB12,""))),"")</f>
        <v/>
      </c>
      <c r="AC13" s="39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396"/>
      <c r="AE13" s="407"/>
      <c r="AF13" s="407"/>
      <c r="AG13" s="408"/>
      <c r="AH13" s="408"/>
      <c r="AI13" s="409"/>
      <c r="AJ13" s="410"/>
      <c r="AK13" s="411"/>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row>
    <row r="14" spans="1:69" ht="18" customHeight="1" x14ac:dyDescent="0.2">
      <c r="A14" s="402"/>
      <c r="B14" s="161"/>
      <c r="C14" s="161"/>
      <c r="D14" s="161"/>
      <c r="E14" s="161"/>
      <c r="F14" s="161"/>
      <c r="G14" s="164"/>
      <c r="H14" s="403"/>
      <c r="I14" s="404"/>
      <c r="J14" s="167"/>
      <c r="K14" s="404">
        <f>IF(NOT(ISERROR(MATCH(J14,_xlfn.ANCHORARRAY(E25),0))),I27&amp;"Por favor no seleccionar los criterios de impacto",J14)</f>
        <v>0</v>
      </c>
      <c r="L14" s="403"/>
      <c r="M14" s="404"/>
      <c r="N14" s="405"/>
      <c r="O14" s="412">
        <v>3</v>
      </c>
      <c r="P14" s="413"/>
      <c r="Q14" s="414"/>
      <c r="R14" s="415"/>
      <c r="S14" s="415"/>
      <c r="T14" s="416"/>
      <c r="U14" s="415"/>
      <c r="V14" s="415"/>
      <c r="W14" s="415"/>
      <c r="X14" s="417"/>
      <c r="Y14" s="418"/>
      <c r="Z14" s="419"/>
      <c r="AA14" s="418"/>
      <c r="AB14" s="419"/>
      <c r="AC14" s="420"/>
      <c r="AD14" s="421"/>
      <c r="AE14" s="422"/>
      <c r="AF14" s="423"/>
      <c r="AG14" s="424"/>
      <c r="AH14" s="424"/>
      <c r="AI14" s="425"/>
      <c r="AJ14" s="410"/>
      <c r="AK14" s="426"/>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row>
    <row r="15" spans="1:69" ht="18" customHeight="1" x14ac:dyDescent="0.2">
      <c r="A15" s="402"/>
      <c r="B15" s="161"/>
      <c r="C15" s="161"/>
      <c r="D15" s="161"/>
      <c r="E15" s="161"/>
      <c r="F15" s="161"/>
      <c r="G15" s="164"/>
      <c r="H15" s="403"/>
      <c r="I15" s="404"/>
      <c r="J15" s="167"/>
      <c r="K15" s="404">
        <f>IF(NOT(ISERROR(MATCH(J15,_xlfn.ANCHORARRAY(E26),0))),I28&amp;"Por favor no seleccionar los criterios de impacto",J15)</f>
        <v>0</v>
      </c>
      <c r="L15" s="403"/>
      <c r="M15" s="404"/>
      <c r="N15" s="405"/>
      <c r="O15" s="412">
        <v>4</v>
      </c>
      <c r="P15" s="406"/>
      <c r="Q15" s="414"/>
      <c r="R15" s="415"/>
      <c r="S15" s="415"/>
      <c r="T15" s="416"/>
      <c r="U15" s="415"/>
      <c r="V15" s="415"/>
      <c r="W15" s="415"/>
      <c r="X15" s="417"/>
      <c r="Y15" s="418"/>
      <c r="Z15" s="419"/>
      <c r="AA15" s="418"/>
      <c r="AB15" s="419"/>
      <c r="AC15" s="420"/>
      <c r="AD15" s="421"/>
      <c r="AE15" s="422"/>
      <c r="AF15" s="423"/>
      <c r="AG15" s="424"/>
      <c r="AH15" s="424"/>
      <c r="AI15" s="425"/>
      <c r="AJ15" s="410"/>
      <c r="AK15" s="426"/>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row>
    <row r="16" spans="1:69" ht="18" customHeight="1" x14ac:dyDescent="0.2">
      <c r="A16" s="402"/>
      <c r="B16" s="161"/>
      <c r="C16" s="161"/>
      <c r="D16" s="161"/>
      <c r="E16" s="161"/>
      <c r="F16" s="161"/>
      <c r="G16" s="164"/>
      <c r="H16" s="403"/>
      <c r="I16" s="404"/>
      <c r="J16" s="167"/>
      <c r="K16" s="404">
        <f>IF(NOT(ISERROR(MATCH(J16,_xlfn.ANCHORARRAY(E27),0))),I29&amp;"Por favor no seleccionar los criterios de impacto",J16)</f>
        <v>0</v>
      </c>
      <c r="L16" s="403"/>
      <c r="M16" s="404"/>
      <c r="N16" s="405"/>
      <c r="O16" s="412">
        <v>5</v>
      </c>
      <c r="P16" s="406"/>
      <c r="Q16" s="414" t="str">
        <f t="shared" ref="Q16:Q17" si="5">IF(OR(R16="Preventivo",R16="Detectivo"),"Probabilidad",IF(R16="Correctivo","Impacto",""))</f>
        <v/>
      </c>
      <c r="R16" s="415"/>
      <c r="S16" s="415"/>
      <c r="T16" s="416" t="str">
        <f t="shared" si="0"/>
        <v/>
      </c>
      <c r="U16" s="415"/>
      <c r="V16" s="415"/>
      <c r="W16" s="415"/>
      <c r="X16" s="417" t="str">
        <f t="shared" ref="X16:X17" si="6">IFERROR(IF(AND(Q15="Probabilidad",Q16="Probabilidad"),(Z15-(+Z15*T16)),IF(AND(Q15="Impacto",Q16="Probabilidad"),(Z14-(+Z14*T16)),IF(Q16="Impacto",Z15,""))),"")</f>
        <v/>
      </c>
      <c r="Y16" s="418" t="str">
        <f t="shared" si="1"/>
        <v/>
      </c>
      <c r="Z16" s="419" t="str">
        <f t="shared" si="2"/>
        <v/>
      </c>
      <c r="AA16" s="418" t="str">
        <f t="shared" si="3"/>
        <v/>
      </c>
      <c r="AB16" s="419" t="str">
        <f t="shared" ref="AB16:AB17" si="7">IFERROR(IF(AND(Q15="Impacto",Q16="Impacto"),(AB15-(+AB15*T16)),IF(AND(Q15="Probabilidad",Q16="Impacto"),(AB14-(+AB14*T16)),IF(Q16="Probabilidad",AB15,""))),"")</f>
        <v/>
      </c>
      <c r="AC16" s="420" t="str">
        <f t="shared" si="4"/>
        <v/>
      </c>
      <c r="AD16" s="421"/>
      <c r="AE16" s="422"/>
      <c r="AF16" s="423"/>
      <c r="AG16" s="424"/>
      <c r="AH16" s="424"/>
      <c r="AI16" s="425"/>
      <c r="AJ16" s="410"/>
      <c r="AK16" s="426"/>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row>
    <row r="17" spans="1:69" ht="18" customHeight="1" x14ac:dyDescent="0.2">
      <c r="A17" s="427"/>
      <c r="B17" s="162"/>
      <c r="C17" s="162"/>
      <c r="D17" s="162"/>
      <c r="E17" s="162"/>
      <c r="F17" s="162"/>
      <c r="G17" s="165"/>
      <c r="H17" s="428"/>
      <c r="I17" s="429"/>
      <c r="J17" s="168"/>
      <c r="K17" s="429">
        <f>IF(NOT(ISERROR(MATCH(J17,_xlfn.ANCHORARRAY(E28),0))),I30&amp;"Por favor no seleccionar los criterios de impacto",J17)</f>
        <v>0</v>
      </c>
      <c r="L17" s="428"/>
      <c r="M17" s="429"/>
      <c r="N17" s="430"/>
      <c r="O17" s="412">
        <v>6</v>
      </c>
      <c r="P17" s="406"/>
      <c r="Q17" s="414" t="str">
        <f t="shared" si="5"/>
        <v/>
      </c>
      <c r="R17" s="415"/>
      <c r="S17" s="415"/>
      <c r="T17" s="416" t="str">
        <f t="shared" si="0"/>
        <v/>
      </c>
      <c r="U17" s="415"/>
      <c r="V17" s="415"/>
      <c r="W17" s="415"/>
      <c r="X17" s="417" t="str">
        <f t="shared" si="6"/>
        <v/>
      </c>
      <c r="Y17" s="418" t="str">
        <f t="shared" si="1"/>
        <v/>
      </c>
      <c r="Z17" s="419" t="str">
        <f t="shared" si="2"/>
        <v/>
      </c>
      <c r="AA17" s="418" t="str">
        <f t="shared" si="3"/>
        <v/>
      </c>
      <c r="AB17" s="419" t="str">
        <f t="shared" si="7"/>
        <v/>
      </c>
      <c r="AC17" s="420" t="str">
        <f t="shared" si="4"/>
        <v/>
      </c>
      <c r="AD17" s="421"/>
      <c r="AE17" s="422"/>
      <c r="AF17" s="423"/>
      <c r="AG17" s="424"/>
      <c r="AH17" s="424"/>
      <c r="AI17" s="425"/>
      <c r="AJ17" s="410"/>
      <c r="AK17" s="426"/>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row>
    <row r="18" spans="1:69" ht="97.5" customHeight="1" x14ac:dyDescent="0.2">
      <c r="A18" s="383">
        <v>2</v>
      </c>
      <c r="B18" s="160" t="s">
        <v>106</v>
      </c>
      <c r="C18" s="160" t="s">
        <v>121</v>
      </c>
      <c r="D18" s="160" t="s">
        <v>122</v>
      </c>
      <c r="E18" s="160" t="s">
        <v>123</v>
      </c>
      <c r="F18" s="160" t="s">
        <v>124</v>
      </c>
      <c r="G18" s="163">
        <v>400</v>
      </c>
      <c r="H18" s="384" t="str">
        <f>IF(G18&lt;=0,"",IF(G18&lt;=2,"Muy Baja",IF(G18&lt;=24,"Baja",IF(G18&lt;=500,"Media",IF(G18&lt;=5000,"Alta","Muy Alta")))))</f>
        <v>Media</v>
      </c>
      <c r="I18" s="385">
        <f>IF(H18="","",IF(H18="Muy Baja",0.2,IF(H18="Baja",0.4,IF(H18="Media",0.6,IF(H18="Alta",0.8,IF(H18="Muy Alta",1,))))))</f>
        <v>0.6</v>
      </c>
      <c r="J18" s="166" t="s">
        <v>125</v>
      </c>
      <c r="K18" s="385" t="str">
        <f>IF(NOT(ISERROR(MATCH(J18,'Tabla Impacto'!$B$225:$B$227,0))),'Tabla Impacto'!$G$227&amp;"Por favor no seleccionar los criterios de impacto(Afectación Económica o presupuestal y Pérdida Reputacional)",J18)</f>
        <v xml:space="preserve">     Mayor a 500 SMLMV </v>
      </c>
      <c r="L18" s="384" t="str">
        <f>IF(OR(K18='Tabla Impacto'!$C$15,K18='Tabla Impacto'!$E$15),"Leve",IF(OR(K18='Tabla Impacto'!$C$16,K18='Tabla Impacto'!$E$16),"Menor",IF(OR(K18='Tabla Impacto'!$C$17,K18='Tabla Impacto'!$E$17),"Moderado",IF(OR(K18='Tabla Impacto'!$C$18,K18='Tabla Impacto'!$E$18),"Mayor",IF(OR(K18='Tabla Impacto'!$C$19,K18='Tabla Impacto'!$E$19),"Catastrófico","")))))</f>
        <v>Catastrófico</v>
      </c>
      <c r="M18" s="385">
        <f>IF(L18="","",IF(L18="Leve",0.2,IF(L18="Menor",0.4,IF(L18="Moderado",0.6,IF(L18="Mayor",0.8,IF(L18="Catastrófico",1,))))))</f>
        <v>1</v>
      </c>
      <c r="N18" s="386"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Extremo</v>
      </c>
      <c r="O18" s="412">
        <v>1</v>
      </c>
      <c r="P18" s="388" t="s">
        <v>364</v>
      </c>
      <c r="Q18" s="389" t="str">
        <f>IF(OR(R18="Preventivo",R18="Detectivo"),"Probabilidad",IF(R18="Correctivo","Impacto",""))</f>
        <v>Impacto</v>
      </c>
      <c r="R18" s="390" t="s">
        <v>126</v>
      </c>
      <c r="S18" s="390" t="s">
        <v>114</v>
      </c>
      <c r="T18" s="391" t="str">
        <f>IF(AND(R18="Preventivo",S18="Automático"),"50%",IF(AND(R18="Preventivo",S18="Manual"),"40%",IF(AND(R18="Detectivo",S18="Automático"),"40%",IF(AND(R18="Detectivo",S18="Manual"),"30%",IF(AND(R18="Correctivo",S18="Automático"),"35%",IF(AND(R18="Correctivo",S18="Manual"),"25%",""))))))</f>
        <v>25%</v>
      </c>
      <c r="U18" s="390" t="s">
        <v>115</v>
      </c>
      <c r="V18" s="390" t="s">
        <v>116</v>
      </c>
      <c r="W18" s="390" t="s">
        <v>117</v>
      </c>
      <c r="X18" s="392">
        <f>IFERROR(IF(Q18="Probabilidad",(I18-(+I18*T18)),IF(Q18="Impacto",I18,"")),"")</f>
        <v>0.6</v>
      </c>
      <c r="Y18" s="393" t="str">
        <f>IFERROR(IF(X18="","",IF(X18&lt;=0.2,"Muy Baja",IF(X18&lt;=0.4,"Baja",IF(X18&lt;=0.6,"Media",IF(X18&lt;=0.8,"Alta","Muy Alta"))))),"")</f>
        <v>Media</v>
      </c>
      <c r="Z18" s="394">
        <f>+X18</f>
        <v>0.6</v>
      </c>
      <c r="AA18" s="393" t="str">
        <f>IFERROR(IF(AB18="","",IF(AB18&lt;=0.2,"Leve",IF(AB18&lt;=0.4,"Menor",IF(AB18&lt;=0.6,"Moderado",IF(AB18&lt;=0.8,"Mayor","Catastrófico"))))),"")</f>
        <v>Mayor</v>
      </c>
      <c r="AB18" s="394">
        <f>IFERROR(IF(Q18="Impacto",(M18-(+M18*T18)),IF(Q18="Probabilidad",M18,"")),"")</f>
        <v>0.75</v>
      </c>
      <c r="AC18" s="395"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396" t="s">
        <v>118</v>
      </c>
      <c r="AE18" s="388" t="s">
        <v>127</v>
      </c>
      <c r="AF18" s="397" t="s">
        <v>365</v>
      </c>
      <c r="AG18" s="398">
        <v>45373</v>
      </c>
      <c r="AH18" s="398">
        <v>45642</v>
      </c>
      <c r="AI18" s="425"/>
      <c r="AJ18" s="410"/>
      <c r="AK18" s="426"/>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row>
    <row r="19" spans="1:69" ht="18" customHeight="1" x14ac:dyDescent="0.2">
      <c r="A19" s="402"/>
      <c r="B19" s="161"/>
      <c r="C19" s="161"/>
      <c r="D19" s="161"/>
      <c r="E19" s="161"/>
      <c r="F19" s="161"/>
      <c r="G19" s="164"/>
      <c r="H19" s="403"/>
      <c r="I19" s="404"/>
      <c r="J19" s="167"/>
      <c r="K19" s="404">
        <f>IF(NOT(ISERROR(MATCH(J19,_xlfn.ANCHORARRAY(E30),0))),I33&amp;"Por favor no seleccionar los criterios de impacto",J19)</f>
        <v>0</v>
      </c>
      <c r="L19" s="403"/>
      <c r="M19" s="404"/>
      <c r="N19" s="405"/>
      <c r="O19" s="412">
        <v>2</v>
      </c>
      <c r="P19" s="388"/>
      <c r="Q19" s="389" t="str">
        <f>IF(OR(R19="Preventivo",R19="Detectivo"),"Probabilidad",IF(R19="Correctivo","Impacto",""))</f>
        <v/>
      </c>
      <c r="R19" s="390"/>
      <c r="S19" s="390"/>
      <c r="T19" s="391" t="str">
        <f t="shared" ref="T19:T23" si="8">IF(AND(R19="Preventivo",S19="Automático"),"50%",IF(AND(R19="Preventivo",S19="Manual"),"40%",IF(AND(R19="Detectivo",S19="Automático"),"40%",IF(AND(R19="Detectivo",S19="Manual"),"30%",IF(AND(R19="Correctivo",S19="Automático"),"35%",IF(AND(R19="Correctivo",S19="Manual"),"25%",""))))))</f>
        <v/>
      </c>
      <c r="U19" s="390"/>
      <c r="V19" s="390"/>
      <c r="W19" s="390"/>
      <c r="X19" s="392" t="str">
        <f>IFERROR(IF(AND(Q18="Probabilidad",Q19="Probabilidad"),(Z18-(+Z18*T19)),IF(Q19="Probabilidad",(I18-(+I18*T19)),IF(Q19="Impacto",Z18,""))),"")</f>
        <v/>
      </c>
      <c r="Y19" s="393" t="str">
        <f t="shared" si="1"/>
        <v/>
      </c>
      <c r="Z19" s="394" t="str">
        <f t="shared" ref="Z19:Z23" si="9">+X19</f>
        <v/>
      </c>
      <c r="AA19" s="393" t="str">
        <f t="shared" si="3"/>
        <v/>
      </c>
      <c r="AB19" s="394" t="str">
        <f>IFERROR(IF(AND(Q18="Impacto",Q19="Impacto"),(AB18-(+AB18*T19)),IF(Q19="Impacto",(M18-(+M18*T19)),IF(Q19="Probabilidad",AB18,""))),"")</f>
        <v/>
      </c>
      <c r="AC19" s="395"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396"/>
      <c r="AE19" s="397"/>
      <c r="AF19" s="397"/>
      <c r="AG19" s="398"/>
      <c r="AH19" s="398"/>
      <c r="AI19" s="425"/>
      <c r="AJ19" s="410"/>
      <c r="AK19" s="426"/>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row>
    <row r="20" spans="1:69" ht="18" customHeight="1" x14ac:dyDescent="0.2">
      <c r="A20" s="402"/>
      <c r="B20" s="161"/>
      <c r="C20" s="161"/>
      <c r="D20" s="161"/>
      <c r="E20" s="161"/>
      <c r="F20" s="161"/>
      <c r="G20" s="164"/>
      <c r="H20" s="403"/>
      <c r="I20" s="404"/>
      <c r="J20" s="167"/>
      <c r="K20" s="404">
        <f>IF(NOT(ISERROR(MATCH(J20,_xlfn.ANCHORARRAY(E32),0))),I34&amp;"Por favor no seleccionar los criterios de impacto",J20)</f>
        <v>0</v>
      </c>
      <c r="L20" s="403"/>
      <c r="M20" s="404"/>
      <c r="N20" s="405"/>
      <c r="O20" s="412">
        <v>3</v>
      </c>
      <c r="P20" s="431"/>
      <c r="Q20" s="389" t="str">
        <f>IF(OR(R20="Preventivo",R20="Detectivo"),"Probabilidad",IF(R20="Correctivo","Impacto",""))</f>
        <v/>
      </c>
      <c r="R20" s="390"/>
      <c r="S20" s="390"/>
      <c r="T20" s="391" t="str">
        <f t="shared" si="8"/>
        <v/>
      </c>
      <c r="U20" s="390"/>
      <c r="V20" s="390"/>
      <c r="W20" s="390"/>
      <c r="X20" s="392" t="str">
        <f>IFERROR(IF(AND(Q19="Probabilidad",Q20="Probabilidad"),(Z19-(+Z19*T20)),IF(AND(Q19="Impacto",Q20="Probabilidad"),(Z18-(+Z18*T20)),IF(Q20="Impacto",Z19,""))),"")</f>
        <v/>
      </c>
      <c r="Y20" s="393" t="str">
        <f t="shared" si="1"/>
        <v/>
      </c>
      <c r="Z20" s="394" t="str">
        <f t="shared" si="9"/>
        <v/>
      </c>
      <c r="AA20" s="393" t="str">
        <f t="shared" si="3"/>
        <v/>
      </c>
      <c r="AB20" s="394" t="str">
        <f>IFERROR(IF(AND(Q19="Impacto",Q20="Impacto"),(AB19-(+AB19*T20)),IF(AND(Q19="Probabilidad",Q20="Impacto"),(AB18-(+AB18*T20)),IF(Q20="Probabilidad",AB19,""))),"")</f>
        <v/>
      </c>
      <c r="AC20" s="395" t="str">
        <f t="shared" si="10"/>
        <v/>
      </c>
      <c r="AD20" s="396"/>
      <c r="AE20" s="397"/>
      <c r="AF20" s="432"/>
      <c r="AG20" s="398"/>
      <c r="AH20" s="398"/>
      <c r="AI20" s="425"/>
      <c r="AJ20" s="410"/>
      <c r="AK20" s="426"/>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row>
    <row r="21" spans="1:69" ht="18" customHeight="1" x14ac:dyDescent="0.2">
      <c r="A21" s="402"/>
      <c r="B21" s="161"/>
      <c r="C21" s="161"/>
      <c r="D21" s="161"/>
      <c r="E21" s="161"/>
      <c r="F21" s="161"/>
      <c r="G21" s="164"/>
      <c r="H21" s="403"/>
      <c r="I21" s="404"/>
      <c r="J21" s="167"/>
      <c r="K21" s="404">
        <f>IF(NOT(ISERROR(MATCH(J21,_xlfn.ANCHORARRAY(E33),0))),I35&amp;"Por favor no seleccionar los criterios de impacto",J21)</f>
        <v>0</v>
      </c>
      <c r="L21" s="403"/>
      <c r="M21" s="404"/>
      <c r="N21" s="405"/>
      <c r="O21" s="412">
        <v>4</v>
      </c>
      <c r="P21" s="388"/>
      <c r="Q21" s="414" t="str">
        <f t="shared" ref="Q21:Q23" si="11">IF(OR(R21="Preventivo",R21="Detectivo"),"Probabilidad",IF(R21="Correctivo","Impacto",""))</f>
        <v/>
      </c>
      <c r="R21" s="415"/>
      <c r="S21" s="415"/>
      <c r="T21" s="416" t="str">
        <f t="shared" si="8"/>
        <v/>
      </c>
      <c r="U21" s="415"/>
      <c r="V21" s="415"/>
      <c r="W21" s="415"/>
      <c r="X21" s="417" t="str">
        <f t="shared" ref="X21:X23" si="12">IFERROR(IF(AND(Q20="Probabilidad",Q21="Probabilidad"),(Z20-(+Z20*T21)),IF(AND(Q20="Impacto",Q21="Probabilidad"),(Z19-(+Z19*T21)),IF(Q21="Impacto",Z20,""))),"")</f>
        <v/>
      </c>
      <c r="Y21" s="418" t="str">
        <f t="shared" si="1"/>
        <v/>
      </c>
      <c r="Z21" s="419" t="str">
        <f t="shared" si="9"/>
        <v/>
      </c>
      <c r="AA21" s="418" t="str">
        <f t="shared" si="3"/>
        <v/>
      </c>
      <c r="AB21" s="419" t="str">
        <f t="shared" ref="AB21:AB23" si="13">IFERROR(IF(AND(Q20="Impacto",Q21="Impacto"),(AB20-(+AB20*T21)),IF(AND(Q20="Probabilidad",Q21="Impacto"),(AB19-(+AB19*T21)),IF(Q21="Probabilidad",AB20,""))),"")</f>
        <v/>
      </c>
      <c r="AC21" s="420"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421"/>
      <c r="AE21" s="422"/>
      <c r="AF21" s="423"/>
      <c r="AG21" s="424"/>
      <c r="AH21" s="424"/>
      <c r="AI21" s="425"/>
      <c r="AJ21" s="410"/>
      <c r="AK21" s="426"/>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row>
    <row r="22" spans="1:69" ht="18" customHeight="1" x14ac:dyDescent="0.2">
      <c r="A22" s="402"/>
      <c r="B22" s="161"/>
      <c r="C22" s="161"/>
      <c r="D22" s="161"/>
      <c r="E22" s="161"/>
      <c r="F22" s="161"/>
      <c r="G22" s="164"/>
      <c r="H22" s="403"/>
      <c r="I22" s="404"/>
      <c r="J22" s="167"/>
      <c r="K22" s="404">
        <f>IF(NOT(ISERROR(MATCH(J22,_xlfn.ANCHORARRAY(E34),0))),I36&amp;"Por favor no seleccionar los criterios de impacto",J22)</f>
        <v>0</v>
      </c>
      <c r="L22" s="403"/>
      <c r="M22" s="404"/>
      <c r="N22" s="405"/>
      <c r="O22" s="412">
        <v>5</v>
      </c>
      <c r="P22" s="388"/>
      <c r="Q22" s="414" t="str">
        <f t="shared" si="11"/>
        <v/>
      </c>
      <c r="R22" s="415"/>
      <c r="S22" s="415"/>
      <c r="T22" s="416" t="str">
        <f t="shared" si="8"/>
        <v/>
      </c>
      <c r="U22" s="415"/>
      <c r="V22" s="415"/>
      <c r="W22" s="415"/>
      <c r="X22" s="417" t="str">
        <f t="shared" si="12"/>
        <v/>
      </c>
      <c r="Y22" s="418" t="str">
        <f t="shared" si="1"/>
        <v/>
      </c>
      <c r="Z22" s="419" t="str">
        <f t="shared" si="9"/>
        <v/>
      </c>
      <c r="AA22" s="418" t="str">
        <f t="shared" si="3"/>
        <v/>
      </c>
      <c r="AB22" s="419" t="str">
        <f t="shared" si="13"/>
        <v/>
      </c>
      <c r="AC22" s="420"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421"/>
      <c r="AE22" s="422"/>
      <c r="AF22" s="423"/>
      <c r="AG22" s="424"/>
      <c r="AH22" s="424"/>
      <c r="AI22" s="425"/>
      <c r="AJ22" s="410"/>
      <c r="AK22" s="426"/>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row>
    <row r="23" spans="1:69" ht="18" customHeight="1" x14ac:dyDescent="0.2">
      <c r="A23" s="427"/>
      <c r="B23" s="162"/>
      <c r="C23" s="162"/>
      <c r="D23" s="162"/>
      <c r="E23" s="162"/>
      <c r="F23" s="162"/>
      <c r="G23" s="165"/>
      <c r="H23" s="428"/>
      <c r="I23" s="429"/>
      <c r="J23" s="168"/>
      <c r="K23" s="429">
        <f>IF(NOT(ISERROR(MATCH(J23,_xlfn.ANCHORARRAY(E35),0))),I37&amp;"Por favor no seleccionar los criterios de impacto",J23)</f>
        <v>0</v>
      </c>
      <c r="L23" s="428"/>
      <c r="M23" s="429"/>
      <c r="N23" s="430"/>
      <c r="O23" s="412">
        <v>6</v>
      </c>
      <c r="P23" s="388"/>
      <c r="Q23" s="414" t="str">
        <f t="shared" si="11"/>
        <v/>
      </c>
      <c r="R23" s="415"/>
      <c r="S23" s="415"/>
      <c r="T23" s="416" t="str">
        <f t="shared" si="8"/>
        <v/>
      </c>
      <c r="U23" s="415"/>
      <c r="V23" s="415"/>
      <c r="W23" s="415"/>
      <c r="X23" s="417" t="str">
        <f t="shared" si="12"/>
        <v/>
      </c>
      <c r="Y23" s="418" t="str">
        <f t="shared" si="1"/>
        <v/>
      </c>
      <c r="Z23" s="419" t="str">
        <f t="shared" si="9"/>
        <v/>
      </c>
      <c r="AA23" s="418" t="str">
        <f t="shared" si="3"/>
        <v/>
      </c>
      <c r="AB23" s="419" t="str">
        <f t="shared" si="13"/>
        <v/>
      </c>
      <c r="AC23" s="420" t="str">
        <f t="shared" si="14"/>
        <v/>
      </c>
      <c r="AD23" s="421"/>
      <c r="AE23" s="422"/>
      <c r="AF23" s="423"/>
      <c r="AG23" s="424"/>
      <c r="AH23" s="424"/>
      <c r="AI23" s="425"/>
      <c r="AJ23" s="410"/>
      <c r="AK23" s="426"/>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row>
    <row r="24" spans="1:69" ht="91.5" customHeight="1" x14ac:dyDescent="0.2">
      <c r="A24" s="383">
        <v>3</v>
      </c>
      <c r="B24" s="160" t="s">
        <v>106</v>
      </c>
      <c r="C24" s="160" t="s">
        <v>128</v>
      </c>
      <c r="D24" s="160" t="s">
        <v>129</v>
      </c>
      <c r="E24" s="160" t="s">
        <v>130</v>
      </c>
      <c r="F24" s="160" t="s">
        <v>124</v>
      </c>
      <c r="G24" s="163">
        <v>328</v>
      </c>
      <c r="H24" s="384" t="str">
        <f>IF(G24&lt;=0,"",IF(G24&lt;=2,"Muy Baja",IF(G24&lt;=24,"Baja",IF(G24&lt;=500,"Media",IF(G24&lt;=5000,"Alta","Muy Alta")))))</f>
        <v>Media</v>
      </c>
      <c r="I24" s="385">
        <f>IF(H24="","",IF(H24="Muy Baja",0.2,IF(H24="Baja",0.4,IF(H24="Media",0.6,IF(H24="Alta",0.8,IF(H24="Muy Alta",1,))))))</f>
        <v>0.6</v>
      </c>
      <c r="J24" s="166" t="s">
        <v>131</v>
      </c>
      <c r="K24" s="385" t="str">
        <f>IF(NOT(ISERROR(MATCH(J24,'Tabla Impacto'!$B$225:$B$227,0))),'Tabla Impacto'!$G$227&amp;"Por favor no seleccionar los criterios de impacto(Afectación Económica o presupuestal y Pérdida Reputacional)",J24)</f>
        <v xml:space="preserve">     Entre 50 y 100 SMLMV </v>
      </c>
      <c r="L24" s="384" t="str">
        <f>IF(OR(K24='Tabla Impacto'!$C$15,K24='Tabla Impacto'!$E$15),"Leve",IF(OR(K24='Tabla Impacto'!$C$16,K24='Tabla Impacto'!$E$16),"Menor",IF(OR(K24='Tabla Impacto'!$C$17,K24='Tabla Impacto'!$E$17),"Moderado",IF(OR(K24='Tabla Impacto'!$C$18,K24='Tabla Impacto'!$E$18),"Mayor",IF(OR(K24='Tabla Impacto'!$C$19,K24='Tabla Impacto'!$E$19),"Catastrófico","")))))</f>
        <v>Moderado</v>
      </c>
      <c r="M24" s="385">
        <f>IF(L24="","",IF(L24="Leve",0.2,IF(L24="Menor",0.4,IF(L24="Moderado",0.6,IF(L24="Mayor",0.8,IF(L24="Catastrófico",1,))))))</f>
        <v>0.6</v>
      </c>
      <c r="N24" s="386"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412">
        <v>1</v>
      </c>
      <c r="P24" s="388" t="s">
        <v>132</v>
      </c>
      <c r="Q24" s="389" t="str">
        <f>IF(OR(R24="Preventivo",R24="Detectivo"),"Probabilidad",IF(R24="Correctivo","Impacto",""))</f>
        <v>Probabilidad</v>
      </c>
      <c r="R24" s="390" t="s">
        <v>113</v>
      </c>
      <c r="S24" s="390" t="s">
        <v>114</v>
      </c>
      <c r="T24" s="391" t="str">
        <f>IF(AND(R24="Preventivo",S24="Automático"),"50%",IF(AND(R24="Preventivo",S24="Manual"),"40%",IF(AND(R24="Detectivo",S24="Automático"),"40%",IF(AND(R24="Detectivo",S24="Manual"),"30%",IF(AND(R24="Correctivo",S24="Automático"),"35%",IF(AND(R24="Correctivo",S24="Manual"),"25%",""))))))</f>
        <v>40%</v>
      </c>
      <c r="U24" s="390" t="s">
        <v>115</v>
      </c>
      <c r="V24" s="390" t="s">
        <v>116</v>
      </c>
      <c r="W24" s="390" t="s">
        <v>117</v>
      </c>
      <c r="X24" s="392">
        <f>IFERROR(IF(Q24="Probabilidad",(I24-(+I24*T24)),IF(Q24="Impacto",I24,"")),"")</f>
        <v>0.36</v>
      </c>
      <c r="Y24" s="393" t="str">
        <f>IFERROR(IF(X24="","",IF(X24&lt;=0.2,"Muy Baja",IF(X24&lt;=0.4,"Baja",IF(X24&lt;=0.6,"Media",IF(X24&lt;=0.8,"Alta","Muy Alta"))))),"")</f>
        <v>Baja</v>
      </c>
      <c r="Z24" s="394">
        <f>+X24</f>
        <v>0.36</v>
      </c>
      <c r="AA24" s="393" t="str">
        <f>IFERROR(IF(AB24="","",IF(AB24&lt;=0.2,"Leve",IF(AB24&lt;=0.4,"Menor",IF(AB24&lt;=0.6,"Moderado",IF(AB24&lt;=0.8,"Mayor","Catastrófico"))))),"")</f>
        <v>Moderado</v>
      </c>
      <c r="AB24" s="394">
        <f>IFERROR(IF(Q24="Impacto",(M24-(+M24*T24)),IF(Q24="Probabilidad",M24,"")),"")</f>
        <v>0.6</v>
      </c>
      <c r="AC24" s="395"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396" t="s">
        <v>118</v>
      </c>
      <c r="AE24" s="388" t="s">
        <v>133</v>
      </c>
      <c r="AF24" s="397" t="s">
        <v>134</v>
      </c>
      <c r="AG24" s="398">
        <v>45373</v>
      </c>
      <c r="AH24" s="398">
        <v>45642</v>
      </c>
      <c r="AI24" s="425"/>
      <c r="AJ24" s="410"/>
      <c r="AK24" s="426"/>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row>
    <row r="25" spans="1:69" ht="18" customHeight="1" x14ac:dyDescent="0.2">
      <c r="A25" s="402"/>
      <c r="B25" s="161"/>
      <c r="C25" s="161"/>
      <c r="D25" s="161"/>
      <c r="E25" s="161"/>
      <c r="F25" s="161"/>
      <c r="G25" s="164"/>
      <c r="H25" s="403"/>
      <c r="I25" s="404"/>
      <c r="J25" s="167"/>
      <c r="K25" s="404">
        <f>IF(NOT(ISERROR(MATCH(J25,_xlfn.ANCHORARRAY(E37),0))),I39&amp;"Por favor no seleccionar los criterios de impacto",J25)</f>
        <v>0</v>
      </c>
      <c r="L25" s="403"/>
      <c r="M25" s="404"/>
      <c r="N25" s="405"/>
      <c r="O25" s="412">
        <v>2</v>
      </c>
      <c r="P25" s="388"/>
      <c r="Q25" s="414" t="str">
        <f>IF(OR(R25="Preventivo",R25="Detectivo"),"Probabilidad",IF(R25="Correctivo","Impacto",""))</f>
        <v/>
      </c>
      <c r="R25" s="390"/>
      <c r="S25" s="390"/>
      <c r="T25" s="391" t="str">
        <f t="shared" ref="T25:T29" si="15">IF(AND(R25="Preventivo",S25="Automático"),"50%",IF(AND(R25="Preventivo",S25="Manual"),"40%",IF(AND(R25="Detectivo",S25="Automático"),"40%",IF(AND(R25="Detectivo",S25="Manual"),"30%",IF(AND(R25="Correctivo",S25="Automático"),"35%",IF(AND(R25="Correctivo",S25="Manual"),"25%",""))))))</f>
        <v/>
      </c>
      <c r="U25" s="390"/>
      <c r="V25" s="390"/>
      <c r="W25" s="390"/>
      <c r="X25" s="392" t="str">
        <f>IFERROR(IF(AND(Q24="Probabilidad",Q25="Probabilidad"),(Z24-(+Z24*T25)),IF(Q25="Probabilidad",(I24-(+I24*T25)),IF(Q25="Impacto",Z24,""))),"")</f>
        <v/>
      </c>
      <c r="Y25" s="393" t="str">
        <f t="shared" si="1"/>
        <v/>
      </c>
      <c r="Z25" s="394" t="str">
        <f t="shared" ref="Z25:Z29" si="16">+X25</f>
        <v/>
      </c>
      <c r="AA25" s="393" t="str">
        <f t="shared" si="3"/>
        <v/>
      </c>
      <c r="AB25" s="394" t="str">
        <f>IFERROR(IF(AND(Q24="Impacto",Q25="Impacto"),(AB24-(+AB24*T25)),IF(Q25="Impacto",(M24-(+M24*T25)),IF(Q25="Probabilidad",AB24,""))),"")</f>
        <v/>
      </c>
      <c r="AC25" s="395"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396"/>
      <c r="AE25" s="397"/>
      <c r="AF25" s="433"/>
      <c r="AG25" s="424"/>
      <c r="AH25" s="424"/>
      <c r="AI25" s="425"/>
      <c r="AJ25" s="410"/>
      <c r="AK25" s="426"/>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row>
    <row r="26" spans="1:69" ht="18" customHeight="1" x14ac:dyDescent="0.2">
      <c r="A26" s="402"/>
      <c r="B26" s="161"/>
      <c r="C26" s="161"/>
      <c r="D26" s="161"/>
      <c r="E26" s="161"/>
      <c r="F26" s="161"/>
      <c r="G26" s="164"/>
      <c r="H26" s="403"/>
      <c r="I26" s="404"/>
      <c r="J26" s="167"/>
      <c r="K26" s="404">
        <f>IF(NOT(ISERROR(MATCH(J26,_xlfn.ANCHORARRAY(E38),0))),I40&amp;"Por favor no seleccionar los criterios de impacto",J26)</f>
        <v>0</v>
      </c>
      <c r="L26" s="403"/>
      <c r="M26" s="404"/>
      <c r="N26" s="405"/>
      <c r="O26" s="412">
        <v>3</v>
      </c>
      <c r="P26" s="413"/>
      <c r="Q26" s="414" t="str">
        <f>IF(OR(R26="Preventivo",R26="Detectivo"),"Probabilidad",IF(R26="Correctivo","Impacto",""))</f>
        <v/>
      </c>
      <c r="R26" s="415"/>
      <c r="S26" s="415"/>
      <c r="T26" s="416" t="str">
        <f t="shared" si="15"/>
        <v/>
      </c>
      <c r="U26" s="415"/>
      <c r="V26" s="415"/>
      <c r="W26" s="415"/>
      <c r="X26" s="417" t="str">
        <f>IFERROR(IF(AND(Q25="Probabilidad",Q26="Probabilidad"),(Z25-(+Z25*T26)),IF(AND(Q25="Impacto",Q26="Probabilidad"),(Z24-(+Z24*T26)),IF(Q26="Impacto",Z25,""))),"")</f>
        <v/>
      </c>
      <c r="Y26" s="418" t="str">
        <f t="shared" si="1"/>
        <v/>
      </c>
      <c r="Z26" s="419" t="str">
        <f t="shared" si="16"/>
        <v/>
      </c>
      <c r="AA26" s="418" t="str">
        <f t="shared" si="3"/>
        <v/>
      </c>
      <c r="AB26" s="419" t="str">
        <f>IFERROR(IF(AND(Q25="Impacto",Q26="Impacto"),(AB25-(+AB25*T26)),IF(AND(Q25="Probabilidad",Q26="Impacto"),(AB24-(+AB24*T26)),IF(Q26="Probabilidad",AB25,""))),"")</f>
        <v/>
      </c>
      <c r="AC26" s="420" t="str">
        <f t="shared" si="17"/>
        <v/>
      </c>
      <c r="AD26" s="421"/>
      <c r="AE26" s="422"/>
      <c r="AF26" s="423"/>
      <c r="AG26" s="424"/>
      <c r="AH26" s="424"/>
      <c r="AI26" s="425"/>
      <c r="AJ26" s="410"/>
      <c r="AK26" s="426"/>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row>
    <row r="27" spans="1:69" ht="18" customHeight="1" x14ac:dyDescent="0.2">
      <c r="A27" s="402"/>
      <c r="B27" s="161"/>
      <c r="C27" s="161"/>
      <c r="D27" s="161"/>
      <c r="E27" s="161"/>
      <c r="F27" s="161"/>
      <c r="G27" s="164"/>
      <c r="H27" s="403"/>
      <c r="I27" s="404"/>
      <c r="J27" s="167"/>
      <c r="K27" s="404">
        <f>IF(NOT(ISERROR(MATCH(J27,_xlfn.ANCHORARRAY(E39),0))),I41&amp;"Por favor no seleccionar los criterios de impacto",J27)</f>
        <v>0</v>
      </c>
      <c r="L27" s="403"/>
      <c r="M27" s="404"/>
      <c r="N27" s="405"/>
      <c r="O27" s="412">
        <v>4</v>
      </c>
      <c r="P27" s="388"/>
      <c r="Q27" s="414" t="str">
        <f t="shared" ref="Q27:Q29" si="18">IF(OR(R27="Preventivo",R27="Detectivo"),"Probabilidad",IF(R27="Correctivo","Impacto",""))</f>
        <v/>
      </c>
      <c r="R27" s="415"/>
      <c r="S27" s="415"/>
      <c r="T27" s="416" t="str">
        <f t="shared" si="15"/>
        <v/>
      </c>
      <c r="U27" s="415"/>
      <c r="V27" s="415"/>
      <c r="W27" s="415"/>
      <c r="X27" s="417" t="str">
        <f t="shared" ref="X27:X29" si="19">IFERROR(IF(AND(Q26="Probabilidad",Q27="Probabilidad"),(Z26-(+Z26*T27)),IF(AND(Q26="Impacto",Q27="Probabilidad"),(Z25-(+Z25*T27)),IF(Q27="Impacto",Z26,""))),"")</f>
        <v/>
      </c>
      <c r="Y27" s="418" t="str">
        <f t="shared" si="1"/>
        <v/>
      </c>
      <c r="Z27" s="419" t="str">
        <f t="shared" si="16"/>
        <v/>
      </c>
      <c r="AA27" s="418" t="str">
        <f t="shared" si="3"/>
        <v/>
      </c>
      <c r="AB27" s="419" t="str">
        <f t="shared" ref="AB27:AB29" si="20">IFERROR(IF(AND(Q26="Impacto",Q27="Impacto"),(AB26-(+AB26*T27)),IF(AND(Q26="Probabilidad",Q27="Impacto"),(AB25-(+AB25*T27)),IF(Q27="Probabilidad",AB26,""))),"")</f>
        <v/>
      </c>
      <c r="AC27" s="420"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421"/>
      <c r="AE27" s="422"/>
      <c r="AF27" s="423"/>
      <c r="AG27" s="424"/>
      <c r="AH27" s="424"/>
      <c r="AI27" s="425"/>
      <c r="AJ27" s="410"/>
      <c r="AK27" s="426"/>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row>
    <row r="28" spans="1:69" ht="18" customHeight="1" x14ac:dyDescent="0.2">
      <c r="A28" s="402"/>
      <c r="B28" s="161"/>
      <c r="C28" s="161"/>
      <c r="D28" s="161"/>
      <c r="E28" s="161"/>
      <c r="F28" s="161"/>
      <c r="G28" s="164"/>
      <c r="H28" s="403"/>
      <c r="I28" s="404"/>
      <c r="J28" s="167"/>
      <c r="K28" s="404">
        <f>IF(NOT(ISERROR(MATCH(J28,_xlfn.ANCHORARRAY(E40),0))),I42&amp;"Por favor no seleccionar los criterios de impacto",J28)</f>
        <v>0</v>
      </c>
      <c r="L28" s="403"/>
      <c r="M28" s="404"/>
      <c r="N28" s="405"/>
      <c r="O28" s="412">
        <v>5</v>
      </c>
      <c r="P28" s="388"/>
      <c r="Q28" s="414" t="str">
        <f t="shared" si="18"/>
        <v/>
      </c>
      <c r="R28" s="415"/>
      <c r="S28" s="415"/>
      <c r="T28" s="416" t="str">
        <f t="shared" si="15"/>
        <v/>
      </c>
      <c r="U28" s="415"/>
      <c r="V28" s="415"/>
      <c r="W28" s="415"/>
      <c r="X28" s="417" t="str">
        <f t="shared" si="19"/>
        <v/>
      </c>
      <c r="Y28" s="418" t="str">
        <f t="shared" si="1"/>
        <v/>
      </c>
      <c r="Z28" s="419" t="str">
        <f t="shared" si="16"/>
        <v/>
      </c>
      <c r="AA28" s="418" t="str">
        <f t="shared" si="3"/>
        <v/>
      </c>
      <c r="AB28" s="419" t="str">
        <f t="shared" si="20"/>
        <v/>
      </c>
      <c r="AC28" s="420"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421"/>
      <c r="AE28" s="422"/>
      <c r="AF28" s="423"/>
      <c r="AG28" s="424"/>
      <c r="AH28" s="424"/>
      <c r="AI28" s="425"/>
      <c r="AJ28" s="410"/>
      <c r="AK28" s="426"/>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row>
    <row r="29" spans="1:69" ht="18" customHeight="1" x14ac:dyDescent="0.2">
      <c r="A29" s="427"/>
      <c r="B29" s="162"/>
      <c r="C29" s="162"/>
      <c r="D29" s="162"/>
      <c r="E29" s="162"/>
      <c r="F29" s="162"/>
      <c r="G29" s="165"/>
      <c r="H29" s="428"/>
      <c r="I29" s="429"/>
      <c r="J29" s="168"/>
      <c r="K29" s="429">
        <f>IF(NOT(ISERROR(MATCH(J29,_xlfn.ANCHORARRAY(E41),0))),I43&amp;"Por favor no seleccionar los criterios de impacto",J29)</f>
        <v>0</v>
      </c>
      <c r="L29" s="428"/>
      <c r="M29" s="429"/>
      <c r="N29" s="430"/>
      <c r="O29" s="412">
        <v>6</v>
      </c>
      <c r="P29" s="388"/>
      <c r="Q29" s="414" t="str">
        <f t="shared" si="18"/>
        <v/>
      </c>
      <c r="R29" s="415"/>
      <c r="S29" s="415"/>
      <c r="T29" s="416" t="str">
        <f t="shared" si="15"/>
        <v/>
      </c>
      <c r="U29" s="415"/>
      <c r="V29" s="415"/>
      <c r="W29" s="415"/>
      <c r="X29" s="417" t="str">
        <f t="shared" si="19"/>
        <v/>
      </c>
      <c r="Y29" s="418" t="str">
        <f t="shared" si="1"/>
        <v/>
      </c>
      <c r="Z29" s="419" t="str">
        <f t="shared" si="16"/>
        <v/>
      </c>
      <c r="AA29" s="418" t="str">
        <f t="shared" si="3"/>
        <v/>
      </c>
      <c r="AB29" s="419" t="str">
        <f t="shared" si="20"/>
        <v/>
      </c>
      <c r="AC29" s="420" t="str">
        <f t="shared" si="21"/>
        <v/>
      </c>
      <c r="AD29" s="421"/>
      <c r="AE29" s="388"/>
      <c r="AF29" s="423"/>
      <c r="AG29" s="424"/>
      <c r="AH29" s="424"/>
      <c r="AI29" s="425"/>
      <c r="AJ29" s="410"/>
      <c r="AK29" s="426"/>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row>
    <row r="30" spans="1:69" ht="47.25" customHeight="1" x14ac:dyDescent="0.2">
      <c r="A30" s="383">
        <v>4</v>
      </c>
      <c r="B30" s="160" t="s">
        <v>106</v>
      </c>
      <c r="C30" s="160" t="s">
        <v>135</v>
      </c>
      <c r="D30" s="160" t="s">
        <v>136</v>
      </c>
      <c r="E30" s="160" t="s">
        <v>137</v>
      </c>
      <c r="F30" s="160" t="s">
        <v>138</v>
      </c>
      <c r="G30" s="163">
        <v>15</v>
      </c>
      <c r="H30" s="384" t="str">
        <f>IF(G30&lt;=0,"",IF(G30&lt;=2,"Muy Baja",IF(G30&lt;=24,"Baja",IF(G30&lt;=500,"Media",IF(G30&lt;=5000,"Alta","Muy Alta")))))</f>
        <v>Baja</v>
      </c>
      <c r="I30" s="385">
        <f>IF(H30="","",IF(H30="Muy Baja",0.2,IF(H30="Baja",0.4,IF(H30="Media",0.6,IF(H30="Alta",0.8,IF(H30="Muy Alta",1,))))))</f>
        <v>0.4</v>
      </c>
      <c r="J30" s="166" t="s">
        <v>125</v>
      </c>
      <c r="K30" s="385" t="str">
        <f>IF(NOT(ISERROR(MATCH(J30,'Tabla Impacto'!$B$225:$B$227,0))),'Tabla Impacto'!$G$227&amp;"Por favor no seleccionar los criterios de impacto(Afectación Económica o presupuestal y Pérdida Reputacional)",J30)</f>
        <v xml:space="preserve">     Mayor a 500 SMLMV </v>
      </c>
      <c r="L30" s="384" t="str">
        <f>IF(OR(K30='Tabla Impacto'!$C$15,K30='Tabla Impacto'!$E$15),"Leve",IF(OR(K30='Tabla Impacto'!$C$16,K30='Tabla Impacto'!$E$16),"Menor",IF(OR(K30='Tabla Impacto'!$C$17,K30='Tabla Impacto'!$E$17),"Moderado",IF(OR(K30='Tabla Impacto'!$C$18,K30='Tabla Impacto'!$E$18),"Mayor",IF(OR(K30='Tabla Impacto'!$C$19,K30='Tabla Impacto'!$E$19),"Catastrófico","")))))</f>
        <v>Catastrófico</v>
      </c>
      <c r="M30" s="385">
        <f>IF(L30="","",IF(L30="Leve",0.2,IF(L30="Menor",0.4,IF(L30="Moderado",0.6,IF(L30="Mayor",0.8,IF(L30="Catastrófico",1,))))))</f>
        <v>1</v>
      </c>
      <c r="N30" s="386"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Extremo</v>
      </c>
      <c r="O30" s="434">
        <v>1</v>
      </c>
      <c r="P30" s="435" t="s">
        <v>139</v>
      </c>
      <c r="Q30" s="436" t="str">
        <f>IF(OR(R30="Preventivo",R30="Detectivo"),"Probabilidad",IF(R30="Correctivo","Impacto",""))</f>
        <v>Impacto</v>
      </c>
      <c r="R30" s="437" t="s">
        <v>126</v>
      </c>
      <c r="S30" s="437" t="s">
        <v>114</v>
      </c>
      <c r="T30" s="438" t="str">
        <f>IF(AND(R30="Preventivo",S30="Automático"),"50%",IF(AND(R30="Preventivo",S30="Manual"),"40%",IF(AND(R30="Detectivo",S30="Automático"),"40%",IF(AND(R30="Detectivo",S30="Manual"),"30%",IF(AND(R30="Correctivo",S30="Automático"),"35%",IF(AND(R30="Correctivo",S30="Manual"),"25%",""))))))</f>
        <v>25%</v>
      </c>
      <c r="U30" s="437" t="s">
        <v>115</v>
      </c>
      <c r="V30" s="437" t="s">
        <v>116</v>
      </c>
      <c r="W30" s="437" t="s">
        <v>117</v>
      </c>
      <c r="X30" s="439">
        <f>IFERROR(IF(Q30="Probabilidad",(I30-(+I30*T30)),IF(Q30="Impacto",I30,"")),"")</f>
        <v>0.4</v>
      </c>
      <c r="Y30" s="440" t="str">
        <f>IFERROR(IF(X30="","",IF(X30&lt;=0.2,"Muy Baja",IF(X30&lt;=0.4,"Baja",IF(X30&lt;=0.6,"Media",IF(X30&lt;=0.8,"Alta","Muy Alta"))))),"")</f>
        <v>Baja</v>
      </c>
      <c r="Z30" s="438">
        <f>+X30</f>
        <v>0.4</v>
      </c>
      <c r="AA30" s="440" t="str">
        <f>IFERROR(IF(AB30="","",IF(AB30&lt;=0.2,"Leve",IF(AB30&lt;=0.4,"Menor",IF(AB30&lt;=0.6,"Moderado",IF(AB30&lt;=0.8,"Mayor","Catastrófico"))))),"")</f>
        <v>Mayor</v>
      </c>
      <c r="AB30" s="438">
        <f>IFERROR(IF(Q30="Impacto",(M30-(+M30*T30)),IF(Q30="Probabilidad",M30,"")),"")</f>
        <v>0.75</v>
      </c>
      <c r="AC30" s="44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Alto</v>
      </c>
      <c r="AD30" s="437" t="s">
        <v>118</v>
      </c>
      <c r="AE30" s="388" t="s">
        <v>140</v>
      </c>
      <c r="AF30" s="397" t="s">
        <v>134</v>
      </c>
      <c r="AG30" s="398">
        <v>45373</v>
      </c>
      <c r="AH30" s="398">
        <v>45642</v>
      </c>
      <c r="AI30" s="425"/>
      <c r="AJ30" s="410"/>
      <c r="AK30" s="426"/>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row>
    <row r="31" spans="1:69" ht="48.75" customHeight="1" x14ac:dyDescent="0.2">
      <c r="A31" s="402"/>
      <c r="B31" s="161"/>
      <c r="C31" s="161"/>
      <c r="D31" s="161"/>
      <c r="E31" s="161"/>
      <c r="F31" s="161"/>
      <c r="G31" s="164"/>
      <c r="H31" s="403"/>
      <c r="I31" s="404"/>
      <c r="J31" s="167"/>
      <c r="K31" s="404"/>
      <c r="L31" s="403"/>
      <c r="M31" s="404"/>
      <c r="N31" s="405"/>
      <c r="O31" s="442"/>
      <c r="P31" s="443"/>
      <c r="Q31" s="444"/>
      <c r="R31" s="445"/>
      <c r="S31" s="445"/>
      <c r="T31" s="446"/>
      <c r="U31" s="445"/>
      <c r="V31" s="445"/>
      <c r="W31" s="445"/>
      <c r="X31" s="447"/>
      <c r="Y31" s="448"/>
      <c r="Z31" s="446"/>
      <c r="AA31" s="448"/>
      <c r="AB31" s="446"/>
      <c r="AC31" s="449"/>
      <c r="AD31" s="445"/>
      <c r="AE31" s="388" t="s">
        <v>141</v>
      </c>
      <c r="AF31" s="397" t="s">
        <v>134</v>
      </c>
      <c r="AG31" s="398">
        <v>45373</v>
      </c>
      <c r="AH31" s="398">
        <v>45642</v>
      </c>
      <c r="AI31" s="425"/>
      <c r="AJ31" s="410"/>
      <c r="AK31" s="426"/>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row>
    <row r="32" spans="1:69" ht="21" customHeight="1" x14ac:dyDescent="0.3">
      <c r="A32" s="402"/>
      <c r="B32" s="161"/>
      <c r="C32" s="161"/>
      <c r="D32" s="161"/>
      <c r="E32" s="161"/>
      <c r="F32" s="161"/>
      <c r="G32" s="164"/>
      <c r="H32" s="403"/>
      <c r="I32" s="404"/>
      <c r="J32" s="167"/>
      <c r="K32" s="404">
        <f>IF(NOT(ISERROR(MATCH(J32,_xlfn.ANCHORARRAY(E43),0))),I45&amp;"Por favor no seleccionar los criterios de impacto",J32)</f>
        <v>0</v>
      </c>
      <c r="L32" s="403"/>
      <c r="M32" s="404"/>
      <c r="N32" s="405"/>
      <c r="O32" s="412">
        <v>2</v>
      </c>
      <c r="P32" s="388"/>
      <c r="Q32" s="414" t="str">
        <f>IF(OR(R32="Preventivo",R32="Detectivo"),"Probabilidad",IF(R32="Correctivo","Impacto",""))</f>
        <v/>
      </c>
      <c r="R32" s="415"/>
      <c r="S32" s="415"/>
      <c r="T32" s="416" t="str">
        <f t="shared" ref="T32:T37" si="22">IF(AND(R32="Preventivo",S32="Automático"),"50%",IF(AND(R32="Preventivo",S32="Manual"),"40%",IF(AND(R32="Detectivo",S32="Automático"),"40%",IF(AND(R32="Detectivo",S32="Manual"),"30%",IF(AND(R32="Correctivo",S32="Automático"),"35%",IF(AND(R32="Correctivo",S32="Manual"),"25%",""))))))</f>
        <v/>
      </c>
      <c r="U32" s="415"/>
      <c r="V32" s="415"/>
      <c r="W32" s="415"/>
      <c r="X32" s="417" t="str">
        <f>IFERROR(IF(AND(Q30="Probabilidad",Q32="Probabilidad"),(Z30-(+Z30*T32)),IF(Q32="Probabilidad",(I30-(+I30*T32)),IF(Q32="Impacto",Z30,""))),"")</f>
        <v/>
      </c>
      <c r="Y32" s="418" t="str">
        <f t="shared" si="1"/>
        <v/>
      </c>
      <c r="Z32" s="419" t="str">
        <f t="shared" ref="Z32:Z36" si="23">+X32</f>
        <v/>
      </c>
      <c r="AA32" s="418" t="str">
        <f t="shared" si="3"/>
        <v/>
      </c>
      <c r="AB32" s="419" t="str">
        <f>IFERROR(IF(AND(Q30="Impacto",Q32="Impacto"),(AB30-(+AB30*T32)),IF(Q32="Impacto",(M30-(+M30*T32)),IF(Q32="Probabilidad",AB30,""))),"")</f>
        <v/>
      </c>
      <c r="AC32" s="420"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421"/>
      <c r="AE32" s="450"/>
      <c r="AF32" s="450"/>
      <c r="AG32" s="450"/>
      <c r="AH32" s="450"/>
      <c r="AI32" s="425"/>
      <c r="AJ32" s="410"/>
      <c r="AK32" s="426"/>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row>
    <row r="33" spans="1:69" ht="18" customHeight="1" x14ac:dyDescent="0.2">
      <c r="A33" s="402"/>
      <c r="B33" s="161"/>
      <c r="C33" s="161"/>
      <c r="D33" s="161"/>
      <c r="E33" s="161"/>
      <c r="F33" s="161"/>
      <c r="G33" s="164"/>
      <c r="H33" s="403"/>
      <c r="I33" s="404"/>
      <c r="J33" s="167"/>
      <c r="K33" s="404">
        <f>IF(NOT(ISERROR(MATCH(J33,_xlfn.ANCHORARRAY(E44),0))),I46&amp;"Por favor no seleccionar los criterios de impacto",J33)</f>
        <v>0</v>
      </c>
      <c r="L33" s="403"/>
      <c r="M33" s="404"/>
      <c r="N33" s="405"/>
      <c r="O33" s="412">
        <v>3</v>
      </c>
      <c r="P33" s="413"/>
      <c r="Q33" s="414" t="str">
        <f>IF(OR(R33="Preventivo",R33="Detectivo"),"Probabilidad",IF(R33="Correctivo","Impacto",""))</f>
        <v/>
      </c>
      <c r="R33" s="415"/>
      <c r="S33" s="415"/>
      <c r="T33" s="416" t="str">
        <f t="shared" si="22"/>
        <v/>
      </c>
      <c r="U33" s="415"/>
      <c r="V33" s="415"/>
      <c r="W33" s="415"/>
      <c r="X33" s="417" t="str">
        <f>IFERROR(IF(AND(Q32="Probabilidad",Q33="Probabilidad"),(Z32-(+Z32*T33)),IF(AND(Q32="Impacto",Q33="Probabilidad"),(Z30-(+Z30*T33)),IF(Q33="Impacto",Z32,""))),"")</f>
        <v/>
      </c>
      <c r="Y33" s="418" t="str">
        <f t="shared" si="1"/>
        <v/>
      </c>
      <c r="Z33" s="419" t="str">
        <f t="shared" si="23"/>
        <v/>
      </c>
      <c r="AA33" s="418" t="str">
        <f t="shared" si="3"/>
        <v/>
      </c>
      <c r="AB33" s="419" t="str">
        <f>IFERROR(IF(AND(Q32="Impacto",Q33="Impacto"),(AB32-(+AB32*T33)),IF(AND(Q32="Probabilidad",Q33="Impacto"),(AB30-(+AB30*T33)),IF(Q33="Probabilidad",AB32,""))),"")</f>
        <v/>
      </c>
      <c r="AC33" s="420" t="str">
        <f t="shared" si="24"/>
        <v/>
      </c>
      <c r="AD33" s="421"/>
      <c r="AE33" s="422"/>
      <c r="AF33" s="423"/>
      <c r="AG33" s="424"/>
      <c r="AH33" s="424"/>
      <c r="AI33" s="425"/>
      <c r="AJ33" s="410"/>
      <c r="AK33" s="426"/>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row>
    <row r="34" spans="1:69" ht="18" customHeight="1" x14ac:dyDescent="0.2">
      <c r="A34" s="402"/>
      <c r="B34" s="161"/>
      <c r="C34" s="161"/>
      <c r="D34" s="161"/>
      <c r="E34" s="161"/>
      <c r="F34" s="161"/>
      <c r="G34" s="164"/>
      <c r="H34" s="403"/>
      <c r="I34" s="404"/>
      <c r="J34" s="167"/>
      <c r="K34" s="404">
        <f>IF(NOT(ISERROR(MATCH(J34,_xlfn.ANCHORARRAY(E45),0))),I47&amp;"Por favor no seleccionar los criterios de impacto",J34)</f>
        <v>0</v>
      </c>
      <c r="L34" s="403"/>
      <c r="M34" s="404"/>
      <c r="N34" s="405"/>
      <c r="O34" s="412">
        <v>4</v>
      </c>
      <c r="P34" s="388"/>
      <c r="Q34" s="414" t="str">
        <f t="shared" ref="Q34:Q36" si="25">IF(OR(R34="Preventivo",R34="Detectivo"),"Probabilidad",IF(R34="Correctivo","Impacto",""))</f>
        <v/>
      </c>
      <c r="R34" s="415"/>
      <c r="S34" s="415"/>
      <c r="T34" s="416" t="str">
        <f t="shared" si="22"/>
        <v/>
      </c>
      <c r="U34" s="415"/>
      <c r="V34" s="415"/>
      <c r="W34" s="415"/>
      <c r="X34" s="417" t="str">
        <f t="shared" ref="X34:X36" si="26">IFERROR(IF(AND(Q33="Probabilidad",Q34="Probabilidad"),(Z33-(+Z33*T34)),IF(AND(Q33="Impacto",Q34="Probabilidad"),(Z32-(+Z32*T34)),IF(Q34="Impacto",Z33,""))),"")</f>
        <v/>
      </c>
      <c r="Y34" s="418" t="str">
        <f t="shared" si="1"/>
        <v/>
      </c>
      <c r="Z34" s="419" t="str">
        <f t="shared" si="23"/>
        <v/>
      </c>
      <c r="AA34" s="418" t="str">
        <f t="shared" si="3"/>
        <v/>
      </c>
      <c r="AB34" s="419" t="str">
        <f t="shared" ref="AB34:AB36" si="27">IFERROR(IF(AND(Q33="Impacto",Q34="Impacto"),(AB33-(+AB33*T34)),IF(AND(Q33="Probabilidad",Q34="Impacto"),(AB32-(+AB32*T34)),IF(Q34="Probabilidad",AB33,""))),"")</f>
        <v/>
      </c>
      <c r="AC34" s="420"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421"/>
      <c r="AE34" s="422"/>
      <c r="AF34" s="423"/>
      <c r="AG34" s="424"/>
      <c r="AH34" s="424"/>
      <c r="AI34" s="425"/>
      <c r="AJ34" s="410"/>
      <c r="AK34" s="426"/>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row>
    <row r="35" spans="1:69" ht="18" customHeight="1" x14ac:dyDescent="0.2">
      <c r="A35" s="402"/>
      <c r="B35" s="161"/>
      <c r="C35" s="161"/>
      <c r="D35" s="161"/>
      <c r="E35" s="161"/>
      <c r="F35" s="161"/>
      <c r="G35" s="164"/>
      <c r="H35" s="403"/>
      <c r="I35" s="404"/>
      <c r="J35" s="167"/>
      <c r="K35" s="404">
        <f>IF(NOT(ISERROR(MATCH(J35,_xlfn.ANCHORARRAY(E46),0))),I48&amp;"Por favor no seleccionar los criterios de impacto",J35)</f>
        <v>0</v>
      </c>
      <c r="L35" s="403"/>
      <c r="M35" s="404"/>
      <c r="N35" s="405"/>
      <c r="O35" s="412">
        <v>5</v>
      </c>
      <c r="P35" s="388"/>
      <c r="Q35" s="414" t="str">
        <f t="shared" si="25"/>
        <v/>
      </c>
      <c r="R35" s="415"/>
      <c r="S35" s="415"/>
      <c r="T35" s="416" t="str">
        <f t="shared" si="22"/>
        <v/>
      </c>
      <c r="U35" s="415"/>
      <c r="V35" s="415"/>
      <c r="W35" s="415"/>
      <c r="X35" s="417" t="str">
        <f t="shared" si="26"/>
        <v/>
      </c>
      <c r="Y35" s="418" t="str">
        <f>IFERROR(IF(X35="","",IF(X35&lt;=0.2,"Muy Baja",IF(X35&lt;=0.4,"Baja",IF(X35&lt;=0.6,"Media",IF(X35&lt;=0.8,"Alta","Muy Alta"))))),"")</f>
        <v/>
      </c>
      <c r="Z35" s="419" t="str">
        <f t="shared" si="23"/>
        <v/>
      </c>
      <c r="AA35" s="418" t="str">
        <f t="shared" si="3"/>
        <v/>
      </c>
      <c r="AB35" s="419" t="str">
        <f t="shared" si="27"/>
        <v/>
      </c>
      <c r="AC35" s="420"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421"/>
      <c r="AE35" s="422"/>
      <c r="AF35" s="423"/>
      <c r="AG35" s="424"/>
      <c r="AH35" s="424"/>
      <c r="AI35" s="425"/>
      <c r="AJ35" s="410"/>
      <c r="AK35" s="426"/>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row>
    <row r="36" spans="1:69" ht="18" customHeight="1" x14ac:dyDescent="0.2">
      <c r="A36" s="427"/>
      <c r="B36" s="162"/>
      <c r="C36" s="162"/>
      <c r="D36" s="162"/>
      <c r="E36" s="162"/>
      <c r="F36" s="162"/>
      <c r="G36" s="165"/>
      <c r="H36" s="428"/>
      <c r="I36" s="429"/>
      <c r="J36" s="168"/>
      <c r="K36" s="429">
        <f>IF(NOT(ISERROR(MATCH(J36,_xlfn.ANCHORARRAY(E47),0))),I49&amp;"Por favor no seleccionar los criterios de impacto",J36)</f>
        <v>0</v>
      </c>
      <c r="L36" s="428"/>
      <c r="M36" s="429"/>
      <c r="N36" s="430"/>
      <c r="O36" s="412">
        <v>6</v>
      </c>
      <c r="P36" s="388"/>
      <c r="Q36" s="414" t="str">
        <f t="shared" si="25"/>
        <v/>
      </c>
      <c r="R36" s="415"/>
      <c r="S36" s="415"/>
      <c r="T36" s="416" t="str">
        <f t="shared" si="22"/>
        <v/>
      </c>
      <c r="U36" s="415"/>
      <c r="V36" s="415"/>
      <c r="W36" s="415"/>
      <c r="X36" s="417" t="str">
        <f t="shared" si="26"/>
        <v/>
      </c>
      <c r="Y36" s="418" t="str">
        <f t="shared" si="1"/>
        <v/>
      </c>
      <c r="Z36" s="419" t="str">
        <f t="shared" si="23"/>
        <v/>
      </c>
      <c r="AA36" s="418" t="str">
        <f t="shared" si="3"/>
        <v/>
      </c>
      <c r="AB36" s="419" t="str">
        <f t="shared" si="27"/>
        <v/>
      </c>
      <c r="AC36" s="420" t="str">
        <f t="shared" si="28"/>
        <v/>
      </c>
      <c r="AD36" s="421"/>
      <c r="AE36" s="422"/>
      <c r="AF36" s="423"/>
      <c r="AG36" s="424"/>
      <c r="AH36" s="424"/>
      <c r="AI36" s="425"/>
      <c r="AJ36" s="410"/>
      <c r="AK36" s="426"/>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row>
    <row r="37" spans="1:69" ht="75.75" x14ac:dyDescent="0.2">
      <c r="A37" s="383">
        <v>5</v>
      </c>
      <c r="B37" s="160" t="s">
        <v>106</v>
      </c>
      <c r="C37" s="160" t="s">
        <v>142</v>
      </c>
      <c r="D37" s="160" t="s">
        <v>143</v>
      </c>
      <c r="E37" s="160" t="s">
        <v>144</v>
      </c>
      <c r="F37" s="160" t="s">
        <v>138</v>
      </c>
      <c r="G37" s="163">
        <v>250</v>
      </c>
      <c r="H37" s="384" t="str">
        <f>IF(G37&lt;=0,"",IF(G37&lt;=2,"Muy Baja",IF(G37&lt;=24,"Baja",IF(G37&lt;=500,"Media",IF(G37&lt;=5000,"Alta","Muy Alta")))))</f>
        <v>Media</v>
      </c>
      <c r="I37" s="385">
        <f>IF(H37="","",IF(H37="Muy Baja",0.2,IF(H37="Baja",0.4,IF(H37="Media",0.6,IF(H37="Alta",0.8,IF(H37="Muy Alta",1,))))))</f>
        <v>0.6</v>
      </c>
      <c r="J37" s="166" t="s">
        <v>111</v>
      </c>
      <c r="K37" s="385" t="str">
        <f>IF(NOT(ISERROR(MATCH(J37,'Tabla Impacto'!$B$225:$B$227,0))),'Tabla Impacto'!$G$227&amp;"Por favor no seleccionar los criterios de impacto(Afectación Económica o presupuestal y Pérdida Reputacional)",J37)</f>
        <v xml:space="preserve">     Entre 100 y 500 SMLMV </v>
      </c>
      <c r="L37" s="384" t="str">
        <f>IF(OR(K37='[1]Tabla Impacto'!$C$15,K37='[1]Tabla Impacto'!$E$15),"Leve",IF(OR(K37='[1]Tabla Impacto'!$C$16,K37='[1]Tabla Impacto'!$E$16),"Menor",IF(OR(K37='[1]Tabla Impacto'!$C$17,K37='[1]Tabla Impacto'!$E$17),"Moderado",IF(OR(K37='[1]Tabla Impacto'!$C$18,K37='[1]Tabla Impacto'!$E$18),"Mayor",IF(OR(K37='[1]Tabla Impacto'!$C$19,K37='[1]Tabla Impacto'!$E$19),"Catastrófico","")))))</f>
        <v>Mayor</v>
      </c>
      <c r="M37" s="385">
        <f>IF(L37="","",IF(L37="Leve",0.2,IF(L37="Menor",0.4,IF(L37="Moderado",0.6,IF(L37="Mayor",0.8,IF(L37="Catastrófico",1,))))))</f>
        <v>0.8</v>
      </c>
      <c r="N37" s="386"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412">
        <v>1</v>
      </c>
      <c r="P37" s="388" t="s">
        <v>145</v>
      </c>
      <c r="Q37" s="389" t="str">
        <f>IF(OR(R37="Preventivo",R37="Detectivo"),"Probabilidad",IF(R37="Correctivo","Impacto",""))</f>
        <v>Probabilidad</v>
      </c>
      <c r="R37" s="390" t="s">
        <v>113</v>
      </c>
      <c r="S37" s="390" t="s">
        <v>114</v>
      </c>
      <c r="T37" s="391" t="str">
        <f t="shared" si="22"/>
        <v>40%</v>
      </c>
      <c r="U37" s="390" t="s">
        <v>115</v>
      </c>
      <c r="V37" s="390" t="s">
        <v>116</v>
      </c>
      <c r="W37" s="390" t="s">
        <v>117</v>
      </c>
      <c r="X37" s="392">
        <f>IFERROR(IF(Q37="Probabilidad",(I37-(+I37*T37)),IF(Q37="Impacto",I37,"")),"")</f>
        <v>0.36</v>
      </c>
      <c r="Y37" s="393" t="str">
        <f>IFERROR(IF(X37="","",IF(X37&lt;=0.2,"Muy Baja",IF(X37&lt;=0.4,"Baja",IF(X37&lt;=0.6,"Media",IF(X37&lt;=0.8,"Alta","Muy Alta"))))),"")</f>
        <v>Baja</v>
      </c>
      <c r="Z37" s="394">
        <f>+X37</f>
        <v>0.36</v>
      </c>
      <c r="AA37" s="393" t="str">
        <f>IFERROR(IF(AB37="","",IF(AB37&lt;=0.2,"Leve",IF(AB37&lt;=0.4,"Menor",IF(AB37&lt;=0.6,"Moderado",IF(AB37&lt;=0.8,"Mayor","Catastrófico"))))),"")</f>
        <v>Mayor</v>
      </c>
      <c r="AB37" s="394">
        <f>IFERROR(IF(Q37="Impacto",(M37-(+M37*T37)),IF(Q37="Probabilidad",M37,"")),"")</f>
        <v>0.8</v>
      </c>
      <c r="AC37" s="395"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Alto</v>
      </c>
      <c r="AD37" s="421" t="s">
        <v>118</v>
      </c>
      <c r="AE37" s="388" t="s">
        <v>146</v>
      </c>
      <c r="AF37" s="397" t="s">
        <v>147</v>
      </c>
      <c r="AG37" s="408">
        <v>45323</v>
      </c>
      <c r="AH37" s="408">
        <v>45642</v>
      </c>
      <c r="AI37" s="425"/>
      <c r="AJ37" s="410"/>
      <c r="AK37" s="426"/>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row>
    <row r="38" spans="1:69" ht="18" customHeight="1" x14ac:dyDescent="0.2">
      <c r="A38" s="402"/>
      <c r="B38" s="161"/>
      <c r="C38" s="161"/>
      <c r="D38" s="161"/>
      <c r="E38" s="161"/>
      <c r="F38" s="161"/>
      <c r="G38" s="164"/>
      <c r="H38" s="403"/>
      <c r="I38" s="404"/>
      <c r="J38" s="167"/>
      <c r="K38" s="404">
        <f>IF(NOT(ISERROR(MATCH(J38,_xlfn.ANCHORARRAY(E49),0))),I51&amp;"Por favor no seleccionar los criterios de impacto",J38)</f>
        <v>0</v>
      </c>
      <c r="L38" s="403"/>
      <c r="M38" s="404"/>
      <c r="N38" s="405"/>
      <c r="O38" s="412">
        <v>2</v>
      </c>
      <c r="P38" s="388"/>
      <c r="Q38" s="414" t="str">
        <f>IF(OR(R38="Preventivo",R38="Detectivo"),"Probabilidad",IF(R38="Correctivo","Impacto",""))</f>
        <v/>
      </c>
      <c r="R38" s="415"/>
      <c r="S38" s="415"/>
      <c r="T38" s="416" t="str">
        <f t="shared" ref="T38:T43" si="29">IF(AND(R38="Preventivo",S38="Automático"),"50%",IF(AND(R38="Preventivo",S38="Manual"),"40%",IF(AND(R38="Detectivo",S38="Automático"),"40%",IF(AND(R38="Detectivo",S38="Manual"),"30%",IF(AND(R38="Correctivo",S38="Automático"),"35%",IF(AND(R38="Correctivo",S38="Manual"),"25%",""))))))</f>
        <v/>
      </c>
      <c r="U38" s="415"/>
      <c r="V38" s="415"/>
      <c r="W38" s="415"/>
      <c r="X38" s="417" t="str">
        <f>IFERROR(IF(AND(Q37="Probabilidad",Q38="Probabilidad"),(Z37-(+Z37*T38)),IF(Q38="Probabilidad",(I37-(+I37*T38)),IF(Q38="Impacto",Z37,""))),"")</f>
        <v/>
      </c>
      <c r="Y38" s="418" t="str">
        <f t="shared" si="1"/>
        <v/>
      </c>
      <c r="Z38" s="419" t="str">
        <f t="shared" ref="Z38:Z42" si="30">+X38</f>
        <v/>
      </c>
      <c r="AA38" s="418" t="str">
        <f t="shared" si="3"/>
        <v/>
      </c>
      <c r="AB38" s="419" t="str">
        <f>IFERROR(IF(AND(Q37="Impacto",Q38="Impacto"),(AB37-(+AB37*T38)),IF(Q38="Impacto",(M37-(+M37*T38)),IF(Q38="Probabilidad",AB37,""))),"")</f>
        <v/>
      </c>
      <c r="AC38" s="420" t="str">
        <f t="shared" ref="AC38:AC39" si="31">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421"/>
      <c r="AE38" s="422"/>
      <c r="AF38" s="423"/>
      <c r="AG38" s="424"/>
      <c r="AH38" s="424"/>
      <c r="AI38" s="425"/>
      <c r="AJ38" s="410"/>
      <c r="AK38" s="426"/>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row>
    <row r="39" spans="1:69" ht="18" customHeight="1" x14ac:dyDescent="0.2">
      <c r="A39" s="402"/>
      <c r="B39" s="161"/>
      <c r="C39" s="161"/>
      <c r="D39" s="161"/>
      <c r="E39" s="161"/>
      <c r="F39" s="161"/>
      <c r="G39" s="164"/>
      <c r="H39" s="403"/>
      <c r="I39" s="404"/>
      <c r="J39" s="167"/>
      <c r="K39" s="404">
        <f>IF(NOT(ISERROR(MATCH(J39,_xlfn.ANCHORARRAY(E50),0))),I52&amp;"Por favor no seleccionar los criterios de impacto",J39)</f>
        <v>0</v>
      </c>
      <c r="L39" s="403"/>
      <c r="M39" s="404"/>
      <c r="N39" s="405"/>
      <c r="O39" s="412">
        <v>3</v>
      </c>
      <c r="P39" s="413"/>
      <c r="Q39" s="414" t="str">
        <f>IF(OR(R39="Preventivo",R39="Detectivo"),"Probabilidad",IF(R39="Correctivo","Impacto",""))</f>
        <v/>
      </c>
      <c r="R39" s="415"/>
      <c r="S39" s="415"/>
      <c r="T39" s="416" t="str">
        <f t="shared" si="29"/>
        <v/>
      </c>
      <c r="U39" s="415"/>
      <c r="V39" s="415"/>
      <c r="W39" s="415"/>
      <c r="X39" s="417" t="str">
        <f>IFERROR(IF(AND(Q38="Probabilidad",Q39="Probabilidad"),(Z38-(+Z38*T39)),IF(AND(Q38="Impacto",Q39="Probabilidad"),(Z37-(+Z37*T39)),IF(Q39="Impacto",Z38,""))),"")</f>
        <v/>
      </c>
      <c r="Y39" s="418" t="str">
        <f t="shared" si="1"/>
        <v/>
      </c>
      <c r="Z39" s="419" t="str">
        <f t="shared" si="30"/>
        <v/>
      </c>
      <c r="AA39" s="418" t="str">
        <f t="shared" si="3"/>
        <v/>
      </c>
      <c r="AB39" s="419" t="str">
        <f>IFERROR(IF(AND(Q38="Impacto",Q39="Impacto"),(AB38-(+AB38*T39)),IF(AND(Q38="Probabilidad",Q39="Impacto"),(AB37-(+AB37*T39)),IF(Q39="Probabilidad",AB38,""))),"")</f>
        <v/>
      </c>
      <c r="AC39" s="420" t="str">
        <f t="shared" si="31"/>
        <v/>
      </c>
      <c r="AD39" s="421"/>
      <c r="AE39" s="422"/>
      <c r="AF39" s="423"/>
      <c r="AG39" s="424"/>
      <c r="AH39" s="424"/>
      <c r="AI39" s="425"/>
      <c r="AJ39" s="410"/>
      <c r="AK39" s="426"/>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row>
    <row r="40" spans="1:69" ht="18" customHeight="1" x14ac:dyDescent="0.2">
      <c r="A40" s="402"/>
      <c r="B40" s="161"/>
      <c r="C40" s="161"/>
      <c r="D40" s="161"/>
      <c r="E40" s="161"/>
      <c r="F40" s="161"/>
      <c r="G40" s="164"/>
      <c r="H40" s="403"/>
      <c r="I40" s="404"/>
      <c r="J40" s="167"/>
      <c r="K40" s="404">
        <f>IF(NOT(ISERROR(MATCH(J40,_xlfn.ANCHORARRAY(E51),0))),I53&amp;"Por favor no seleccionar los criterios de impacto",J40)</f>
        <v>0</v>
      </c>
      <c r="L40" s="403"/>
      <c r="M40" s="404"/>
      <c r="N40" s="405"/>
      <c r="O40" s="412">
        <v>4</v>
      </c>
      <c r="P40" s="388"/>
      <c r="Q40" s="414" t="str">
        <f t="shared" ref="Q40:Q43" si="32">IF(OR(R40="Preventivo",R40="Detectivo"),"Probabilidad",IF(R40="Correctivo","Impacto",""))</f>
        <v/>
      </c>
      <c r="R40" s="415"/>
      <c r="S40" s="415"/>
      <c r="T40" s="416" t="str">
        <f t="shared" si="29"/>
        <v/>
      </c>
      <c r="U40" s="415"/>
      <c r="V40" s="415"/>
      <c r="W40" s="415"/>
      <c r="X40" s="417" t="str">
        <f t="shared" ref="X40:X42" si="33">IFERROR(IF(AND(Q39="Probabilidad",Q40="Probabilidad"),(Z39-(+Z39*T40)),IF(AND(Q39="Impacto",Q40="Probabilidad"),(Z38-(+Z38*T40)),IF(Q40="Impacto",Z39,""))),"")</f>
        <v/>
      </c>
      <c r="Y40" s="418" t="str">
        <f t="shared" si="1"/>
        <v/>
      </c>
      <c r="Z40" s="419" t="str">
        <f t="shared" si="30"/>
        <v/>
      </c>
      <c r="AA40" s="418" t="str">
        <f t="shared" si="3"/>
        <v/>
      </c>
      <c r="AB40" s="419" t="str">
        <f t="shared" ref="AB40:AB42" si="34">IFERROR(IF(AND(Q39="Impacto",Q40="Impacto"),(AB39-(+AB39*T40)),IF(AND(Q39="Probabilidad",Q40="Impacto"),(AB38-(+AB38*T40)),IF(Q40="Probabilidad",AB39,""))),"")</f>
        <v/>
      </c>
      <c r="AC40" s="42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421"/>
      <c r="AE40" s="422"/>
      <c r="AF40" s="423"/>
      <c r="AG40" s="424"/>
      <c r="AH40" s="424"/>
      <c r="AI40" s="425"/>
      <c r="AJ40" s="410"/>
      <c r="AK40" s="426"/>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row>
    <row r="41" spans="1:69" ht="18" customHeight="1" x14ac:dyDescent="0.2">
      <c r="A41" s="402"/>
      <c r="B41" s="161"/>
      <c r="C41" s="161"/>
      <c r="D41" s="161"/>
      <c r="E41" s="161"/>
      <c r="F41" s="161"/>
      <c r="G41" s="164"/>
      <c r="H41" s="403"/>
      <c r="I41" s="404"/>
      <c r="J41" s="167"/>
      <c r="K41" s="404">
        <f>IF(NOT(ISERROR(MATCH(J41,_xlfn.ANCHORARRAY(E52),0))),I54&amp;"Por favor no seleccionar los criterios de impacto",J41)</f>
        <v>0</v>
      </c>
      <c r="L41" s="403"/>
      <c r="M41" s="404"/>
      <c r="N41" s="405"/>
      <c r="O41" s="412">
        <v>5</v>
      </c>
      <c r="P41" s="388"/>
      <c r="Q41" s="414" t="str">
        <f t="shared" si="32"/>
        <v/>
      </c>
      <c r="R41" s="415"/>
      <c r="S41" s="415"/>
      <c r="T41" s="416" t="str">
        <f t="shared" si="29"/>
        <v/>
      </c>
      <c r="U41" s="415"/>
      <c r="V41" s="415"/>
      <c r="W41" s="415"/>
      <c r="X41" s="417" t="str">
        <f t="shared" si="33"/>
        <v/>
      </c>
      <c r="Y41" s="418" t="str">
        <f t="shared" si="1"/>
        <v/>
      </c>
      <c r="Z41" s="419" t="str">
        <f t="shared" si="30"/>
        <v/>
      </c>
      <c r="AA41" s="418" t="str">
        <f t="shared" si="3"/>
        <v/>
      </c>
      <c r="AB41" s="419" t="str">
        <f t="shared" si="34"/>
        <v/>
      </c>
      <c r="AC41" s="420" t="str">
        <f t="shared" ref="AC41:AC42" si="35">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421"/>
      <c r="AE41" s="422"/>
      <c r="AF41" s="423"/>
      <c r="AG41" s="424"/>
      <c r="AH41" s="424"/>
      <c r="AI41" s="425"/>
      <c r="AJ41" s="410"/>
      <c r="AK41" s="426"/>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row>
    <row r="42" spans="1:69" ht="18" customHeight="1" x14ac:dyDescent="0.2">
      <c r="A42" s="427"/>
      <c r="B42" s="162"/>
      <c r="C42" s="162"/>
      <c r="D42" s="162"/>
      <c r="E42" s="162"/>
      <c r="F42" s="162"/>
      <c r="G42" s="165"/>
      <c r="H42" s="428"/>
      <c r="I42" s="429"/>
      <c r="J42" s="168"/>
      <c r="K42" s="429">
        <f>IF(NOT(ISERROR(MATCH(J42,_xlfn.ANCHORARRAY(E53),0))),I55&amp;"Por favor no seleccionar los criterios de impacto",J42)</f>
        <v>0</v>
      </c>
      <c r="L42" s="428"/>
      <c r="M42" s="429"/>
      <c r="N42" s="430"/>
      <c r="O42" s="412">
        <v>6</v>
      </c>
      <c r="P42" s="388"/>
      <c r="Q42" s="414" t="str">
        <f t="shared" si="32"/>
        <v/>
      </c>
      <c r="R42" s="415"/>
      <c r="S42" s="415"/>
      <c r="T42" s="416" t="str">
        <f t="shared" si="29"/>
        <v/>
      </c>
      <c r="U42" s="415"/>
      <c r="V42" s="415"/>
      <c r="W42" s="415"/>
      <c r="X42" s="417" t="str">
        <f t="shared" si="33"/>
        <v/>
      </c>
      <c r="Y42" s="418" t="str">
        <f t="shared" si="1"/>
        <v/>
      </c>
      <c r="Z42" s="419" t="str">
        <f t="shared" si="30"/>
        <v/>
      </c>
      <c r="AA42" s="418" t="str">
        <f t="shared" si="3"/>
        <v/>
      </c>
      <c r="AB42" s="419" t="str">
        <f t="shared" si="34"/>
        <v/>
      </c>
      <c r="AC42" s="420" t="str">
        <f t="shared" si="35"/>
        <v/>
      </c>
      <c r="AD42" s="421"/>
      <c r="AE42" s="422"/>
      <c r="AF42" s="423"/>
      <c r="AG42" s="424"/>
      <c r="AH42" s="424"/>
      <c r="AI42" s="425"/>
      <c r="AJ42" s="410"/>
      <c r="AK42" s="426"/>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row>
    <row r="43" spans="1:69" ht="96.75" customHeight="1" x14ac:dyDescent="0.2">
      <c r="A43" s="434">
        <v>6</v>
      </c>
      <c r="B43" s="160" t="s">
        <v>106</v>
      </c>
      <c r="C43" s="160" t="s">
        <v>370</v>
      </c>
      <c r="D43" s="160" t="s">
        <v>369</v>
      </c>
      <c r="E43" s="160" t="s">
        <v>371</v>
      </c>
      <c r="F43" s="160" t="s">
        <v>138</v>
      </c>
      <c r="G43" s="160">
        <v>369</v>
      </c>
      <c r="H43" s="384" t="str">
        <f t="shared" ref="H43" si="36">IF(G43&lt;=0,"",IF(G43&lt;=2,"Muy Baja",IF(G43&lt;=24,"Baja",IF(G43&lt;=500,"Media",IF(G43&lt;=5000,"Alta","Muy Alta")))))</f>
        <v>Media</v>
      </c>
      <c r="I43" s="385">
        <f>IF(H43="","",IF(H43="Muy Baja",0.2,IF(H43="Baja",0.4,IF(H43="Media",0.6,IF(H43="Alta",0.8,IF(H43="Muy Alta",1,))))))</f>
        <v>0.6</v>
      </c>
      <c r="J43" s="166" t="s">
        <v>111</v>
      </c>
      <c r="K43" s="385" t="str">
        <f>IF(NOT(ISERROR(MATCH(J43,'Tabla Impacto'!$B$225:$B$227,0))),'Tabla Impacto'!$G$227&amp;"Por favor no seleccionar los criterios de impacto(Afectación Económica o presupuestal y Pérdida Reputacional)",J43)</f>
        <v xml:space="preserve">     Entre 100 y 500 SMLMV </v>
      </c>
      <c r="L43" s="384" t="str">
        <f>IF(OR(K43='Tabla Impacto'!$C$15,K43='Tabla Impacto'!$E$15),"Leve",IF(OR(K43='Tabla Impacto'!$C$16,K43='Tabla Impacto'!$E$16),"Menor",IF(OR(K43='Tabla Impacto'!$C$17,K43='Tabla Impacto'!$E$17),"Moderado",IF(OR(K43='Tabla Impacto'!$C$18,K43='Tabla Impacto'!$E$18),"Mayor",IF(OR(K43='Tabla Impacto'!$C$19,K43='Tabla Impacto'!$E$19),"Catastrófico","")))))</f>
        <v>Mayor</v>
      </c>
      <c r="M43" s="385">
        <f>IF(L43="","",IF(L43="Leve",0.2,IF(L43="Menor",0.4,IF(L43="Moderado",0.6,IF(L43="Mayor",0.8,IF(L43="Catastrófico",1,))))))</f>
        <v>0.8</v>
      </c>
      <c r="N43" s="386"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Alto</v>
      </c>
      <c r="O43" s="412">
        <v>1</v>
      </c>
      <c r="P43" s="451" t="s">
        <v>368</v>
      </c>
      <c r="Q43" s="389" t="str">
        <f t="shared" si="32"/>
        <v>Probabilidad</v>
      </c>
      <c r="R43" s="390" t="s">
        <v>113</v>
      </c>
      <c r="S43" s="390" t="s">
        <v>114</v>
      </c>
      <c r="T43" s="391" t="str">
        <f t="shared" si="29"/>
        <v>40%</v>
      </c>
      <c r="U43" s="390" t="s">
        <v>115</v>
      </c>
      <c r="V43" s="390" t="s">
        <v>116</v>
      </c>
      <c r="W43" s="390" t="s">
        <v>117</v>
      </c>
      <c r="X43" s="392">
        <f>IFERROR(IF(Q43="Probabilidad",(I43-(+I43*T43)),IF(Q43="Impacto",I43,"")),"")</f>
        <v>0.36</v>
      </c>
      <c r="Y43" s="393" t="str">
        <f>IFERROR(IF(X43="","",IF(X43&lt;=0.2,"Muy Baja",IF(X43&lt;=0.4,"Baja",IF(X43&lt;=0.6,"Media",IF(X43&lt;=0.8,"Alta","Muy Alta"))))),"")</f>
        <v>Baja</v>
      </c>
      <c r="Z43" s="394">
        <f>+X43</f>
        <v>0.36</v>
      </c>
      <c r="AA43" s="393" t="str">
        <f>IFERROR(IF(AB43="","",IF(AB43&lt;=0.2,"Leve",IF(AB43&lt;=0.4,"Menor",IF(AB43&lt;=0.6,"Moderado",IF(AB43&lt;=0.8,"Mayor","Catastrófico"))))),"")</f>
        <v>Mayor</v>
      </c>
      <c r="AB43" s="394">
        <f>IFERROR(IF(Q43="Impacto",(M43-(+M43*T43)),IF(Q43="Probabilidad",M43,"")),"")</f>
        <v>0.8</v>
      </c>
      <c r="AC43" s="395"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Alto</v>
      </c>
      <c r="AD43" s="396" t="s">
        <v>118</v>
      </c>
      <c r="AE43" s="397" t="s">
        <v>366</v>
      </c>
      <c r="AF43" s="397" t="s">
        <v>367</v>
      </c>
      <c r="AG43" s="408">
        <v>45597</v>
      </c>
      <c r="AH43" s="408">
        <v>45642</v>
      </c>
      <c r="AI43" s="425"/>
      <c r="AJ43" s="410"/>
      <c r="AK43" s="426"/>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row>
    <row r="44" spans="1:69" ht="18" customHeight="1" x14ac:dyDescent="0.2">
      <c r="A44" s="452"/>
      <c r="B44" s="161"/>
      <c r="C44" s="161"/>
      <c r="D44" s="161"/>
      <c r="E44" s="161"/>
      <c r="F44" s="161"/>
      <c r="G44" s="161"/>
      <c r="H44" s="403"/>
      <c r="I44" s="404"/>
      <c r="J44" s="167"/>
      <c r="K44" s="404">
        <f>IF(NOT(ISERROR(MATCH(J44,_xlfn.ANCHORARRAY(E55),0))),I57&amp;"Por favor no seleccionar los criterios de impacto",J44)</f>
        <v>0</v>
      </c>
      <c r="L44" s="403"/>
      <c r="M44" s="404"/>
      <c r="N44" s="405"/>
      <c r="O44" s="412">
        <v>2</v>
      </c>
      <c r="P44" s="453"/>
      <c r="Q44" s="454" t="str">
        <f>IF(OR(R44="Preventivo",R44="Detectivo"),"Probabilidad",IF(R44="Correctivo","Impacto",""))</f>
        <v/>
      </c>
      <c r="R44" s="455"/>
      <c r="S44" s="455"/>
      <c r="T44" s="456" t="str">
        <f t="shared" ref="T44:T48" si="37">IF(AND(R44="Preventivo",S44="Automático"),"50%",IF(AND(R44="Preventivo",S44="Manual"),"40%",IF(AND(R44="Detectivo",S44="Automático"),"40%",IF(AND(R44="Detectivo",S44="Manual"),"30%",IF(AND(R44="Correctivo",S44="Automático"),"35%",IF(AND(R44="Correctivo",S44="Manual"),"25%",""))))))</f>
        <v/>
      </c>
      <c r="U44" s="455"/>
      <c r="V44" s="455"/>
      <c r="W44" s="455"/>
      <c r="X44" s="457" t="str">
        <f>IFERROR(IF(AND(Q43="Probabilidad",Q44="Probabilidad"),(Z43-(+Z43*T44)),IF(Q44="Probabilidad",(I43-(+I43*T44)),IF(Q44="Impacto",Z43,""))),"")</f>
        <v/>
      </c>
      <c r="Y44" s="458" t="str">
        <f t="shared" si="1"/>
        <v/>
      </c>
      <c r="Z44" s="459" t="str">
        <f t="shared" ref="Z44:Z48" si="38">+X44</f>
        <v/>
      </c>
      <c r="AA44" s="458" t="str">
        <f t="shared" si="3"/>
        <v/>
      </c>
      <c r="AB44" s="459" t="str">
        <f>IFERROR(IF(AND(Q43="Impacto",Q44="Impacto"),(AB43-(+AB43*T44)),IF(Q44="Impacto",(M43-(+M43*T44)),IF(Q44="Probabilidad",AB43,""))),"")</f>
        <v/>
      </c>
      <c r="AC44" s="460" t="str">
        <f t="shared" ref="AC44:AC45" si="39">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461"/>
      <c r="AE44" s="410"/>
      <c r="AF44" s="426"/>
      <c r="AG44" s="425"/>
      <c r="AH44" s="425"/>
      <c r="AI44" s="425"/>
      <c r="AJ44" s="410"/>
      <c r="AK44" s="426"/>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row>
    <row r="45" spans="1:69" ht="18" customHeight="1" x14ac:dyDescent="0.2">
      <c r="A45" s="452"/>
      <c r="B45" s="161"/>
      <c r="C45" s="161"/>
      <c r="D45" s="161"/>
      <c r="E45" s="161"/>
      <c r="F45" s="161"/>
      <c r="G45" s="161"/>
      <c r="H45" s="403"/>
      <c r="I45" s="404"/>
      <c r="J45" s="167"/>
      <c r="K45" s="404">
        <f>IF(NOT(ISERROR(MATCH(J45,_xlfn.ANCHORARRAY(E56),0))),I58&amp;"Por favor no seleccionar los criterios de impacto",J45)</f>
        <v>0</v>
      </c>
      <c r="L45" s="403"/>
      <c r="M45" s="404"/>
      <c r="N45" s="405"/>
      <c r="O45" s="412">
        <v>3</v>
      </c>
      <c r="P45" s="462"/>
      <c r="Q45" s="454" t="str">
        <f>IF(OR(R45="Preventivo",R45="Detectivo"),"Probabilidad",IF(R45="Correctivo","Impacto",""))</f>
        <v/>
      </c>
      <c r="R45" s="455"/>
      <c r="S45" s="455"/>
      <c r="T45" s="456" t="str">
        <f t="shared" si="37"/>
        <v/>
      </c>
      <c r="U45" s="455"/>
      <c r="V45" s="455"/>
      <c r="W45" s="455"/>
      <c r="X45" s="457" t="str">
        <f>IFERROR(IF(AND(Q44="Probabilidad",Q45="Probabilidad"),(Z44-(+Z44*T45)),IF(AND(Q44="Impacto",Q45="Probabilidad"),(Z43-(+Z43*T45)),IF(Q45="Impacto",Z44,""))),"")</f>
        <v/>
      </c>
      <c r="Y45" s="458" t="str">
        <f t="shared" si="1"/>
        <v/>
      </c>
      <c r="Z45" s="459" t="str">
        <f t="shared" si="38"/>
        <v/>
      </c>
      <c r="AA45" s="458" t="str">
        <f t="shared" si="3"/>
        <v/>
      </c>
      <c r="AB45" s="459" t="str">
        <f>IFERROR(IF(AND(Q44="Impacto",Q45="Impacto"),(AB44-(+AB44*T45)),IF(AND(Q44="Probabilidad",Q45="Impacto"),(AB43-(+AB43*T45)),IF(Q45="Probabilidad",AB44,""))),"")</f>
        <v/>
      </c>
      <c r="AC45" s="460" t="str">
        <f t="shared" si="39"/>
        <v/>
      </c>
      <c r="AD45" s="461"/>
      <c r="AE45" s="410"/>
      <c r="AF45" s="426"/>
      <c r="AG45" s="425"/>
      <c r="AH45" s="425"/>
      <c r="AI45" s="425"/>
      <c r="AJ45" s="410"/>
      <c r="AK45" s="426"/>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row>
    <row r="46" spans="1:69" ht="18" customHeight="1" x14ac:dyDescent="0.2">
      <c r="A46" s="452"/>
      <c r="B46" s="161"/>
      <c r="C46" s="161"/>
      <c r="D46" s="161"/>
      <c r="E46" s="161"/>
      <c r="F46" s="161"/>
      <c r="G46" s="161"/>
      <c r="H46" s="403"/>
      <c r="I46" s="404"/>
      <c r="J46" s="167"/>
      <c r="K46" s="404">
        <f>IF(NOT(ISERROR(MATCH(J46,_xlfn.ANCHORARRAY(E57),0))),I59&amp;"Por favor no seleccionar los criterios de impacto",J46)</f>
        <v>0</v>
      </c>
      <c r="L46" s="403"/>
      <c r="M46" s="404"/>
      <c r="N46" s="405"/>
      <c r="O46" s="412">
        <v>4</v>
      </c>
      <c r="P46" s="453"/>
      <c r="Q46" s="454" t="str">
        <f t="shared" ref="Q46:Q48" si="40">IF(OR(R46="Preventivo",R46="Detectivo"),"Probabilidad",IF(R46="Correctivo","Impacto",""))</f>
        <v/>
      </c>
      <c r="R46" s="455"/>
      <c r="S46" s="455"/>
      <c r="T46" s="456" t="str">
        <f t="shared" si="37"/>
        <v/>
      </c>
      <c r="U46" s="455"/>
      <c r="V46" s="455"/>
      <c r="W46" s="455"/>
      <c r="X46" s="457" t="str">
        <f t="shared" ref="X46:X48" si="41">IFERROR(IF(AND(Q45="Probabilidad",Q46="Probabilidad"),(Z45-(+Z45*T46)),IF(AND(Q45="Impacto",Q46="Probabilidad"),(Z44-(+Z44*T46)),IF(Q46="Impacto",Z45,""))),"")</f>
        <v/>
      </c>
      <c r="Y46" s="458" t="str">
        <f t="shared" si="1"/>
        <v/>
      </c>
      <c r="Z46" s="459" t="str">
        <f t="shared" si="38"/>
        <v/>
      </c>
      <c r="AA46" s="458" t="str">
        <f t="shared" si="3"/>
        <v/>
      </c>
      <c r="AB46" s="459" t="str">
        <f t="shared" ref="AB46:AB48" si="42">IFERROR(IF(AND(Q45="Impacto",Q46="Impacto"),(AB45-(+AB45*T46)),IF(AND(Q45="Probabilidad",Q46="Impacto"),(AB44-(+AB44*T46)),IF(Q46="Probabilidad",AB45,""))),"")</f>
        <v/>
      </c>
      <c r="AC46" s="46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461"/>
      <c r="AE46" s="410"/>
      <c r="AF46" s="426"/>
      <c r="AG46" s="425"/>
      <c r="AH46" s="425"/>
      <c r="AI46" s="425"/>
      <c r="AJ46" s="410"/>
      <c r="AK46" s="426"/>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row>
    <row r="47" spans="1:69" ht="18" customHeight="1" x14ac:dyDescent="0.2">
      <c r="A47" s="452"/>
      <c r="B47" s="161"/>
      <c r="C47" s="161"/>
      <c r="D47" s="161"/>
      <c r="E47" s="161"/>
      <c r="F47" s="161"/>
      <c r="G47" s="161"/>
      <c r="H47" s="403"/>
      <c r="I47" s="404"/>
      <c r="J47" s="167"/>
      <c r="K47" s="404">
        <f>IF(NOT(ISERROR(MATCH(J47,_xlfn.ANCHORARRAY(E58),0))),I60&amp;"Por favor no seleccionar los criterios de impacto",J47)</f>
        <v>0</v>
      </c>
      <c r="L47" s="403"/>
      <c r="M47" s="404"/>
      <c r="N47" s="405"/>
      <c r="O47" s="412">
        <v>5</v>
      </c>
      <c r="P47" s="453"/>
      <c r="Q47" s="454" t="str">
        <f t="shared" si="40"/>
        <v/>
      </c>
      <c r="R47" s="455"/>
      <c r="S47" s="455"/>
      <c r="T47" s="456" t="str">
        <f t="shared" si="37"/>
        <v/>
      </c>
      <c r="U47" s="455"/>
      <c r="V47" s="455"/>
      <c r="W47" s="455"/>
      <c r="X47" s="457" t="str">
        <f t="shared" si="41"/>
        <v/>
      </c>
      <c r="Y47" s="458" t="str">
        <f t="shared" si="1"/>
        <v/>
      </c>
      <c r="Z47" s="459" t="str">
        <f t="shared" si="38"/>
        <v/>
      </c>
      <c r="AA47" s="458" t="str">
        <f t="shared" si="3"/>
        <v/>
      </c>
      <c r="AB47" s="459" t="str">
        <f t="shared" si="42"/>
        <v/>
      </c>
      <c r="AC47" s="460" t="str">
        <f t="shared" ref="AC47" si="43">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461"/>
      <c r="AE47" s="410"/>
      <c r="AF47" s="426"/>
      <c r="AG47" s="425"/>
      <c r="AH47" s="425"/>
      <c r="AI47" s="425"/>
      <c r="AJ47" s="410"/>
      <c r="AK47" s="426"/>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row>
    <row r="48" spans="1:69" ht="18" customHeight="1" x14ac:dyDescent="0.2">
      <c r="A48" s="442"/>
      <c r="B48" s="162"/>
      <c r="C48" s="162"/>
      <c r="D48" s="162"/>
      <c r="E48" s="162"/>
      <c r="F48" s="162"/>
      <c r="G48" s="162"/>
      <c r="H48" s="428"/>
      <c r="I48" s="429"/>
      <c r="J48" s="168"/>
      <c r="K48" s="429">
        <f>IF(NOT(ISERROR(MATCH(J48,_xlfn.ANCHORARRAY(E59),0))),I61&amp;"Por favor no seleccionar los criterios de impacto",J48)</f>
        <v>0</v>
      </c>
      <c r="L48" s="428"/>
      <c r="M48" s="429"/>
      <c r="N48" s="430"/>
      <c r="O48" s="412">
        <v>6</v>
      </c>
      <c r="P48" s="453"/>
      <c r="Q48" s="454" t="str">
        <f t="shared" si="40"/>
        <v/>
      </c>
      <c r="R48" s="455"/>
      <c r="S48" s="455"/>
      <c r="T48" s="456" t="str">
        <f t="shared" si="37"/>
        <v/>
      </c>
      <c r="U48" s="455"/>
      <c r="V48" s="455"/>
      <c r="W48" s="455"/>
      <c r="X48" s="457" t="str">
        <f t="shared" si="41"/>
        <v/>
      </c>
      <c r="Y48" s="458" t="str">
        <f t="shared" si="1"/>
        <v/>
      </c>
      <c r="Z48" s="459" t="str">
        <f t="shared" si="38"/>
        <v/>
      </c>
      <c r="AA48" s="458" t="str">
        <f>IFERROR(IF(AB48="","",IF(AB48&lt;=0.2,"Leve",IF(AB48&lt;=0.4,"Menor",IF(AB48&lt;=0.6,"Moderado",IF(AB48&lt;=0.8,"Mayor","Catastrófico"))))),"")</f>
        <v/>
      </c>
      <c r="AB48" s="459" t="str">
        <f t="shared" si="42"/>
        <v/>
      </c>
      <c r="AC48" s="460"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461"/>
      <c r="AE48" s="410"/>
      <c r="AF48" s="426"/>
      <c r="AG48" s="425"/>
      <c r="AH48" s="425"/>
      <c r="AI48" s="425"/>
      <c r="AJ48" s="410"/>
      <c r="AK48" s="426"/>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row>
    <row r="49" spans="1:69" ht="18" hidden="1" customHeight="1" x14ac:dyDescent="0.2">
      <c r="A49" s="383">
        <v>7</v>
      </c>
      <c r="B49" s="135"/>
      <c r="C49" s="135"/>
      <c r="D49" s="135"/>
      <c r="E49" s="135"/>
      <c r="F49" s="135"/>
      <c r="G49" s="463"/>
      <c r="H49" s="384" t="str">
        <f t="shared" ref="H49" si="44">IF(G49&lt;=0,"",IF(G49&lt;=2,"Muy Baja",IF(G49&lt;=24,"Baja",IF(G49&lt;=500,"Media",IF(G49&lt;=5000,"Alta","Muy Alta")))))</f>
        <v/>
      </c>
      <c r="I49" s="464" t="str">
        <f>IF(H49="","",IF(H49="Muy Baja",0.2,IF(H49="Baja",0.4,IF(H49="Media",0.6,IF(H49="Alta",0.8,IF(H49="Muy Alta",1,))))))</f>
        <v/>
      </c>
      <c r="J49" s="465"/>
      <c r="K49" s="464">
        <f>IF(NOT(ISERROR(MATCH(J49,'Tabla Impacto'!$B$225:$B$227,0))),'Tabla Impacto'!$G$227&amp;"Por favor no seleccionar los criterios de impacto(Afectación Económica o presupuestal y Pérdida Reputacional)",J49)</f>
        <v>0</v>
      </c>
      <c r="L49" s="466" t="str">
        <f>IF(OR(K49='Tabla Impacto'!$C$15,K49='Tabla Impacto'!$E$15),"Leve",IF(OR(K49='Tabla Impacto'!$C$16,K49='Tabla Impacto'!$E$16),"Menor",IF(OR(K49='Tabla Impacto'!$C$17,K49='Tabla Impacto'!$E$17),"Moderado",IF(OR(K49='Tabla Impacto'!$C$18,K49='Tabla Impacto'!$E$18),"Mayor",IF(OR(K49='Tabla Impacto'!$C$19,K49='Tabla Impacto'!$E$19),"Catastrófico","")))))</f>
        <v/>
      </c>
      <c r="M49" s="464" t="str">
        <f>IF(L49="","",IF(L49="Leve",0.2,IF(L49="Menor",0.4,IF(L49="Moderado",0.6,IF(L49="Mayor",0.8,IF(L49="Catastrófico",1,))))))</f>
        <v/>
      </c>
      <c r="N49" s="467"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468">
        <v>1</v>
      </c>
      <c r="P49" s="453"/>
      <c r="Q49" s="469" t="str">
        <f>IF(OR(R49="Preventivo",R49="Detectivo"),"Probabilidad",IF(R49="Correctivo","Impacto",""))</f>
        <v/>
      </c>
      <c r="R49" s="470"/>
      <c r="S49" s="470"/>
      <c r="T49" s="471" t="str">
        <f>IF(AND(R49="Preventivo",S49="Automático"),"50%",IF(AND(R49="Preventivo",S49="Manual"),"40%",IF(AND(R49="Detectivo",S49="Automático"),"40%",IF(AND(R49="Detectivo",S49="Manual"),"30%",IF(AND(R49="Correctivo",S49="Automático"),"35%",IF(AND(R49="Correctivo",S49="Manual"),"25%",""))))))</f>
        <v/>
      </c>
      <c r="U49" s="470"/>
      <c r="V49" s="470"/>
      <c r="W49" s="470"/>
      <c r="X49" s="472" t="str">
        <f>IFERROR(IF(Q49="Probabilidad",(I49-(+I49*T49)),IF(Q49="Impacto",I49,"")),"")</f>
        <v/>
      </c>
      <c r="Y49" s="473" t="str">
        <f>IFERROR(IF(X49="","",IF(X49&lt;=0.2,"Muy Baja",IF(X49&lt;=0.4,"Baja",IF(X49&lt;=0.6,"Media",IF(X49&lt;=0.8,"Alta","Muy Alta"))))),"")</f>
        <v/>
      </c>
      <c r="Z49" s="474" t="str">
        <f>+X49</f>
        <v/>
      </c>
      <c r="AA49" s="473" t="str">
        <f>IFERROR(IF(AB49="","",IF(AB49&lt;=0.2,"Leve",IF(AB49&lt;=0.4,"Menor",IF(AB49&lt;=0.6,"Moderado",IF(AB49&lt;=0.8,"Mayor","Catastrófico"))))),"")</f>
        <v/>
      </c>
      <c r="AB49" s="474" t="str">
        <f>IFERROR(IF(Q49="Impacto",(M49-(+M49*T49)),IF(Q49="Probabilidad",M49,"")),"")</f>
        <v/>
      </c>
      <c r="AC49" s="475"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476"/>
      <c r="AE49" s="410"/>
      <c r="AF49" s="410"/>
      <c r="AG49" s="425"/>
      <c r="AH49" s="425"/>
      <c r="AI49" s="425"/>
      <c r="AJ49" s="410"/>
      <c r="AK49" s="426"/>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row>
    <row r="50" spans="1:69" ht="18" hidden="1" customHeight="1" x14ac:dyDescent="0.2">
      <c r="A50" s="402"/>
      <c r="B50" s="136"/>
      <c r="C50" s="136"/>
      <c r="D50" s="136"/>
      <c r="E50" s="136"/>
      <c r="F50" s="136"/>
      <c r="G50" s="477"/>
      <c r="H50" s="403"/>
      <c r="I50" s="478"/>
      <c r="J50" s="479"/>
      <c r="K50" s="478">
        <f>IF(NOT(ISERROR(MATCH(J50,_xlfn.ANCHORARRAY(E61),0))),I63&amp;"Por favor no seleccionar los criterios de impacto",J50)</f>
        <v>0</v>
      </c>
      <c r="L50" s="480"/>
      <c r="M50" s="478"/>
      <c r="N50" s="481"/>
      <c r="O50" s="468">
        <v>2</v>
      </c>
      <c r="P50" s="453"/>
      <c r="Q50" s="469" t="str">
        <f>IF(OR(R50="Preventivo",R50="Detectivo"),"Probabilidad",IF(R50="Correctivo","Impacto",""))</f>
        <v/>
      </c>
      <c r="R50" s="470"/>
      <c r="S50" s="470"/>
      <c r="T50" s="471" t="str">
        <f t="shared" ref="T50:T54" si="45">IF(AND(R50="Preventivo",S50="Automático"),"50%",IF(AND(R50="Preventivo",S50="Manual"),"40%",IF(AND(R50="Detectivo",S50="Automático"),"40%",IF(AND(R50="Detectivo",S50="Manual"),"30%",IF(AND(R50="Correctivo",S50="Automático"),"35%",IF(AND(R50="Correctivo",S50="Manual"),"25%",""))))))</f>
        <v/>
      </c>
      <c r="U50" s="470"/>
      <c r="V50" s="470"/>
      <c r="W50" s="470"/>
      <c r="X50" s="472" t="str">
        <f>IFERROR(IF(AND(Q49="Probabilidad",Q50="Probabilidad"),(Z49-(+Z49*T50)),IF(Q50="Probabilidad",(I49-(+I49*T50)),IF(Q50="Impacto",Z49,""))),"")</f>
        <v/>
      </c>
      <c r="Y50" s="473" t="str">
        <f t="shared" si="1"/>
        <v/>
      </c>
      <c r="Z50" s="474" t="str">
        <f t="shared" ref="Z50:Z54" si="46">+X50</f>
        <v/>
      </c>
      <c r="AA50" s="473" t="str">
        <f t="shared" si="3"/>
        <v/>
      </c>
      <c r="AB50" s="474" t="str">
        <f>IFERROR(IF(AND(Q49="Impacto",Q50="Impacto"),(AB49-(+AB49*T50)),IF(Q50="Impacto",(M49-(+M49*T50)),IF(Q50="Probabilidad",AB49,""))),"")</f>
        <v/>
      </c>
      <c r="AC50" s="475" t="str">
        <f t="shared" ref="AC50:AC51" si="47">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476"/>
      <c r="AE50" s="410"/>
      <c r="AF50" s="426"/>
      <c r="AG50" s="425"/>
      <c r="AH50" s="425"/>
      <c r="AI50" s="425"/>
      <c r="AJ50" s="410"/>
      <c r="AK50" s="426"/>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row>
    <row r="51" spans="1:69" ht="18" hidden="1" customHeight="1" x14ac:dyDescent="0.2">
      <c r="A51" s="402"/>
      <c r="B51" s="136"/>
      <c r="C51" s="136"/>
      <c r="D51" s="136"/>
      <c r="E51" s="136"/>
      <c r="F51" s="136"/>
      <c r="G51" s="477"/>
      <c r="H51" s="403"/>
      <c r="I51" s="478"/>
      <c r="J51" s="479"/>
      <c r="K51" s="478">
        <f>IF(NOT(ISERROR(MATCH(J51,_xlfn.ANCHORARRAY(E62),0))),I64&amp;"Por favor no seleccionar los criterios de impacto",J51)</f>
        <v>0</v>
      </c>
      <c r="L51" s="480"/>
      <c r="M51" s="478"/>
      <c r="N51" s="481"/>
      <c r="O51" s="468">
        <v>3</v>
      </c>
      <c r="P51" s="462"/>
      <c r="Q51" s="454" t="str">
        <f>IF(OR(R51="Preventivo",R51="Detectivo"),"Probabilidad",IF(R51="Correctivo","Impacto",""))</f>
        <v/>
      </c>
      <c r="R51" s="455"/>
      <c r="S51" s="455"/>
      <c r="T51" s="456" t="str">
        <f t="shared" si="45"/>
        <v/>
      </c>
      <c r="U51" s="455"/>
      <c r="V51" s="455"/>
      <c r="W51" s="455"/>
      <c r="X51" s="457" t="str">
        <f>IFERROR(IF(AND(Q50="Probabilidad",Q51="Probabilidad"),(Z50-(+Z50*T51)),IF(AND(Q50="Impacto",Q51="Probabilidad"),(Z49-(+Z49*T51)),IF(Q51="Impacto",Z50,""))),"")</f>
        <v/>
      </c>
      <c r="Y51" s="458" t="str">
        <f t="shared" si="1"/>
        <v/>
      </c>
      <c r="Z51" s="459" t="str">
        <f t="shared" si="46"/>
        <v/>
      </c>
      <c r="AA51" s="458" t="str">
        <f t="shared" si="3"/>
        <v/>
      </c>
      <c r="AB51" s="459" t="str">
        <f>IFERROR(IF(AND(Q50="Impacto",Q51="Impacto"),(AB50-(+AB50*T51)),IF(AND(Q50="Probabilidad",Q51="Impacto"),(AB49-(+AB49*T51)),IF(Q51="Probabilidad",AB50,""))),"")</f>
        <v/>
      </c>
      <c r="AC51" s="460" t="str">
        <f t="shared" si="47"/>
        <v/>
      </c>
      <c r="AD51" s="461"/>
      <c r="AE51" s="410"/>
      <c r="AF51" s="426"/>
      <c r="AG51" s="425"/>
      <c r="AH51" s="425"/>
      <c r="AI51" s="425"/>
      <c r="AJ51" s="410"/>
      <c r="AK51" s="426"/>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row>
    <row r="52" spans="1:69" ht="18" hidden="1" customHeight="1" x14ac:dyDescent="0.2">
      <c r="A52" s="402"/>
      <c r="B52" s="136"/>
      <c r="C52" s="136"/>
      <c r="D52" s="136"/>
      <c r="E52" s="136"/>
      <c r="F52" s="136"/>
      <c r="G52" s="477"/>
      <c r="H52" s="403"/>
      <c r="I52" s="478"/>
      <c r="J52" s="479"/>
      <c r="K52" s="478">
        <f>IF(NOT(ISERROR(MATCH(J52,_xlfn.ANCHORARRAY(E63),0))),I65&amp;"Por favor no seleccionar los criterios de impacto",J52)</f>
        <v>0</v>
      </c>
      <c r="L52" s="480"/>
      <c r="M52" s="478"/>
      <c r="N52" s="481"/>
      <c r="O52" s="468">
        <v>4</v>
      </c>
      <c r="P52" s="453"/>
      <c r="Q52" s="454" t="str">
        <f t="shared" ref="Q52:Q54" si="48">IF(OR(R52="Preventivo",R52="Detectivo"),"Probabilidad",IF(R52="Correctivo","Impacto",""))</f>
        <v/>
      </c>
      <c r="R52" s="455"/>
      <c r="S52" s="455"/>
      <c r="T52" s="456" t="str">
        <f t="shared" si="45"/>
        <v/>
      </c>
      <c r="U52" s="455"/>
      <c r="V52" s="455"/>
      <c r="W52" s="455"/>
      <c r="X52" s="457" t="str">
        <f t="shared" ref="X52:X54" si="49">IFERROR(IF(AND(Q51="Probabilidad",Q52="Probabilidad"),(Z51-(+Z51*T52)),IF(AND(Q51="Impacto",Q52="Probabilidad"),(Z50-(+Z50*T52)),IF(Q52="Impacto",Z51,""))),"")</f>
        <v/>
      </c>
      <c r="Y52" s="458" t="str">
        <f t="shared" si="1"/>
        <v/>
      </c>
      <c r="Z52" s="459" t="str">
        <f t="shared" si="46"/>
        <v/>
      </c>
      <c r="AA52" s="458" t="str">
        <f t="shared" si="3"/>
        <v/>
      </c>
      <c r="AB52" s="459" t="str">
        <f t="shared" ref="AB52:AB54" si="50">IFERROR(IF(AND(Q51="Impacto",Q52="Impacto"),(AB51-(+AB51*T52)),IF(AND(Q51="Probabilidad",Q52="Impacto"),(AB50-(+AB50*T52)),IF(Q52="Probabilidad",AB51,""))),"")</f>
        <v/>
      </c>
      <c r="AC52" s="460"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461"/>
      <c r="AE52" s="410"/>
      <c r="AF52" s="426"/>
      <c r="AG52" s="425"/>
      <c r="AH52" s="425"/>
      <c r="AI52" s="425"/>
      <c r="AJ52" s="410"/>
      <c r="AK52" s="426"/>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row>
    <row r="53" spans="1:69" ht="18" hidden="1" customHeight="1" x14ac:dyDescent="0.2">
      <c r="A53" s="402"/>
      <c r="B53" s="136"/>
      <c r="C53" s="136"/>
      <c r="D53" s="136"/>
      <c r="E53" s="136"/>
      <c r="F53" s="136"/>
      <c r="G53" s="477"/>
      <c r="H53" s="403"/>
      <c r="I53" s="478"/>
      <c r="J53" s="479"/>
      <c r="K53" s="478">
        <f>IF(NOT(ISERROR(MATCH(J53,_xlfn.ANCHORARRAY(E64),0))),I66&amp;"Por favor no seleccionar los criterios de impacto",J53)</f>
        <v>0</v>
      </c>
      <c r="L53" s="480"/>
      <c r="M53" s="478"/>
      <c r="N53" s="481"/>
      <c r="O53" s="468">
        <v>5</v>
      </c>
      <c r="P53" s="453"/>
      <c r="Q53" s="454" t="str">
        <f t="shared" si="48"/>
        <v/>
      </c>
      <c r="R53" s="455"/>
      <c r="S53" s="455"/>
      <c r="T53" s="456" t="str">
        <f t="shared" si="45"/>
        <v/>
      </c>
      <c r="U53" s="455"/>
      <c r="V53" s="455"/>
      <c r="W53" s="455"/>
      <c r="X53" s="457" t="str">
        <f t="shared" si="49"/>
        <v/>
      </c>
      <c r="Y53" s="458" t="str">
        <f t="shared" si="1"/>
        <v/>
      </c>
      <c r="Z53" s="459" t="str">
        <f t="shared" si="46"/>
        <v/>
      </c>
      <c r="AA53" s="458" t="str">
        <f t="shared" si="3"/>
        <v/>
      </c>
      <c r="AB53" s="459" t="str">
        <f t="shared" si="50"/>
        <v/>
      </c>
      <c r="AC53" s="460" t="str">
        <f t="shared" ref="AC53:AC54" si="5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461"/>
      <c r="AE53" s="410"/>
      <c r="AF53" s="426"/>
      <c r="AG53" s="425"/>
      <c r="AH53" s="425"/>
      <c r="AI53" s="425"/>
      <c r="AJ53" s="410"/>
      <c r="AK53" s="426"/>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row>
    <row r="54" spans="1:69" ht="18" hidden="1" customHeight="1" x14ac:dyDescent="0.2">
      <c r="A54" s="427"/>
      <c r="B54" s="137"/>
      <c r="C54" s="137"/>
      <c r="D54" s="137"/>
      <c r="E54" s="137"/>
      <c r="F54" s="137"/>
      <c r="G54" s="482"/>
      <c r="H54" s="428"/>
      <c r="I54" s="483"/>
      <c r="J54" s="484"/>
      <c r="K54" s="483">
        <f>IF(NOT(ISERROR(MATCH(J54,_xlfn.ANCHORARRAY(E65),0))),I67&amp;"Por favor no seleccionar los criterios de impacto",J54)</f>
        <v>0</v>
      </c>
      <c r="L54" s="485"/>
      <c r="M54" s="483"/>
      <c r="N54" s="486"/>
      <c r="O54" s="468">
        <v>6</v>
      </c>
      <c r="P54" s="453"/>
      <c r="Q54" s="454" t="str">
        <f t="shared" si="48"/>
        <v/>
      </c>
      <c r="R54" s="455"/>
      <c r="S54" s="455"/>
      <c r="T54" s="456" t="str">
        <f t="shared" si="45"/>
        <v/>
      </c>
      <c r="U54" s="455"/>
      <c r="V54" s="455"/>
      <c r="W54" s="455"/>
      <c r="X54" s="457" t="str">
        <f t="shared" si="49"/>
        <v/>
      </c>
      <c r="Y54" s="458" t="str">
        <f t="shared" si="1"/>
        <v/>
      </c>
      <c r="Z54" s="459" t="str">
        <f t="shared" si="46"/>
        <v/>
      </c>
      <c r="AA54" s="458" t="str">
        <f t="shared" si="3"/>
        <v/>
      </c>
      <c r="AB54" s="459" t="str">
        <f t="shared" si="50"/>
        <v/>
      </c>
      <c r="AC54" s="460" t="str">
        <f t="shared" si="51"/>
        <v/>
      </c>
      <c r="AD54" s="461"/>
      <c r="AE54" s="410"/>
      <c r="AF54" s="426"/>
      <c r="AG54" s="425"/>
      <c r="AH54" s="425"/>
      <c r="AI54" s="425"/>
      <c r="AJ54" s="410"/>
      <c r="AK54" s="426"/>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row>
    <row r="55" spans="1:69" ht="18" hidden="1" customHeight="1" x14ac:dyDescent="0.2">
      <c r="A55" s="383">
        <v>8</v>
      </c>
      <c r="B55" s="135"/>
      <c r="C55" s="135"/>
      <c r="D55" s="135"/>
      <c r="E55" s="135"/>
      <c r="F55" s="135"/>
      <c r="G55" s="463"/>
      <c r="H55" s="384" t="str">
        <f t="shared" ref="H55" si="52">IF(G55&lt;=0,"",IF(G55&lt;=2,"Muy Baja",IF(G55&lt;=24,"Baja",IF(G55&lt;=500,"Media",IF(G55&lt;=5000,"Alta","Muy Alta")))))</f>
        <v/>
      </c>
      <c r="I55" s="464" t="str">
        <f>IF(H55="","",IF(H55="Muy Baja",0.2,IF(H55="Baja",0.4,IF(H55="Media",0.6,IF(H55="Alta",0.8,IF(H55="Muy Alta",1,))))))</f>
        <v/>
      </c>
      <c r="J55" s="465"/>
      <c r="K55" s="464">
        <f>IF(NOT(ISERROR(MATCH(J55,'Tabla Impacto'!$B$225:$B$227,0))),'Tabla Impacto'!$G$227&amp;"Por favor no seleccionar los criterios de impacto(Afectación Económica o presupuestal y Pérdida Reputacional)",J55)</f>
        <v>0</v>
      </c>
      <c r="L55" s="466" t="str">
        <f>IF(OR(K55='Tabla Impacto'!$C$15,K55='Tabla Impacto'!$E$15),"Leve",IF(OR(K55='Tabla Impacto'!$C$16,K55='Tabla Impacto'!$E$16),"Menor",IF(OR(K55='Tabla Impacto'!$C$17,K55='Tabla Impacto'!$E$17),"Moderado",IF(OR(K55='Tabla Impacto'!$C$18,K55='Tabla Impacto'!$E$18),"Mayor",IF(OR(K55='Tabla Impacto'!$C$19,K55='Tabla Impacto'!$E$19),"Catastrófico","")))))</f>
        <v/>
      </c>
      <c r="M55" s="464" t="str">
        <f>IF(L55="","",IF(L55="Leve",0.2,IF(L55="Menor",0.4,IF(L55="Moderado",0.6,IF(L55="Mayor",0.8,IF(L55="Catastrófico",1,))))))</f>
        <v/>
      </c>
      <c r="N55" s="467"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468">
        <v>1</v>
      </c>
      <c r="P55" s="453"/>
      <c r="Q55" s="469"/>
      <c r="R55" s="470"/>
      <c r="S55" s="470"/>
      <c r="T55" s="471" t="str">
        <f>IF(AND(R55="Preventivo",S55="Automático"),"50%",IF(AND(R55="Preventivo",S55="Manual"),"40%",IF(AND(R55="Detectivo",S55="Automático"),"40%",IF(AND(R55="Detectivo",S55="Manual"),"30%",IF(AND(R55="Correctivo",S55="Automático"),"35%",IF(AND(R55="Correctivo",S55="Manual"),"25%",""))))))</f>
        <v/>
      </c>
      <c r="U55" s="470"/>
      <c r="V55" s="470"/>
      <c r="W55" s="470"/>
      <c r="X55" s="472" t="str">
        <f>IFERROR(IF(Q55="Probabilidad",(I55-(+I55*T55)),IF(Q55="Impacto",I55,"")),"")</f>
        <v/>
      </c>
      <c r="Y55" s="473" t="str">
        <f>IFERROR(IF(X55="","",IF(X55&lt;=0.2,"Muy Baja",IF(X55&lt;=0.4,"Baja",IF(X55&lt;=0.6,"Media",IF(X55&lt;=0.8,"Alta","Muy Alta"))))),"")</f>
        <v/>
      </c>
      <c r="Z55" s="474" t="str">
        <f>+X55</f>
        <v/>
      </c>
      <c r="AA55" s="473" t="str">
        <f>IFERROR(IF(AB55="","",IF(AB55&lt;=0.2,"Leve",IF(AB55&lt;=0.4,"Menor",IF(AB55&lt;=0.6,"Moderado",IF(AB55&lt;=0.8,"Mayor","Catastrófico"))))),"")</f>
        <v/>
      </c>
      <c r="AB55" s="474" t="str">
        <f>IFERROR(IF(Q55="Impacto",(M55-(+M55*T55)),IF(Q55="Probabilidad",M55,"")),"")</f>
        <v/>
      </c>
      <c r="AC55" s="475"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476"/>
      <c r="AE55" s="410"/>
      <c r="AF55" s="410"/>
      <c r="AG55" s="425"/>
      <c r="AH55" s="425"/>
      <c r="AI55" s="425"/>
      <c r="AJ55" s="410"/>
      <c r="AK55" s="426"/>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row>
    <row r="56" spans="1:69" ht="18" hidden="1" customHeight="1" x14ac:dyDescent="0.2">
      <c r="A56" s="402"/>
      <c r="B56" s="136"/>
      <c r="C56" s="136"/>
      <c r="D56" s="136"/>
      <c r="E56" s="136"/>
      <c r="F56" s="136"/>
      <c r="G56" s="477"/>
      <c r="H56" s="403"/>
      <c r="I56" s="478"/>
      <c r="J56" s="479"/>
      <c r="K56" s="478">
        <f>IF(NOT(ISERROR(MATCH(J56,_xlfn.ANCHORARRAY(E67),0))),I69&amp;"Por favor no seleccionar los criterios de impacto",J56)</f>
        <v>0</v>
      </c>
      <c r="L56" s="480"/>
      <c r="M56" s="478"/>
      <c r="N56" s="481"/>
      <c r="O56" s="468">
        <v>2</v>
      </c>
      <c r="P56" s="453"/>
      <c r="Q56" s="454" t="str">
        <f>IF(OR(R56="Preventivo",R56="Detectivo"),"Probabilidad",IF(R56="Correctivo","Impacto",""))</f>
        <v/>
      </c>
      <c r="R56" s="455"/>
      <c r="S56" s="455"/>
      <c r="T56" s="456" t="str">
        <f t="shared" ref="T56:T60" si="53">IF(AND(R56="Preventivo",S56="Automático"),"50%",IF(AND(R56="Preventivo",S56="Manual"),"40%",IF(AND(R56="Detectivo",S56="Automático"),"40%",IF(AND(R56="Detectivo",S56="Manual"),"30%",IF(AND(R56="Correctivo",S56="Automático"),"35%",IF(AND(R56="Correctivo",S56="Manual"),"25%",""))))))</f>
        <v/>
      </c>
      <c r="U56" s="455"/>
      <c r="V56" s="455"/>
      <c r="W56" s="455"/>
      <c r="X56" s="457" t="str">
        <f>IFERROR(IF(AND(Q55="Probabilidad",Q56="Probabilidad"),(Z55-(+Z55*T56)),IF(Q56="Probabilidad",(I55-(+I55*T56)),IF(Q56="Impacto",Z55,""))),"")</f>
        <v/>
      </c>
      <c r="Y56" s="458" t="str">
        <f t="shared" si="1"/>
        <v/>
      </c>
      <c r="Z56" s="459" t="str">
        <f t="shared" ref="Z56:Z60" si="54">+X56</f>
        <v/>
      </c>
      <c r="AA56" s="458" t="str">
        <f t="shared" si="3"/>
        <v/>
      </c>
      <c r="AB56" s="459" t="str">
        <f>IFERROR(IF(AND(Q55="Impacto",Q56="Impacto"),(AB55-(+AB55*T56)),IF(Q56="Impacto",(M55-(+M55*T56)),IF(Q56="Probabilidad",AB55,""))),"")</f>
        <v/>
      </c>
      <c r="AC56" s="460" t="str">
        <f t="shared" ref="AC56:AC57" si="55">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461"/>
      <c r="AE56" s="410"/>
      <c r="AF56" s="426"/>
      <c r="AG56" s="425"/>
      <c r="AH56" s="425"/>
      <c r="AI56" s="425"/>
      <c r="AJ56" s="410"/>
      <c r="AK56" s="426"/>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row>
    <row r="57" spans="1:69" ht="18" hidden="1" customHeight="1" x14ac:dyDescent="0.2">
      <c r="A57" s="402"/>
      <c r="B57" s="136"/>
      <c r="C57" s="136"/>
      <c r="D57" s="136"/>
      <c r="E57" s="136"/>
      <c r="F57" s="136"/>
      <c r="G57" s="477"/>
      <c r="H57" s="403"/>
      <c r="I57" s="478"/>
      <c r="J57" s="479"/>
      <c r="K57" s="478">
        <f>IF(NOT(ISERROR(MATCH(J57,_xlfn.ANCHORARRAY(E68),0))),I70&amp;"Por favor no seleccionar los criterios de impacto",J57)</f>
        <v>0</v>
      </c>
      <c r="L57" s="480"/>
      <c r="M57" s="478"/>
      <c r="N57" s="481"/>
      <c r="O57" s="468">
        <v>3</v>
      </c>
      <c r="P57" s="462"/>
      <c r="Q57" s="454" t="str">
        <f>IF(OR(R57="Preventivo",R57="Detectivo"),"Probabilidad",IF(R57="Correctivo","Impacto",""))</f>
        <v/>
      </c>
      <c r="R57" s="455"/>
      <c r="S57" s="455"/>
      <c r="T57" s="456" t="str">
        <f t="shared" si="53"/>
        <v/>
      </c>
      <c r="U57" s="455"/>
      <c r="V57" s="455"/>
      <c r="W57" s="455"/>
      <c r="X57" s="457" t="str">
        <f>IFERROR(IF(AND(Q56="Probabilidad",Q57="Probabilidad"),(Z56-(+Z56*T57)),IF(AND(Q56="Impacto",Q57="Probabilidad"),(Z55-(+Z55*T57)),IF(Q57="Impacto",Z56,""))),"")</f>
        <v/>
      </c>
      <c r="Y57" s="458" t="str">
        <f t="shared" si="1"/>
        <v/>
      </c>
      <c r="Z57" s="459" t="str">
        <f t="shared" si="54"/>
        <v/>
      </c>
      <c r="AA57" s="458" t="str">
        <f t="shared" si="3"/>
        <v/>
      </c>
      <c r="AB57" s="459" t="str">
        <f>IFERROR(IF(AND(Q56="Impacto",Q57="Impacto"),(AB56-(+AB56*T57)),IF(AND(Q56="Probabilidad",Q57="Impacto"),(AB55-(+AB55*T57)),IF(Q57="Probabilidad",AB56,""))),"")</f>
        <v/>
      </c>
      <c r="AC57" s="460" t="str">
        <f t="shared" si="55"/>
        <v/>
      </c>
      <c r="AD57" s="461"/>
      <c r="AE57" s="410"/>
      <c r="AF57" s="426"/>
      <c r="AG57" s="425"/>
      <c r="AH57" s="425"/>
      <c r="AI57" s="425"/>
      <c r="AJ57" s="410"/>
      <c r="AK57" s="426"/>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row>
    <row r="58" spans="1:69" ht="18" hidden="1" customHeight="1" x14ac:dyDescent="0.2">
      <c r="A58" s="402"/>
      <c r="B58" s="136"/>
      <c r="C58" s="136"/>
      <c r="D58" s="136"/>
      <c r="E58" s="136"/>
      <c r="F58" s="136"/>
      <c r="G58" s="477"/>
      <c r="H58" s="403"/>
      <c r="I58" s="478"/>
      <c r="J58" s="479"/>
      <c r="K58" s="478">
        <f>IF(NOT(ISERROR(MATCH(J58,_xlfn.ANCHORARRAY(E69),0))),I71&amp;"Por favor no seleccionar los criterios de impacto",J58)</f>
        <v>0</v>
      </c>
      <c r="L58" s="480"/>
      <c r="M58" s="478"/>
      <c r="N58" s="481"/>
      <c r="O58" s="468">
        <v>4</v>
      </c>
      <c r="P58" s="453"/>
      <c r="Q58" s="454" t="str">
        <f t="shared" ref="Q58:Q60" si="56">IF(OR(R58="Preventivo",R58="Detectivo"),"Probabilidad",IF(R58="Correctivo","Impacto",""))</f>
        <v/>
      </c>
      <c r="R58" s="455"/>
      <c r="S58" s="455"/>
      <c r="T58" s="456" t="str">
        <f t="shared" si="53"/>
        <v/>
      </c>
      <c r="U58" s="455"/>
      <c r="V58" s="455"/>
      <c r="W58" s="455"/>
      <c r="X58" s="457" t="str">
        <f t="shared" ref="X58:X60" si="57">IFERROR(IF(AND(Q57="Probabilidad",Q58="Probabilidad"),(Z57-(+Z57*T58)),IF(AND(Q57="Impacto",Q58="Probabilidad"),(Z56-(+Z56*T58)),IF(Q58="Impacto",Z57,""))),"")</f>
        <v/>
      </c>
      <c r="Y58" s="458" t="str">
        <f t="shared" si="1"/>
        <v/>
      </c>
      <c r="Z58" s="459" t="str">
        <f t="shared" si="54"/>
        <v/>
      </c>
      <c r="AA58" s="458" t="str">
        <f t="shared" si="3"/>
        <v/>
      </c>
      <c r="AB58" s="459" t="str">
        <f t="shared" ref="AB58:AB60" si="58">IFERROR(IF(AND(Q57="Impacto",Q58="Impacto"),(AB57-(+AB57*T58)),IF(AND(Q57="Probabilidad",Q58="Impacto"),(AB56-(+AB56*T58)),IF(Q58="Probabilidad",AB57,""))),"")</f>
        <v/>
      </c>
      <c r="AC58" s="460"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461"/>
      <c r="AE58" s="410"/>
      <c r="AF58" s="426"/>
      <c r="AG58" s="425"/>
      <c r="AH58" s="425"/>
      <c r="AI58" s="425"/>
      <c r="AJ58" s="410"/>
      <c r="AK58" s="426"/>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row>
    <row r="59" spans="1:69" ht="18" hidden="1" customHeight="1" x14ac:dyDescent="0.2">
      <c r="A59" s="402"/>
      <c r="B59" s="136"/>
      <c r="C59" s="136"/>
      <c r="D59" s="136"/>
      <c r="E59" s="136"/>
      <c r="F59" s="136"/>
      <c r="G59" s="477"/>
      <c r="H59" s="403"/>
      <c r="I59" s="478"/>
      <c r="J59" s="479"/>
      <c r="K59" s="478">
        <f>IF(NOT(ISERROR(MATCH(J59,_xlfn.ANCHORARRAY(E70),0))),I72&amp;"Por favor no seleccionar los criterios de impacto",J59)</f>
        <v>0</v>
      </c>
      <c r="L59" s="480"/>
      <c r="M59" s="478"/>
      <c r="N59" s="481"/>
      <c r="O59" s="468">
        <v>5</v>
      </c>
      <c r="P59" s="453"/>
      <c r="Q59" s="454" t="str">
        <f t="shared" si="56"/>
        <v/>
      </c>
      <c r="R59" s="455"/>
      <c r="S59" s="455"/>
      <c r="T59" s="456" t="str">
        <f t="shared" si="53"/>
        <v/>
      </c>
      <c r="U59" s="455"/>
      <c r="V59" s="455"/>
      <c r="W59" s="455"/>
      <c r="X59" s="457" t="str">
        <f t="shared" si="57"/>
        <v/>
      </c>
      <c r="Y59" s="458" t="str">
        <f t="shared" si="1"/>
        <v/>
      </c>
      <c r="Z59" s="459" t="str">
        <f t="shared" si="54"/>
        <v/>
      </c>
      <c r="AA59" s="458" t="str">
        <f t="shared" si="3"/>
        <v/>
      </c>
      <c r="AB59" s="459" t="str">
        <f t="shared" si="58"/>
        <v/>
      </c>
      <c r="AC59" s="460" t="str">
        <f t="shared" ref="AC59:AC60" si="59">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461"/>
      <c r="AE59" s="410"/>
      <c r="AF59" s="426"/>
      <c r="AG59" s="425"/>
      <c r="AH59" s="425"/>
      <c r="AI59" s="425"/>
      <c r="AJ59" s="410"/>
      <c r="AK59" s="426"/>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row>
    <row r="60" spans="1:69" ht="18" hidden="1" customHeight="1" x14ac:dyDescent="0.2">
      <c r="A60" s="427"/>
      <c r="B60" s="137"/>
      <c r="C60" s="137"/>
      <c r="D60" s="137"/>
      <c r="E60" s="137"/>
      <c r="F60" s="137"/>
      <c r="G60" s="482"/>
      <c r="H60" s="428"/>
      <c r="I60" s="483"/>
      <c r="J60" s="484"/>
      <c r="K60" s="483">
        <f>IF(NOT(ISERROR(MATCH(J60,_xlfn.ANCHORARRAY(E71),0))),I73&amp;"Por favor no seleccionar los criterios de impacto",J60)</f>
        <v>0</v>
      </c>
      <c r="L60" s="485"/>
      <c r="M60" s="483"/>
      <c r="N60" s="486"/>
      <c r="O60" s="468">
        <v>6</v>
      </c>
      <c r="P60" s="453"/>
      <c r="Q60" s="454" t="str">
        <f t="shared" si="56"/>
        <v/>
      </c>
      <c r="R60" s="455"/>
      <c r="S60" s="455"/>
      <c r="T60" s="456" t="str">
        <f t="shared" si="53"/>
        <v/>
      </c>
      <c r="U60" s="455"/>
      <c r="V60" s="455"/>
      <c r="W60" s="455"/>
      <c r="X60" s="457" t="str">
        <f t="shared" si="57"/>
        <v/>
      </c>
      <c r="Y60" s="458" t="str">
        <f t="shared" si="1"/>
        <v/>
      </c>
      <c r="Z60" s="459" t="str">
        <f t="shared" si="54"/>
        <v/>
      </c>
      <c r="AA60" s="458" t="str">
        <f t="shared" si="3"/>
        <v/>
      </c>
      <c r="AB60" s="459" t="str">
        <f t="shared" si="58"/>
        <v/>
      </c>
      <c r="AC60" s="460" t="str">
        <f t="shared" si="59"/>
        <v/>
      </c>
      <c r="AD60" s="461"/>
      <c r="AE60" s="410"/>
      <c r="AF60" s="426"/>
      <c r="AG60" s="425"/>
      <c r="AH60" s="425"/>
      <c r="AI60" s="425"/>
      <c r="AJ60" s="410"/>
      <c r="AK60" s="426"/>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row>
    <row r="61" spans="1:69" ht="18" hidden="1" customHeight="1" x14ac:dyDescent="0.2">
      <c r="A61" s="383">
        <v>9</v>
      </c>
      <c r="B61" s="135"/>
      <c r="C61" s="135"/>
      <c r="D61" s="135"/>
      <c r="E61" s="135"/>
      <c r="F61" s="135"/>
      <c r="G61" s="463"/>
      <c r="H61" s="384" t="str">
        <f t="shared" ref="H61" si="60">IF(G61&lt;=0,"",IF(G61&lt;=2,"Muy Baja",IF(G61&lt;=24,"Baja",IF(G61&lt;=500,"Media",IF(G61&lt;=5000,"Alta","Muy Alta")))))</f>
        <v/>
      </c>
      <c r="I61" s="464" t="str">
        <f>IF(H61="","",IF(H61="Muy Baja",0.2,IF(H61="Baja",0.4,IF(H61="Media",0.6,IF(H61="Alta",0.8,IF(H61="Muy Alta",1,))))))</f>
        <v/>
      </c>
      <c r="J61" s="465"/>
      <c r="K61" s="464">
        <f>IF(NOT(ISERROR(MATCH(J61,'Tabla Impacto'!$B$225:$B$227,0))),'Tabla Impacto'!$G$227&amp;"Por favor no seleccionar los criterios de impacto(Afectación Económica o presupuestal y Pérdida Reputacional)",J61)</f>
        <v>0</v>
      </c>
      <c r="L61" s="466" t="str">
        <f>IF(OR(K61='Tabla Impacto'!$C$15,K61='Tabla Impacto'!$E$15),"Leve",IF(OR(K61='Tabla Impacto'!$C$16,K61='Tabla Impacto'!$E$16),"Menor",IF(OR(K61='Tabla Impacto'!$C$17,K61='Tabla Impacto'!$E$17),"Moderado",IF(OR(K61='Tabla Impacto'!$C$18,K61='Tabla Impacto'!$E$18),"Mayor",IF(OR(K61='Tabla Impacto'!$C$19,K61='Tabla Impacto'!$E$19),"Catastrófico","")))))</f>
        <v/>
      </c>
      <c r="M61" s="464" t="str">
        <f>IF(L61="","",IF(L61="Leve",0.2,IF(L61="Menor",0.4,IF(L61="Moderado",0.6,IF(L61="Mayor",0.8,IF(L61="Catastrófico",1,))))))</f>
        <v/>
      </c>
      <c r="N61" s="467"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468">
        <v>1</v>
      </c>
      <c r="P61" s="453"/>
      <c r="Q61" s="469"/>
      <c r="R61" s="470"/>
      <c r="S61" s="470"/>
      <c r="T61" s="471" t="str">
        <f>IF(AND(R61="Preventivo",S61="Automático"),"50%",IF(AND(R61="Preventivo",S61="Manual"),"40%",IF(AND(R61="Detectivo",S61="Automático"),"40%",IF(AND(R61="Detectivo",S61="Manual"),"30%",IF(AND(R61="Correctivo",S61="Automático"),"35%",IF(AND(R61="Correctivo",S61="Manual"),"25%",""))))))</f>
        <v/>
      </c>
      <c r="U61" s="470"/>
      <c r="V61" s="470"/>
      <c r="W61" s="470"/>
      <c r="X61" s="472" t="str">
        <f>IFERROR(IF(Q61="Probabilidad",(I61-(+I61*T61)),IF(Q61="Impacto",I61,"")),"")</f>
        <v/>
      </c>
      <c r="Y61" s="473" t="str">
        <f>IFERROR(IF(X61="","",IF(X61&lt;=0.2,"Muy Baja",IF(X61&lt;=0.4,"Baja",IF(X61&lt;=0.6,"Media",IF(X61&lt;=0.8,"Alta","Muy Alta"))))),"")</f>
        <v/>
      </c>
      <c r="Z61" s="474" t="str">
        <f>+X61</f>
        <v/>
      </c>
      <c r="AA61" s="473" t="str">
        <f>IFERROR(IF(AB61="","",IF(AB61&lt;=0.2,"Leve",IF(AB61&lt;=0.4,"Menor",IF(AB61&lt;=0.6,"Moderado",IF(AB61&lt;=0.8,"Mayor","Catastrófico"))))),"")</f>
        <v/>
      </c>
      <c r="AB61" s="474" t="str">
        <f>IFERROR(IF(Q61="Impacto",(M61-(+M61*T61)),IF(Q61="Probabilidad",M61,"")),"")</f>
        <v/>
      </c>
      <c r="AC61" s="475"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476"/>
      <c r="AE61" s="410"/>
      <c r="AF61" s="410"/>
      <c r="AG61" s="425"/>
      <c r="AH61" s="425"/>
      <c r="AI61" s="425"/>
      <c r="AJ61" s="410"/>
      <c r="AK61" s="426"/>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row>
    <row r="62" spans="1:69" ht="18" hidden="1" customHeight="1" x14ac:dyDescent="0.2">
      <c r="A62" s="402"/>
      <c r="B62" s="136"/>
      <c r="C62" s="136"/>
      <c r="D62" s="136"/>
      <c r="E62" s="136"/>
      <c r="F62" s="136"/>
      <c r="G62" s="477"/>
      <c r="H62" s="403"/>
      <c r="I62" s="478"/>
      <c r="J62" s="479"/>
      <c r="K62" s="478">
        <f>IF(NOT(ISERROR(MATCH(J62,_xlfn.ANCHORARRAY(E73),0))),I75&amp;"Por favor no seleccionar los criterios de impacto",J62)</f>
        <v>0</v>
      </c>
      <c r="L62" s="480"/>
      <c r="M62" s="478"/>
      <c r="N62" s="481"/>
      <c r="O62" s="468">
        <v>2</v>
      </c>
      <c r="P62" s="453"/>
      <c r="Q62" s="454" t="str">
        <f>IF(OR(R62="Preventivo",R62="Detectivo"),"Probabilidad",IF(R62="Correctivo","Impacto",""))</f>
        <v/>
      </c>
      <c r="R62" s="455"/>
      <c r="S62" s="455"/>
      <c r="T62" s="456" t="str">
        <f t="shared" ref="T62:T66" si="61">IF(AND(R62="Preventivo",S62="Automático"),"50%",IF(AND(R62="Preventivo",S62="Manual"),"40%",IF(AND(R62="Detectivo",S62="Automático"),"40%",IF(AND(R62="Detectivo",S62="Manual"),"30%",IF(AND(R62="Correctivo",S62="Automático"),"35%",IF(AND(R62="Correctivo",S62="Manual"),"25%",""))))))</f>
        <v/>
      </c>
      <c r="U62" s="455"/>
      <c r="V62" s="455"/>
      <c r="W62" s="455"/>
      <c r="X62" s="457" t="str">
        <f>IFERROR(IF(AND(Q61="Probabilidad",Q62="Probabilidad"),(Z61-(+Z61*T62)),IF(Q62="Probabilidad",(I61-(+I61*T62)),IF(Q62="Impacto",Z61,""))),"")</f>
        <v/>
      </c>
      <c r="Y62" s="458" t="str">
        <f t="shared" si="1"/>
        <v/>
      </c>
      <c r="Z62" s="459" t="str">
        <f t="shared" ref="Z62:Z66" si="62">+X62</f>
        <v/>
      </c>
      <c r="AA62" s="458" t="str">
        <f t="shared" si="3"/>
        <v/>
      </c>
      <c r="AB62" s="459" t="str">
        <f>IFERROR(IF(AND(Q61="Impacto",Q62="Impacto"),(AB61-(+AB61*T62)),IF(Q62="Impacto",(M61-(+M61*T62)),IF(Q62="Probabilidad",AB61,""))),"")</f>
        <v/>
      </c>
      <c r="AC62" s="460" t="str">
        <f t="shared" ref="AC62:AC63" si="63">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461"/>
      <c r="AE62" s="410"/>
      <c r="AF62" s="426"/>
      <c r="AG62" s="425"/>
      <c r="AH62" s="425"/>
      <c r="AI62" s="425"/>
      <c r="AJ62" s="410"/>
      <c r="AK62" s="426"/>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69" ht="18" hidden="1" customHeight="1" x14ac:dyDescent="0.2">
      <c r="A63" s="402"/>
      <c r="B63" s="136"/>
      <c r="C63" s="136"/>
      <c r="D63" s="136"/>
      <c r="E63" s="136"/>
      <c r="F63" s="136"/>
      <c r="G63" s="477"/>
      <c r="H63" s="403"/>
      <c r="I63" s="478"/>
      <c r="J63" s="479"/>
      <c r="K63" s="478">
        <f>IF(NOT(ISERROR(MATCH(J63,_xlfn.ANCHORARRAY(E74),0))),I76&amp;"Por favor no seleccionar los criterios de impacto",J63)</f>
        <v>0</v>
      </c>
      <c r="L63" s="480"/>
      <c r="M63" s="478"/>
      <c r="N63" s="481"/>
      <c r="O63" s="468">
        <v>3</v>
      </c>
      <c r="P63" s="462"/>
      <c r="Q63" s="454" t="str">
        <f>IF(OR(R63="Preventivo",R63="Detectivo"),"Probabilidad",IF(R63="Correctivo","Impacto",""))</f>
        <v/>
      </c>
      <c r="R63" s="455"/>
      <c r="S63" s="455"/>
      <c r="T63" s="456" t="str">
        <f t="shared" si="61"/>
        <v/>
      </c>
      <c r="U63" s="455"/>
      <c r="V63" s="455"/>
      <c r="W63" s="455"/>
      <c r="X63" s="457" t="str">
        <f>IFERROR(IF(AND(Q62="Probabilidad",Q63="Probabilidad"),(Z62-(+Z62*T63)),IF(AND(Q62="Impacto",Q63="Probabilidad"),(Z61-(+Z61*T63)),IF(Q63="Impacto",Z62,""))),"")</f>
        <v/>
      </c>
      <c r="Y63" s="458" t="str">
        <f t="shared" si="1"/>
        <v/>
      </c>
      <c r="Z63" s="459" t="str">
        <f t="shared" si="62"/>
        <v/>
      </c>
      <c r="AA63" s="458" t="str">
        <f t="shared" si="3"/>
        <v/>
      </c>
      <c r="AB63" s="459" t="str">
        <f>IFERROR(IF(AND(Q62="Impacto",Q63="Impacto"),(AB62-(+AB62*T63)),IF(AND(Q62="Probabilidad",Q63="Impacto"),(AB61-(+AB61*T63)),IF(Q63="Probabilidad",AB62,""))),"")</f>
        <v/>
      </c>
      <c r="AC63" s="460" t="str">
        <f t="shared" si="63"/>
        <v/>
      </c>
      <c r="AD63" s="461"/>
      <c r="AE63" s="410"/>
      <c r="AF63" s="426"/>
      <c r="AG63" s="425"/>
      <c r="AH63" s="425"/>
      <c r="AI63" s="425"/>
      <c r="AJ63" s="410"/>
      <c r="AK63" s="426"/>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row>
    <row r="64" spans="1:69" ht="18" hidden="1" customHeight="1" x14ac:dyDescent="0.2">
      <c r="A64" s="402"/>
      <c r="B64" s="136"/>
      <c r="C64" s="136"/>
      <c r="D64" s="136"/>
      <c r="E64" s="136"/>
      <c r="F64" s="136"/>
      <c r="G64" s="477"/>
      <c r="H64" s="403"/>
      <c r="I64" s="478"/>
      <c r="J64" s="479"/>
      <c r="K64" s="478">
        <f>IF(NOT(ISERROR(MATCH(J64,_xlfn.ANCHORARRAY(E75),0))),I77&amp;"Por favor no seleccionar los criterios de impacto",J64)</f>
        <v>0</v>
      </c>
      <c r="L64" s="480"/>
      <c r="M64" s="478"/>
      <c r="N64" s="481"/>
      <c r="O64" s="468">
        <v>4</v>
      </c>
      <c r="P64" s="453"/>
      <c r="Q64" s="454" t="str">
        <f t="shared" ref="Q64:Q66" si="64">IF(OR(R64="Preventivo",R64="Detectivo"),"Probabilidad",IF(R64="Correctivo","Impacto",""))</f>
        <v/>
      </c>
      <c r="R64" s="455"/>
      <c r="S64" s="455"/>
      <c r="T64" s="456" t="str">
        <f t="shared" si="61"/>
        <v/>
      </c>
      <c r="U64" s="455"/>
      <c r="V64" s="455"/>
      <c r="W64" s="455"/>
      <c r="X64" s="457" t="str">
        <f t="shared" ref="X64:X65" si="65">IFERROR(IF(AND(Q63="Probabilidad",Q64="Probabilidad"),(Z63-(+Z63*T64)),IF(AND(Q63="Impacto",Q64="Probabilidad"),(Z62-(+Z62*T64)),IF(Q64="Impacto",Z63,""))),"")</f>
        <v/>
      </c>
      <c r="Y64" s="458" t="str">
        <f t="shared" si="1"/>
        <v/>
      </c>
      <c r="Z64" s="459" t="str">
        <f t="shared" si="62"/>
        <v/>
      </c>
      <c r="AA64" s="458" t="str">
        <f t="shared" si="3"/>
        <v/>
      </c>
      <c r="AB64" s="459" t="str">
        <f t="shared" ref="AB64:AB65" si="66">IFERROR(IF(AND(Q63="Impacto",Q64="Impacto"),(AB63-(+AB63*T64)),IF(AND(Q63="Probabilidad",Q64="Impacto"),(AB62-(+AB62*T64)),IF(Q64="Probabilidad",AB63,""))),"")</f>
        <v/>
      </c>
      <c r="AC64" s="46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461"/>
      <c r="AE64" s="410"/>
      <c r="AF64" s="426"/>
      <c r="AG64" s="425"/>
      <c r="AH64" s="425"/>
      <c r="AI64" s="425"/>
      <c r="AJ64" s="410"/>
      <c r="AK64" s="426"/>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row>
    <row r="65" spans="1:69" ht="18" hidden="1" customHeight="1" x14ac:dyDescent="0.2">
      <c r="A65" s="402"/>
      <c r="B65" s="136"/>
      <c r="C65" s="136"/>
      <c r="D65" s="136"/>
      <c r="E65" s="136"/>
      <c r="F65" s="136"/>
      <c r="G65" s="477"/>
      <c r="H65" s="403"/>
      <c r="I65" s="478"/>
      <c r="J65" s="479"/>
      <c r="K65" s="478">
        <f>IF(NOT(ISERROR(MATCH(J65,_xlfn.ANCHORARRAY(E76),0))),I78&amp;"Por favor no seleccionar los criterios de impacto",J65)</f>
        <v>0</v>
      </c>
      <c r="L65" s="480"/>
      <c r="M65" s="478"/>
      <c r="N65" s="481"/>
      <c r="O65" s="468">
        <v>5</v>
      </c>
      <c r="P65" s="453"/>
      <c r="Q65" s="454" t="str">
        <f t="shared" si="64"/>
        <v/>
      </c>
      <c r="R65" s="455"/>
      <c r="S65" s="455"/>
      <c r="T65" s="456" t="str">
        <f t="shared" si="61"/>
        <v/>
      </c>
      <c r="U65" s="455"/>
      <c r="V65" s="455"/>
      <c r="W65" s="455"/>
      <c r="X65" s="457" t="str">
        <f t="shared" si="65"/>
        <v/>
      </c>
      <c r="Y65" s="458" t="str">
        <f t="shared" si="1"/>
        <v/>
      </c>
      <c r="Z65" s="459" t="str">
        <f t="shared" si="62"/>
        <v/>
      </c>
      <c r="AA65" s="458" t="str">
        <f t="shared" si="3"/>
        <v/>
      </c>
      <c r="AB65" s="459" t="str">
        <f t="shared" si="66"/>
        <v/>
      </c>
      <c r="AC65" s="460" t="str">
        <f t="shared" ref="AC65:AC66" si="67">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461"/>
      <c r="AE65" s="410"/>
      <c r="AF65" s="426"/>
      <c r="AG65" s="425"/>
      <c r="AH65" s="425"/>
      <c r="AI65" s="425"/>
      <c r="AJ65" s="410"/>
      <c r="AK65" s="426"/>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row>
    <row r="66" spans="1:69" ht="18" hidden="1" customHeight="1" x14ac:dyDescent="0.2">
      <c r="A66" s="427"/>
      <c r="B66" s="137"/>
      <c r="C66" s="137"/>
      <c r="D66" s="137"/>
      <c r="E66" s="137"/>
      <c r="F66" s="137"/>
      <c r="G66" s="482"/>
      <c r="H66" s="428"/>
      <c r="I66" s="483"/>
      <c r="J66" s="484"/>
      <c r="K66" s="483">
        <f>IF(NOT(ISERROR(MATCH(J66,_xlfn.ANCHORARRAY(E77),0))),I79&amp;"Por favor no seleccionar los criterios de impacto",J66)</f>
        <v>0</v>
      </c>
      <c r="L66" s="485"/>
      <c r="M66" s="483"/>
      <c r="N66" s="486"/>
      <c r="O66" s="468">
        <v>6</v>
      </c>
      <c r="P66" s="453"/>
      <c r="Q66" s="454" t="str">
        <f t="shared" si="64"/>
        <v/>
      </c>
      <c r="R66" s="455"/>
      <c r="S66" s="455"/>
      <c r="T66" s="456" t="str">
        <f t="shared" si="61"/>
        <v/>
      </c>
      <c r="U66" s="455"/>
      <c r="V66" s="455"/>
      <c r="W66" s="455"/>
      <c r="X66" s="457" t="str">
        <f>IFERROR(IF(AND(Q65="Probabilidad",Q66="Probabilidad"),(Z65-(+Z65*T66)),IF(AND(Q65="Impacto",Q66="Probabilidad"),(Z64-(+Z64*T66)),IF(Q66="Impacto",Z65,""))),"")</f>
        <v/>
      </c>
      <c r="Y66" s="458" t="str">
        <f t="shared" si="1"/>
        <v/>
      </c>
      <c r="Z66" s="459" t="str">
        <f t="shared" si="62"/>
        <v/>
      </c>
      <c r="AA66" s="458" t="str">
        <f t="shared" si="3"/>
        <v/>
      </c>
      <c r="AB66" s="459" t="str">
        <f>IFERROR(IF(AND(Q65="Impacto",Q66="Impacto"),(AB65-(+AB65*T66)),IF(AND(Q65="Probabilidad",Q66="Impacto"),(AB64-(+AB64*T66)),IF(Q66="Probabilidad",AB65,""))),"")</f>
        <v/>
      </c>
      <c r="AC66" s="460" t="str">
        <f t="shared" si="67"/>
        <v/>
      </c>
      <c r="AD66" s="461"/>
      <c r="AE66" s="410"/>
      <c r="AF66" s="426"/>
      <c r="AG66" s="425"/>
      <c r="AH66" s="425"/>
      <c r="AI66" s="425"/>
      <c r="AJ66" s="410"/>
      <c r="AK66" s="426"/>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row>
    <row r="67" spans="1:69" ht="18" hidden="1" customHeight="1" x14ac:dyDescent="0.2">
      <c r="A67" s="383">
        <v>10</v>
      </c>
      <c r="B67" s="135"/>
      <c r="C67" s="135"/>
      <c r="D67" s="135"/>
      <c r="E67" s="135"/>
      <c r="F67" s="135"/>
      <c r="G67" s="463"/>
      <c r="H67" s="384" t="str">
        <f t="shared" ref="H67" si="68">IF(G67&lt;=0,"",IF(G67&lt;=2,"Muy Baja",IF(G67&lt;=24,"Baja",IF(G67&lt;=500,"Media",IF(G67&lt;=5000,"Alta","Muy Alta")))))</f>
        <v/>
      </c>
      <c r="I67" s="464" t="str">
        <f>IF(H67="","",IF(H67="Muy Baja",0.2,IF(H67="Baja",0.4,IF(H67="Media",0.6,IF(H67="Alta",0.8,IF(H67="Muy Alta",1,))))))</f>
        <v/>
      </c>
      <c r="J67" s="465"/>
      <c r="K67" s="464">
        <f>IF(NOT(ISERROR(MATCH(J67,'Tabla Impacto'!$B$225:$B$227,0))),'Tabla Impacto'!$G$227&amp;"Por favor no seleccionar los criterios de impacto(Afectación Económica o presupuestal y Pérdida Reputacional)",J67)</f>
        <v>0</v>
      </c>
      <c r="L67" s="466" t="str">
        <f>IF(OR(K67='Tabla Impacto'!$C$15,K67='Tabla Impacto'!$E$15),"Leve",IF(OR(K67='Tabla Impacto'!$C$16,K67='Tabla Impacto'!$E$16),"Menor",IF(OR(K67='Tabla Impacto'!$C$17,K67='Tabla Impacto'!$E$17),"Moderado",IF(OR(K67='Tabla Impacto'!$C$18,K67='Tabla Impacto'!$E$18),"Mayor",IF(OR(K67='Tabla Impacto'!$C$19,K67='Tabla Impacto'!$E$19),"Catastrófico","")))))</f>
        <v/>
      </c>
      <c r="M67" s="464" t="str">
        <f>IF(L67="","",IF(L67="Leve",0.2,IF(L67="Menor",0.4,IF(L67="Moderado",0.6,IF(L67="Mayor",0.8,IF(L67="Catastrófico",1,))))))</f>
        <v/>
      </c>
      <c r="N67" s="467"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468">
        <v>1</v>
      </c>
      <c r="P67" s="453"/>
      <c r="Q67" s="469"/>
      <c r="R67" s="470"/>
      <c r="S67" s="470"/>
      <c r="T67" s="471" t="str">
        <f>IF(AND(R67="Preventivo",S67="Automático"),"50%",IF(AND(R67="Preventivo",S67="Manual"),"40%",IF(AND(R67="Detectivo",S67="Automático"),"40%",IF(AND(R67="Detectivo",S67="Manual"),"30%",IF(AND(R67="Correctivo",S67="Automático"),"35%",IF(AND(R67="Correctivo",S67="Manual"),"25%",""))))))</f>
        <v/>
      </c>
      <c r="U67" s="470"/>
      <c r="V67" s="470"/>
      <c r="W67" s="470"/>
      <c r="X67" s="472" t="str">
        <f>IFERROR(IF(Q67="Probabilidad",(I67-(+I67*T67)),IF(Q67="Impacto",I67,"")),"")</f>
        <v/>
      </c>
      <c r="Y67" s="473" t="str">
        <f>IFERROR(IF(X67="","",IF(X67&lt;=0.2,"Muy Baja",IF(X67&lt;=0.4,"Baja",IF(X67&lt;=0.6,"Media",IF(X67&lt;=0.8,"Alta","Muy Alta"))))),"")</f>
        <v/>
      </c>
      <c r="Z67" s="474" t="str">
        <f>+X67</f>
        <v/>
      </c>
      <c r="AA67" s="473" t="str">
        <f>IFERROR(IF(AB67="","",IF(AB67&lt;=0.2,"Leve",IF(AB67&lt;=0.4,"Menor",IF(AB67&lt;=0.6,"Moderado",IF(AB67&lt;=0.8,"Mayor","Catastrófico"))))),"")</f>
        <v/>
      </c>
      <c r="AB67" s="474" t="str">
        <f>IFERROR(IF(Q67="Impacto",(M67-(+M67*T67)),IF(Q67="Probabilidad",M67,"")),"")</f>
        <v/>
      </c>
      <c r="AC67" s="475"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476"/>
      <c r="AE67" s="410"/>
      <c r="AF67" s="426"/>
      <c r="AG67" s="425"/>
      <c r="AH67" s="425"/>
      <c r="AI67" s="425"/>
      <c r="AJ67" s="410"/>
      <c r="AK67" s="426"/>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row>
    <row r="68" spans="1:69" ht="18" hidden="1" customHeight="1" x14ac:dyDescent="0.2">
      <c r="A68" s="402"/>
      <c r="B68" s="136"/>
      <c r="C68" s="136"/>
      <c r="D68" s="136"/>
      <c r="E68" s="136"/>
      <c r="F68" s="136"/>
      <c r="G68" s="477"/>
      <c r="H68" s="403"/>
      <c r="I68" s="478"/>
      <c r="J68" s="479"/>
      <c r="K68" s="478">
        <f>IF(NOT(ISERROR(MATCH(J68,_xlfn.ANCHORARRAY(E79),0))),I81&amp;"Por favor no seleccionar los criterios de impacto",J68)</f>
        <v>0</v>
      </c>
      <c r="L68" s="480"/>
      <c r="M68" s="478"/>
      <c r="N68" s="481"/>
      <c r="O68" s="468">
        <v>2</v>
      </c>
      <c r="P68" s="453"/>
      <c r="Q68" s="454" t="str">
        <f>IF(OR(R68="Preventivo",R68="Detectivo"),"Probabilidad",IF(R68="Correctivo","Impacto",""))</f>
        <v/>
      </c>
      <c r="R68" s="455"/>
      <c r="S68" s="455"/>
      <c r="T68" s="456" t="str">
        <f t="shared" ref="T68:T72" si="69">IF(AND(R68="Preventivo",S68="Automático"),"50%",IF(AND(R68="Preventivo",S68="Manual"),"40%",IF(AND(R68="Detectivo",S68="Automático"),"40%",IF(AND(R68="Detectivo",S68="Manual"),"30%",IF(AND(R68="Correctivo",S68="Automático"),"35%",IF(AND(R68="Correctivo",S68="Manual"),"25%",""))))))</f>
        <v/>
      </c>
      <c r="U68" s="455"/>
      <c r="V68" s="455"/>
      <c r="W68" s="455"/>
      <c r="X68" s="457" t="str">
        <f>IFERROR(IF(AND(Q67="Probabilidad",Q68="Probabilidad"),(Z67-(+Z67*T68)),IF(Q68="Probabilidad",(I67-(+I67*T68)),IF(Q68="Impacto",Z67,""))),"")</f>
        <v/>
      </c>
      <c r="Y68" s="458" t="str">
        <f t="shared" si="1"/>
        <v/>
      </c>
      <c r="Z68" s="459" t="str">
        <f t="shared" ref="Z68:Z72" si="70">+X68</f>
        <v/>
      </c>
      <c r="AA68" s="458" t="str">
        <f t="shared" si="3"/>
        <v/>
      </c>
      <c r="AB68" s="459" t="str">
        <f>IFERROR(IF(AND(Q67="Impacto",Q68="Impacto"),(AB67-(+AB67*T68)),IF(Q68="Impacto",(M67-(+M67*T68)),IF(Q68="Probabilidad",AB67,""))),"")</f>
        <v/>
      </c>
      <c r="AC68" s="460" t="str">
        <f t="shared" ref="AC68:AC69" si="71">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461"/>
      <c r="AE68" s="410"/>
      <c r="AF68" s="426"/>
      <c r="AG68" s="425"/>
      <c r="AH68" s="425"/>
      <c r="AI68" s="425"/>
      <c r="AJ68" s="410"/>
      <c r="AK68" s="426"/>
    </row>
    <row r="69" spans="1:69" ht="18" hidden="1" customHeight="1" x14ac:dyDescent="0.2">
      <c r="A69" s="402"/>
      <c r="B69" s="136"/>
      <c r="C69" s="136"/>
      <c r="D69" s="136"/>
      <c r="E69" s="136"/>
      <c r="F69" s="136"/>
      <c r="G69" s="477"/>
      <c r="H69" s="403"/>
      <c r="I69" s="478"/>
      <c r="J69" s="479"/>
      <c r="K69" s="478">
        <f>IF(NOT(ISERROR(MATCH(J69,_xlfn.ANCHORARRAY(E80),0))),I82&amp;"Por favor no seleccionar los criterios de impacto",J69)</f>
        <v>0</v>
      </c>
      <c r="L69" s="480"/>
      <c r="M69" s="478"/>
      <c r="N69" s="481"/>
      <c r="O69" s="468">
        <v>3</v>
      </c>
      <c r="P69" s="462"/>
      <c r="Q69" s="454" t="str">
        <f>IF(OR(R69="Preventivo",R69="Detectivo"),"Probabilidad",IF(R69="Correctivo","Impacto",""))</f>
        <v/>
      </c>
      <c r="R69" s="455"/>
      <c r="S69" s="455"/>
      <c r="T69" s="456" t="str">
        <f t="shared" si="69"/>
        <v/>
      </c>
      <c r="U69" s="455"/>
      <c r="V69" s="455"/>
      <c r="W69" s="455"/>
      <c r="X69" s="457" t="str">
        <f>IFERROR(IF(AND(Q68="Probabilidad",Q69="Probabilidad"),(Z68-(+Z68*T69)),IF(AND(Q68="Impacto",Q69="Probabilidad"),(Z67-(+Z67*T69)),IF(Q69="Impacto",Z68,""))),"")</f>
        <v/>
      </c>
      <c r="Y69" s="458" t="str">
        <f t="shared" si="1"/>
        <v/>
      </c>
      <c r="Z69" s="459" t="str">
        <f t="shared" si="70"/>
        <v/>
      </c>
      <c r="AA69" s="458" t="str">
        <f t="shared" si="3"/>
        <v/>
      </c>
      <c r="AB69" s="459" t="str">
        <f>IFERROR(IF(AND(Q68="Impacto",Q69="Impacto"),(AB68-(+AB68*T69)),IF(AND(Q68="Probabilidad",Q69="Impacto"),(AB67-(+AB67*T69)),IF(Q69="Probabilidad",AB68,""))),"")</f>
        <v/>
      </c>
      <c r="AC69" s="460" t="str">
        <f t="shared" si="71"/>
        <v/>
      </c>
      <c r="AD69" s="461"/>
      <c r="AE69" s="410"/>
      <c r="AF69" s="426"/>
      <c r="AG69" s="425"/>
      <c r="AH69" s="425"/>
      <c r="AI69" s="425"/>
      <c r="AJ69" s="410"/>
      <c r="AK69" s="426"/>
    </row>
    <row r="70" spans="1:69" ht="18" hidden="1" customHeight="1" x14ac:dyDescent="0.2">
      <c r="A70" s="402"/>
      <c r="B70" s="136"/>
      <c r="C70" s="136"/>
      <c r="D70" s="136"/>
      <c r="E70" s="136"/>
      <c r="F70" s="136"/>
      <c r="G70" s="477"/>
      <c r="H70" s="403"/>
      <c r="I70" s="478"/>
      <c r="J70" s="479"/>
      <c r="K70" s="478">
        <f>IF(NOT(ISERROR(MATCH(J70,_xlfn.ANCHORARRAY(E81),0))),I83&amp;"Por favor no seleccionar los criterios de impacto",J70)</f>
        <v>0</v>
      </c>
      <c r="L70" s="480"/>
      <c r="M70" s="478"/>
      <c r="N70" s="481"/>
      <c r="O70" s="468">
        <v>4</v>
      </c>
      <c r="P70" s="453"/>
      <c r="Q70" s="454" t="str">
        <f t="shared" ref="Q70:Q72" si="72">IF(OR(R70="Preventivo",R70="Detectivo"),"Probabilidad",IF(R70="Correctivo","Impacto",""))</f>
        <v/>
      </c>
      <c r="R70" s="455"/>
      <c r="S70" s="455"/>
      <c r="T70" s="456" t="str">
        <f t="shared" si="69"/>
        <v/>
      </c>
      <c r="U70" s="455"/>
      <c r="V70" s="455"/>
      <c r="W70" s="455"/>
      <c r="X70" s="457" t="str">
        <f t="shared" ref="X70:X71" si="73">IFERROR(IF(AND(Q69="Probabilidad",Q70="Probabilidad"),(Z69-(+Z69*T70)),IF(AND(Q69="Impacto",Q70="Probabilidad"),(Z68-(+Z68*T70)),IF(Q70="Impacto",Z69,""))),"")</f>
        <v/>
      </c>
      <c r="Y70" s="458" t="str">
        <f t="shared" si="1"/>
        <v/>
      </c>
      <c r="Z70" s="459" t="str">
        <f t="shared" si="70"/>
        <v/>
      </c>
      <c r="AA70" s="458" t="str">
        <f t="shared" si="3"/>
        <v/>
      </c>
      <c r="AB70" s="459" t="str">
        <f t="shared" ref="AB70:AB71" si="74">IFERROR(IF(AND(Q69="Impacto",Q70="Impacto"),(AB69-(+AB69*T70)),IF(AND(Q69="Probabilidad",Q70="Impacto"),(AB68-(+AB68*T70)),IF(Q70="Probabilidad",AB69,""))),"")</f>
        <v/>
      </c>
      <c r="AC70" s="460"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461"/>
      <c r="AE70" s="410"/>
      <c r="AF70" s="426"/>
      <c r="AG70" s="425"/>
      <c r="AH70" s="425"/>
      <c r="AI70" s="425"/>
      <c r="AJ70" s="410"/>
      <c r="AK70" s="426"/>
    </row>
    <row r="71" spans="1:69" ht="18" hidden="1" customHeight="1" x14ac:dyDescent="0.2">
      <c r="A71" s="402"/>
      <c r="B71" s="136"/>
      <c r="C71" s="136"/>
      <c r="D71" s="136"/>
      <c r="E71" s="136"/>
      <c r="F71" s="136"/>
      <c r="G71" s="477"/>
      <c r="H71" s="403"/>
      <c r="I71" s="478"/>
      <c r="J71" s="479"/>
      <c r="K71" s="478">
        <f>IF(NOT(ISERROR(MATCH(J71,_xlfn.ANCHORARRAY(E82),0))),I84&amp;"Por favor no seleccionar los criterios de impacto",J71)</f>
        <v>0</v>
      </c>
      <c r="L71" s="480"/>
      <c r="M71" s="478"/>
      <c r="N71" s="481"/>
      <c r="O71" s="468">
        <v>5</v>
      </c>
      <c r="P71" s="453"/>
      <c r="Q71" s="454" t="str">
        <f t="shared" si="72"/>
        <v/>
      </c>
      <c r="R71" s="455"/>
      <c r="S71" s="455"/>
      <c r="T71" s="456" t="str">
        <f t="shared" si="69"/>
        <v/>
      </c>
      <c r="U71" s="455"/>
      <c r="V71" s="455"/>
      <c r="W71" s="455"/>
      <c r="X71" s="457" t="str">
        <f t="shared" si="73"/>
        <v/>
      </c>
      <c r="Y71" s="458" t="str">
        <f t="shared" si="1"/>
        <v/>
      </c>
      <c r="Z71" s="459" t="str">
        <f t="shared" si="70"/>
        <v/>
      </c>
      <c r="AA71" s="458" t="str">
        <f t="shared" si="3"/>
        <v/>
      </c>
      <c r="AB71" s="459" t="str">
        <f t="shared" si="74"/>
        <v/>
      </c>
      <c r="AC71" s="460" t="str">
        <f t="shared" ref="AC71:AC72" si="75">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461"/>
      <c r="AE71" s="410"/>
      <c r="AF71" s="426"/>
      <c r="AG71" s="425"/>
      <c r="AH71" s="425"/>
      <c r="AI71" s="425"/>
      <c r="AJ71" s="410"/>
      <c r="AK71" s="426"/>
    </row>
    <row r="72" spans="1:69" ht="18" hidden="1" customHeight="1" x14ac:dyDescent="0.2">
      <c r="A72" s="427"/>
      <c r="B72" s="137"/>
      <c r="C72" s="137"/>
      <c r="D72" s="137"/>
      <c r="E72" s="137"/>
      <c r="F72" s="137"/>
      <c r="G72" s="482"/>
      <c r="H72" s="428"/>
      <c r="I72" s="483"/>
      <c r="J72" s="484"/>
      <c r="K72" s="483">
        <f>IF(NOT(ISERROR(MATCH(J72,_xlfn.ANCHORARRAY(E83),0))),I85&amp;"Por favor no seleccionar los criterios de impacto",J72)</f>
        <v>0</v>
      </c>
      <c r="L72" s="485"/>
      <c r="M72" s="483"/>
      <c r="N72" s="486"/>
      <c r="O72" s="468">
        <v>6</v>
      </c>
      <c r="P72" s="453"/>
      <c r="Q72" s="454" t="str">
        <f t="shared" si="72"/>
        <v/>
      </c>
      <c r="R72" s="455"/>
      <c r="S72" s="455"/>
      <c r="T72" s="456" t="str">
        <f t="shared" si="69"/>
        <v/>
      </c>
      <c r="U72" s="455"/>
      <c r="V72" s="455"/>
      <c r="W72" s="455"/>
      <c r="X72" s="457" t="str">
        <f>IFERROR(IF(AND(Q71="Probabilidad",Q72="Probabilidad"),(Z71-(+Z71*T72)),IF(AND(Q71="Impacto",Q72="Probabilidad"),(Z70-(+Z70*T72)),IF(Q72="Impacto",Z71,""))),"")</f>
        <v/>
      </c>
      <c r="Y72" s="458" t="str">
        <f t="shared" si="1"/>
        <v/>
      </c>
      <c r="Z72" s="459" t="str">
        <f t="shared" si="70"/>
        <v/>
      </c>
      <c r="AA72" s="458" t="str">
        <f t="shared" si="3"/>
        <v/>
      </c>
      <c r="AB72" s="459" t="str">
        <f>IFERROR(IF(AND(Q71="Impacto",Q72="Impacto"),(AB71-(+AB71*T72)),IF(AND(Q71="Probabilidad",Q72="Impacto"),(AB70-(+AB70*T72)),IF(Q72="Probabilidad",AB71,""))),"")</f>
        <v/>
      </c>
      <c r="AC72" s="460" t="str">
        <f t="shared" si="75"/>
        <v/>
      </c>
      <c r="AD72" s="461"/>
      <c r="AE72" s="410"/>
      <c r="AF72" s="426"/>
      <c r="AG72" s="425"/>
      <c r="AH72" s="425"/>
      <c r="AI72" s="425"/>
      <c r="AJ72" s="410"/>
      <c r="AK72" s="426"/>
    </row>
    <row r="73" spans="1:69" ht="34.5" customHeight="1" x14ac:dyDescent="0.2">
      <c r="A73" s="487"/>
      <c r="B73" s="488" t="s">
        <v>372</v>
      </c>
      <c r="C73" s="489"/>
      <c r="D73" s="489"/>
      <c r="E73" s="489"/>
      <c r="F73" s="489"/>
      <c r="G73" s="489"/>
      <c r="H73" s="489"/>
      <c r="I73" s="489"/>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c r="AK73" s="490"/>
    </row>
    <row r="75" spans="1:69" ht="15" x14ac:dyDescent="0.2">
      <c r="A75" s="73"/>
      <c r="B75" s="110" t="s">
        <v>148</v>
      </c>
      <c r="C75" s="73"/>
      <c r="D75" s="73"/>
      <c r="F75" s="73"/>
    </row>
  </sheetData>
  <dataConsolidate/>
  <mergeCells count="207">
    <mergeCell ref="O30:O3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E18:E23"/>
    <mergeCell ref="L18:L23"/>
    <mergeCell ref="M18:M23"/>
    <mergeCell ref="N18:N23"/>
    <mergeCell ref="A24:A29"/>
    <mergeCell ref="B24:B29"/>
    <mergeCell ref="C24:C29"/>
    <mergeCell ref="D24:D29"/>
    <mergeCell ref="E24:E29"/>
    <mergeCell ref="Z10:Z11"/>
    <mergeCell ref="G10:G11"/>
    <mergeCell ref="H10:H11"/>
    <mergeCell ref="I10:I11"/>
    <mergeCell ref="L10:L11"/>
    <mergeCell ref="M10:M11"/>
    <mergeCell ref="B10:B11"/>
    <mergeCell ref="N10:N11"/>
    <mergeCell ref="J10:J11"/>
    <mergeCell ref="K10:K11"/>
    <mergeCell ref="Q10:Q11"/>
    <mergeCell ref="R10:W10"/>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6"/>
    <mergeCell ref="B30:B36"/>
    <mergeCell ref="C30:C36"/>
    <mergeCell ref="D30:D36"/>
    <mergeCell ref="E30:E36"/>
    <mergeCell ref="F30:F36"/>
    <mergeCell ref="G30:G36"/>
    <mergeCell ref="H30:H36"/>
    <mergeCell ref="I30:I36"/>
    <mergeCell ref="A37:A42"/>
    <mergeCell ref="B37:B42"/>
    <mergeCell ref="C37:C42"/>
    <mergeCell ref="A43:A48"/>
    <mergeCell ref="B43:B48"/>
    <mergeCell ref="C43:C48"/>
    <mergeCell ref="D43:D48"/>
    <mergeCell ref="E43:E48"/>
    <mergeCell ref="F43:F48"/>
    <mergeCell ref="D37:D42"/>
    <mergeCell ref="E37:E42"/>
    <mergeCell ref="F37:F42"/>
    <mergeCell ref="D49:D54"/>
    <mergeCell ref="E49:E54"/>
    <mergeCell ref="M37:M42"/>
    <mergeCell ref="N37:N42"/>
    <mergeCell ref="M43:M48"/>
    <mergeCell ref="N43:N48"/>
    <mergeCell ref="J49:J54"/>
    <mergeCell ref="K49:K54"/>
    <mergeCell ref="L49:L54"/>
    <mergeCell ref="J43:J48"/>
    <mergeCell ref="K43:K48"/>
    <mergeCell ref="L43:L48"/>
    <mergeCell ref="G37:G42"/>
    <mergeCell ref="H37:H42"/>
    <mergeCell ref="B73:AK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A1:D4"/>
    <mergeCell ref="A67:A72"/>
    <mergeCell ref="B67:B72"/>
    <mergeCell ref="C67:C72"/>
    <mergeCell ref="D67:D72"/>
    <mergeCell ref="E67:E72"/>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AJ1:AK1"/>
    <mergeCell ref="AJ2:AK2"/>
    <mergeCell ref="AJ3:AK3"/>
    <mergeCell ref="AJ4:AK4"/>
    <mergeCell ref="E1:AI4"/>
    <mergeCell ref="J67:J72"/>
    <mergeCell ref="K67:K72"/>
    <mergeCell ref="L67:L72"/>
    <mergeCell ref="M67:M72"/>
    <mergeCell ref="N67:N72"/>
    <mergeCell ref="I67:I72"/>
    <mergeCell ref="AH10:AH11"/>
    <mergeCell ref="O6:Q6"/>
    <mergeCell ref="O9:W9"/>
    <mergeCell ref="X9:AD9"/>
    <mergeCell ref="AE9:AK9"/>
    <mergeCell ref="M24:M29"/>
    <mergeCell ref="N24:N29"/>
    <mergeCell ref="J30:J36"/>
    <mergeCell ref="K30:K36"/>
    <mergeCell ref="L30:L36"/>
    <mergeCell ref="M30:M36"/>
    <mergeCell ref="N30:N36"/>
    <mergeCell ref="K18:K23"/>
    <mergeCell ref="A61:A66"/>
    <mergeCell ref="B61:B66"/>
    <mergeCell ref="C61:C66"/>
    <mergeCell ref="D61:D66"/>
    <mergeCell ref="E61:E66"/>
    <mergeCell ref="F61:F66"/>
    <mergeCell ref="G61:G66"/>
    <mergeCell ref="H61:H66"/>
    <mergeCell ref="I61:I66"/>
    <mergeCell ref="Y30:Y31"/>
    <mergeCell ref="Z30:Z31"/>
    <mergeCell ref="AA30:AA31"/>
    <mergeCell ref="AB30:AB31"/>
    <mergeCell ref="AC30:AC31"/>
    <mergeCell ref="AD30:AD31"/>
    <mergeCell ref="P30:P31"/>
    <mergeCell ref="Q30:Q31"/>
    <mergeCell ref="R30:R31"/>
    <mergeCell ref="S30:S31"/>
    <mergeCell ref="T30:T31"/>
    <mergeCell ref="U30:U31"/>
    <mergeCell ref="V30:V31"/>
    <mergeCell ref="W30:W31"/>
    <mergeCell ref="X30:X31"/>
  </mergeCells>
  <conditionalFormatting sqref="H12 H18">
    <cfRule type="cellIs" dxfId="109" priority="551" operator="equal">
      <formula>"Muy Alta"</formula>
    </cfRule>
    <cfRule type="cellIs" dxfId="108" priority="552" operator="equal">
      <formula>"Alta"</formula>
    </cfRule>
    <cfRule type="cellIs" dxfId="107" priority="553" operator="equal">
      <formula>"Media"</formula>
    </cfRule>
    <cfRule type="cellIs" dxfId="106" priority="554" operator="equal">
      <formula>"Baja"</formula>
    </cfRule>
    <cfRule type="cellIs" dxfId="105" priority="555" operator="equal">
      <formula>"Muy Baja"</formula>
    </cfRule>
  </conditionalFormatting>
  <conditionalFormatting sqref="H24">
    <cfRule type="cellIs" dxfId="104" priority="453" operator="equal">
      <formula>"Muy Alta"</formula>
    </cfRule>
    <cfRule type="cellIs" dxfId="103" priority="454" operator="equal">
      <formula>"Alta"</formula>
    </cfRule>
    <cfRule type="cellIs" dxfId="102" priority="455" operator="equal">
      <formula>"Media"</formula>
    </cfRule>
    <cfRule type="cellIs" dxfId="101" priority="456" operator="equal">
      <formula>"Baja"</formula>
    </cfRule>
    <cfRule type="cellIs" dxfId="100" priority="457" operator="equal">
      <formula>"Muy Baja"</formula>
    </cfRule>
  </conditionalFormatting>
  <conditionalFormatting sqref="H30:H31">
    <cfRule type="cellIs" dxfId="99" priority="425" operator="equal">
      <formula>"Muy Alta"</formula>
    </cfRule>
    <cfRule type="cellIs" dxfId="98" priority="426" operator="equal">
      <formula>"Alta"</formula>
    </cfRule>
    <cfRule type="cellIs" dxfId="97" priority="427" operator="equal">
      <formula>"Media"</formula>
    </cfRule>
    <cfRule type="cellIs" dxfId="96" priority="428" operator="equal">
      <formula>"Baja"</formula>
    </cfRule>
    <cfRule type="cellIs" dxfId="95" priority="429" operator="equal">
      <formula>"Muy Baja"</formula>
    </cfRule>
  </conditionalFormatting>
  <conditionalFormatting sqref="K12:K36 K49:K72">
    <cfRule type="containsText" dxfId="94" priority="233" operator="containsText" text="❌">
      <formula>NOT(ISERROR(SEARCH("❌",K12)))</formula>
    </cfRule>
  </conditionalFormatting>
  <conditionalFormatting sqref="L12 L18 L24 L30:L31 L43 L49 L55 L61 L67">
    <cfRule type="cellIs" dxfId="93" priority="546" operator="equal">
      <formula>"Catastrófico"</formula>
    </cfRule>
    <cfRule type="cellIs" dxfId="92" priority="547" operator="equal">
      <formula>"Mayor"</formula>
    </cfRule>
    <cfRule type="cellIs" dxfId="91" priority="548" operator="equal">
      <formula>"Moderado"</formula>
    </cfRule>
    <cfRule type="cellIs" dxfId="90" priority="549" operator="equal">
      <formula>"Menor"</formula>
    </cfRule>
    <cfRule type="cellIs" dxfId="89" priority="550" operator="equal">
      <formula>"Leve"</formula>
    </cfRule>
  </conditionalFormatting>
  <conditionalFormatting sqref="N12">
    <cfRule type="cellIs" dxfId="88" priority="542" operator="equal">
      <formula>"Extremo"</formula>
    </cfRule>
    <cfRule type="cellIs" dxfId="87" priority="543" operator="equal">
      <formula>"Alto"</formula>
    </cfRule>
    <cfRule type="cellIs" dxfId="86" priority="544" operator="equal">
      <formula>"Moderado"</formula>
    </cfRule>
    <cfRule type="cellIs" dxfId="85" priority="545" operator="equal">
      <formula>"Bajo"</formula>
    </cfRule>
  </conditionalFormatting>
  <conditionalFormatting sqref="N18">
    <cfRule type="cellIs" dxfId="84" priority="472" operator="equal">
      <formula>"Extremo"</formula>
    </cfRule>
    <cfRule type="cellIs" dxfId="83" priority="473" operator="equal">
      <formula>"Alto"</formula>
    </cfRule>
    <cfRule type="cellIs" dxfId="82" priority="474" operator="equal">
      <formula>"Moderado"</formula>
    </cfRule>
    <cfRule type="cellIs" dxfId="81" priority="475" operator="equal">
      <formula>"Bajo"</formula>
    </cfRule>
  </conditionalFormatting>
  <conditionalFormatting sqref="N24">
    <cfRule type="cellIs" dxfId="80" priority="444" operator="equal">
      <formula>"Extremo"</formula>
    </cfRule>
    <cfRule type="cellIs" dxfId="79" priority="445" operator="equal">
      <formula>"Alto"</formula>
    </cfRule>
    <cfRule type="cellIs" dxfId="78" priority="446" operator="equal">
      <formula>"Moderado"</formula>
    </cfRule>
    <cfRule type="cellIs" dxfId="77" priority="447" operator="equal">
      <formula>"Bajo"</formula>
    </cfRule>
  </conditionalFormatting>
  <conditionalFormatting sqref="N30:N31">
    <cfRule type="cellIs" dxfId="76" priority="416" operator="equal">
      <formula>"Extremo"</formula>
    </cfRule>
    <cfRule type="cellIs" dxfId="75" priority="417" operator="equal">
      <formula>"Alto"</formula>
    </cfRule>
    <cfRule type="cellIs" dxfId="74" priority="418" operator="equal">
      <formula>"Moderado"</formula>
    </cfRule>
    <cfRule type="cellIs" dxfId="73" priority="419" operator="equal">
      <formula>"Bajo"</formula>
    </cfRule>
  </conditionalFormatting>
  <conditionalFormatting sqref="N43">
    <cfRule type="cellIs" dxfId="72" priority="360" operator="equal">
      <formula>"Extremo"</formula>
    </cfRule>
    <cfRule type="cellIs" dxfId="71" priority="361" operator="equal">
      <formula>"Alto"</formula>
    </cfRule>
    <cfRule type="cellIs" dxfId="70" priority="362" operator="equal">
      <formula>"Moderado"</formula>
    </cfRule>
    <cfRule type="cellIs" dxfId="69" priority="363" operator="equal">
      <formula>"Bajo"</formula>
    </cfRule>
  </conditionalFormatting>
  <conditionalFormatting sqref="N49">
    <cfRule type="cellIs" dxfId="68" priority="332" operator="equal">
      <formula>"Extremo"</formula>
    </cfRule>
    <cfRule type="cellIs" dxfId="67" priority="333" operator="equal">
      <formula>"Alto"</formula>
    </cfRule>
    <cfRule type="cellIs" dxfId="66" priority="334" operator="equal">
      <formula>"Moderado"</formula>
    </cfRule>
    <cfRule type="cellIs" dxfId="65" priority="335" operator="equal">
      <formula>"Bajo"</formula>
    </cfRule>
  </conditionalFormatting>
  <conditionalFormatting sqref="N55">
    <cfRule type="cellIs" dxfId="64" priority="304" operator="equal">
      <formula>"Extremo"</formula>
    </cfRule>
    <cfRule type="cellIs" dxfId="63" priority="305" operator="equal">
      <formula>"Alto"</formula>
    </cfRule>
    <cfRule type="cellIs" dxfId="62" priority="306" operator="equal">
      <formula>"Moderado"</formula>
    </cfRule>
    <cfRule type="cellIs" dxfId="61" priority="307" operator="equal">
      <formula>"Bajo"</formula>
    </cfRule>
  </conditionalFormatting>
  <conditionalFormatting sqref="N61">
    <cfRule type="cellIs" dxfId="60" priority="276" operator="equal">
      <formula>"Extremo"</formula>
    </cfRule>
    <cfRule type="cellIs" dxfId="59" priority="277" operator="equal">
      <formula>"Alto"</formula>
    </cfRule>
    <cfRule type="cellIs" dxfId="58" priority="278" operator="equal">
      <formula>"Moderado"</formula>
    </cfRule>
    <cfRule type="cellIs" dxfId="57" priority="279" operator="equal">
      <formula>"Bajo"</formula>
    </cfRule>
  </conditionalFormatting>
  <conditionalFormatting sqref="N67">
    <cfRule type="cellIs" dxfId="56" priority="248" operator="equal">
      <formula>"Extremo"</formula>
    </cfRule>
    <cfRule type="cellIs" dxfId="55" priority="249" operator="equal">
      <formula>"Alto"</formula>
    </cfRule>
    <cfRule type="cellIs" dxfId="54" priority="250" operator="equal">
      <formula>"Moderado"</formula>
    </cfRule>
    <cfRule type="cellIs" dxfId="53" priority="251" operator="equal">
      <formula>"Bajo"</formula>
    </cfRule>
  </conditionalFormatting>
  <conditionalFormatting sqref="Y12:Y30 Y32:Y36 Y38:Y72">
    <cfRule type="cellIs" dxfId="52" priority="243" operator="equal">
      <formula>"Muy Alta"</formula>
    </cfRule>
    <cfRule type="cellIs" dxfId="51" priority="244" operator="equal">
      <formula>"Alta"</formula>
    </cfRule>
    <cfRule type="cellIs" dxfId="50" priority="245" operator="equal">
      <formula>"Media"</formula>
    </cfRule>
    <cfRule type="cellIs" dxfId="49" priority="246" operator="equal">
      <formula>"Baja"</formula>
    </cfRule>
    <cfRule type="cellIs" dxfId="48" priority="247" operator="equal">
      <formula>"Muy Baja"</formula>
    </cfRule>
  </conditionalFormatting>
  <conditionalFormatting sqref="AA12:AA30 AA32:AA36 AA38:AA72">
    <cfRule type="cellIs" dxfId="47" priority="238" operator="equal">
      <formula>"Catastrófico"</formula>
    </cfRule>
    <cfRule type="cellIs" dxfId="46" priority="239" operator="equal">
      <formula>"Mayor"</formula>
    </cfRule>
    <cfRule type="cellIs" dxfId="45" priority="240" operator="equal">
      <formula>"Moderado"</formula>
    </cfRule>
    <cfRule type="cellIs" dxfId="44" priority="241" operator="equal">
      <formula>"Menor"</formula>
    </cfRule>
    <cfRule type="cellIs" dxfId="43" priority="242" operator="equal">
      <formula>"Leve"</formula>
    </cfRule>
  </conditionalFormatting>
  <conditionalFormatting sqref="AC12:AC30 AC32:AC36 AC38:AC72">
    <cfRule type="cellIs" dxfId="42" priority="234" operator="equal">
      <formula>"Extremo"</formula>
    </cfRule>
    <cfRule type="cellIs" dxfId="41" priority="235" operator="equal">
      <formula>"Alto"</formula>
    </cfRule>
    <cfRule type="cellIs" dxfId="40" priority="236" operator="equal">
      <formula>"Moderado"</formula>
    </cfRule>
    <cfRule type="cellIs" dxfId="39" priority="237" operator="equal">
      <formula>"Bajo"</formula>
    </cfRule>
  </conditionalFormatting>
  <conditionalFormatting sqref="H37 H43 H49 H55 H61 H67">
    <cfRule type="cellIs" dxfId="38" priority="49" operator="equal">
      <formula>"Muy Alta"</formula>
    </cfRule>
    <cfRule type="cellIs" dxfId="37" priority="50" operator="equal">
      <formula>"Alta"</formula>
    </cfRule>
    <cfRule type="cellIs" dxfId="36" priority="51" operator="equal">
      <formula>"Media"</formula>
    </cfRule>
    <cfRule type="cellIs" dxfId="35" priority="52" operator="equal">
      <formula>"Baja"</formula>
    </cfRule>
    <cfRule type="cellIs" dxfId="34" priority="53" operator="equal">
      <formula>"Muy Baja"</formula>
    </cfRule>
  </conditionalFormatting>
  <conditionalFormatting sqref="L37">
    <cfRule type="cellIs" dxfId="33" priority="54" operator="equal">
      <formula>"Catastrófico"</formula>
    </cfRule>
    <cfRule type="cellIs" dxfId="32" priority="55" operator="equal">
      <formula>"Mayor"</formula>
    </cfRule>
    <cfRule type="cellIs" dxfId="31" priority="56" operator="equal">
      <formula>"Moderado"</formula>
    </cfRule>
    <cfRule type="cellIs" dxfId="30" priority="57" operator="equal">
      <formula>"Menor"</formula>
    </cfRule>
    <cfRule type="cellIs" dxfId="29" priority="58" operator="equal">
      <formula>"Leve"</formula>
    </cfRule>
  </conditionalFormatting>
  <conditionalFormatting sqref="N37">
    <cfRule type="cellIs" dxfId="28" priority="45" operator="equal">
      <formula>"Extremo"</formula>
    </cfRule>
    <cfRule type="cellIs" dxfId="27" priority="46" operator="equal">
      <formula>"Alto"</formula>
    </cfRule>
    <cfRule type="cellIs" dxfId="26" priority="47" operator="equal">
      <formula>"Moderado"</formula>
    </cfRule>
    <cfRule type="cellIs" dxfId="25" priority="48" operator="equal">
      <formula>"Bajo"</formula>
    </cfRule>
  </conditionalFormatting>
  <conditionalFormatting sqref="K37:K48">
    <cfRule type="containsText" dxfId="24" priority="43" operator="containsText" text="❌">
      <formula>NOT(ISERROR(SEARCH("❌",K37)))</formula>
    </cfRule>
  </conditionalFormatting>
  <conditionalFormatting sqref="Y37">
    <cfRule type="cellIs" dxfId="23" priority="38" operator="equal">
      <formula>"Muy Alta"</formula>
    </cfRule>
    <cfRule type="cellIs" dxfId="22" priority="39" operator="equal">
      <formula>"Alta"</formula>
    </cfRule>
    <cfRule type="cellIs" dxfId="21" priority="40" operator="equal">
      <formula>"Media"</formula>
    </cfRule>
    <cfRule type="cellIs" dxfId="20" priority="41" operator="equal">
      <formula>"Baja"</formula>
    </cfRule>
    <cfRule type="cellIs" dxfId="19" priority="42" operator="equal">
      <formula>"Muy Baja"</formula>
    </cfRule>
  </conditionalFormatting>
  <conditionalFormatting sqref="AA37">
    <cfRule type="cellIs" dxfId="18" priority="33" operator="equal">
      <formula>"Catastrófico"</formula>
    </cfRule>
    <cfRule type="cellIs" dxfId="17" priority="34" operator="equal">
      <formula>"Mayor"</formula>
    </cfRule>
    <cfRule type="cellIs" dxfId="16" priority="35" operator="equal">
      <formula>"Moderado"</formula>
    </cfRule>
    <cfRule type="cellIs" dxfId="15" priority="36" operator="equal">
      <formula>"Menor"</formula>
    </cfRule>
    <cfRule type="cellIs" dxfId="14" priority="37" operator="equal">
      <formula>"Leve"</formula>
    </cfRule>
  </conditionalFormatting>
  <conditionalFormatting sqref="AC37">
    <cfRule type="cellIs" dxfId="13" priority="29" operator="equal">
      <formula>"Extremo"</formula>
    </cfRule>
    <cfRule type="cellIs" dxfId="12" priority="30" operator="equal">
      <formula>"Alto"</formula>
    </cfRule>
    <cfRule type="cellIs" dxfId="11" priority="31" operator="equal">
      <formula>"Moderado"</formula>
    </cfRule>
    <cfRule type="cellIs" dxfId="10" priority="32"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A16E157E-C25E-490B-92F1-F5AAC9DDB9B9}">
          <x14:formula1>
            <xm:f>'Opciones Tratamiento'!$B$9:$B$10</xm:f>
          </x14:formula1>
          <xm:sqref>AK12:AK13 AK15:AK16 AK18:AK19 AK21:AK22 AK24:AK25 AK27:AK28 AK30:AK32 AK34:AK35 AK37:AK38 AK40:AK41 AK43:AK44 AK46:AK47 AK49:AK50 AK52:AK53 AK55:AK56 AK58:AK59 AK61:AK62 AK64:AK65 AK67:AK68 AK70:AK71</xm:sqref>
        </x14:dataValidation>
        <x14:dataValidation type="list" allowBlank="1" showInputMessage="1" showErrorMessage="1" xr:uid="{E3B72285-FD19-4F62-9971-2001020996E8}">
          <x14:formula1>
            <xm:f>'Tabla Valoración controles'!$D$8:$D$10</xm:f>
          </x14:formula1>
          <xm:sqref>R12:R30 R32:R72</xm:sqref>
        </x14:dataValidation>
        <x14:dataValidation type="list" allowBlank="1" showInputMessage="1" showErrorMessage="1" xr:uid="{ADEAB7AF-FD8E-40F5-94B0-6B7138D1C2AF}">
          <x14:formula1>
            <xm:f>'Tabla Valoración controles'!$D$11:$D$12</xm:f>
          </x14:formula1>
          <xm:sqref>S12:S30 S32:S72</xm:sqref>
        </x14:dataValidation>
        <x14:dataValidation type="list" allowBlank="1" showInputMessage="1" showErrorMessage="1" xr:uid="{CA94CCBD-3FB4-44E0-99EF-AF43F3DD9F66}">
          <x14:formula1>
            <xm:f>'Tabla Valoración controles'!$D$13:$D$14</xm:f>
          </x14:formula1>
          <xm:sqref>U12:U30 U32:U72</xm:sqref>
        </x14:dataValidation>
        <x14:dataValidation type="list" allowBlank="1" showInputMessage="1" showErrorMessage="1" xr:uid="{B0996211-AAE0-48D0-B07D-219BA0FD3467}">
          <x14:formula1>
            <xm:f>'Tabla Valoración controles'!$D$15:$D$16</xm:f>
          </x14:formula1>
          <xm:sqref>V12:V30 V32:V72</xm:sqref>
        </x14:dataValidation>
        <x14:dataValidation type="list" allowBlank="1" showInputMessage="1" showErrorMessage="1" xr:uid="{DD13A4FE-594A-4AC3-B48B-ACFA46FE247E}">
          <x14:formula1>
            <xm:f>'Tabla Valoración controles'!$D$17:$D$18</xm:f>
          </x14:formula1>
          <xm:sqref>W12:W30 W32:W72</xm:sqref>
        </x14:dataValidation>
        <x14:dataValidation type="list" allowBlank="1" showInputMessage="1" showErrorMessage="1" xr:uid="{4AB014BA-FB34-45D5-85B4-1F9EDA5ECA36}">
          <x14:formula1>
            <xm:f>'Opciones Tratamiento'!$B$13:$B$19</xm:f>
          </x14:formula1>
          <xm:sqref>F12:F43 F49:F72</xm:sqref>
        </x14:dataValidation>
        <x14:dataValidation type="list" allowBlank="1" showInputMessage="1" showErrorMessage="1" xr:uid="{146CE7D5-6098-4D3B-89DD-0F84B65B0ABD}">
          <x14:formula1>
            <xm:f>'Opciones Tratamiento'!$E$2:$E$4</xm:f>
          </x14:formula1>
          <xm:sqref>B12:B43 B49:B72</xm:sqref>
        </x14:dataValidation>
        <x14:dataValidation type="list" allowBlank="1" showInputMessage="1" showErrorMessage="1" xr:uid="{DF23BC8D-1160-465C-854C-BAFF594E6FC9}">
          <x14:formula1>
            <xm:f>'Opciones Tratamiento'!$B$2:$B$5</xm:f>
          </x14:formula1>
          <xm:sqref>AD12:AD30 AD32:AD72</xm:sqref>
        </x14:dataValidation>
        <x14:dataValidation type="list" allowBlank="1" showInputMessage="1" showErrorMessage="1" xr:uid="{CA6CFCA1-0D20-4E11-B535-807EF6C80F7E}">
          <x14:formula1>
            <xm:f>'Tabla Impacto'!$G$214:$G$225</xm:f>
          </x14:formula1>
          <xm:sqref>J12:J43 J49:J72</xm:sqref>
        </x14:dataValidation>
        <x14:dataValidation type="custom" allowBlank="1" showInputMessage="1" showErrorMessage="1" error="Recuerde que las acciones se generan bajo la medida de mitigar el riesgo" xr:uid="{0A9ABD26-286D-4A49-9259-DFA44F7BFB88}">
          <x14:formula1>
            <xm:f>IF(OR(AD12='Opciones Tratamiento'!$B$2,AD12='Opciones Tratamiento'!$B$3,AD12='Opciones Tratamiento'!$B$4),ISBLANK(AD12),ISTEXT(AD12))</xm:f>
          </x14:formula1>
          <xm:sqref>AE12:AE30 AE33:AE36 AE38:AE42 AE44:AE72</xm:sqref>
        </x14:dataValidation>
        <x14:dataValidation type="custom" allowBlank="1" showInputMessage="1" showErrorMessage="1" error="Recuerde que las acciones se generan bajo la medida de mitigar el riesgo" xr:uid="{5CC43C26-D8AF-4F79-8E63-1BDFD1C2F32B}">
          <x14:formula1>
            <xm:f>IF(OR(AD32='Opciones Tratamiento'!$B$2,AD32='Opciones Tratamiento'!$B$3,AD32='Opciones Tratamiento'!$B$4),ISBLANK(AD32),ISTEXT(AD32))</xm:f>
          </x14:formula1>
          <xm:sqref>AE31</xm:sqref>
        </x14:dataValidation>
        <x14:dataValidation type="custom" allowBlank="1" showInputMessage="1" showErrorMessage="1" error="Recuerde que las acciones se generan bajo la medida de mitigar el riesgo" xr:uid="{666BD780-B923-4ADA-BE31-9AA6E3DE14D6}">
          <x14:formula1>
            <xm:f>IF(OR(AD12='Opciones Tratamiento'!$B$2,AD12='Opciones Tratamiento'!$B$3,AD12='Opciones Tratamiento'!$B$4),ISBLANK(AD12),ISTEXT(AD12))</xm:f>
          </x14:formula1>
          <xm:sqref>AF12:AF30 AF33:AF36 AF38:AF72</xm:sqref>
        </x14:dataValidation>
        <x14:dataValidation type="custom" allowBlank="1" showInputMessage="1" showErrorMessage="1" error="Recuerde que las acciones se generan bajo la medida de mitigar el riesgo" xr:uid="{E50EA98B-246B-48DE-8D13-A6E7B0E2DBAE}">
          <x14:formula1>
            <xm:f>IF(OR(AD32='Opciones Tratamiento'!$B$2,AD32='Opciones Tratamiento'!$B$3,AD32='Opciones Tratamiento'!$B$4),ISBLANK(AD32),ISTEXT(AD32))</xm:f>
          </x14:formula1>
          <xm:sqref>AF31</xm:sqref>
        </x14:dataValidation>
        <x14:dataValidation type="custom" allowBlank="1" showInputMessage="1" showErrorMessage="1" error="Recuerde que las acciones se generan bajo la medida de mitigar el riesgo" xr:uid="{8222035A-503D-47BC-8427-590BA2E4E14E}">
          <x14:formula1>
            <xm:f>IF(OR(AD12='Opciones Tratamiento'!$B$2,AD12='Opciones Tratamiento'!$B$3,AD12='Opciones Tratamiento'!$B$4),ISBLANK(AD12),ISTEXT(AD12))</xm:f>
          </x14:formula1>
          <xm:sqref>AG12:AH30 AG33:AH36 AG38:AH42 AG44:AH72</xm:sqref>
        </x14:dataValidation>
        <x14:dataValidation type="custom" allowBlank="1" showInputMessage="1" showErrorMessage="1" error="Recuerde que las acciones se generan bajo la medida de mitigar el riesgo" xr:uid="{A75379F9-EE99-4C1F-B02E-47B4F1A851D8}">
          <x14:formula1>
            <xm:f>IF(OR(AD32='Opciones Tratamiento'!$B$2,AD32='Opciones Tratamiento'!$B$3,AD32='Opciones Tratamiento'!$B$4),ISBLANK(AD32),ISTEXT(AD32))</xm:f>
          </x14:formula1>
          <xm:sqref>AG31:AH31</xm:sqref>
        </x14:dataValidation>
        <x14:dataValidation type="custom" allowBlank="1" showInputMessage="1" showErrorMessage="1" error="Recuerde que las acciones se generan bajo la medida de mitigar el riesgo" xr:uid="{14F92A51-D699-4088-8348-F52999B7A9C7}">
          <x14:formula1>
            <xm:f>IF(OR(AD12='Opciones Tratamiento'!$B$2,AD12='Opciones Tratamiento'!$B$3,AD12='Opciones Tratamiento'!$B$4),ISBLANK(AD12),ISTEXT(AD12))</xm:f>
          </x14:formula1>
          <xm:sqref>AI12:AI72</xm:sqref>
        </x14:dataValidation>
        <x14:dataValidation type="custom" allowBlank="1" showInputMessage="1" showErrorMessage="1" error="Recuerde que las acciones se generan bajo la medida de mitigar el riesgo" xr:uid="{CF7C4B69-D77F-4770-A35E-FBA330959447}">
          <x14:formula1>
            <xm:f>IF(OR(AD12='Opciones Tratamiento'!$B$2,AD12='Opciones Tratamiento'!$B$3,AD12='Opciones Tratamiento'!$B$4),ISBLANK(AD12),ISTEXT(AD12))</xm:f>
          </x14:formula1>
          <xm:sqref>AJ12:AJ72</xm:sqref>
        </x14:dataValidation>
        <x14:dataValidation type="custom" allowBlank="1" showInputMessage="1" showErrorMessage="1" error="Recuerde que las acciones se generan bajo la medida de mitigar el riesgo" xr:uid="{618B0790-06F7-4402-9E67-0B89EB54D640}">
          <x14:formula1>
            <xm:f>IF(OR(#REF!='Opciones Tratamiento'!$B$2,#REF!='Opciones Tratamiento'!$B$3,#REF!='Opciones Tratamiento'!$B$4),ISBLANK(#REF!),ISTEXT(#REF!))</xm:f>
          </x14:formula1>
          <xm:sqref>AE43</xm:sqref>
        </x14:dataValidation>
        <x14:dataValidation type="custom" allowBlank="1" showInputMessage="1" showErrorMessage="1" error="Recuerde que las acciones se generan bajo la medida de mitigar el riesgo" xr:uid="{BBDA014C-61EA-4CB1-AC57-E0050E100CE3}">
          <x14:formula1>
            <xm:f>IF(OR(#REF!='Opciones Tratamiento'!$B$2,#REF!='Opciones Tratamiento'!$B$3,#REF!='Opciones Tratamiento'!$B$4),ISBLANK(#REF!),ISTEXT(#REF!))</xm:f>
          </x14:formula1>
          <xm:sqref>AG43:AH43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row>
    <row r="2" spans="1:99" ht="18" customHeight="1" x14ac:dyDescent="0.25">
      <c r="A2" s="41"/>
      <c r="B2" s="254" t="s">
        <v>149</v>
      </c>
      <c r="C2" s="254"/>
      <c r="D2" s="254"/>
      <c r="E2" s="254"/>
      <c r="F2" s="254"/>
      <c r="G2" s="254"/>
      <c r="H2" s="254"/>
      <c r="I2" s="254"/>
      <c r="J2" s="222" t="s">
        <v>21</v>
      </c>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row>
    <row r="3" spans="1:99" ht="18.75" customHeight="1" x14ac:dyDescent="0.25">
      <c r="A3" s="41"/>
      <c r="B3" s="254"/>
      <c r="C3" s="254"/>
      <c r="D3" s="254"/>
      <c r="E3" s="254"/>
      <c r="F3" s="254"/>
      <c r="G3" s="254"/>
      <c r="H3" s="254"/>
      <c r="I3" s="254"/>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row>
    <row r="4" spans="1:99" ht="15" customHeight="1" x14ac:dyDescent="0.25">
      <c r="A4" s="41"/>
      <c r="B4" s="254"/>
      <c r="C4" s="254"/>
      <c r="D4" s="254"/>
      <c r="E4" s="254"/>
      <c r="F4" s="254"/>
      <c r="G4" s="254"/>
      <c r="H4" s="254"/>
      <c r="I4" s="254"/>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row>
    <row r="5" spans="1:9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row>
    <row r="6" spans="1:99" ht="15" customHeight="1" x14ac:dyDescent="0.25">
      <c r="A6" s="41"/>
      <c r="B6" s="169" t="s">
        <v>150</v>
      </c>
      <c r="C6" s="169"/>
      <c r="D6" s="170"/>
      <c r="E6" s="207" t="s">
        <v>151</v>
      </c>
      <c r="F6" s="208"/>
      <c r="G6" s="208"/>
      <c r="H6" s="208"/>
      <c r="I6" s="209"/>
      <c r="J6" s="218" t="str">
        <f>IF(AND('Mapa de Riesgos'!$H$12="Muy Alta",'Mapa de Riesgos'!$L$12="Leve"),CONCATENATE("R",'Mapa de Riesgos'!$A$12),"")</f>
        <v/>
      </c>
      <c r="K6" s="219"/>
      <c r="L6" s="219" t="str">
        <f>IF(AND('Mapa de Riesgos'!$H$18="Muy Alta",'Mapa de Riesgos'!$L$18="Leve"),CONCATENATE("R",'Mapa de Riesgos'!$A$18),"")</f>
        <v/>
      </c>
      <c r="M6" s="219"/>
      <c r="N6" s="219" t="str">
        <f>IF(AND('Mapa de Riesgos'!$H$24="Muy Alta",'Mapa de Riesgos'!$L$24="Leve"),CONCATENATE("R",'Mapa de Riesgos'!$A$24),"")</f>
        <v/>
      </c>
      <c r="O6" s="221"/>
      <c r="P6" s="218" t="str">
        <f>IF(AND('Mapa de Riesgos'!$H$12="Muy Alta",'Mapa de Riesgos'!$L$12="Menor"),CONCATENATE("R",'Mapa de Riesgos'!$A$12),"")</f>
        <v/>
      </c>
      <c r="Q6" s="219"/>
      <c r="R6" s="219" t="str">
        <f>IF(AND('Mapa de Riesgos'!$H$18="Muy Alta",'Mapa de Riesgos'!$L$18="Menor"),CONCATENATE("R",'Mapa de Riesgos'!$A$18),"")</f>
        <v/>
      </c>
      <c r="S6" s="219"/>
      <c r="T6" s="219" t="str">
        <f>IF(AND('Mapa de Riesgos'!$H$24="Muy Alta",'Mapa de Riesgos'!$L$24="Menor"),CONCATENATE("R",'Mapa de Riesgos'!$A$24),"")</f>
        <v/>
      </c>
      <c r="U6" s="221"/>
      <c r="V6" s="218" t="str">
        <f>IF(AND('Mapa de Riesgos'!$H$12="Muy Alta",'Mapa de Riesgos'!$L$12="Moderado"),CONCATENATE("R",'Mapa de Riesgos'!$A$12),"")</f>
        <v/>
      </c>
      <c r="W6" s="219"/>
      <c r="X6" s="219" t="str">
        <f>IF(AND('Mapa de Riesgos'!$H$18="Muy Alta",'Mapa de Riesgos'!$L$18="Moderado"),CONCATENATE("R",'Mapa de Riesgos'!$A$18),"")</f>
        <v/>
      </c>
      <c r="Y6" s="219"/>
      <c r="Z6" s="219" t="str">
        <f>IF(AND('Mapa de Riesgos'!$H$24="Muy Alta",'Mapa de Riesgos'!$L$24="Moderado"),CONCATENATE("R",'Mapa de Riesgos'!$A$24),"")</f>
        <v/>
      </c>
      <c r="AA6" s="221"/>
      <c r="AB6" s="218" t="str">
        <f>IF(AND('Mapa de Riesgos'!$H$12="Muy Alta",'Mapa de Riesgos'!$L$12="Mayor"),CONCATENATE("R",'Mapa de Riesgos'!$A$12),"")</f>
        <v/>
      </c>
      <c r="AC6" s="219"/>
      <c r="AD6" s="219" t="str">
        <f>IF(AND('Mapa de Riesgos'!$H$18="Muy Alta",'Mapa de Riesgos'!$L$18="Mayor"),CONCATENATE("R",'Mapa de Riesgos'!$A$18),"")</f>
        <v/>
      </c>
      <c r="AE6" s="219"/>
      <c r="AF6" s="219" t="str">
        <f>IF(AND('Mapa de Riesgos'!$H$24="Muy Alta",'Mapa de Riesgos'!$L$24="Mayor"),CONCATENATE("R",'Mapa de Riesgos'!$A$24),"")</f>
        <v/>
      </c>
      <c r="AG6" s="221"/>
      <c r="AH6" s="233" t="str">
        <f>IF(AND('Mapa de Riesgos'!$H$12="Muy Alta",'Mapa de Riesgos'!$L$12="Catastrófico"),CONCATENATE("R",'Mapa de Riesgos'!$A$12),"")</f>
        <v/>
      </c>
      <c r="AI6" s="234"/>
      <c r="AJ6" s="234" t="str">
        <f>IF(AND('Mapa de Riesgos'!$H$18="Muy Alta",'Mapa de Riesgos'!$L$18="Catastrófico"),CONCATENATE("R",'Mapa de Riesgos'!$A$18),"")</f>
        <v/>
      </c>
      <c r="AK6" s="234"/>
      <c r="AL6" s="234" t="str">
        <f>IF(AND('Mapa de Riesgos'!$H$24="Muy Alta",'Mapa de Riesgos'!$L$24="Catastrófico"),CONCATENATE("R",'Mapa de Riesgos'!$A$24),"")</f>
        <v/>
      </c>
      <c r="AM6" s="235"/>
      <c r="AO6" s="171" t="s">
        <v>152</v>
      </c>
      <c r="AP6" s="172"/>
      <c r="AQ6" s="172"/>
      <c r="AR6" s="172"/>
      <c r="AS6" s="172"/>
      <c r="AT6" s="173"/>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row>
    <row r="7" spans="1:99" ht="15" customHeight="1" x14ac:dyDescent="0.25">
      <c r="A7" s="41"/>
      <c r="B7" s="169"/>
      <c r="C7" s="169"/>
      <c r="D7" s="170"/>
      <c r="E7" s="210"/>
      <c r="F7" s="211"/>
      <c r="G7" s="211"/>
      <c r="H7" s="211"/>
      <c r="I7" s="212"/>
      <c r="J7" s="220"/>
      <c r="K7" s="216"/>
      <c r="L7" s="216"/>
      <c r="M7" s="216"/>
      <c r="N7" s="216"/>
      <c r="O7" s="217"/>
      <c r="P7" s="220"/>
      <c r="Q7" s="216"/>
      <c r="R7" s="216"/>
      <c r="S7" s="216"/>
      <c r="T7" s="216"/>
      <c r="U7" s="217"/>
      <c r="V7" s="220"/>
      <c r="W7" s="216"/>
      <c r="X7" s="216"/>
      <c r="Y7" s="216"/>
      <c r="Z7" s="216"/>
      <c r="AA7" s="217"/>
      <c r="AB7" s="220"/>
      <c r="AC7" s="216"/>
      <c r="AD7" s="216"/>
      <c r="AE7" s="216"/>
      <c r="AF7" s="216"/>
      <c r="AG7" s="217"/>
      <c r="AH7" s="227"/>
      <c r="AI7" s="228"/>
      <c r="AJ7" s="228"/>
      <c r="AK7" s="228"/>
      <c r="AL7" s="228"/>
      <c r="AM7" s="229"/>
      <c r="AN7" s="41"/>
      <c r="AO7" s="174"/>
      <c r="AP7" s="175"/>
      <c r="AQ7" s="175"/>
      <c r="AR7" s="175"/>
      <c r="AS7" s="175"/>
      <c r="AT7" s="176"/>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row>
    <row r="8" spans="1:99" ht="15" customHeight="1" x14ac:dyDescent="0.25">
      <c r="A8" s="41"/>
      <c r="B8" s="169"/>
      <c r="C8" s="169"/>
      <c r="D8" s="170"/>
      <c r="E8" s="210"/>
      <c r="F8" s="211"/>
      <c r="G8" s="211"/>
      <c r="H8" s="211"/>
      <c r="I8" s="212"/>
      <c r="J8" s="220" t="str">
        <f>IF(AND('Mapa de Riesgos'!$H$30="Muy Alta",'Mapa de Riesgos'!$L$30="Leve"),CONCATENATE("R",'Mapa de Riesgos'!$A$30),"")</f>
        <v/>
      </c>
      <c r="K8" s="216"/>
      <c r="L8" s="216" t="str">
        <f>IF(AND('Mapa de Riesgos'!$H$37="Muy Alta",'Mapa de Riesgos'!$L$37="Leve"),CONCATENATE("R",'Mapa de Riesgos'!$A$37),"")</f>
        <v/>
      </c>
      <c r="M8" s="216"/>
      <c r="N8" s="216" t="str">
        <f>IF(AND('Mapa de Riesgos'!$H$43="Muy Alta",'Mapa de Riesgos'!$L$43="Leve"),CONCATENATE("R",'Mapa de Riesgos'!$A$43),"")</f>
        <v/>
      </c>
      <c r="O8" s="217"/>
      <c r="P8" s="220" t="str">
        <f>IF(AND('Mapa de Riesgos'!$H$30="Muy Alta",'Mapa de Riesgos'!$L$30="Menor"),CONCATENATE("R",'Mapa de Riesgos'!$A$30),"")</f>
        <v/>
      </c>
      <c r="Q8" s="216"/>
      <c r="R8" s="216" t="str">
        <f>IF(AND('Mapa de Riesgos'!$H$37="Muy Alta",'Mapa de Riesgos'!$L$37="Menor"),CONCATENATE("R",'Mapa de Riesgos'!$A$37),"")</f>
        <v/>
      </c>
      <c r="S8" s="216"/>
      <c r="T8" s="216" t="str">
        <f>IF(AND('Mapa de Riesgos'!$H$43="Muy Alta",'Mapa de Riesgos'!$L$43="Menor"),CONCATENATE("R",'Mapa de Riesgos'!$A$43),"")</f>
        <v/>
      </c>
      <c r="U8" s="217"/>
      <c r="V8" s="220" t="str">
        <f>IF(AND('Mapa de Riesgos'!$H$30="Muy Alta",'Mapa de Riesgos'!$L$30="Moderado"),CONCATENATE("R",'Mapa de Riesgos'!$A$30),"")</f>
        <v/>
      </c>
      <c r="W8" s="216"/>
      <c r="X8" s="216" t="str">
        <f>IF(AND('Mapa de Riesgos'!$H$37="Muy Alta",'Mapa de Riesgos'!$L$37="Moderado"),CONCATENATE("R",'Mapa de Riesgos'!$A$37),"")</f>
        <v/>
      </c>
      <c r="Y8" s="216"/>
      <c r="Z8" s="216" t="str">
        <f>IF(AND('Mapa de Riesgos'!$H$43="Muy Alta",'Mapa de Riesgos'!$L$43="Moderado"),CONCATENATE("R",'Mapa de Riesgos'!$A$43),"")</f>
        <v/>
      </c>
      <c r="AA8" s="217"/>
      <c r="AB8" s="220" t="str">
        <f>IF(AND('Mapa de Riesgos'!$H$30="Muy Alta",'Mapa de Riesgos'!$L$30="Mayor"),CONCATENATE("R",'Mapa de Riesgos'!$A$30),"")</f>
        <v/>
      </c>
      <c r="AC8" s="216"/>
      <c r="AD8" s="216" t="str">
        <f>IF(AND('Mapa de Riesgos'!$H$37="Muy Alta",'Mapa de Riesgos'!$L$37="Mayor"),CONCATENATE("R",'Mapa de Riesgos'!$A$37),"")</f>
        <v/>
      </c>
      <c r="AE8" s="216"/>
      <c r="AF8" s="216" t="str">
        <f>IF(AND('Mapa de Riesgos'!$H$43="Muy Alta",'Mapa de Riesgos'!$L$43="Mayor"),CONCATENATE("R",'Mapa de Riesgos'!$A$43),"")</f>
        <v/>
      </c>
      <c r="AG8" s="217"/>
      <c r="AH8" s="227" t="str">
        <f>IF(AND('Mapa de Riesgos'!$H$30="Muy Alta",'Mapa de Riesgos'!$L$30="Catastrófico"),CONCATENATE("R",'Mapa de Riesgos'!$A$30),"")</f>
        <v/>
      </c>
      <c r="AI8" s="228"/>
      <c r="AJ8" s="228" t="str">
        <f>IF(AND('Mapa de Riesgos'!$H$37="Muy Alta",'Mapa de Riesgos'!$L$37="Catastrófico"),CONCATENATE("R",'Mapa de Riesgos'!$A$37),"")</f>
        <v/>
      </c>
      <c r="AK8" s="228"/>
      <c r="AL8" s="228" t="str">
        <f>IF(AND('Mapa de Riesgos'!$H$43="Muy Alta",'Mapa de Riesgos'!$L$43="Catastrófico"),CONCATENATE("R",'Mapa de Riesgos'!$A$43),"")</f>
        <v/>
      </c>
      <c r="AM8" s="229"/>
      <c r="AN8" s="41"/>
      <c r="AO8" s="174"/>
      <c r="AP8" s="175"/>
      <c r="AQ8" s="175"/>
      <c r="AR8" s="175"/>
      <c r="AS8" s="175"/>
      <c r="AT8" s="176"/>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row>
    <row r="9" spans="1:99" ht="15" customHeight="1" x14ac:dyDescent="0.25">
      <c r="A9" s="41"/>
      <c r="B9" s="169"/>
      <c r="C9" s="169"/>
      <c r="D9" s="170"/>
      <c r="E9" s="210"/>
      <c r="F9" s="211"/>
      <c r="G9" s="211"/>
      <c r="H9" s="211"/>
      <c r="I9" s="212"/>
      <c r="J9" s="220"/>
      <c r="K9" s="216"/>
      <c r="L9" s="216"/>
      <c r="M9" s="216"/>
      <c r="N9" s="216"/>
      <c r="O9" s="217"/>
      <c r="P9" s="220"/>
      <c r="Q9" s="216"/>
      <c r="R9" s="216"/>
      <c r="S9" s="216"/>
      <c r="T9" s="216"/>
      <c r="U9" s="217"/>
      <c r="V9" s="220"/>
      <c r="W9" s="216"/>
      <c r="X9" s="216"/>
      <c r="Y9" s="216"/>
      <c r="Z9" s="216"/>
      <c r="AA9" s="217"/>
      <c r="AB9" s="220"/>
      <c r="AC9" s="216"/>
      <c r="AD9" s="216"/>
      <c r="AE9" s="216"/>
      <c r="AF9" s="216"/>
      <c r="AG9" s="217"/>
      <c r="AH9" s="227"/>
      <c r="AI9" s="228"/>
      <c r="AJ9" s="228"/>
      <c r="AK9" s="228"/>
      <c r="AL9" s="228"/>
      <c r="AM9" s="229"/>
      <c r="AN9" s="41"/>
      <c r="AO9" s="174"/>
      <c r="AP9" s="175"/>
      <c r="AQ9" s="175"/>
      <c r="AR9" s="175"/>
      <c r="AS9" s="175"/>
      <c r="AT9" s="176"/>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row>
    <row r="10" spans="1:99" ht="15" customHeight="1" x14ac:dyDescent="0.25">
      <c r="A10" s="41"/>
      <c r="B10" s="169"/>
      <c r="C10" s="169"/>
      <c r="D10" s="170"/>
      <c r="E10" s="210"/>
      <c r="F10" s="211"/>
      <c r="G10" s="211"/>
      <c r="H10" s="211"/>
      <c r="I10" s="212"/>
      <c r="J10" s="220" t="str">
        <f>IF(AND('Mapa de Riesgos'!$H$49="Muy Alta",'Mapa de Riesgos'!$L$49="Leve"),CONCATENATE("R",'Mapa de Riesgos'!$A$49),"")</f>
        <v/>
      </c>
      <c r="K10" s="216"/>
      <c r="L10" s="216" t="str">
        <f>IF(AND('Mapa de Riesgos'!$H$55="Muy Alta",'Mapa de Riesgos'!$L$55="Leve"),CONCATENATE("R",'Mapa de Riesgos'!$A$55),"")</f>
        <v/>
      </c>
      <c r="M10" s="216"/>
      <c r="N10" s="216" t="str">
        <f>IF(AND('Mapa de Riesgos'!$H$61="Muy Alta",'Mapa de Riesgos'!$L$61="Leve"),CONCATENATE("R",'Mapa de Riesgos'!$A$61),"")</f>
        <v/>
      </c>
      <c r="O10" s="217"/>
      <c r="P10" s="220" t="str">
        <f>IF(AND('Mapa de Riesgos'!$H$49="Muy Alta",'Mapa de Riesgos'!$L$49="Menor"),CONCATENATE("R",'Mapa de Riesgos'!$A$49),"")</f>
        <v/>
      </c>
      <c r="Q10" s="216"/>
      <c r="R10" s="216" t="str">
        <f>IF(AND('Mapa de Riesgos'!$H$55="Muy Alta",'Mapa de Riesgos'!$L$55="Menor"),CONCATENATE("R",'Mapa de Riesgos'!$A$55),"")</f>
        <v/>
      </c>
      <c r="S10" s="216"/>
      <c r="T10" s="216" t="str">
        <f>IF(AND('Mapa de Riesgos'!$H$61="Muy Alta",'Mapa de Riesgos'!$L$61="Menor"),CONCATENATE("R",'Mapa de Riesgos'!$A$61),"")</f>
        <v/>
      </c>
      <c r="U10" s="217"/>
      <c r="V10" s="220" t="str">
        <f>IF(AND('Mapa de Riesgos'!$H$49="Muy Alta",'Mapa de Riesgos'!$L$49="Moderado"),CONCATENATE("R",'Mapa de Riesgos'!$A$49),"")</f>
        <v/>
      </c>
      <c r="W10" s="216"/>
      <c r="X10" s="216" t="str">
        <f>IF(AND('Mapa de Riesgos'!$H$55="Muy Alta",'Mapa de Riesgos'!$L$55="Moderado"),CONCATENATE("R",'Mapa de Riesgos'!$A$55),"")</f>
        <v/>
      </c>
      <c r="Y10" s="216"/>
      <c r="Z10" s="216" t="str">
        <f>IF(AND('Mapa de Riesgos'!$H$61="Muy Alta",'Mapa de Riesgos'!$L$61="Moderado"),CONCATENATE("R",'Mapa de Riesgos'!$A$61),"")</f>
        <v/>
      </c>
      <c r="AA10" s="217"/>
      <c r="AB10" s="220" t="str">
        <f>IF(AND('Mapa de Riesgos'!$H$49="Muy Alta",'Mapa de Riesgos'!$L$49="Mayor"),CONCATENATE("R",'Mapa de Riesgos'!$A$49),"")</f>
        <v/>
      </c>
      <c r="AC10" s="216"/>
      <c r="AD10" s="216" t="str">
        <f>IF(AND('Mapa de Riesgos'!$H$55="Muy Alta",'Mapa de Riesgos'!$L$55="Mayor"),CONCATENATE("R",'Mapa de Riesgos'!$A$55),"")</f>
        <v/>
      </c>
      <c r="AE10" s="216"/>
      <c r="AF10" s="216" t="str">
        <f>IF(AND('Mapa de Riesgos'!$H$61="Muy Alta",'Mapa de Riesgos'!$L$61="Mayor"),CONCATENATE("R",'Mapa de Riesgos'!$A$61),"")</f>
        <v/>
      </c>
      <c r="AG10" s="217"/>
      <c r="AH10" s="227" t="str">
        <f>IF(AND('Mapa de Riesgos'!$H$49="Muy Alta",'Mapa de Riesgos'!$L$49="Catastrófico"),CONCATENATE("R",'Mapa de Riesgos'!$A$49),"")</f>
        <v/>
      </c>
      <c r="AI10" s="228"/>
      <c r="AJ10" s="228" t="str">
        <f>IF(AND('Mapa de Riesgos'!$H$55="Muy Alta",'Mapa de Riesgos'!$L$55="Catastrófico"),CONCATENATE("R",'Mapa de Riesgos'!$A$55),"")</f>
        <v/>
      </c>
      <c r="AK10" s="228"/>
      <c r="AL10" s="228" t="str">
        <f>IF(AND('Mapa de Riesgos'!$H$61="Muy Alta",'Mapa de Riesgos'!$L$61="Catastrófico"),CONCATENATE("R",'Mapa de Riesgos'!$A$61),"")</f>
        <v/>
      </c>
      <c r="AM10" s="229"/>
      <c r="AN10" s="41"/>
      <c r="AO10" s="174"/>
      <c r="AP10" s="175"/>
      <c r="AQ10" s="175"/>
      <c r="AR10" s="175"/>
      <c r="AS10" s="175"/>
      <c r="AT10" s="176"/>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row>
    <row r="11" spans="1:99" ht="15" customHeight="1" x14ac:dyDescent="0.25">
      <c r="A11" s="41"/>
      <c r="B11" s="169"/>
      <c r="C11" s="169"/>
      <c r="D11" s="170"/>
      <c r="E11" s="210"/>
      <c r="F11" s="211"/>
      <c r="G11" s="211"/>
      <c r="H11" s="211"/>
      <c r="I11" s="212"/>
      <c r="J11" s="220"/>
      <c r="K11" s="216"/>
      <c r="L11" s="216"/>
      <c r="M11" s="216"/>
      <c r="N11" s="216"/>
      <c r="O11" s="217"/>
      <c r="P11" s="220"/>
      <c r="Q11" s="216"/>
      <c r="R11" s="216"/>
      <c r="S11" s="216"/>
      <c r="T11" s="216"/>
      <c r="U11" s="217"/>
      <c r="V11" s="220"/>
      <c r="W11" s="216"/>
      <c r="X11" s="216"/>
      <c r="Y11" s="216"/>
      <c r="Z11" s="216"/>
      <c r="AA11" s="217"/>
      <c r="AB11" s="220"/>
      <c r="AC11" s="216"/>
      <c r="AD11" s="216"/>
      <c r="AE11" s="216"/>
      <c r="AF11" s="216"/>
      <c r="AG11" s="217"/>
      <c r="AH11" s="227"/>
      <c r="AI11" s="228"/>
      <c r="AJ11" s="228"/>
      <c r="AK11" s="228"/>
      <c r="AL11" s="228"/>
      <c r="AM11" s="229"/>
      <c r="AN11" s="41"/>
      <c r="AO11" s="174"/>
      <c r="AP11" s="175"/>
      <c r="AQ11" s="175"/>
      <c r="AR11" s="175"/>
      <c r="AS11" s="175"/>
      <c r="AT11" s="176"/>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row>
    <row r="12" spans="1:99" ht="15" customHeight="1" x14ac:dyDescent="0.25">
      <c r="A12" s="41"/>
      <c r="B12" s="169"/>
      <c r="C12" s="169"/>
      <c r="D12" s="170"/>
      <c r="E12" s="210"/>
      <c r="F12" s="211"/>
      <c r="G12" s="211"/>
      <c r="H12" s="211"/>
      <c r="I12" s="212"/>
      <c r="J12" s="220" t="str">
        <f>IF(AND('Mapa de Riesgos'!$H$67="Muy Alta",'Mapa de Riesgos'!$L$67="Leve"),CONCATENATE("R",'Mapa de Riesgos'!$A$67),"")</f>
        <v/>
      </c>
      <c r="K12" s="216"/>
      <c r="L12" s="216" t="str">
        <f>IF(AND('Mapa de Riesgos'!$H$73="Muy Alta",'Mapa de Riesgos'!$L$73="Leve"),CONCATENATE("R",'Mapa de Riesgos'!$A$73),"")</f>
        <v/>
      </c>
      <c r="M12" s="216"/>
      <c r="N12" s="216" t="str">
        <f>IF(AND('Mapa de Riesgos'!$H$79="Muy Alta",'Mapa de Riesgos'!$L$79="Leve"),CONCATENATE("R",'Mapa de Riesgos'!$A$79),"")</f>
        <v/>
      </c>
      <c r="O12" s="217"/>
      <c r="P12" s="220" t="str">
        <f>IF(AND('Mapa de Riesgos'!$H$67="Muy Alta",'Mapa de Riesgos'!$L$67="Menor"),CONCATENATE("R",'Mapa de Riesgos'!$A$67),"")</f>
        <v/>
      </c>
      <c r="Q12" s="216"/>
      <c r="R12" s="216" t="str">
        <f>IF(AND('Mapa de Riesgos'!$H$73="Muy Alta",'Mapa de Riesgos'!$L$73="Menor"),CONCATENATE("R",'Mapa de Riesgos'!$A$73),"")</f>
        <v/>
      </c>
      <c r="S12" s="216"/>
      <c r="T12" s="216" t="str">
        <f>IF(AND('Mapa de Riesgos'!$H$79="Muy Alta",'Mapa de Riesgos'!$L$79="Menor"),CONCATENATE("R",'Mapa de Riesgos'!$A$79),"")</f>
        <v/>
      </c>
      <c r="U12" s="217"/>
      <c r="V12" s="220" t="str">
        <f>IF(AND('Mapa de Riesgos'!$H$67="Muy Alta",'Mapa de Riesgos'!$L$67="Moderado"),CONCATENATE("R",'Mapa de Riesgos'!$A$67),"")</f>
        <v/>
      </c>
      <c r="W12" s="216"/>
      <c r="X12" s="216" t="str">
        <f>IF(AND('Mapa de Riesgos'!$H$73="Muy Alta",'Mapa de Riesgos'!$L$73="Moderado"),CONCATENATE("R",'Mapa de Riesgos'!$A$73),"")</f>
        <v/>
      </c>
      <c r="Y12" s="216"/>
      <c r="Z12" s="216" t="str">
        <f>IF(AND('Mapa de Riesgos'!$H$79="Muy Alta",'Mapa de Riesgos'!$L$79="Moderado"),CONCATENATE("R",'Mapa de Riesgos'!$A$79),"")</f>
        <v/>
      </c>
      <c r="AA12" s="217"/>
      <c r="AB12" s="220" t="str">
        <f>IF(AND('Mapa de Riesgos'!$H$67="Muy Alta",'Mapa de Riesgos'!$L$67="Mayor"),CONCATENATE("R",'Mapa de Riesgos'!$A$67),"")</f>
        <v/>
      </c>
      <c r="AC12" s="216"/>
      <c r="AD12" s="216" t="str">
        <f>IF(AND('Mapa de Riesgos'!$H$73="Muy Alta",'Mapa de Riesgos'!$L$73="Mayor"),CONCATENATE("R",'Mapa de Riesgos'!$A$73),"")</f>
        <v/>
      </c>
      <c r="AE12" s="216"/>
      <c r="AF12" s="216" t="str">
        <f>IF(AND('Mapa de Riesgos'!$H$79="Muy Alta",'Mapa de Riesgos'!$L$79="Mayor"),CONCATENATE("R",'Mapa de Riesgos'!$A$79),"")</f>
        <v/>
      </c>
      <c r="AG12" s="217"/>
      <c r="AH12" s="227" t="str">
        <f>IF(AND('Mapa de Riesgos'!$H$67="Muy Alta",'Mapa de Riesgos'!$L$67="Catastrófico"),CONCATENATE("R",'Mapa de Riesgos'!$A$67),"")</f>
        <v/>
      </c>
      <c r="AI12" s="228"/>
      <c r="AJ12" s="228" t="str">
        <f>IF(AND('Mapa de Riesgos'!$H$73="Muy Alta",'Mapa de Riesgos'!$L$73="Catastrófico"),CONCATENATE("R",'Mapa de Riesgos'!$A$73),"")</f>
        <v/>
      </c>
      <c r="AK12" s="228"/>
      <c r="AL12" s="228" t="str">
        <f>IF(AND('Mapa de Riesgos'!$H$79="Muy Alta",'Mapa de Riesgos'!$L$79="Catastrófico"),CONCATENATE("R",'Mapa de Riesgos'!$A$79),"")</f>
        <v/>
      </c>
      <c r="AM12" s="229"/>
      <c r="AN12" s="41"/>
      <c r="AO12" s="174"/>
      <c r="AP12" s="175"/>
      <c r="AQ12" s="175"/>
      <c r="AR12" s="175"/>
      <c r="AS12" s="175"/>
      <c r="AT12" s="176"/>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row>
    <row r="13" spans="1:99" ht="15.75" customHeight="1" thickBot="1" x14ac:dyDescent="0.3">
      <c r="A13" s="41"/>
      <c r="B13" s="169"/>
      <c r="C13" s="169"/>
      <c r="D13" s="170"/>
      <c r="E13" s="213"/>
      <c r="F13" s="214"/>
      <c r="G13" s="214"/>
      <c r="H13" s="214"/>
      <c r="I13" s="215"/>
      <c r="J13" s="220"/>
      <c r="K13" s="216"/>
      <c r="L13" s="216"/>
      <c r="M13" s="216"/>
      <c r="N13" s="216"/>
      <c r="O13" s="217"/>
      <c r="P13" s="220"/>
      <c r="Q13" s="216"/>
      <c r="R13" s="216"/>
      <c r="S13" s="216"/>
      <c r="T13" s="216"/>
      <c r="U13" s="217"/>
      <c r="V13" s="220"/>
      <c r="W13" s="216"/>
      <c r="X13" s="216"/>
      <c r="Y13" s="216"/>
      <c r="Z13" s="216"/>
      <c r="AA13" s="217"/>
      <c r="AB13" s="220"/>
      <c r="AC13" s="216"/>
      <c r="AD13" s="216"/>
      <c r="AE13" s="216"/>
      <c r="AF13" s="216"/>
      <c r="AG13" s="217"/>
      <c r="AH13" s="230"/>
      <c r="AI13" s="231"/>
      <c r="AJ13" s="231"/>
      <c r="AK13" s="231"/>
      <c r="AL13" s="231"/>
      <c r="AM13" s="232"/>
      <c r="AN13" s="41"/>
      <c r="AO13" s="177"/>
      <c r="AP13" s="178"/>
      <c r="AQ13" s="178"/>
      <c r="AR13" s="178"/>
      <c r="AS13" s="178"/>
      <c r="AT13" s="179"/>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row>
    <row r="14" spans="1:99" ht="15" customHeight="1" x14ac:dyDescent="0.25">
      <c r="A14" s="41"/>
      <c r="B14" s="169"/>
      <c r="C14" s="169"/>
      <c r="D14" s="170"/>
      <c r="E14" s="207" t="s">
        <v>153</v>
      </c>
      <c r="F14" s="208"/>
      <c r="G14" s="208"/>
      <c r="H14" s="208"/>
      <c r="I14" s="208"/>
      <c r="J14" s="242" t="str">
        <f>IF(AND('Mapa de Riesgos'!$H$12="Alta",'Mapa de Riesgos'!$L$12="Leve"),CONCATENATE("R",'Mapa de Riesgos'!$A$12),"")</f>
        <v/>
      </c>
      <c r="K14" s="243"/>
      <c r="L14" s="243" t="str">
        <f>IF(AND('Mapa de Riesgos'!$H$18="Alta",'Mapa de Riesgos'!$L$18="Leve"),CONCATENATE("R",'Mapa de Riesgos'!$A$18),"")</f>
        <v/>
      </c>
      <c r="M14" s="243"/>
      <c r="N14" s="243" t="str">
        <f>IF(AND('Mapa de Riesgos'!$H$24="Alta",'Mapa de Riesgos'!$L$24="Leve"),CONCATENATE("R",'Mapa de Riesgos'!$A$24),"")</f>
        <v/>
      </c>
      <c r="O14" s="244"/>
      <c r="P14" s="242" t="str">
        <f>IF(AND('Mapa de Riesgos'!$H$12="Alta",'Mapa de Riesgos'!$L$12="Menor"),CONCATENATE("R",'Mapa de Riesgos'!$A$12),"")</f>
        <v/>
      </c>
      <c r="Q14" s="243"/>
      <c r="R14" s="243" t="str">
        <f>IF(AND('Mapa de Riesgos'!$H$18="Alta",'Mapa de Riesgos'!$L$18="Menor"),CONCATENATE("R",'Mapa de Riesgos'!$A$18),"")</f>
        <v/>
      </c>
      <c r="S14" s="243"/>
      <c r="T14" s="243" t="str">
        <f>IF(AND('Mapa de Riesgos'!$H$24="Alta",'Mapa de Riesgos'!$L$24="Menor"),CONCATENATE("R",'Mapa de Riesgos'!$A$24),"")</f>
        <v/>
      </c>
      <c r="U14" s="244"/>
      <c r="V14" s="218" t="str">
        <f>IF(AND('Mapa de Riesgos'!$H$12="Alta",'Mapa de Riesgos'!$L$12="Moderado"),CONCATENATE("R",'Mapa de Riesgos'!$A$12),"")</f>
        <v/>
      </c>
      <c r="W14" s="219"/>
      <c r="X14" s="219" t="str">
        <f>IF(AND('Mapa de Riesgos'!$H$18="Alta",'Mapa de Riesgos'!$L$18="Moderado"),CONCATENATE("R",'Mapa de Riesgos'!$A$18),"")</f>
        <v/>
      </c>
      <c r="Y14" s="219"/>
      <c r="Z14" s="219" t="str">
        <f>IF(AND('Mapa de Riesgos'!$H$24="Alta",'Mapa de Riesgos'!$L$24="Moderado"),CONCATENATE("R",'Mapa de Riesgos'!$A$24),"")</f>
        <v/>
      </c>
      <c r="AA14" s="221"/>
      <c r="AB14" s="218" t="str">
        <f>IF(AND('Mapa de Riesgos'!$H$12="Alta",'Mapa de Riesgos'!$L$12="Mayor"),CONCATENATE("R",'Mapa de Riesgos'!$A$12),"")</f>
        <v/>
      </c>
      <c r="AC14" s="219"/>
      <c r="AD14" s="219" t="str">
        <f>IF(AND('Mapa de Riesgos'!$H$18="Alta",'Mapa de Riesgos'!$L$18="Mayor"),CONCATENATE("R",'Mapa de Riesgos'!$A$18),"")</f>
        <v/>
      </c>
      <c r="AE14" s="219"/>
      <c r="AF14" s="219" t="str">
        <f>IF(AND('Mapa de Riesgos'!$H$24="Alta",'Mapa de Riesgos'!$L$24="Mayor"),CONCATENATE("R",'Mapa de Riesgos'!$A$24),"")</f>
        <v/>
      </c>
      <c r="AG14" s="221"/>
      <c r="AH14" s="233" t="str">
        <f>IF(AND('Mapa de Riesgos'!$H$12="Alta",'Mapa de Riesgos'!$L$12="Catastrófico"),CONCATENATE("R",'Mapa de Riesgos'!$A$12),"")</f>
        <v/>
      </c>
      <c r="AI14" s="234"/>
      <c r="AJ14" s="234" t="str">
        <f>IF(AND('Mapa de Riesgos'!$H$18="Alta",'Mapa de Riesgos'!$L$18="Catastrófico"),CONCATENATE("R",'Mapa de Riesgos'!$A$18),"")</f>
        <v/>
      </c>
      <c r="AK14" s="234"/>
      <c r="AL14" s="234" t="str">
        <f>IF(AND('Mapa de Riesgos'!$H$24="Alta",'Mapa de Riesgos'!$L$24="Catastrófico"),CONCATENATE("R",'Mapa de Riesgos'!$A$24),"")</f>
        <v/>
      </c>
      <c r="AM14" s="235"/>
      <c r="AN14" s="41"/>
      <c r="AO14" s="180" t="s">
        <v>154</v>
      </c>
      <c r="AP14" s="181"/>
      <c r="AQ14" s="181"/>
      <c r="AR14" s="181"/>
      <c r="AS14" s="181"/>
      <c r="AT14" s="182"/>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row>
    <row r="15" spans="1:99" ht="15" customHeight="1" x14ac:dyDescent="0.25">
      <c r="A15" s="41"/>
      <c r="B15" s="169"/>
      <c r="C15" s="169"/>
      <c r="D15" s="170"/>
      <c r="E15" s="210"/>
      <c r="F15" s="211"/>
      <c r="G15" s="211"/>
      <c r="H15" s="211"/>
      <c r="I15" s="211"/>
      <c r="J15" s="236"/>
      <c r="K15" s="237"/>
      <c r="L15" s="237"/>
      <c r="M15" s="237"/>
      <c r="N15" s="237"/>
      <c r="O15" s="238"/>
      <c r="P15" s="236"/>
      <c r="Q15" s="237"/>
      <c r="R15" s="237"/>
      <c r="S15" s="237"/>
      <c r="T15" s="237"/>
      <c r="U15" s="238"/>
      <c r="V15" s="220"/>
      <c r="W15" s="216"/>
      <c r="X15" s="216"/>
      <c r="Y15" s="216"/>
      <c r="Z15" s="216"/>
      <c r="AA15" s="217"/>
      <c r="AB15" s="220"/>
      <c r="AC15" s="216"/>
      <c r="AD15" s="216"/>
      <c r="AE15" s="216"/>
      <c r="AF15" s="216"/>
      <c r="AG15" s="217"/>
      <c r="AH15" s="227"/>
      <c r="AI15" s="228"/>
      <c r="AJ15" s="228"/>
      <c r="AK15" s="228"/>
      <c r="AL15" s="228"/>
      <c r="AM15" s="229"/>
      <c r="AN15" s="41"/>
      <c r="AO15" s="183"/>
      <c r="AP15" s="184"/>
      <c r="AQ15" s="184"/>
      <c r="AR15" s="184"/>
      <c r="AS15" s="184"/>
      <c r="AT15" s="185"/>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row>
    <row r="16" spans="1:99" ht="15" customHeight="1" x14ac:dyDescent="0.25">
      <c r="A16" s="41"/>
      <c r="B16" s="169"/>
      <c r="C16" s="169"/>
      <c r="D16" s="170"/>
      <c r="E16" s="210"/>
      <c r="F16" s="211"/>
      <c r="G16" s="211"/>
      <c r="H16" s="211"/>
      <c r="I16" s="211"/>
      <c r="J16" s="236" t="str">
        <f>IF(AND('Mapa de Riesgos'!$H$30="Alta",'Mapa de Riesgos'!$L$30="Leve"),CONCATENATE("R",'Mapa de Riesgos'!$A$30),"")</f>
        <v/>
      </c>
      <c r="K16" s="237"/>
      <c r="L16" s="237" t="str">
        <f>IF(AND('Mapa de Riesgos'!$H$37="Alta",'Mapa de Riesgos'!$L$37="Leve"),CONCATENATE("R",'Mapa de Riesgos'!$A$37),"")</f>
        <v/>
      </c>
      <c r="M16" s="237"/>
      <c r="N16" s="237" t="str">
        <f>IF(AND('Mapa de Riesgos'!$H$43="Alta",'Mapa de Riesgos'!$L$43="Leve"),CONCATENATE("R",'Mapa de Riesgos'!$A$43),"")</f>
        <v/>
      </c>
      <c r="O16" s="238"/>
      <c r="P16" s="236" t="str">
        <f>IF(AND('Mapa de Riesgos'!$H$30="Alta",'Mapa de Riesgos'!$L$30="Menor"),CONCATENATE("R",'Mapa de Riesgos'!$A$30),"")</f>
        <v/>
      </c>
      <c r="Q16" s="237"/>
      <c r="R16" s="237" t="str">
        <f>IF(AND('Mapa de Riesgos'!$H$37="Alta",'Mapa de Riesgos'!$L$37="Menor"),CONCATENATE("R",'Mapa de Riesgos'!$A$37),"")</f>
        <v/>
      </c>
      <c r="S16" s="237"/>
      <c r="T16" s="237" t="str">
        <f>IF(AND('Mapa de Riesgos'!$H$43="Alta",'Mapa de Riesgos'!$L$43="Menor"),CONCATENATE("R",'Mapa de Riesgos'!$A$43),"")</f>
        <v/>
      </c>
      <c r="U16" s="238"/>
      <c r="V16" s="220" t="str">
        <f>IF(AND('Mapa de Riesgos'!$H$30="Alta",'Mapa de Riesgos'!$L$30="Moderado"),CONCATENATE("R",'Mapa de Riesgos'!$A$30),"")</f>
        <v/>
      </c>
      <c r="W16" s="216"/>
      <c r="X16" s="216" t="str">
        <f>IF(AND('Mapa de Riesgos'!$H$37="Alta",'Mapa de Riesgos'!$L$37="Moderado"),CONCATENATE("R",'Mapa de Riesgos'!$A$37),"")</f>
        <v/>
      </c>
      <c r="Y16" s="216"/>
      <c r="Z16" s="216" t="str">
        <f>IF(AND('Mapa de Riesgos'!$H$43="Alta",'Mapa de Riesgos'!$L$43="Moderado"),CONCATENATE("R",'Mapa de Riesgos'!$A$43),"")</f>
        <v/>
      </c>
      <c r="AA16" s="217"/>
      <c r="AB16" s="220" t="str">
        <f>IF(AND('Mapa de Riesgos'!$H$30="Alta",'Mapa de Riesgos'!$L$30="Mayor"),CONCATENATE("R",'Mapa de Riesgos'!$A$30),"")</f>
        <v/>
      </c>
      <c r="AC16" s="216"/>
      <c r="AD16" s="216" t="str">
        <f>IF(AND('Mapa de Riesgos'!$H$37="Alta",'Mapa de Riesgos'!$L$37="Mayor"),CONCATENATE("R",'Mapa de Riesgos'!$A$37),"")</f>
        <v/>
      </c>
      <c r="AE16" s="216"/>
      <c r="AF16" s="216" t="str">
        <f>IF(AND('Mapa de Riesgos'!$H$43="Alta",'Mapa de Riesgos'!$L$43="Mayor"),CONCATENATE("R",'Mapa de Riesgos'!$A$43),"")</f>
        <v/>
      </c>
      <c r="AG16" s="217"/>
      <c r="AH16" s="227" t="str">
        <f>IF(AND('Mapa de Riesgos'!$H$30="Alta",'Mapa de Riesgos'!$L$30="Catastrófico"),CONCATENATE("R",'Mapa de Riesgos'!$A$30),"")</f>
        <v/>
      </c>
      <c r="AI16" s="228"/>
      <c r="AJ16" s="228" t="str">
        <f>IF(AND('Mapa de Riesgos'!$H$37="Alta",'Mapa de Riesgos'!$L$37="Catastrófico"),CONCATENATE("R",'Mapa de Riesgos'!$A$37),"")</f>
        <v/>
      </c>
      <c r="AK16" s="228"/>
      <c r="AL16" s="228" t="str">
        <f>IF(AND('Mapa de Riesgos'!$H$43="Alta",'Mapa de Riesgos'!$L$43="Catastrófico"),CONCATENATE("R",'Mapa de Riesgos'!$A$43),"")</f>
        <v/>
      </c>
      <c r="AM16" s="229"/>
      <c r="AN16" s="41"/>
      <c r="AO16" s="183"/>
      <c r="AP16" s="184"/>
      <c r="AQ16" s="184"/>
      <c r="AR16" s="184"/>
      <c r="AS16" s="184"/>
      <c r="AT16" s="185"/>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row>
    <row r="17" spans="1:80" ht="15" customHeight="1" x14ac:dyDescent="0.25">
      <c r="A17" s="41"/>
      <c r="B17" s="169"/>
      <c r="C17" s="169"/>
      <c r="D17" s="170"/>
      <c r="E17" s="210"/>
      <c r="F17" s="211"/>
      <c r="G17" s="211"/>
      <c r="H17" s="211"/>
      <c r="I17" s="211"/>
      <c r="J17" s="236"/>
      <c r="K17" s="237"/>
      <c r="L17" s="237"/>
      <c r="M17" s="237"/>
      <c r="N17" s="237"/>
      <c r="O17" s="238"/>
      <c r="P17" s="236"/>
      <c r="Q17" s="237"/>
      <c r="R17" s="237"/>
      <c r="S17" s="237"/>
      <c r="T17" s="237"/>
      <c r="U17" s="238"/>
      <c r="V17" s="220"/>
      <c r="W17" s="216"/>
      <c r="X17" s="216"/>
      <c r="Y17" s="216"/>
      <c r="Z17" s="216"/>
      <c r="AA17" s="217"/>
      <c r="AB17" s="220"/>
      <c r="AC17" s="216"/>
      <c r="AD17" s="216"/>
      <c r="AE17" s="216"/>
      <c r="AF17" s="216"/>
      <c r="AG17" s="217"/>
      <c r="AH17" s="227"/>
      <c r="AI17" s="228"/>
      <c r="AJ17" s="228"/>
      <c r="AK17" s="228"/>
      <c r="AL17" s="228"/>
      <c r="AM17" s="229"/>
      <c r="AN17" s="41"/>
      <c r="AO17" s="183"/>
      <c r="AP17" s="184"/>
      <c r="AQ17" s="184"/>
      <c r="AR17" s="184"/>
      <c r="AS17" s="184"/>
      <c r="AT17" s="185"/>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row>
    <row r="18" spans="1:80" ht="15" customHeight="1" x14ac:dyDescent="0.25">
      <c r="A18" s="41"/>
      <c r="B18" s="169"/>
      <c r="C18" s="169"/>
      <c r="D18" s="170"/>
      <c r="E18" s="210"/>
      <c r="F18" s="211"/>
      <c r="G18" s="211"/>
      <c r="H18" s="211"/>
      <c r="I18" s="211"/>
      <c r="J18" s="236" t="str">
        <f>IF(AND('Mapa de Riesgos'!$H$49="Alta",'Mapa de Riesgos'!$L$49="Leve"),CONCATENATE("R",'Mapa de Riesgos'!$A$49),"")</f>
        <v/>
      </c>
      <c r="K18" s="237"/>
      <c r="L18" s="237" t="str">
        <f>IF(AND('Mapa de Riesgos'!$H$55="Alta",'Mapa de Riesgos'!$L$55="Leve"),CONCATENATE("R",'Mapa de Riesgos'!$A$55),"")</f>
        <v/>
      </c>
      <c r="M18" s="237"/>
      <c r="N18" s="237" t="str">
        <f>IF(AND('Mapa de Riesgos'!$H$61="Alta",'Mapa de Riesgos'!$L$61="Leve"),CONCATENATE("R",'Mapa de Riesgos'!$A$61),"")</f>
        <v/>
      </c>
      <c r="O18" s="238"/>
      <c r="P18" s="236" t="str">
        <f>IF(AND('Mapa de Riesgos'!$H$49="Alta",'Mapa de Riesgos'!$L$49="Menor"),CONCATENATE("R",'Mapa de Riesgos'!$A$49),"")</f>
        <v/>
      </c>
      <c r="Q18" s="237"/>
      <c r="R18" s="237" t="str">
        <f>IF(AND('Mapa de Riesgos'!$H$55="Alta",'Mapa de Riesgos'!$L$55="Menor"),CONCATENATE("R",'Mapa de Riesgos'!$A$55),"")</f>
        <v/>
      </c>
      <c r="S18" s="237"/>
      <c r="T18" s="237" t="str">
        <f>IF(AND('Mapa de Riesgos'!$H$61="Alta",'Mapa de Riesgos'!$L$61="Menor"),CONCATENATE("R",'Mapa de Riesgos'!$A$61),"")</f>
        <v/>
      </c>
      <c r="U18" s="238"/>
      <c r="V18" s="220" t="str">
        <f>IF(AND('Mapa de Riesgos'!$H$49="Alta",'Mapa de Riesgos'!$L$49="Moderado"),CONCATENATE("R",'Mapa de Riesgos'!$A$49),"")</f>
        <v/>
      </c>
      <c r="W18" s="216"/>
      <c r="X18" s="216" t="str">
        <f>IF(AND('Mapa de Riesgos'!$H$55="Alta",'Mapa de Riesgos'!$L$55="Moderado"),CONCATENATE("R",'Mapa de Riesgos'!$A$55),"")</f>
        <v/>
      </c>
      <c r="Y18" s="216"/>
      <c r="Z18" s="216" t="str">
        <f>IF(AND('Mapa de Riesgos'!$H$61="Alta",'Mapa de Riesgos'!$L$61="Moderado"),CONCATENATE("R",'Mapa de Riesgos'!$A$61),"")</f>
        <v/>
      </c>
      <c r="AA18" s="217"/>
      <c r="AB18" s="220" t="str">
        <f>IF(AND('Mapa de Riesgos'!$H$49="Alta",'Mapa de Riesgos'!$L$49="Mayor"),CONCATENATE("R",'Mapa de Riesgos'!$A$49),"")</f>
        <v/>
      </c>
      <c r="AC18" s="216"/>
      <c r="AD18" s="216" t="str">
        <f>IF(AND('Mapa de Riesgos'!$H$55="Alta",'Mapa de Riesgos'!$L$55="Mayor"),CONCATENATE("R",'Mapa de Riesgos'!$A$55),"")</f>
        <v/>
      </c>
      <c r="AE18" s="216"/>
      <c r="AF18" s="216" t="str">
        <f>IF(AND('Mapa de Riesgos'!$H$61="Alta",'Mapa de Riesgos'!$L$61="Mayor"),CONCATENATE("R",'Mapa de Riesgos'!$A$61),"")</f>
        <v/>
      </c>
      <c r="AG18" s="217"/>
      <c r="AH18" s="227" t="str">
        <f>IF(AND('Mapa de Riesgos'!$H$49="Alta",'Mapa de Riesgos'!$L$49="Catastrófico"),CONCATENATE("R",'Mapa de Riesgos'!$A$49),"")</f>
        <v/>
      </c>
      <c r="AI18" s="228"/>
      <c r="AJ18" s="228" t="str">
        <f>IF(AND('Mapa de Riesgos'!$H$55="Alta",'Mapa de Riesgos'!$L$55="Catastrófico"),CONCATENATE("R",'Mapa de Riesgos'!$A$55),"")</f>
        <v/>
      </c>
      <c r="AK18" s="228"/>
      <c r="AL18" s="228" t="str">
        <f>IF(AND('Mapa de Riesgos'!$H$61="Alta",'Mapa de Riesgos'!$L$61="Catastrófico"),CONCATENATE("R",'Mapa de Riesgos'!$A$61),"")</f>
        <v/>
      </c>
      <c r="AM18" s="229"/>
      <c r="AN18" s="41"/>
      <c r="AO18" s="183"/>
      <c r="AP18" s="184"/>
      <c r="AQ18" s="184"/>
      <c r="AR18" s="184"/>
      <c r="AS18" s="184"/>
      <c r="AT18" s="185"/>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row>
    <row r="19" spans="1:80" ht="15" customHeight="1" x14ac:dyDescent="0.25">
      <c r="A19" s="41"/>
      <c r="B19" s="169"/>
      <c r="C19" s="169"/>
      <c r="D19" s="170"/>
      <c r="E19" s="210"/>
      <c r="F19" s="211"/>
      <c r="G19" s="211"/>
      <c r="H19" s="211"/>
      <c r="I19" s="211"/>
      <c r="J19" s="236"/>
      <c r="K19" s="237"/>
      <c r="L19" s="237"/>
      <c r="M19" s="237"/>
      <c r="N19" s="237"/>
      <c r="O19" s="238"/>
      <c r="P19" s="236"/>
      <c r="Q19" s="237"/>
      <c r="R19" s="237"/>
      <c r="S19" s="237"/>
      <c r="T19" s="237"/>
      <c r="U19" s="238"/>
      <c r="V19" s="220"/>
      <c r="W19" s="216"/>
      <c r="X19" s="216"/>
      <c r="Y19" s="216"/>
      <c r="Z19" s="216"/>
      <c r="AA19" s="217"/>
      <c r="AB19" s="220"/>
      <c r="AC19" s="216"/>
      <c r="AD19" s="216"/>
      <c r="AE19" s="216"/>
      <c r="AF19" s="216"/>
      <c r="AG19" s="217"/>
      <c r="AH19" s="227"/>
      <c r="AI19" s="228"/>
      <c r="AJ19" s="228"/>
      <c r="AK19" s="228"/>
      <c r="AL19" s="228"/>
      <c r="AM19" s="229"/>
      <c r="AN19" s="41"/>
      <c r="AO19" s="183"/>
      <c r="AP19" s="184"/>
      <c r="AQ19" s="184"/>
      <c r="AR19" s="184"/>
      <c r="AS19" s="184"/>
      <c r="AT19" s="185"/>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row>
    <row r="20" spans="1:80" ht="15" customHeight="1" x14ac:dyDescent="0.25">
      <c r="A20" s="41"/>
      <c r="B20" s="169"/>
      <c r="C20" s="169"/>
      <c r="D20" s="170"/>
      <c r="E20" s="210"/>
      <c r="F20" s="211"/>
      <c r="G20" s="211"/>
      <c r="H20" s="211"/>
      <c r="I20" s="211"/>
      <c r="J20" s="236" t="str">
        <f>IF(AND('Mapa de Riesgos'!$H$67="Alta",'Mapa de Riesgos'!$L$67="Leve"),CONCATENATE("R",'Mapa de Riesgos'!$A$67),"")</f>
        <v/>
      </c>
      <c r="K20" s="237"/>
      <c r="L20" s="237" t="str">
        <f>IF(AND('Mapa de Riesgos'!$H$73="Alta",'Mapa de Riesgos'!$L$73="Leve"),CONCATENATE("R",'Mapa de Riesgos'!$A$73),"")</f>
        <v/>
      </c>
      <c r="M20" s="237"/>
      <c r="N20" s="237" t="str">
        <f>IF(AND('Mapa de Riesgos'!$H$79="Alta",'Mapa de Riesgos'!$L$79="Leve"),CONCATENATE("R",'Mapa de Riesgos'!$A$79),"")</f>
        <v/>
      </c>
      <c r="O20" s="238"/>
      <c r="P20" s="236" t="str">
        <f>IF(AND('Mapa de Riesgos'!$H$67="Alta",'Mapa de Riesgos'!$L$67="Menor"),CONCATENATE("R",'Mapa de Riesgos'!$A$67),"")</f>
        <v/>
      </c>
      <c r="Q20" s="237"/>
      <c r="R20" s="237" t="str">
        <f>IF(AND('Mapa de Riesgos'!$H$73="Alta",'Mapa de Riesgos'!$L$73="Menor"),CONCATENATE("R",'Mapa de Riesgos'!$A$73),"")</f>
        <v/>
      </c>
      <c r="S20" s="237"/>
      <c r="T20" s="237" t="str">
        <f>IF(AND('Mapa de Riesgos'!$H$79="Alta",'Mapa de Riesgos'!$L$79="Menor"),CONCATENATE("R",'Mapa de Riesgos'!$A$79),"")</f>
        <v/>
      </c>
      <c r="U20" s="238"/>
      <c r="V20" s="220" t="str">
        <f>IF(AND('Mapa de Riesgos'!$H$67="Alta",'Mapa de Riesgos'!$L$67="Moderado"),CONCATENATE("R",'Mapa de Riesgos'!$A$67),"")</f>
        <v/>
      </c>
      <c r="W20" s="216"/>
      <c r="X20" s="216" t="str">
        <f>IF(AND('Mapa de Riesgos'!$H$73="Alta",'Mapa de Riesgos'!$L$73="Moderado"),CONCATENATE("R",'Mapa de Riesgos'!$A$73),"")</f>
        <v/>
      </c>
      <c r="Y20" s="216"/>
      <c r="Z20" s="216" t="str">
        <f>IF(AND('Mapa de Riesgos'!$H$79="Alta",'Mapa de Riesgos'!$L$79="Moderado"),CONCATENATE("R",'Mapa de Riesgos'!$A$79),"")</f>
        <v/>
      </c>
      <c r="AA20" s="217"/>
      <c r="AB20" s="220" t="str">
        <f>IF(AND('Mapa de Riesgos'!$H$67="Alta",'Mapa de Riesgos'!$L$67="Mayor"),CONCATENATE("R",'Mapa de Riesgos'!$A$67),"")</f>
        <v/>
      </c>
      <c r="AC20" s="216"/>
      <c r="AD20" s="216" t="str">
        <f>IF(AND('Mapa de Riesgos'!$H$73="Alta",'Mapa de Riesgos'!$L$73="Mayor"),CONCATENATE("R",'Mapa de Riesgos'!$A$73),"")</f>
        <v/>
      </c>
      <c r="AE20" s="216"/>
      <c r="AF20" s="216" t="str">
        <f>IF(AND('Mapa de Riesgos'!$H$79="Alta",'Mapa de Riesgos'!$L$79="Mayor"),CONCATENATE("R",'Mapa de Riesgos'!$A$79),"")</f>
        <v/>
      </c>
      <c r="AG20" s="217"/>
      <c r="AH20" s="227" t="str">
        <f>IF(AND('Mapa de Riesgos'!$H$67="Alta",'Mapa de Riesgos'!$L$67="Catastrófico"),CONCATENATE("R",'Mapa de Riesgos'!$A$67),"")</f>
        <v/>
      </c>
      <c r="AI20" s="228"/>
      <c r="AJ20" s="228" t="str">
        <f>IF(AND('Mapa de Riesgos'!$H$73="Alta",'Mapa de Riesgos'!$L$73="Catastrófico"),CONCATENATE("R",'Mapa de Riesgos'!$A$73),"")</f>
        <v/>
      </c>
      <c r="AK20" s="228"/>
      <c r="AL20" s="228" t="str">
        <f>IF(AND('Mapa de Riesgos'!$H$79="Alta",'Mapa de Riesgos'!$L$79="Catastrófico"),CONCATENATE("R",'Mapa de Riesgos'!$A$79),"")</f>
        <v/>
      </c>
      <c r="AM20" s="229"/>
      <c r="AN20" s="41"/>
      <c r="AO20" s="183"/>
      <c r="AP20" s="184"/>
      <c r="AQ20" s="184"/>
      <c r="AR20" s="184"/>
      <c r="AS20" s="184"/>
      <c r="AT20" s="185"/>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row>
    <row r="21" spans="1:80" ht="15.75" customHeight="1" thickBot="1" x14ac:dyDescent="0.3">
      <c r="A21" s="41"/>
      <c r="B21" s="169"/>
      <c r="C21" s="169"/>
      <c r="D21" s="170"/>
      <c r="E21" s="213"/>
      <c r="F21" s="214"/>
      <c r="G21" s="214"/>
      <c r="H21" s="214"/>
      <c r="I21" s="214"/>
      <c r="J21" s="239"/>
      <c r="K21" s="240"/>
      <c r="L21" s="240"/>
      <c r="M21" s="240"/>
      <c r="N21" s="240"/>
      <c r="O21" s="241"/>
      <c r="P21" s="239"/>
      <c r="Q21" s="240"/>
      <c r="R21" s="240"/>
      <c r="S21" s="240"/>
      <c r="T21" s="240"/>
      <c r="U21" s="241"/>
      <c r="V21" s="224"/>
      <c r="W21" s="225"/>
      <c r="X21" s="225"/>
      <c r="Y21" s="225"/>
      <c r="Z21" s="225"/>
      <c r="AA21" s="226"/>
      <c r="AB21" s="224"/>
      <c r="AC21" s="225"/>
      <c r="AD21" s="225"/>
      <c r="AE21" s="225"/>
      <c r="AF21" s="225"/>
      <c r="AG21" s="226"/>
      <c r="AH21" s="230"/>
      <c r="AI21" s="231"/>
      <c r="AJ21" s="231"/>
      <c r="AK21" s="231"/>
      <c r="AL21" s="231"/>
      <c r="AM21" s="232"/>
      <c r="AN21" s="41"/>
      <c r="AO21" s="186"/>
      <c r="AP21" s="187"/>
      <c r="AQ21" s="187"/>
      <c r="AR21" s="187"/>
      <c r="AS21" s="187"/>
      <c r="AT21" s="188"/>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row>
    <row r="22" spans="1:80" x14ac:dyDescent="0.25">
      <c r="A22" s="41"/>
      <c r="B22" s="169"/>
      <c r="C22" s="169"/>
      <c r="D22" s="170"/>
      <c r="E22" s="207" t="s">
        <v>155</v>
      </c>
      <c r="F22" s="208"/>
      <c r="G22" s="208"/>
      <c r="H22" s="208"/>
      <c r="I22" s="209"/>
      <c r="J22" s="242" t="str">
        <f>IF(AND('Mapa de Riesgos'!$H$12="Media",'Mapa de Riesgos'!$L$12="Leve"),CONCATENATE("R",'Mapa de Riesgos'!$A$12),"")</f>
        <v/>
      </c>
      <c r="K22" s="243"/>
      <c r="L22" s="243" t="str">
        <f>IF(AND('Mapa de Riesgos'!$H$18="Media",'Mapa de Riesgos'!$L$18="Leve"),CONCATENATE("R",'Mapa de Riesgos'!$A$18),"")</f>
        <v/>
      </c>
      <c r="M22" s="243"/>
      <c r="N22" s="243" t="str">
        <f>IF(AND('Mapa de Riesgos'!$H$24="Media",'Mapa de Riesgos'!$L$24="Leve"),CONCATENATE("R",'Mapa de Riesgos'!$A$24),"")</f>
        <v/>
      </c>
      <c r="O22" s="244"/>
      <c r="P22" s="242" t="str">
        <f>IF(AND('Mapa de Riesgos'!$H$12="Media",'Mapa de Riesgos'!$L$12="Menor"),CONCATENATE("R",'Mapa de Riesgos'!$A$12),"")</f>
        <v/>
      </c>
      <c r="Q22" s="243"/>
      <c r="R22" s="243" t="str">
        <f>IF(AND('Mapa de Riesgos'!$H$18="Media",'Mapa de Riesgos'!$L$18="Menor"),CONCATENATE("R",'Mapa de Riesgos'!$A$18),"")</f>
        <v/>
      </c>
      <c r="S22" s="243"/>
      <c r="T22" s="243" t="str">
        <f>IF(AND('Mapa de Riesgos'!$H$24="Media",'Mapa de Riesgos'!$L$24="Menor"),CONCATENATE("R",'Mapa de Riesgos'!$A$24),"")</f>
        <v/>
      </c>
      <c r="U22" s="244"/>
      <c r="V22" s="242" t="str">
        <f>IF(AND('Mapa de Riesgos'!$H$12="Media",'Mapa de Riesgos'!$L$12="Moderado"),CONCATENATE("R",'Mapa de Riesgos'!$A$12),"")</f>
        <v/>
      </c>
      <c r="W22" s="243"/>
      <c r="X22" s="243" t="str">
        <f>IF(AND('Mapa de Riesgos'!$H$18="Media",'Mapa de Riesgos'!$L$18="Moderado"),CONCATENATE("R",'Mapa de Riesgos'!$A$18),"")</f>
        <v/>
      </c>
      <c r="Y22" s="243"/>
      <c r="Z22" s="243" t="str">
        <f>IF(AND('Mapa de Riesgos'!$H$24="Media",'Mapa de Riesgos'!$L$24="Moderado"),CONCATENATE("R",'Mapa de Riesgos'!$A$24),"")</f>
        <v>R3</v>
      </c>
      <c r="AA22" s="244"/>
      <c r="AB22" s="218" t="str">
        <f>IF(AND('Mapa de Riesgos'!$H$12="Media",'Mapa de Riesgos'!$L$12="Mayor"),CONCATENATE("R",'Mapa de Riesgos'!$A$12),"")</f>
        <v>R1</v>
      </c>
      <c r="AC22" s="219"/>
      <c r="AD22" s="219" t="str">
        <f>IF(AND('Mapa de Riesgos'!$H$18="Media",'Mapa de Riesgos'!$L$18="Mayor"),CONCATENATE("R",'Mapa de Riesgos'!$A$18),"")</f>
        <v/>
      </c>
      <c r="AE22" s="219"/>
      <c r="AF22" s="219" t="str">
        <f>IF(AND('Mapa de Riesgos'!$H$24="Media",'Mapa de Riesgos'!$L$24="Mayor"),CONCATENATE("R",'Mapa de Riesgos'!$A$24),"")</f>
        <v/>
      </c>
      <c r="AG22" s="221"/>
      <c r="AH22" s="233" t="str">
        <f>IF(AND('Mapa de Riesgos'!$H$12="Media",'Mapa de Riesgos'!$L$12="Catastrófico"),CONCATENATE("R",'Mapa de Riesgos'!$A$12),"")</f>
        <v/>
      </c>
      <c r="AI22" s="234"/>
      <c r="AJ22" s="234" t="str">
        <f>IF(AND('Mapa de Riesgos'!$H$18="Media",'Mapa de Riesgos'!$L$18="Catastrófico"),CONCATENATE("R",'Mapa de Riesgos'!$A$18),"")</f>
        <v>R2</v>
      </c>
      <c r="AK22" s="234"/>
      <c r="AL22" s="234" t="str">
        <f>IF(AND('Mapa de Riesgos'!$H$24="Media",'Mapa de Riesgos'!$L$24="Catastrófico"),CONCATENATE("R",'Mapa de Riesgos'!$A$24),"")</f>
        <v/>
      </c>
      <c r="AM22" s="235"/>
      <c r="AN22" s="41"/>
      <c r="AO22" s="189" t="s">
        <v>156</v>
      </c>
      <c r="AP22" s="190"/>
      <c r="AQ22" s="190"/>
      <c r="AR22" s="190"/>
      <c r="AS22" s="190"/>
      <c r="AT22" s="19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row>
    <row r="23" spans="1:80" x14ac:dyDescent="0.25">
      <c r="A23" s="41"/>
      <c r="B23" s="169"/>
      <c r="C23" s="169"/>
      <c r="D23" s="170"/>
      <c r="E23" s="210"/>
      <c r="F23" s="211"/>
      <c r="G23" s="211"/>
      <c r="H23" s="211"/>
      <c r="I23" s="212"/>
      <c r="J23" s="236"/>
      <c r="K23" s="237"/>
      <c r="L23" s="237"/>
      <c r="M23" s="237"/>
      <c r="N23" s="237"/>
      <c r="O23" s="238"/>
      <c r="P23" s="236"/>
      <c r="Q23" s="237"/>
      <c r="R23" s="237"/>
      <c r="S23" s="237"/>
      <c r="T23" s="237"/>
      <c r="U23" s="238"/>
      <c r="V23" s="236"/>
      <c r="W23" s="237"/>
      <c r="X23" s="237"/>
      <c r="Y23" s="237"/>
      <c r="Z23" s="237"/>
      <c r="AA23" s="238"/>
      <c r="AB23" s="220"/>
      <c r="AC23" s="216"/>
      <c r="AD23" s="216"/>
      <c r="AE23" s="216"/>
      <c r="AF23" s="216"/>
      <c r="AG23" s="217"/>
      <c r="AH23" s="227"/>
      <c r="AI23" s="228"/>
      <c r="AJ23" s="228"/>
      <c r="AK23" s="228"/>
      <c r="AL23" s="228"/>
      <c r="AM23" s="229"/>
      <c r="AN23" s="41"/>
      <c r="AO23" s="192"/>
      <c r="AP23" s="193"/>
      <c r="AQ23" s="193"/>
      <c r="AR23" s="193"/>
      <c r="AS23" s="193"/>
      <c r="AT23" s="194"/>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row>
    <row r="24" spans="1:80" x14ac:dyDescent="0.25">
      <c r="A24" s="41"/>
      <c r="B24" s="169"/>
      <c r="C24" s="169"/>
      <c r="D24" s="170"/>
      <c r="E24" s="210"/>
      <c r="F24" s="211"/>
      <c r="G24" s="211"/>
      <c r="H24" s="211"/>
      <c r="I24" s="212"/>
      <c r="J24" s="236" t="str">
        <f>IF(AND('Mapa de Riesgos'!$H$30="Media",'Mapa de Riesgos'!$L$30="Leve"),CONCATENATE("R",'Mapa de Riesgos'!$A$30),"")</f>
        <v/>
      </c>
      <c r="K24" s="237"/>
      <c r="L24" s="237" t="str">
        <f>IF(AND('Mapa de Riesgos'!$H$37="Media",'Mapa de Riesgos'!$L$37="Leve"),CONCATENATE("R",'Mapa de Riesgos'!$A$37),"")</f>
        <v/>
      </c>
      <c r="M24" s="237"/>
      <c r="N24" s="237" t="str">
        <f>IF(AND('Mapa de Riesgos'!$H$43="Media",'Mapa de Riesgos'!$L$43="Leve"),CONCATENATE("R",'Mapa de Riesgos'!$A$43),"")</f>
        <v/>
      </c>
      <c r="O24" s="238"/>
      <c r="P24" s="236" t="str">
        <f>IF(AND('Mapa de Riesgos'!$H$30="Media",'Mapa de Riesgos'!$L$30="Menor"),CONCATENATE("R",'Mapa de Riesgos'!$A$30),"")</f>
        <v/>
      </c>
      <c r="Q24" s="237"/>
      <c r="R24" s="237" t="str">
        <f>IF(AND('Mapa de Riesgos'!$H$37="Media",'Mapa de Riesgos'!$L$37="Menor"),CONCATENATE("R",'Mapa de Riesgos'!$A$37),"")</f>
        <v/>
      </c>
      <c r="S24" s="237"/>
      <c r="T24" s="237" t="str">
        <f>IF(AND('Mapa de Riesgos'!$H$43="Media",'Mapa de Riesgos'!$L$43="Menor"),CONCATENATE("R",'Mapa de Riesgos'!$A$43),"")</f>
        <v/>
      </c>
      <c r="U24" s="238"/>
      <c r="V24" s="236" t="str">
        <f>IF(AND('Mapa de Riesgos'!$H$30="Media",'Mapa de Riesgos'!$L$30="Moderado"),CONCATENATE("R",'Mapa de Riesgos'!$A$30),"")</f>
        <v/>
      </c>
      <c r="W24" s="237"/>
      <c r="X24" s="237" t="str">
        <f>IF(AND('Mapa de Riesgos'!$H$37="Media",'Mapa de Riesgos'!$L$37="Moderado"),CONCATENATE("R",'Mapa de Riesgos'!$A$37),"")</f>
        <v/>
      </c>
      <c r="Y24" s="237"/>
      <c r="Z24" s="237" t="str">
        <f>IF(AND('Mapa de Riesgos'!$H$43="Media",'Mapa de Riesgos'!$L$43="Moderado"),CONCATENATE("R",'Mapa de Riesgos'!$A$43),"")</f>
        <v/>
      </c>
      <c r="AA24" s="238"/>
      <c r="AB24" s="220" t="str">
        <f>IF(AND('Mapa de Riesgos'!$H$30="Media",'Mapa de Riesgos'!$L$30="Mayor"),CONCATENATE("R",'Mapa de Riesgos'!$A$30),"")</f>
        <v/>
      </c>
      <c r="AC24" s="216"/>
      <c r="AD24" s="216" t="str">
        <f>IF(AND('Mapa de Riesgos'!$H$37="Media",'Mapa de Riesgos'!$L$37="Mayor"),CONCATENATE("R",'Mapa de Riesgos'!$A$37),"")</f>
        <v>R5</v>
      </c>
      <c r="AE24" s="216"/>
      <c r="AF24" s="216" t="str">
        <f>IF(AND('Mapa de Riesgos'!$H$43="Media",'Mapa de Riesgos'!$L$43="Mayor"),CONCATENATE("R",'Mapa de Riesgos'!$A$43),"")</f>
        <v>R6</v>
      </c>
      <c r="AG24" s="217"/>
      <c r="AH24" s="227" t="str">
        <f>IF(AND('Mapa de Riesgos'!$H$30="Media",'Mapa de Riesgos'!$L$30="Catastrófico"),CONCATENATE("R",'Mapa de Riesgos'!$A$30),"")</f>
        <v/>
      </c>
      <c r="AI24" s="228"/>
      <c r="AJ24" s="228" t="str">
        <f>IF(AND('Mapa de Riesgos'!$H$37="Media",'Mapa de Riesgos'!$L$37="Catastrófico"),CONCATENATE("R",'Mapa de Riesgos'!$A$37),"")</f>
        <v/>
      </c>
      <c r="AK24" s="228"/>
      <c r="AL24" s="228" t="str">
        <f>IF(AND('Mapa de Riesgos'!$H$43="Media",'Mapa de Riesgos'!$L$43="Catastrófico"),CONCATENATE("R",'Mapa de Riesgos'!$A$43),"")</f>
        <v/>
      </c>
      <c r="AM24" s="229"/>
      <c r="AN24" s="41"/>
      <c r="AO24" s="192"/>
      <c r="AP24" s="193"/>
      <c r="AQ24" s="193"/>
      <c r="AR24" s="193"/>
      <c r="AS24" s="193"/>
      <c r="AT24" s="194"/>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row>
    <row r="25" spans="1:80" x14ac:dyDescent="0.25">
      <c r="A25" s="41"/>
      <c r="B25" s="169"/>
      <c r="C25" s="169"/>
      <c r="D25" s="170"/>
      <c r="E25" s="210"/>
      <c r="F25" s="211"/>
      <c r="G25" s="211"/>
      <c r="H25" s="211"/>
      <c r="I25" s="212"/>
      <c r="J25" s="236"/>
      <c r="K25" s="237"/>
      <c r="L25" s="237"/>
      <c r="M25" s="237"/>
      <c r="N25" s="237"/>
      <c r="O25" s="238"/>
      <c r="P25" s="236"/>
      <c r="Q25" s="237"/>
      <c r="R25" s="237"/>
      <c r="S25" s="237"/>
      <c r="T25" s="237"/>
      <c r="U25" s="238"/>
      <c r="V25" s="236"/>
      <c r="W25" s="237"/>
      <c r="X25" s="237"/>
      <c r="Y25" s="237"/>
      <c r="Z25" s="237"/>
      <c r="AA25" s="238"/>
      <c r="AB25" s="220"/>
      <c r="AC25" s="216"/>
      <c r="AD25" s="216"/>
      <c r="AE25" s="216"/>
      <c r="AF25" s="216"/>
      <c r="AG25" s="217"/>
      <c r="AH25" s="227"/>
      <c r="AI25" s="228"/>
      <c r="AJ25" s="228"/>
      <c r="AK25" s="228"/>
      <c r="AL25" s="228"/>
      <c r="AM25" s="229"/>
      <c r="AN25" s="41"/>
      <c r="AO25" s="192"/>
      <c r="AP25" s="193"/>
      <c r="AQ25" s="193"/>
      <c r="AR25" s="193"/>
      <c r="AS25" s="193"/>
      <c r="AT25" s="194"/>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row>
    <row r="26" spans="1:80" x14ac:dyDescent="0.25">
      <c r="A26" s="41"/>
      <c r="B26" s="169"/>
      <c r="C26" s="169"/>
      <c r="D26" s="170"/>
      <c r="E26" s="210"/>
      <c r="F26" s="211"/>
      <c r="G26" s="211"/>
      <c r="H26" s="211"/>
      <c r="I26" s="212"/>
      <c r="J26" s="236" t="str">
        <f>IF(AND('Mapa de Riesgos'!$H$49="Media",'Mapa de Riesgos'!$L$49="Leve"),CONCATENATE("R",'Mapa de Riesgos'!$A$49),"")</f>
        <v/>
      </c>
      <c r="K26" s="237"/>
      <c r="L26" s="237" t="str">
        <f>IF(AND('Mapa de Riesgos'!$H$55="Media",'Mapa de Riesgos'!$L$55="Leve"),CONCATENATE("R",'Mapa de Riesgos'!$A$55),"")</f>
        <v/>
      </c>
      <c r="M26" s="237"/>
      <c r="N26" s="237" t="str">
        <f>IF(AND('Mapa de Riesgos'!$H$61="Media",'Mapa de Riesgos'!$L$61="Leve"),CONCATENATE("R",'Mapa de Riesgos'!$A$61),"")</f>
        <v/>
      </c>
      <c r="O26" s="238"/>
      <c r="P26" s="236" t="str">
        <f>IF(AND('Mapa de Riesgos'!$H$49="Media",'Mapa de Riesgos'!$L$49="Menor"),CONCATENATE("R",'Mapa de Riesgos'!$A$49),"")</f>
        <v/>
      </c>
      <c r="Q26" s="237"/>
      <c r="R26" s="237" t="str">
        <f>IF(AND('Mapa de Riesgos'!$H$55="Media",'Mapa de Riesgos'!$L$55="Menor"),CONCATENATE("R",'Mapa de Riesgos'!$A$55),"")</f>
        <v/>
      </c>
      <c r="S26" s="237"/>
      <c r="T26" s="237" t="str">
        <f>IF(AND('Mapa de Riesgos'!$H$61="Media",'Mapa de Riesgos'!$L$61="Menor"),CONCATENATE("R",'Mapa de Riesgos'!$A$61),"")</f>
        <v/>
      </c>
      <c r="U26" s="238"/>
      <c r="V26" s="236" t="str">
        <f>IF(AND('Mapa de Riesgos'!$H$49="Media",'Mapa de Riesgos'!$L$49="Moderado"),CONCATENATE("R",'Mapa de Riesgos'!$A$49),"")</f>
        <v/>
      </c>
      <c r="W26" s="237"/>
      <c r="X26" s="237" t="str">
        <f>IF(AND('Mapa de Riesgos'!$H$55="Media",'Mapa de Riesgos'!$L$55="Moderado"),CONCATENATE("R",'Mapa de Riesgos'!$A$55),"")</f>
        <v/>
      </c>
      <c r="Y26" s="237"/>
      <c r="Z26" s="237" t="str">
        <f>IF(AND('Mapa de Riesgos'!$H$61="Media",'Mapa de Riesgos'!$L$61="Moderado"),CONCATENATE("R",'Mapa de Riesgos'!$A$61),"")</f>
        <v/>
      </c>
      <c r="AA26" s="238"/>
      <c r="AB26" s="220" t="str">
        <f>IF(AND('Mapa de Riesgos'!$H$49="Media",'Mapa de Riesgos'!$L$49="Mayor"),CONCATENATE("R",'Mapa de Riesgos'!$A$49),"")</f>
        <v/>
      </c>
      <c r="AC26" s="216"/>
      <c r="AD26" s="216" t="str">
        <f>IF(AND('Mapa de Riesgos'!$H$55="Media",'Mapa de Riesgos'!$L$55="Mayor"),CONCATENATE("R",'Mapa de Riesgos'!$A$55),"")</f>
        <v/>
      </c>
      <c r="AE26" s="216"/>
      <c r="AF26" s="216" t="str">
        <f>IF(AND('Mapa de Riesgos'!$H$61="Media",'Mapa de Riesgos'!$L$61="Mayor"),CONCATENATE("R",'Mapa de Riesgos'!$A$61),"")</f>
        <v/>
      </c>
      <c r="AG26" s="217"/>
      <c r="AH26" s="227" t="str">
        <f>IF(AND('Mapa de Riesgos'!$H$49="Media",'Mapa de Riesgos'!$L$49="Catastrófico"),CONCATENATE("R",'Mapa de Riesgos'!$A$49),"")</f>
        <v/>
      </c>
      <c r="AI26" s="228"/>
      <c r="AJ26" s="228" t="str">
        <f>IF(AND('Mapa de Riesgos'!$H$55="Media",'Mapa de Riesgos'!$L$55="Catastrófico"),CONCATENATE("R",'Mapa de Riesgos'!$A$55),"")</f>
        <v/>
      </c>
      <c r="AK26" s="228"/>
      <c r="AL26" s="228" t="str">
        <f>IF(AND('Mapa de Riesgos'!$H$61="Media",'Mapa de Riesgos'!$L$61="Catastrófico"),CONCATENATE("R",'Mapa de Riesgos'!$A$61),"")</f>
        <v/>
      </c>
      <c r="AM26" s="229"/>
      <c r="AN26" s="41"/>
      <c r="AO26" s="192"/>
      <c r="AP26" s="193"/>
      <c r="AQ26" s="193"/>
      <c r="AR26" s="193"/>
      <c r="AS26" s="193"/>
      <c r="AT26" s="194"/>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row>
    <row r="27" spans="1:80" x14ac:dyDescent="0.25">
      <c r="A27" s="41"/>
      <c r="B27" s="169"/>
      <c r="C27" s="169"/>
      <c r="D27" s="170"/>
      <c r="E27" s="210"/>
      <c r="F27" s="211"/>
      <c r="G27" s="211"/>
      <c r="H27" s="211"/>
      <c r="I27" s="212"/>
      <c r="J27" s="236"/>
      <c r="K27" s="237"/>
      <c r="L27" s="237"/>
      <c r="M27" s="237"/>
      <c r="N27" s="237"/>
      <c r="O27" s="238"/>
      <c r="P27" s="236"/>
      <c r="Q27" s="237"/>
      <c r="R27" s="237"/>
      <c r="S27" s="237"/>
      <c r="T27" s="237"/>
      <c r="U27" s="238"/>
      <c r="V27" s="236"/>
      <c r="W27" s="237"/>
      <c r="X27" s="237"/>
      <c r="Y27" s="237"/>
      <c r="Z27" s="237"/>
      <c r="AA27" s="238"/>
      <c r="AB27" s="220"/>
      <c r="AC27" s="216"/>
      <c r="AD27" s="216"/>
      <c r="AE27" s="216"/>
      <c r="AF27" s="216"/>
      <c r="AG27" s="217"/>
      <c r="AH27" s="227"/>
      <c r="AI27" s="228"/>
      <c r="AJ27" s="228"/>
      <c r="AK27" s="228"/>
      <c r="AL27" s="228"/>
      <c r="AM27" s="229"/>
      <c r="AN27" s="41"/>
      <c r="AO27" s="192"/>
      <c r="AP27" s="193"/>
      <c r="AQ27" s="193"/>
      <c r="AR27" s="193"/>
      <c r="AS27" s="193"/>
      <c r="AT27" s="194"/>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row>
    <row r="28" spans="1:80" x14ac:dyDescent="0.25">
      <c r="A28" s="41"/>
      <c r="B28" s="169"/>
      <c r="C28" s="169"/>
      <c r="D28" s="170"/>
      <c r="E28" s="210"/>
      <c r="F28" s="211"/>
      <c r="G28" s="211"/>
      <c r="H28" s="211"/>
      <c r="I28" s="212"/>
      <c r="J28" s="236" t="str">
        <f>IF(AND('Mapa de Riesgos'!$H$67="Media",'Mapa de Riesgos'!$L$67="Leve"),CONCATENATE("R",'Mapa de Riesgos'!$A$67),"")</f>
        <v/>
      </c>
      <c r="K28" s="237"/>
      <c r="L28" s="237" t="str">
        <f>IF(AND('Mapa de Riesgos'!$H$73="Media",'Mapa de Riesgos'!$L$73="Leve"),CONCATENATE("R",'Mapa de Riesgos'!$A$73),"")</f>
        <v/>
      </c>
      <c r="M28" s="237"/>
      <c r="N28" s="237" t="str">
        <f>IF(AND('Mapa de Riesgos'!$H$79="Media",'Mapa de Riesgos'!$L$79="Leve"),CONCATENATE("R",'Mapa de Riesgos'!$A$79),"")</f>
        <v/>
      </c>
      <c r="O28" s="238"/>
      <c r="P28" s="236" t="str">
        <f>IF(AND('Mapa de Riesgos'!$H$67="Media",'Mapa de Riesgos'!$L$67="Menor"),CONCATENATE("R",'Mapa de Riesgos'!$A$67),"")</f>
        <v/>
      </c>
      <c r="Q28" s="237"/>
      <c r="R28" s="237" t="str">
        <f>IF(AND('Mapa de Riesgos'!$H$73="Media",'Mapa de Riesgos'!$L$73="Menor"),CONCATENATE("R",'Mapa de Riesgos'!$A$73),"")</f>
        <v/>
      </c>
      <c r="S28" s="237"/>
      <c r="T28" s="237" t="str">
        <f>IF(AND('Mapa de Riesgos'!$H$79="Media",'Mapa de Riesgos'!$L$79="Menor"),CONCATENATE("R",'Mapa de Riesgos'!$A$79),"")</f>
        <v/>
      </c>
      <c r="U28" s="238"/>
      <c r="V28" s="236" t="str">
        <f>IF(AND('Mapa de Riesgos'!$H$67="Media",'Mapa de Riesgos'!$L$67="Moderado"),CONCATENATE("R",'Mapa de Riesgos'!$A$67),"")</f>
        <v/>
      </c>
      <c r="W28" s="237"/>
      <c r="X28" s="237" t="str">
        <f>IF(AND('Mapa de Riesgos'!$H$73="Media",'Mapa de Riesgos'!$L$73="Moderado"),CONCATENATE("R",'Mapa de Riesgos'!$A$73),"")</f>
        <v/>
      </c>
      <c r="Y28" s="237"/>
      <c r="Z28" s="237" t="str">
        <f>IF(AND('Mapa de Riesgos'!$H$79="Media",'Mapa de Riesgos'!$L$79="Moderado"),CONCATENATE("R",'Mapa de Riesgos'!$A$79),"")</f>
        <v/>
      </c>
      <c r="AA28" s="238"/>
      <c r="AB28" s="220" t="str">
        <f>IF(AND('Mapa de Riesgos'!$H$67="Media",'Mapa de Riesgos'!$L$67="Mayor"),CONCATENATE("R",'Mapa de Riesgos'!$A$67),"")</f>
        <v/>
      </c>
      <c r="AC28" s="216"/>
      <c r="AD28" s="216" t="str">
        <f>IF(AND('Mapa de Riesgos'!$H$73="Media",'Mapa de Riesgos'!$L$73="Mayor"),CONCATENATE("R",'Mapa de Riesgos'!$A$73),"")</f>
        <v/>
      </c>
      <c r="AE28" s="216"/>
      <c r="AF28" s="216" t="str">
        <f>IF(AND('Mapa de Riesgos'!$H$79="Media",'Mapa de Riesgos'!$L$79="Mayor"),CONCATENATE("R",'Mapa de Riesgos'!$A$79),"")</f>
        <v/>
      </c>
      <c r="AG28" s="217"/>
      <c r="AH28" s="227" t="str">
        <f>IF(AND('Mapa de Riesgos'!$H$67="Media",'Mapa de Riesgos'!$L$67="Catastrófico"),CONCATENATE("R",'Mapa de Riesgos'!$A$67),"")</f>
        <v/>
      </c>
      <c r="AI28" s="228"/>
      <c r="AJ28" s="228" t="str">
        <f>IF(AND('Mapa de Riesgos'!$H$73="Media",'Mapa de Riesgos'!$L$73="Catastrófico"),CONCATENATE("R",'Mapa de Riesgos'!$A$73),"")</f>
        <v/>
      </c>
      <c r="AK28" s="228"/>
      <c r="AL28" s="228" t="str">
        <f>IF(AND('Mapa de Riesgos'!$H$79="Media",'Mapa de Riesgos'!$L$79="Catastrófico"),CONCATENATE("R",'Mapa de Riesgos'!$A$79),"")</f>
        <v/>
      </c>
      <c r="AM28" s="229"/>
      <c r="AN28" s="41"/>
      <c r="AO28" s="192"/>
      <c r="AP28" s="193"/>
      <c r="AQ28" s="193"/>
      <c r="AR28" s="193"/>
      <c r="AS28" s="193"/>
      <c r="AT28" s="194"/>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row>
    <row r="29" spans="1:80" ht="15.75" thickBot="1" x14ac:dyDescent="0.3">
      <c r="A29" s="41"/>
      <c r="B29" s="169"/>
      <c r="C29" s="169"/>
      <c r="D29" s="170"/>
      <c r="E29" s="213"/>
      <c r="F29" s="214"/>
      <c r="G29" s="214"/>
      <c r="H29" s="214"/>
      <c r="I29" s="215"/>
      <c r="J29" s="236"/>
      <c r="K29" s="237"/>
      <c r="L29" s="237"/>
      <c r="M29" s="237"/>
      <c r="N29" s="237"/>
      <c r="O29" s="238"/>
      <c r="P29" s="239"/>
      <c r="Q29" s="240"/>
      <c r="R29" s="240"/>
      <c r="S29" s="240"/>
      <c r="T29" s="240"/>
      <c r="U29" s="241"/>
      <c r="V29" s="239"/>
      <c r="W29" s="240"/>
      <c r="X29" s="240"/>
      <c r="Y29" s="240"/>
      <c r="Z29" s="240"/>
      <c r="AA29" s="241"/>
      <c r="AB29" s="224"/>
      <c r="AC29" s="225"/>
      <c r="AD29" s="225"/>
      <c r="AE29" s="225"/>
      <c r="AF29" s="225"/>
      <c r="AG29" s="226"/>
      <c r="AH29" s="230"/>
      <c r="AI29" s="231"/>
      <c r="AJ29" s="231"/>
      <c r="AK29" s="231"/>
      <c r="AL29" s="231"/>
      <c r="AM29" s="232"/>
      <c r="AN29" s="41"/>
      <c r="AO29" s="195"/>
      <c r="AP29" s="196"/>
      <c r="AQ29" s="196"/>
      <c r="AR29" s="196"/>
      <c r="AS29" s="196"/>
      <c r="AT29" s="197"/>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row>
    <row r="30" spans="1:80" x14ac:dyDescent="0.25">
      <c r="A30" s="41"/>
      <c r="B30" s="169"/>
      <c r="C30" s="169"/>
      <c r="D30" s="170"/>
      <c r="E30" s="207" t="s">
        <v>157</v>
      </c>
      <c r="F30" s="208"/>
      <c r="G30" s="208"/>
      <c r="H30" s="208"/>
      <c r="I30" s="208"/>
      <c r="J30" s="251" t="str">
        <f>IF(AND('Mapa de Riesgos'!$H$12="Baja",'Mapa de Riesgos'!$L$12="Leve"),CONCATENATE("R",'Mapa de Riesgos'!$A$12),"")</f>
        <v/>
      </c>
      <c r="K30" s="252"/>
      <c r="L30" s="252" t="str">
        <f>IF(AND('Mapa de Riesgos'!$H$18="Baja",'Mapa de Riesgos'!$L$18="Leve"),CONCATENATE("R",'Mapa de Riesgos'!$A$18),"")</f>
        <v/>
      </c>
      <c r="M30" s="252"/>
      <c r="N30" s="252" t="str">
        <f>IF(AND('Mapa de Riesgos'!$H$24="Baja",'Mapa de Riesgos'!$L$24="Leve"),CONCATENATE("R",'Mapa de Riesgos'!$A$24),"")</f>
        <v/>
      </c>
      <c r="O30" s="253"/>
      <c r="P30" s="243" t="str">
        <f>IF(AND('Mapa de Riesgos'!$H$12="Baja",'Mapa de Riesgos'!$L$12="Menor"),CONCATENATE("R",'Mapa de Riesgos'!$A$12),"")</f>
        <v/>
      </c>
      <c r="Q30" s="243"/>
      <c r="R30" s="243" t="str">
        <f>IF(AND('Mapa de Riesgos'!$H$18="Baja",'Mapa de Riesgos'!$L$18="Menor"),CONCATENATE("R",'Mapa de Riesgos'!$A$18),"")</f>
        <v/>
      </c>
      <c r="S30" s="243"/>
      <c r="T30" s="243" t="str">
        <f>IF(AND('Mapa de Riesgos'!$H$24="Baja",'Mapa de Riesgos'!$L$24="Menor"),CONCATENATE("R",'Mapa de Riesgos'!$A$24),"")</f>
        <v/>
      </c>
      <c r="U30" s="244"/>
      <c r="V30" s="242" t="str">
        <f>IF(AND('Mapa de Riesgos'!$H$12="Baja",'Mapa de Riesgos'!$L$12="Moderado"),CONCATENATE("R",'Mapa de Riesgos'!$A$12),"")</f>
        <v/>
      </c>
      <c r="W30" s="243"/>
      <c r="X30" s="243" t="str">
        <f>IF(AND('Mapa de Riesgos'!$H$18="Baja",'Mapa de Riesgos'!$L$18="Moderado"),CONCATENATE("R",'Mapa de Riesgos'!$A$18),"")</f>
        <v/>
      </c>
      <c r="Y30" s="243"/>
      <c r="Z30" s="243" t="str">
        <f>IF(AND('Mapa de Riesgos'!$H$24="Baja",'Mapa de Riesgos'!$L$24="Moderado"),CONCATENATE("R",'Mapa de Riesgos'!$A$24),"")</f>
        <v/>
      </c>
      <c r="AA30" s="244"/>
      <c r="AB30" s="218" t="str">
        <f>IF(AND('Mapa de Riesgos'!$H$12="Baja",'Mapa de Riesgos'!$L$12="Mayor"),CONCATENATE("R",'Mapa de Riesgos'!$A$12),"")</f>
        <v/>
      </c>
      <c r="AC30" s="219"/>
      <c r="AD30" s="219" t="str">
        <f>IF(AND('Mapa de Riesgos'!$H$18="Baja",'Mapa de Riesgos'!$L$18="Mayor"),CONCATENATE("R",'Mapa de Riesgos'!$A$18),"")</f>
        <v/>
      </c>
      <c r="AE30" s="219"/>
      <c r="AF30" s="219" t="str">
        <f>IF(AND('Mapa de Riesgos'!$H$24="Baja",'Mapa de Riesgos'!$L$24="Mayor"),CONCATENATE("R",'Mapa de Riesgos'!$A$24),"")</f>
        <v/>
      </c>
      <c r="AG30" s="221"/>
      <c r="AH30" s="233" t="str">
        <f>IF(AND('Mapa de Riesgos'!$H$12="Baja",'Mapa de Riesgos'!$L$12="Catastrófico"),CONCATENATE("R",'Mapa de Riesgos'!$A$12),"")</f>
        <v/>
      </c>
      <c r="AI30" s="234"/>
      <c r="AJ30" s="234" t="str">
        <f>IF(AND('Mapa de Riesgos'!$H$18="Baja",'Mapa de Riesgos'!$L$18="Catastrófico"),CONCATENATE("R",'Mapa de Riesgos'!$A$18),"")</f>
        <v/>
      </c>
      <c r="AK30" s="234"/>
      <c r="AL30" s="234" t="str">
        <f>IF(AND('Mapa de Riesgos'!$H$24="Baja",'Mapa de Riesgos'!$L$24="Catastrófico"),CONCATENATE("R",'Mapa de Riesgos'!$A$24),"")</f>
        <v/>
      </c>
      <c r="AM30" s="235"/>
      <c r="AN30" s="41"/>
      <c r="AO30" s="198" t="s">
        <v>158</v>
      </c>
      <c r="AP30" s="199"/>
      <c r="AQ30" s="199"/>
      <c r="AR30" s="199"/>
      <c r="AS30" s="199"/>
      <c r="AT30" s="200"/>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row>
    <row r="31" spans="1:80" x14ac:dyDescent="0.25">
      <c r="A31" s="41"/>
      <c r="B31" s="169"/>
      <c r="C31" s="169"/>
      <c r="D31" s="170"/>
      <c r="E31" s="210"/>
      <c r="F31" s="211"/>
      <c r="G31" s="211"/>
      <c r="H31" s="211"/>
      <c r="I31" s="211"/>
      <c r="J31" s="247"/>
      <c r="K31" s="245"/>
      <c r="L31" s="245"/>
      <c r="M31" s="245"/>
      <c r="N31" s="245"/>
      <c r="O31" s="246"/>
      <c r="P31" s="237"/>
      <c r="Q31" s="237"/>
      <c r="R31" s="237"/>
      <c r="S31" s="237"/>
      <c r="T31" s="237"/>
      <c r="U31" s="238"/>
      <c r="V31" s="236"/>
      <c r="W31" s="237"/>
      <c r="X31" s="237"/>
      <c r="Y31" s="237"/>
      <c r="Z31" s="237"/>
      <c r="AA31" s="238"/>
      <c r="AB31" s="220"/>
      <c r="AC31" s="216"/>
      <c r="AD31" s="216"/>
      <c r="AE31" s="216"/>
      <c r="AF31" s="216"/>
      <c r="AG31" s="217"/>
      <c r="AH31" s="227"/>
      <c r="AI31" s="228"/>
      <c r="AJ31" s="228"/>
      <c r="AK31" s="228"/>
      <c r="AL31" s="228"/>
      <c r="AM31" s="229"/>
      <c r="AN31" s="41"/>
      <c r="AO31" s="201"/>
      <c r="AP31" s="202"/>
      <c r="AQ31" s="202"/>
      <c r="AR31" s="202"/>
      <c r="AS31" s="202"/>
      <c r="AT31" s="203"/>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row>
    <row r="32" spans="1:80" x14ac:dyDescent="0.25">
      <c r="A32" s="41"/>
      <c r="B32" s="169"/>
      <c r="C32" s="169"/>
      <c r="D32" s="170"/>
      <c r="E32" s="210"/>
      <c r="F32" s="211"/>
      <c r="G32" s="211"/>
      <c r="H32" s="211"/>
      <c r="I32" s="211"/>
      <c r="J32" s="247" t="str">
        <f>IF(AND('Mapa de Riesgos'!$H$30="Baja",'Mapa de Riesgos'!$L$30="Leve"),CONCATENATE("R",'Mapa de Riesgos'!$A$30),"")</f>
        <v/>
      </c>
      <c r="K32" s="245"/>
      <c r="L32" s="245" t="str">
        <f>IF(AND('Mapa de Riesgos'!$H$37="Baja",'Mapa de Riesgos'!$L$37="Leve"),CONCATENATE("R",'Mapa de Riesgos'!$A$37),"")</f>
        <v/>
      </c>
      <c r="M32" s="245"/>
      <c r="N32" s="245" t="str">
        <f>IF(AND('Mapa de Riesgos'!$H$43="Baja",'Mapa de Riesgos'!$L$43="Leve"),CONCATENATE("R",'Mapa de Riesgos'!$A$43),"")</f>
        <v/>
      </c>
      <c r="O32" s="246"/>
      <c r="P32" s="237" t="str">
        <f>IF(AND('Mapa de Riesgos'!$H$30="Baja",'Mapa de Riesgos'!$L$30="Menor"),CONCATENATE("R",'Mapa de Riesgos'!$A$30),"")</f>
        <v/>
      </c>
      <c r="Q32" s="237"/>
      <c r="R32" s="237" t="str">
        <f>IF(AND('Mapa de Riesgos'!$H$37="Baja",'Mapa de Riesgos'!$L$37="Menor"),CONCATENATE("R",'Mapa de Riesgos'!$A$37),"")</f>
        <v/>
      </c>
      <c r="S32" s="237"/>
      <c r="T32" s="237" t="str">
        <f>IF(AND('Mapa de Riesgos'!$H$43="Baja",'Mapa de Riesgos'!$L$43="Menor"),CONCATENATE("R",'Mapa de Riesgos'!$A$43),"")</f>
        <v/>
      </c>
      <c r="U32" s="238"/>
      <c r="V32" s="236" t="str">
        <f>IF(AND('Mapa de Riesgos'!$H$30="Baja",'Mapa de Riesgos'!$L$30="Moderado"),CONCATENATE("R",'Mapa de Riesgos'!$A$30),"")</f>
        <v/>
      </c>
      <c r="W32" s="237"/>
      <c r="X32" s="237" t="str">
        <f>IF(AND('Mapa de Riesgos'!$H$37="Baja",'Mapa de Riesgos'!$L$37="Moderado"),CONCATENATE("R",'Mapa de Riesgos'!$A$37),"")</f>
        <v/>
      </c>
      <c r="Y32" s="237"/>
      <c r="Z32" s="237" t="str">
        <f>IF(AND('Mapa de Riesgos'!$H$43="Baja",'Mapa de Riesgos'!$L$43="Moderado"),CONCATENATE("R",'Mapa de Riesgos'!$A$43),"")</f>
        <v/>
      </c>
      <c r="AA32" s="238"/>
      <c r="AB32" s="220" t="str">
        <f>IF(AND('Mapa de Riesgos'!$H$30="Baja",'Mapa de Riesgos'!$L$30="Mayor"),CONCATENATE("R",'Mapa de Riesgos'!$A$30),"")</f>
        <v/>
      </c>
      <c r="AC32" s="216"/>
      <c r="AD32" s="216" t="str">
        <f>IF(AND('Mapa de Riesgos'!$H$37="Baja",'Mapa de Riesgos'!$L$37="Mayor"),CONCATENATE("R",'Mapa de Riesgos'!$A$37),"")</f>
        <v/>
      </c>
      <c r="AE32" s="216"/>
      <c r="AF32" s="216" t="str">
        <f>IF(AND('Mapa de Riesgos'!$H$43="Baja",'Mapa de Riesgos'!$L$43="Mayor"),CONCATENATE("R",'Mapa de Riesgos'!$A$43),"")</f>
        <v/>
      </c>
      <c r="AG32" s="217"/>
      <c r="AH32" s="227" t="str">
        <f>IF(AND('Mapa de Riesgos'!$H$30="Baja",'Mapa de Riesgos'!$L$30="Catastrófico"),CONCATENATE("R",'Mapa de Riesgos'!$A$30),"")</f>
        <v>R4</v>
      </c>
      <c r="AI32" s="228"/>
      <c r="AJ32" s="228" t="str">
        <f>IF(AND('Mapa de Riesgos'!$H$37="Baja",'Mapa de Riesgos'!$L$37="Catastrófico"),CONCATENATE("R",'Mapa de Riesgos'!$A$37),"")</f>
        <v/>
      </c>
      <c r="AK32" s="228"/>
      <c r="AL32" s="228" t="str">
        <f>IF(AND('Mapa de Riesgos'!$H$43="Baja",'Mapa de Riesgos'!$L$43="Catastrófico"),CONCATENATE("R",'Mapa de Riesgos'!$A$43),"")</f>
        <v/>
      </c>
      <c r="AM32" s="229"/>
      <c r="AN32" s="41"/>
      <c r="AO32" s="201"/>
      <c r="AP32" s="202"/>
      <c r="AQ32" s="202"/>
      <c r="AR32" s="202"/>
      <c r="AS32" s="202"/>
      <c r="AT32" s="203"/>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row>
    <row r="33" spans="1:80" x14ac:dyDescent="0.25">
      <c r="A33" s="41"/>
      <c r="B33" s="169"/>
      <c r="C33" s="169"/>
      <c r="D33" s="170"/>
      <c r="E33" s="210"/>
      <c r="F33" s="211"/>
      <c r="G33" s="211"/>
      <c r="H33" s="211"/>
      <c r="I33" s="211"/>
      <c r="J33" s="247"/>
      <c r="K33" s="245"/>
      <c r="L33" s="245"/>
      <c r="M33" s="245"/>
      <c r="N33" s="245"/>
      <c r="O33" s="246"/>
      <c r="P33" s="237"/>
      <c r="Q33" s="237"/>
      <c r="R33" s="237"/>
      <c r="S33" s="237"/>
      <c r="T33" s="237"/>
      <c r="U33" s="238"/>
      <c r="V33" s="236"/>
      <c r="W33" s="237"/>
      <c r="X33" s="237"/>
      <c r="Y33" s="237"/>
      <c r="Z33" s="237"/>
      <c r="AA33" s="238"/>
      <c r="AB33" s="220"/>
      <c r="AC33" s="216"/>
      <c r="AD33" s="216"/>
      <c r="AE33" s="216"/>
      <c r="AF33" s="216"/>
      <c r="AG33" s="217"/>
      <c r="AH33" s="227"/>
      <c r="AI33" s="228"/>
      <c r="AJ33" s="228"/>
      <c r="AK33" s="228"/>
      <c r="AL33" s="228"/>
      <c r="AM33" s="229"/>
      <c r="AN33" s="41"/>
      <c r="AO33" s="201"/>
      <c r="AP33" s="202"/>
      <c r="AQ33" s="202"/>
      <c r="AR33" s="202"/>
      <c r="AS33" s="202"/>
      <c r="AT33" s="203"/>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row>
    <row r="34" spans="1:80" x14ac:dyDescent="0.25">
      <c r="A34" s="41"/>
      <c r="B34" s="169"/>
      <c r="C34" s="169"/>
      <c r="D34" s="170"/>
      <c r="E34" s="210"/>
      <c r="F34" s="211"/>
      <c r="G34" s="211"/>
      <c r="H34" s="211"/>
      <c r="I34" s="211"/>
      <c r="J34" s="247" t="str">
        <f>IF(AND('Mapa de Riesgos'!$H$49="Baja",'Mapa de Riesgos'!$L$49="Leve"),CONCATENATE("R",'Mapa de Riesgos'!$A$49),"")</f>
        <v/>
      </c>
      <c r="K34" s="245"/>
      <c r="L34" s="245" t="str">
        <f>IF(AND('Mapa de Riesgos'!$H$55="Baja",'Mapa de Riesgos'!$L$55="Leve"),CONCATENATE("R",'Mapa de Riesgos'!$A$55),"")</f>
        <v/>
      </c>
      <c r="M34" s="245"/>
      <c r="N34" s="245" t="str">
        <f>IF(AND('Mapa de Riesgos'!$H$61="Baja",'Mapa de Riesgos'!$L$61="Leve"),CONCATENATE("R",'Mapa de Riesgos'!$A$61),"")</f>
        <v/>
      </c>
      <c r="O34" s="246"/>
      <c r="P34" s="237" t="str">
        <f>IF(AND('Mapa de Riesgos'!$H$49="Baja",'Mapa de Riesgos'!$L$49="Menor"),CONCATENATE("R",'Mapa de Riesgos'!$A$49),"")</f>
        <v/>
      </c>
      <c r="Q34" s="237"/>
      <c r="R34" s="237" t="str">
        <f>IF(AND('Mapa de Riesgos'!$H$55="Baja",'Mapa de Riesgos'!$L$55="Menor"),CONCATENATE("R",'Mapa de Riesgos'!$A$55),"")</f>
        <v/>
      </c>
      <c r="S34" s="237"/>
      <c r="T34" s="237" t="str">
        <f>IF(AND('Mapa de Riesgos'!$H$61="Baja",'Mapa de Riesgos'!$L$61="Menor"),CONCATENATE("R",'Mapa de Riesgos'!$A$61),"")</f>
        <v/>
      </c>
      <c r="U34" s="238"/>
      <c r="V34" s="236" t="str">
        <f>IF(AND('Mapa de Riesgos'!$H$49="Baja",'Mapa de Riesgos'!$L$49="Moderado"),CONCATENATE("R",'Mapa de Riesgos'!$A$49),"")</f>
        <v/>
      </c>
      <c r="W34" s="237"/>
      <c r="X34" s="237" t="str">
        <f>IF(AND('Mapa de Riesgos'!$H$55="Baja",'Mapa de Riesgos'!$L$55="Moderado"),CONCATENATE("R",'Mapa de Riesgos'!$A$55),"")</f>
        <v/>
      </c>
      <c r="Y34" s="237"/>
      <c r="Z34" s="237" t="str">
        <f>IF(AND('Mapa de Riesgos'!$H$61="Baja",'Mapa de Riesgos'!$L$61="Moderado"),CONCATENATE("R",'Mapa de Riesgos'!$A$61),"")</f>
        <v/>
      </c>
      <c r="AA34" s="238"/>
      <c r="AB34" s="220" t="str">
        <f>IF(AND('Mapa de Riesgos'!$H$49="Baja",'Mapa de Riesgos'!$L$49="Mayor"),CONCATENATE("R",'Mapa de Riesgos'!$A$49),"")</f>
        <v/>
      </c>
      <c r="AC34" s="216"/>
      <c r="AD34" s="216" t="str">
        <f>IF(AND('Mapa de Riesgos'!$H$55="Baja",'Mapa de Riesgos'!$L$55="Mayor"),CONCATENATE("R",'Mapa de Riesgos'!$A$55),"")</f>
        <v/>
      </c>
      <c r="AE34" s="216"/>
      <c r="AF34" s="216" t="str">
        <f>IF(AND('Mapa de Riesgos'!$H$61="Baja",'Mapa de Riesgos'!$L$61="Mayor"),CONCATENATE("R",'Mapa de Riesgos'!$A$61),"")</f>
        <v/>
      </c>
      <c r="AG34" s="217"/>
      <c r="AH34" s="227" t="str">
        <f>IF(AND('Mapa de Riesgos'!$H$49="Baja",'Mapa de Riesgos'!$L$49="Catastrófico"),CONCATENATE("R",'Mapa de Riesgos'!$A$49),"")</f>
        <v/>
      </c>
      <c r="AI34" s="228"/>
      <c r="AJ34" s="228" t="str">
        <f>IF(AND('Mapa de Riesgos'!$H$55="Baja",'Mapa de Riesgos'!$L$55="Catastrófico"),CONCATENATE("R",'Mapa de Riesgos'!$A$55),"")</f>
        <v/>
      </c>
      <c r="AK34" s="228"/>
      <c r="AL34" s="228" t="str">
        <f>IF(AND('Mapa de Riesgos'!$H$61="Baja",'Mapa de Riesgos'!$L$61="Catastrófico"),CONCATENATE("R",'Mapa de Riesgos'!$A$61),"")</f>
        <v/>
      </c>
      <c r="AM34" s="229"/>
      <c r="AN34" s="41"/>
      <c r="AO34" s="201"/>
      <c r="AP34" s="202"/>
      <c r="AQ34" s="202"/>
      <c r="AR34" s="202"/>
      <c r="AS34" s="202"/>
      <c r="AT34" s="203"/>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row>
    <row r="35" spans="1:80" x14ac:dyDescent="0.25">
      <c r="A35" s="41"/>
      <c r="B35" s="169"/>
      <c r="C35" s="169"/>
      <c r="D35" s="170"/>
      <c r="E35" s="210"/>
      <c r="F35" s="211"/>
      <c r="G35" s="211"/>
      <c r="H35" s="211"/>
      <c r="I35" s="211"/>
      <c r="J35" s="247"/>
      <c r="K35" s="245"/>
      <c r="L35" s="245"/>
      <c r="M35" s="245"/>
      <c r="N35" s="245"/>
      <c r="O35" s="246"/>
      <c r="P35" s="237"/>
      <c r="Q35" s="237"/>
      <c r="R35" s="237"/>
      <c r="S35" s="237"/>
      <c r="T35" s="237"/>
      <c r="U35" s="238"/>
      <c r="V35" s="236"/>
      <c r="W35" s="237"/>
      <c r="X35" s="237"/>
      <c r="Y35" s="237"/>
      <c r="Z35" s="237"/>
      <c r="AA35" s="238"/>
      <c r="AB35" s="220"/>
      <c r="AC35" s="216"/>
      <c r="AD35" s="216"/>
      <c r="AE35" s="216"/>
      <c r="AF35" s="216"/>
      <c r="AG35" s="217"/>
      <c r="AH35" s="227"/>
      <c r="AI35" s="228"/>
      <c r="AJ35" s="228"/>
      <c r="AK35" s="228"/>
      <c r="AL35" s="228"/>
      <c r="AM35" s="229"/>
      <c r="AN35" s="41"/>
      <c r="AO35" s="201"/>
      <c r="AP35" s="202"/>
      <c r="AQ35" s="202"/>
      <c r="AR35" s="202"/>
      <c r="AS35" s="202"/>
      <c r="AT35" s="203"/>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row>
    <row r="36" spans="1:80" x14ac:dyDescent="0.25">
      <c r="A36" s="41"/>
      <c r="B36" s="169"/>
      <c r="C36" s="169"/>
      <c r="D36" s="170"/>
      <c r="E36" s="210"/>
      <c r="F36" s="211"/>
      <c r="G36" s="211"/>
      <c r="H36" s="211"/>
      <c r="I36" s="211"/>
      <c r="J36" s="247" t="str">
        <f>IF(AND('Mapa de Riesgos'!$H$67="Baja",'Mapa de Riesgos'!$L$67="Leve"),CONCATENATE("R",'Mapa de Riesgos'!$A$67),"")</f>
        <v/>
      </c>
      <c r="K36" s="245"/>
      <c r="L36" s="245" t="str">
        <f>IF(AND('Mapa de Riesgos'!$H$73="Baja",'Mapa de Riesgos'!$L$73="Leve"),CONCATENATE("R",'Mapa de Riesgos'!$A$73),"")</f>
        <v/>
      </c>
      <c r="M36" s="245"/>
      <c r="N36" s="245" t="str">
        <f>IF(AND('Mapa de Riesgos'!$H$79="Baja",'Mapa de Riesgos'!$L$79="Leve"),CONCATENATE("R",'Mapa de Riesgos'!$A$79),"")</f>
        <v/>
      </c>
      <c r="O36" s="246"/>
      <c r="P36" s="237" t="str">
        <f>IF(AND('Mapa de Riesgos'!$H$67="Baja",'Mapa de Riesgos'!$L$67="Menor"),CONCATENATE("R",'Mapa de Riesgos'!$A$67),"")</f>
        <v/>
      </c>
      <c r="Q36" s="237"/>
      <c r="R36" s="237" t="str">
        <f>IF(AND('Mapa de Riesgos'!$H$73="Baja",'Mapa de Riesgos'!$L$73="Menor"),CONCATENATE("R",'Mapa de Riesgos'!$A$73),"")</f>
        <v/>
      </c>
      <c r="S36" s="237"/>
      <c r="T36" s="237" t="str">
        <f>IF(AND('Mapa de Riesgos'!$H$79="Baja",'Mapa de Riesgos'!$L$79="Menor"),CONCATENATE("R",'Mapa de Riesgos'!$A$79),"")</f>
        <v/>
      </c>
      <c r="U36" s="238"/>
      <c r="V36" s="236" t="str">
        <f>IF(AND('Mapa de Riesgos'!$H$67="Baja",'Mapa de Riesgos'!$L$67="Moderado"),CONCATENATE("R",'Mapa de Riesgos'!$A$67),"")</f>
        <v/>
      </c>
      <c r="W36" s="237"/>
      <c r="X36" s="237" t="str">
        <f>IF(AND('Mapa de Riesgos'!$H$73="Baja",'Mapa de Riesgos'!$L$73="Moderado"),CONCATENATE("R",'Mapa de Riesgos'!$A$73),"")</f>
        <v/>
      </c>
      <c r="Y36" s="237"/>
      <c r="Z36" s="237" t="str">
        <f>IF(AND('Mapa de Riesgos'!$H$79="Baja",'Mapa de Riesgos'!$L$79="Moderado"),CONCATENATE("R",'Mapa de Riesgos'!$A$79),"")</f>
        <v/>
      </c>
      <c r="AA36" s="238"/>
      <c r="AB36" s="220" t="str">
        <f>IF(AND('Mapa de Riesgos'!$H$67="Baja",'Mapa de Riesgos'!$L$67="Mayor"),CONCATENATE("R",'Mapa de Riesgos'!$A$67),"")</f>
        <v/>
      </c>
      <c r="AC36" s="216"/>
      <c r="AD36" s="216" t="str">
        <f>IF(AND('Mapa de Riesgos'!$H$73="Baja",'Mapa de Riesgos'!$L$73="Mayor"),CONCATENATE("R",'Mapa de Riesgos'!$A$73),"")</f>
        <v/>
      </c>
      <c r="AE36" s="216"/>
      <c r="AF36" s="216" t="str">
        <f>IF(AND('Mapa de Riesgos'!$H$79="Baja",'Mapa de Riesgos'!$L$79="Mayor"),CONCATENATE("R",'Mapa de Riesgos'!$A$79),"")</f>
        <v/>
      </c>
      <c r="AG36" s="217"/>
      <c r="AH36" s="227" t="str">
        <f>IF(AND('Mapa de Riesgos'!$H$67="Baja",'Mapa de Riesgos'!$L$67="Catastrófico"),CONCATENATE("R",'Mapa de Riesgos'!$A$67),"")</f>
        <v/>
      </c>
      <c r="AI36" s="228"/>
      <c r="AJ36" s="228" t="str">
        <f>IF(AND('Mapa de Riesgos'!$H$73="Baja",'Mapa de Riesgos'!$L$73="Catastrófico"),CONCATENATE("R",'Mapa de Riesgos'!$A$73),"")</f>
        <v/>
      </c>
      <c r="AK36" s="228"/>
      <c r="AL36" s="228" t="str">
        <f>IF(AND('Mapa de Riesgos'!$H$79="Baja",'Mapa de Riesgos'!$L$79="Catastrófico"),CONCATENATE("R",'Mapa de Riesgos'!$A$79),"")</f>
        <v/>
      </c>
      <c r="AM36" s="229"/>
      <c r="AN36" s="41"/>
      <c r="AO36" s="201"/>
      <c r="AP36" s="202"/>
      <c r="AQ36" s="202"/>
      <c r="AR36" s="202"/>
      <c r="AS36" s="202"/>
      <c r="AT36" s="203"/>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row>
    <row r="37" spans="1:80" ht="15.75" thickBot="1" x14ac:dyDescent="0.3">
      <c r="A37" s="41"/>
      <c r="B37" s="169"/>
      <c r="C37" s="169"/>
      <c r="D37" s="170"/>
      <c r="E37" s="213"/>
      <c r="F37" s="214"/>
      <c r="G37" s="214"/>
      <c r="H37" s="214"/>
      <c r="I37" s="214"/>
      <c r="J37" s="248"/>
      <c r="K37" s="249"/>
      <c r="L37" s="249"/>
      <c r="M37" s="249"/>
      <c r="N37" s="249"/>
      <c r="O37" s="250"/>
      <c r="P37" s="240"/>
      <c r="Q37" s="240"/>
      <c r="R37" s="240"/>
      <c r="S37" s="240"/>
      <c r="T37" s="240"/>
      <c r="U37" s="241"/>
      <c r="V37" s="239"/>
      <c r="W37" s="240"/>
      <c r="X37" s="240"/>
      <c r="Y37" s="240"/>
      <c r="Z37" s="240"/>
      <c r="AA37" s="241"/>
      <c r="AB37" s="224"/>
      <c r="AC37" s="225"/>
      <c r="AD37" s="225"/>
      <c r="AE37" s="225"/>
      <c r="AF37" s="225"/>
      <c r="AG37" s="226"/>
      <c r="AH37" s="230"/>
      <c r="AI37" s="231"/>
      <c r="AJ37" s="231"/>
      <c r="AK37" s="231"/>
      <c r="AL37" s="231"/>
      <c r="AM37" s="232"/>
      <c r="AN37" s="41"/>
      <c r="AO37" s="204"/>
      <c r="AP37" s="205"/>
      <c r="AQ37" s="205"/>
      <c r="AR37" s="205"/>
      <c r="AS37" s="205"/>
      <c r="AT37" s="206"/>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row>
    <row r="38" spans="1:80" x14ac:dyDescent="0.25">
      <c r="A38" s="41"/>
      <c r="B38" s="169"/>
      <c r="C38" s="169"/>
      <c r="D38" s="170"/>
      <c r="E38" s="207" t="s">
        <v>159</v>
      </c>
      <c r="F38" s="208"/>
      <c r="G38" s="208"/>
      <c r="H38" s="208"/>
      <c r="I38" s="209"/>
      <c r="J38" s="251" t="str">
        <f>IF(AND('Mapa de Riesgos'!$H$12="Muy Baja",'Mapa de Riesgos'!$L$12="Leve"),CONCATENATE("R",'Mapa de Riesgos'!$A$12),"")</f>
        <v/>
      </c>
      <c r="K38" s="252"/>
      <c r="L38" s="252" t="str">
        <f>IF(AND('Mapa de Riesgos'!$H$18="Muy Baja",'Mapa de Riesgos'!$L$18="Leve"),CONCATENATE("R",'Mapa de Riesgos'!$A$18),"")</f>
        <v/>
      </c>
      <c r="M38" s="252"/>
      <c r="N38" s="252" t="str">
        <f>IF(AND('Mapa de Riesgos'!$H$24="Muy Baja",'Mapa de Riesgos'!$L$24="Leve"),CONCATENATE("R",'Mapa de Riesgos'!$A$24),"")</f>
        <v/>
      </c>
      <c r="O38" s="253"/>
      <c r="P38" s="251" t="str">
        <f>IF(AND('Mapa de Riesgos'!$H$12="Muy Baja",'Mapa de Riesgos'!$L$12="Menor"),CONCATENATE("R",'Mapa de Riesgos'!$A$12),"")</f>
        <v/>
      </c>
      <c r="Q38" s="252"/>
      <c r="R38" s="252" t="str">
        <f>IF(AND('Mapa de Riesgos'!$H$18="Muy Baja",'Mapa de Riesgos'!$L$18="Menor"),CONCATENATE("R",'Mapa de Riesgos'!$A$18),"")</f>
        <v/>
      </c>
      <c r="S38" s="252"/>
      <c r="T38" s="252" t="str">
        <f>IF(AND('Mapa de Riesgos'!$H$24="Muy Baja",'Mapa de Riesgos'!$L$24="Menor"),CONCATENATE("R",'Mapa de Riesgos'!$A$24),"")</f>
        <v/>
      </c>
      <c r="U38" s="253"/>
      <c r="V38" s="242" t="str">
        <f>IF(AND('Mapa de Riesgos'!$H$12="Muy Baja",'Mapa de Riesgos'!$L$12="Moderado"),CONCATENATE("R",'Mapa de Riesgos'!$A$12),"")</f>
        <v/>
      </c>
      <c r="W38" s="243"/>
      <c r="X38" s="243" t="str">
        <f>IF(AND('Mapa de Riesgos'!$H$18="Muy Baja",'Mapa de Riesgos'!$L$18="Moderado"),CONCATENATE("R",'Mapa de Riesgos'!$A$18),"")</f>
        <v/>
      </c>
      <c r="Y38" s="243"/>
      <c r="Z38" s="243" t="str">
        <f>IF(AND('Mapa de Riesgos'!$H$24="Muy Baja",'Mapa de Riesgos'!$L$24="Moderado"),CONCATENATE("R",'Mapa de Riesgos'!$A$24),"")</f>
        <v/>
      </c>
      <c r="AA38" s="244"/>
      <c r="AB38" s="218" t="str">
        <f>IF(AND('Mapa de Riesgos'!$H$12="Muy Baja",'Mapa de Riesgos'!$L$12="Mayor"),CONCATENATE("R",'Mapa de Riesgos'!$A$12),"")</f>
        <v/>
      </c>
      <c r="AC38" s="219"/>
      <c r="AD38" s="219" t="str">
        <f>IF(AND('Mapa de Riesgos'!$H$18="Muy Baja",'Mapa de Riesgos'!$L$18="Mayor"),CONCATENATE("R",'Mapa de Riesgos'!$A$18),"")</f>
        <v/>
      </c>
      <c r="AE38" s="219"/>
      <c r="AF38" s="219" t="str">
        <f>IF(AND('Mapa de Riesgos'!$H$24="Muy Baja",'Mapa de Riesgos'!$L$24="Mayor"),CONCATENATE("R",'Mapa de Riesgos'!$A$24),"")</f>
        <v/>
      </c>
      <c r="AG38" s="221"/>
      <c r="AH38" s="233" t="str">
        <f>IF(AND('Mapa de Riesgos'!$H$12="Muy Baja",'Mapa de Riesgos'!$L$12="Catastrófico"),CONCATENATE("R",'Mapa de Riesgos'!$A$12),"")</f>
        <v/>
      </c>
      <c r="AI38" s="234"/>
      <c r="AJ38" s="234" t="str">
        <f>IF(AND('Mapa de Riesgos'!$H$18="Muy Baja",'Mapa de Riesgos'!$L$18="Catastrófico"),CONCATENATE("R",'Mapa de Riesgos'!$A$18),"")</f>
        <v/>
      </c>
      <c r="AK38" s="234"/>
      <c r="AL38" s="234" t="str">
        <f>IF(AND('Mapa de Riesgos'!$H$24="Muy Baja",'Mapa de Riesgos'!$L$24="Catastrófico"),CONCATENATE("R",'Mapa de Riesgos'!$A$24),"")</f>
        <v/>
      </c>
      <c r="AM38" s="235"/>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row>
    <row r="39" spans="1:80" x14ac:dyDescent="0.25">
      <c r="A39" s="41"/>
      <c r="B39" s="169"/>
      <c r="C39" s="169"/>
      <c r="D39" s="170"/>
      <c r="E39" s="210"/>
      <c r="F39" s="211"/>
      <c r="G39" s="211"/>
      <c r="H39" s="211"/>
      <c r="I39" s="212"/>
      <c r="J39" s="247"/>
      <c r="K39" s="245"/>
      <c r="L39" s="245"/>
      <c r="M39" s="245"/>
      <c r="N39" s="245"/>
      <c r="O39" s="246"/>
      <c r="P39" s="247"/>
      <c r="Q39" s="245"/>
      <c r="R39" s="245"/>
      <c r="S39" s="245"/>
      <c r="T39" s="245"/>
      <c r="U39" s="246"/>
      <c r="V39" s="236"/>
      <c r="W39" s="237"/>
      <c r="X39" s="237"/>
      <c r="Y39" s="237"/>
      <c r="Z39" s="237"/>
      <c r="AA39" s="238"/>
      <c r="AB39" s="220"/>
      <c r="AC39" s="216"/>
      <c r="AD39" s="216"/>
      <c r="AE39" s="216"/>
      <c r="AF39" s="216"/>
      <c r="AG39" s="217"/>
      <c r="AH39" s="227"/>
      <c r="AI39" s="228"/>
      <c r="AJ39" s="228"/>
      <c r="AK39" s="228"/>
      <c r="AL39" s="228"/>
      <c r="AM39" s="229"/>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row>
    <row r="40" spans="1:80" x14ac:dyDescent="0.25">
      <c r="A40" s="41"/>
      <c r="B40" s="169"/>
      <c r="C40" s="169"/>
      <c r="D40" s="170"/>
      <c r="E40" s="210"/>
      <c r="F40" s="211"/>
      <c r="G40" s="211"/>
      <c r="H40" s="211"/>
      <c r="I40" s="212"/>
      <c r="J40" s="247" t="str">
        <f>IF(AND('Mapa de Riesgos'!$H$30="Muy Baja",'Mapa de Riesgos'!$L$30="Leve"),CONCATENATE("R",'Mapa de Riesgos'!$A$30),"")</f>
        <v/>
      </c>
      <c r="K40" s="245"/>
      <c r="L40" s="245" t="str">
        <f>IF(AND('Mapa de Riesgos'!$H$37="Muy Baja",'Mapa de Riesgos'!$L$37="Leve"),CONCATENATE("R",'Mapa de Riesgos'!$A$37),"")</f>
        <v/>
      </c>
      <c r="M40" s="245"/>
      <c r="N40" s="245" t="str">
        <f>IF(AND('Mapa de Riesgos'!$H$43="Muy Baja",'Mapa de Riesgos'!$L$43="Leve"),CONCATENATE("R",'Mapa de Riesgos'!$A$43),"")</f>
        <v/>
      </c>
      <c r="O40" s="246"/>
      <c r="P40" s="247" t="str">
        <f>IF(AND('Mapa de Riesgos'!$H$30="Muy Baja",'Mapa de Riesgos'!$L$30="Menor"),CONCATENATE("R",'Mapa de Riesgos'!$A$30),"")</f>
        <v/>
      </c>
      <c r="Q40" s="245"/>
      <c r="R40" s="245" t="str">
        <f>IF(AND('Mapa de Riesgos'!$H$37="Muy Baja",'Mapa de Riesgos'!$L$37="Menor"),CONCATENATE("R",'Mapa de Riesgos'!$A$37),"")</f>
        <v/>
      </c>
      <c r="S40" s="245"/>
      <c r="T40" s="245" t="str">
        <f>IF(AND('Mapa de Riesgos'!$H$43="Muy Baja",'Mapa de Riesgos'!$L$43="Menor"),CONCATENATE("R",'Mapa de Riesgos'!$A$43),"")</f>
        <v/>
      </c>
      <c r="U40" s="246"/>
      <c r="V40" s="236" t="str">
        <f>IF(AND('Mapa de Riesgos'!$H$30="Muy Baja",'Mapa de Riesgos'!$L$30="Moderado"),CONCATENATE("R",'Mapa de Riesgos'!$A$30),"")</f>
        <v/>
      </c>
      <c r="W40" s="237"/>
      <c r="X40" s="237" t="str">
        <f>IF(AND('Mapa de Riesgos'!$H$37="Muy Baja",'Mapa de Riesgos'!$L$37="Moderado"),CONCATENATE("R",'Mapa de Riesgos'!$A$37),"")</f>
        <v/>
      </c>
      <c r="Y40" s="237"/>
      <c r="Z40" s="237" t="str">
        <f>IF(AND('Mapa de Riesgos'!$H$43="Muy Baja",'Mapa de Riesgos'!$L$43="Moderado"),CONCATENATE("R",'Mapa de Riesgos'!$A$43),"")</f>
        <v/>
      </c>
      <c r="AA40" s="238"/>
      <c r="AB40" s="220" t="str">
        <f>IF(AND('Mapa de Riesgos'!$H$30="Muy Baja",'Mapa de Riesgos'!$L$30="Mayor"),CONCATENATE("R",'Mapa de Riesgos'!$A$30),"")</f>
        <v/>
      </c>
      <c r="AC40" s="216"/>
      <c r="AD40" s="216" t="str">
        <f>IF(AND('Mapa de Riesgos'!$H$37="Muy Baja",'Mapa de Riesgos'!$L$37="Mayor"),CONCATENATE("R",'Mapa de Riesgos'!$A$37),"")</f>
        <v/>
      </c>
      <c r="AE40" s="216"/>
      <c r="AF40" s="216" t="str">
        <f>IF(AND('Mapa de Riesgos'!$H$43="Muy Baja",'Mapa de Riesgos'!$L$43="Mayor"),CONCATENATE("R",'Mapa de Riesgos'!$A$43),"")</f>
        <v/>
      </c>
      <c r="AG40" s="217"/>
      <c r="AH40" s="227" t="str">
        <f>IF(AND('Mapa de Riesgos'!$H$30="Muy Baja",'Mapa de Riesgos'!$L$30="Catastrófico"),CONCATENATE("R",'Mapa de Riesgos'!$A$30),"")</f>
        <v/>
      </c>
      <c r="AI40" s="228"/>
      <c r="AJ40" s="228" t="str">
        <f>IF(AND('Mapa de Riesgos'!$H$37="Muy Baja",'Mapa de Riesgos'!$L$37="Catastrófico"),CONCATENATE("R",'Mapa de Riesgos'!$A$37),"")</f>
        <v/>
      </c>
      <c r="AK40" s="228"/>
      <c r="AL40" s="228" t="str">
        <f>IF(AND('Mapa de Riesgos'!$H$43="Muy Baja",'Mapa de Riesgos'!$L$43="Catastrófico"),CONCATENATE("R",'Mapa de Riesgos'!$A$43),"")</f>
        <v/>
      </c>
      <c r="AM40" s="229"/>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row>
    <row r="41" spans="1:80" x14ac:dyDescent="0.25">
      <c r="A41" s="41"/>
      <c r="B41" s="169"/>
      <c r="C41" s="169"/>
      <c r="D41" s="170"/>
      <c r="E41" s="210"/>
      <c r="F41" s="211"/>
      <c r="G41" s="211"/>
      <c r="H41" s="211"/>
      <c r="I41" s="212"/>
      <c r="J41" s="247"/>
      <c r="K41" s="245"/>
      <c r="L41" s="245"/>
      <c r="M41" s="245"/>
      <c r="N41" s="245"/>
      <c r="O41" s="246"/>
      <c r="P41" s="247"/>
      <c r="Q41" s="245"/>
      <c r="R41" s="245"/>
      <c r="S41" s="245"/>
      <c r="T41" s="245"/>
      <c r="U41" s="246"/>
      <c r="V41" s="236"/>
      <c r="W41" s="237"/>
      <c r="X41" s="237"/>
      <c r="Y41" s="237"/>
      <c r="Z41" s="237"/>
      <c r="AA41" s="238"/>
      <c r="AB41" s="220"/>
      <c r="AC41" s="216"/>
      <c r="AD41" s="216"/>
      <c r="AE41" s="216"/>
      <c r="AF41" s="216"/>
      <c r="AG41" s="217"/>
      <c r="AH41" s="227"/>
      <c r="AI41" s="228"/>
      <c r="AJ41" s="228"/>
      <c r="AK41" s="228"/>
      <c r="AL41" s="228"/>
      <c r="AM41" s="229"/>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row>
    <row r="42" spans="1:80" x14ac:dyDescent="0.25">
      <c r="A42" s="41"/>
      <c r="B42" s="169"/>
      <c r="C42" s="169"/>
      <c r="D42" s="170"/>
      <c r="E42" s="210"/>
      <c r="F42" s="211"/>
      <c r="G42" s="211"/>
      <c r="H42" s="211"/>
      <c r="I42" s="212"/>
      <c r="J42" s="247" t="str">
        <f>IF(AND('Mapa de Riesgos'!$H$49="Muy Baja",'Mapa de Riesgos'!$L$49="Leve"),CONCATENATE("R",'Mapa de Riesgos'!$A$49),"")</f>
        <v/>
      </c>
      <c r="K42" s="245"/>
      <c r="L42" s="245" t="str">
        <f>IF(AND('Mapa de Riesgos'!$H$55="Muy Baja",'Mapa de Riesgos'!$L$55="Leve"),CONCATENATE("R",'Mapa de Riesgos'!$A$55),"")</f>
        <v/>
      </c>
      <c r="M42" s="245"/>
      <c r="N42" s="245" t="str">
        <f>IF(AND('Mapa de Riesgos'!$H$61="Muy Baja",'Mapa de Riesgos'!$L$61="Leve"),CONCATENATE("R",'Mapa de Riesgos'!$A$61),"")</f>
        <v/>
      </c>
      <c r="O42" s="246"/>
      <c r="P42" s="247" t="str">
        <f>IF(AND('Mapa de Riesgos'!$H$49="Muy Baja",'Mapa de Riesgos'!$L$49="Menor"),CONCATENATE("R",'Mapa de Riesgos'!$A$49),"")</f>
        <v/>
      </c>
      <c r="Q42" s="245"/>
      <c r="R42" s="245" t="str">
        <f>IF(AND('Mapa de Riesgos'!$H$55="Muy Baja",'Mapa de Riesgos'!$L$55="Menor"),CONCATENATE("R",'Mapa de Riesgos'!$A$55),"")</f>
        <v/>
      </c>
      <c r="S42" s="245"/>
      <c r="T42" s="245" t="str">
        <f>IF(AND('Mapa de Riesgos'!$H$61="Muy Baja",'Mapa de Riesgos'!$L$61="Menor"),CONCATENATE("R",'Mapa de Riesgos'!$A$61),"")</f>
        <v/>
      </c>
      <c r="U42" s="246"/>
      <c r="V42" s="236" t="str">
        <f>IF(AND('Mapa de Riesgos'!$H$49="Muy Baja",'Mapa de Riesgos'!$L$49="Moderado"),CONCATENATE("R",'Mapa de Riesgos'!$A$49),"")</f>
        <v/>
      </c>
      <c r="W42" s="237"/>
      <c r="X42" s="237" t="str">
        <f>IF(AND('Mapa de Riesgos'!$H$55="Muy Baja",'Mapa de Riesgos'!$L$55="Moderado"),CONCATENATE("R",'Mapa de Riesgos'!$A$55),"")</f>
        <v/>
      </c>
      <c r="Y42" s="237"/>
      <c r="Z42" s="237" t="str">
        <f>IF(AND('Mapa de Riesgos'!$H$61="Muy Baja",'Mapa de Riesgos'!$L$61="Moderado"),CONCATENATE("R",'Mapa de Riesgos'!$A$61),"")</f>
        <v/>
      </c>
      <c r="AA42" s="238"/>
      <c r="AB42" s="220" t="str">
        <f>IF(AND('Mapa de Riesgos'!$H$49="Muy Baja",'Mapa de Riesgos'!$L$49="Mayor"),CONCATENATE("R",'Mapa de Riesgos'!$A$49),"")</f>
        <v/>
      </c>
      <c r="AC42" s="216"/>
      <c r="AD42" s="216" t="str">
        <f>IF(AND('Mapa de Riesgos'!$H$55="Muy Baja",'Mapa de Riesgos'!$L$55="Mayor"),CONCATENATE("R",'Mapa de Riesgos'!$A$55),"")</f>
        <v/>
      </c>
      <c r="AE42" s="216"/>
      <c r="AF42" s="216" t="str">
        <f>IF(AND('Mapa de Riesgos'!$H$61="Muy Baja",'Mapa de Riesgos'!$L$61="Mayor"),CONCATENATE("R",'Mapa de Riesgos'!$A$61),"")</f>
        <v/>
      </c>
      <c r="AG42" s="217"/>
      <c r="AH42" s="227" t="str">
        <f>IF(AND('Mapa de Riesgos'!$H$49="Muy Baja",'Mapa de Riesgos'!$L$49="Catastrófico"),CONCATENATE("R",'Mapa de Riesgos'!$A$49),"")</f>
        <v/>
      </c>
      <c r="AI42" s="228"/>
      <c r="AJ42" s="228" t="str">
        <f>IF(AND('Mapa de Riesgos'!$H$55="Muy Baja",'Mapa de Riesgos'!$L$55="Catastrófico"),CONCATENATE("R",'Mapa de Riesgos'!$A$55),"")</f>
        <v/>
      </c>
      <c r="AK42" s="228"/>
      <c r="AL42" s="228" t="str">
        <f>IF(AND('Mapa de Riesgos'!$H$61="Muy Baja",'Mapa de Riesgos'!$L$61="Catastrófico"),CONCATENATE("R",'Mapa de Riesgos'!$A$61),"")</f>
        <v/>
      </c>
      <c r="AM42" s="229"/>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row>
    <row r="43" spans="1:80" x14ac:dyDescent="0.25">
      <c r="A43" s="41"/>
      <c r="B43" s="169"/>
      <c r="C43" s="169"/>
      <c r="D43" s="170"/>
      <c r="E43" s="210"/>
      <c r="F43" s="211"/>
      <c r="G43" s="211"/>
      <c r="H43" s="211"/>
      <c r="I43" s="212"/>
      <c r="J43" s="247"/>
      <c r="K43" s="245"/>
      <c r="L43" s="245"/>
      <c r="M43" s="245"/>
      <c r="N43" s="245"/>
      <c r="O43" s="246"/>
      <c r="P43" s="247"/>
      <c r="Q43" s="245"/>
      <c r="R43" s="245"/>
      <c r="S43" s="245"/>
      <c r="T43" s="245"/>
      <c r="U43" s="246"/>
      <c r="V43" s="236"/>
      <c r="W43" s="237"/>
      <c r="X43" s="237"/>
      <c r="Y43" s="237"/>
      <c r="Z43" s="237"/>
      <c r="AA43" s="238"/>
      <c r="AB43" s="220"/>
      <c r="AC43" s="216"/>
      <c r="AD43" s="216"/>
      <c r="AE43" s="216"/>
      <c r="AF43" s="216"/>
      <c r="AG43" s="217"/>
      <c r="AH43" s="227"/>
      <c r="AI43" s="228"/>
      <c r="AJ43" s="228"/>
      <c r="AK43" s="228"/>
      <c r="AL43" s="228"/>
      <c r="AM43" s="229"/>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row>
    <row r="44" spans="1:80" x14ac:dyDescent="0.25">
      <c r="A44" s="41"/>
      <c r="B44" s="169"/>
      <c r="C44" s="169"/>
      <c r="D44" s="170"/>
      <c r="E44" s="210"/>
      <c r="F44" s="211"/>
      <c r="G44" s="211"/>
      <c r="H44" s="211"/>
      <c r="I44" s="212"/>
      <c r="J44" s="247" t="str">
        <f>IF(AND('Mapa de Riesgos'!$H$67="Muy Baja",'Mapa de Riesgos'!$L$67="Leve"),CONCATENATE("R",'Mapa de Riesgos'!$A$67),"")</f>
        <v/>
      </c>
      <c r="K44" s="245"/>
      <c r="L44" s="245" t="str">
        <f>IF(AND('Mapa de Riesgos'!$H$73="Muy Baja",'Mapa de Riesgos'!$L$73="Leve"),CONCATENATE("R",'Mapa de Riesgos'!$A$73),"")</f>
        <v/>
      </c>
      <c r="M44" s="245"/>
      <c r="N44" s="245" t="str">
        <f>IF(AND('Mapa de Riesgos'!$H$79="Muy Baja",'Mapa de Riesgos'!$L$79="Leve"),CONCATENATE("R",'Mapa de Riesgos'!$A$79),"")</f>
        <v/>
      </c>
      <c r="O44" s="246"/>
      <c r="P44" s="247" t="str">
        <f>IF(AND('Mapa de Riesgos'!$H$67="Muy Baja",'Mapa de Riesgos'!$L$67="Menor"),CONCATENATE("R",'Mapa de Riesgos'!$A$67),"")</f>
        <v/>
      </c>
      <c r="Q44" s="245"/>
      <c r="R44" s="245" t="str">
        <f>IF(AND('Mapa de Riesgos'!$H$73="Muy Baja",'Mapa de Riesgos'!$L$73="Menor"),CONCATENATE("R",'Mapa de Riesgos'!$A$73),"")</f>
        <v/>
      </c>
      <c r="S44" s="245"/>
      <c r="T44" s="245" t="str">
        <f>IF(AND('Mapa de Riesgos'!$H$79="Muy Baja",'Mapa de Riesgos'!$L$79="Menor"),CONCATENATE("R",'Mapa de Riesgos'!$A$79),"")</f>
        <v/>
      </c>
      <c r="U44" s="246"/>
      <c r="V44" s="236" t="str">
        <f>IF(AND('Mapa de Riesgos'!$H$67="Muy Baja",'Mapa de Riesgos'!$L$67="Moderado"),CONCATENATE("R",'Mapa de Riesgos'!$A$67),"")</f>
        <v/>
      </c>
      <c r="W44" s="237"/>
      <c r="X44" s="237" t="str">
        <f>IF(AND('Mapa de Riesgos'!$H$73="Muy Baja",'Mapa de Riesgos'!$L$73="Moderado"),CONCATENATE("R",'Mapa de Riesgos'!$A$73),"")</f>
        <v/>
      </c>
      <c r="Y44" s="237"/>
      <c r="Z44" s="237" t="str">
        <f>IF(AND('Mapa de Riesgos'!$H$79="Muy Baja",'Mapa de Riesgos'!$L$79="Moderado"),CONCATENATE("R",'Mapa de Riesgos'!$A$79),"")</f>
        <v/>
      </c>
      <c r="AA44" s="238"/>
      <c r="AB44" s="220" t="str">
        <f>IF(AND('Mapa de Riesgos'!$H$67="Muy Baja",'Mapa de Riesgos'!$L$67="Mayor"),CONCATENATE("R",'Mapa de Riesgos'!$A$67),"")</f>
        <v/>
      </c>
      <c r="AC44" s="216"/>
      <c r="AD44" s="216" t="str">
        <f>IF(AND('Mapa de Riesgos'!$H$73="Muy Baja",'Mapa de Riesgos'!$L$73="Mayor"),CONCATENATE("R",'Mapa de Riesgos'!$A$73),"")</f>
        <v/>
      </c>
      <c r="AE44" s="216"/>
      <c r="AF44" s="216" t="str">
        <f>IF(AND('Mapa de Riesgos'!$H$79="Muy Baja",'Mapa de Riesgos'!$L$79="Mayor"),CONCATENATE("R",'Mapa de Riesgos'!$A$79),"")</f>
        <v/>
      </c>
      <c r="AG44" s="217"/>
      <c r="AH44" s="227" t="str">
        <f>IF(AND('Mapa de Riesgos'!$H$67="Muy Baja",'Mapa de Riesgos'!$L$67="Catastrófico"),CONCATENATE("R",'Mapa de Riesgos'!$A$67),"")</f>
        <v/>
      </c>
      <c r="AI44" s="228"/>
      <c r="AJ44" s="228" t="str">
        <f>IF(AND('Mapa de Riesgos'!$H$73="Muy Baja",'Mapa de Riesgos'!$L$73="Catastrófico"),CONCATENATE("R",'Mapa de Riesgos'!$A$73),"")</f>
        <v/>
      </c>
      <c r="AK44" s="228"/>
      <c r="AL44" s="228" t="str">
        <f>IF(AND('Mapa de Riesgos'!$H$79="Muy Baja",'Mapa de Riesgos'!$L$79="Catastrófico"),CONCATENATE("R",'Mapa de Riesgos'!$A$79),"")</f>
        <v/>
      </c>
      <c r="AM44" s="229"/>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row>
    <row r="45" spans="1:80" ht="15.75" thickBot="1" x14ac:dyDescent="0.3">
      <c r="A45" s="41"/>
      <c r="B45" s="169"/>
      <c r="C45" s="169"/>
      <c r="D45" s="170"/>
      <c r="E45" s="213"/>
      <c r="F45" s="214"/>
      <c r="G45" s="214"/>
      <c r="H45" s="214"/>
      <c r="I45" s="215"/>
      <c r="J45" s="248"/>
      <c r="K45" s="249"/>
      <c r="L45" s="249"/>
      <c r="M45" s="249"/>
      <c r="N45" s="249"/>
      <c r="O45" s="250"/>
      <c r="P45" s="248"/>
      <c r="Q45" s="249"/>
      <c r="R45" s="249"/>
      <c r="S45" s="249"/>
      <c r="T45" s="249"/>
      <c r="U45" s="250"/>
      <c r="V45" s="239"/>
      <c r="W45" s="240"/>
      <c r="X45" s="240"/>
      <c r="Y45" s="240"/>
      <c r="Z45" s="240"/>
      <c r="AA45" s="241"/>
      <c r="AB45" s="224"/>
      <c r="AC45" s="225"/>
      <c r="AD45" s="225"/>
      <c r="AE45" s="225"/>
      <c r="AF45" s="225"/>
      <c r="AG45" s="226"/>
      <c r="AH45" s="230"/>
      <c r="AI45" s="231"/>
      <c r="AJ45" s="231"/>
      <c r="AK45" s="231"/>
      <c r="AL45" s="231"/>
      <c r="AM45" s="232"/>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row>
    <row r="46" spans="1:80" x14ac:dyDescent="0.25">
      <c r="A46" s="41"/>
      <c r="B46" s="41"/>
      <c r="C46" s="41"/>
      <c r="D46" s="41"/>
      <c r="E46" s="41"/>
      <c r="F46" s="41"/>
      <c r="G46" s="41"/>
      <c r="H46" s="41"/>
      <c r="I46" s="41"/>
      <c r="J46" s="207" t="s">
        <v>160</v>
      </c>
      <c r="K46" s="208"/>
      <c r="L46" s="208"/>
      <c r="M46" s="208"/>
      <c r="N46" s="208"/>
      <c r="O46" s="209"/>
      <c r="P46" s="207" t="s">
        <v>161</v>
      </c>
      <c r="Q46" s="208"/>
      <c r="R46" s="208"/>
      <c r="S46" s="208"/>
      <c r="T46" s="208"/>
      <c r="U46" s="209"/>
      <c r="V46" s="207" t="s">
        <v>162</v>
      </c>
      <c r="W46" s="208"/>
      <c r="X46" s="208"/>
      <c r="Y46" s="208"/>
      <c r="Z46" s="208"/>
      <c r="AA46" s="209"/>
      <c r="AB46" s="207" t="s">
        <v>163</v>
      </c>
      <c r="AC46" s="223"/>
      <c r="AD46" s="208"/>
      <c r="AE46" s="208"/>
      <c r="AF46" s="208"/>
      <c r="AG46" s="209"/>
      <c r="AH46" s="207" t="s">
        <v>164</v>
      </c>
      <c r="AI46" s="208"/>
      <c r="AJ46" s="208"/>
      <c r="AK46" s="208"/>
      <c r="AL46" s="208"/>
      <c r="AM46" s="209"/>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row>
    <row r="47" spans="1:80" x14ac:dyDescent="0.25">
      <c r="A47" s="41"/>
      <c r="B47" s="41"/>
      <c r="C47" s="41"/>
      <c r="D47" s="41"/>
      <c r="E47" s="41"/>
      <c r="F47" s="41"/>
      <c r="G47" s="41"/>
      <c r="H47" s="41"/>
      <c r="I47" s="41"/>
      <c r="J47" s="210"/>
      <c r="K47" s="211"/>
      <c r="L47" s="211"/>
      <c r="M47" s="211"/>
      <c r="N47" s="211"/>
      <c r="O47" s="212"/>
      <c r="P47" s="210"/>
      <c r="Q47" s="211"/>
      <c r="R47" s="211"/>
      <c r="S47" s="211"/>
      <c r="T47" s="211"/>
      <c r="U47" s="212"/>
      <c r="V47" s="210"/>
      <c r="W47" s="211"/>
      <c r="X47" s="211"/>
      <c r="Y47" s="211"/>
      <c r="Z47" s="211"/>
      <c r="AA47" s="212"/>
      <c r="AB47" s="210"/>
      <c r="AC47" s="211"/>
      <c r="AD47" s="211"/>
      <c r="AE47" s="211"/>
      <c r="AF47" s="211"/>
      <c r="AG47" s="212"/>
      <c r="AH47" s="210"/>
      <c r="AI47" s="211"/>
      <c r="AJ47" s="211"/>
      <c r="AK47" s="211"/>
      <c r="AL47" s="211"/>
      <c r="AM47" s="212"/>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row>
    <row r="48" spans="1:80" x14ac:dyDescent="0.25">
      <c r="A48" s="41"/>
      <c r="B48" s="41"/>
      <c r="C48" s="41"/>
      <c r="D48" s="41"/>
      <c r="E48" s="41"/>
      <c r="F48" s="41"/>
      <c r="G48" s="41"/>
      <c r="H48" s="41"/>
      <c r="I48" s="41"/>
      <c r="J48" s="210"/>
      <c r="K48" s="211"/>
      <c r="L48" s="211"/>
      <c r="M48" s="211"/>
      <c r="N48" s="211"/>
      <c r="O48" s="212"/>
      <c r="P48" s="210"/>
      <c r="Q48" s="211"/>
      <c r="R48" s="211"/>
      <c r="S48" s="211"/>
      <c r="T48" s="211"/>
      <c r="U48" s="212"/>
      <c r="V48" s="210"/>
      <c r="W48" s="211"/>
      <c r="X48" s="211"/>
      <c r="Y48" s="211"/>
      <c r="Z48" s="211"/>
      <c r="AA48" s="212"/>
      <c r="AB48" s="210"/>
      <c r="AC48" s="211"/>
      <c r="AD48" s="211"/>
      <c r="AE48" s="211"/>
      <c r="AF48" s="211"/>
      <c r="AG48" s="212"/>
      <c r="AH48" s="210"/>
      <c r="AI48" s="211"/>
      <c r="AJ48" s="211"/>
      <c r="AK48" s="211"/>
      <c r="AL48" s="211"/>
      <c r="AM48" s="212"/>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row>
    <row r="49" spans="1:80" x14ac:dyDescent="0.25">
      <c r="A49" s="41"/>
      <c r="B49" s="41"/>
      <c r="C49" s="41"/>
      <c r="D49" s="41"/>
      <c r="E49" s="41"/>
      <c r="F49" s="41"/>
      <c r="G49" s="41"/>
      <c r="H49" s="41"/>
      <c r="I49" s="41"/>
      <c r="J49" s="210"/>
      <c r="K49" s="211"/>
      <c r="L49" s="211"/>
      <c r="M49" s="211"/>
      <c r="N49" s="211"/>
      <c r="O49" s="212"/>
      <c r="P49" s="210"/>
      <c r="Q49" s="211"/>
      <c r="R49" s="211"/>
      <c r="S49" s="211"/>
      <c r="T49" s="211"/>
      <c r="U49" s="212"/>
      <c r="V49" s="210"/>
      <c r="W49" s="211"/>
      <c r="X49" s="211"/>
      <c r="Y49" s="211"/>
      <c r="Z49" s="211"/>
      <c r="AA49" s="212"/>
      <c r="AB49" s="210"/>
      <c r="AC49" s="211"/>
      <c r="AD49" s="211"/>
      <c r="AE49" s="211"/>
      <c r="AF49" s="211"/>
      <c r="AG49" s="212"/>
      <c r="AH49" s="210"/>
      <c r="AI49" s="211"/>
      <c r="AJ49" s="211"/>
      <c r="AK49" s="211"/>
      <c r="AL49" s="211"/>
      <c r="AM49" s="212"/>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row>
    <row r="50" spans="1:80" x14ac:dyDescent="0.25">
      <c r="A50" s="41"/>
      <c r="B50" s="41"/>
      <c r="C50" s="41"/>
      <c r="D50" s="41"/>
      <c r="E50" s="41"/>
      <c r="F50" s="41"/>
      <c r="G50" s="41"/>
      <c r="H50" s="41"/>
      <c r="I50" s="41"/>
      <c r="J50" s="210"/>
      <c r="K50" s="211"/>
      <c r="L50" s="211"/>
      <c r="M50" s="211"/>
      <c r="N50" s="211"/>
      <c r="O50" s="212"/>
      <c r="P50" s="210"/>
      <c r="Q50" s="211"/>
      <c r="R50" s="211"/>
      <c r="S50" s="211"/>
      <c r="T50" s="211"/>
      <c r="U50" s="212"/>
      <c r="V50" s="210"/>
      <c r="W50" s="211"/>
      <c r="X50" s="211"/>
      <c r="Y50" s="211"/>
      <c r="Z50" s="211"/>
      <c r="AA50" s="212"/>
      <c r="AB50" s="210"/>
      <c r="AC50" s="211"/>
      <c r="AD50" s="211"/>
      <c r="AE50" s="211"/>
      <c r="AF50" s="211"/>
      <c r="AG50" s="212"/>
      <c r="AH50" s="210"/>
      <c r="AI50" s="211"/>
      <c r="AJ50" s="211"/>
      <c r="AK50" s="211"/>
      <c r="AL50" s="211"/>
      <c r="AM50" s="212"/>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row>
    <row r="51" spans="1:80" ht="15.75" thickBot="1" x14ac:dyDescent="0.3">
      <c r="A51" s="41"/>
      <c r="B51" s="41"/>
      <c r="C51" s="41"/>
      <c r="D51" s="41"/>
      <c r="E51" s="41"/>
      <c r="F51" s="41"/>
      <c r="G51" s="41"/>
      <c r="H51" s="41"/>
      <c r="I51" s="41"/>
      <c r="J51" s="213"/>
      <c r="K51" s="214"/>
      <c r="L51" s="214"/>
      <c r="M51" s="214"/>
      <c r="N51" s="214"/>
      <c r="O51" s="215"/>
      <c r="P51" s="213"/>
      <c r="Q51" s="214"/>
      <c r="R51" s="214"/>
      <c r="S51" s="214"/>
      <c r="T51" s="214"/>
      <c r="U51" s="215"/>
      <c r="V51" s="213"/>
      <c r="W51" s="214"/>
      <c r="X51" s="214"/>
      <c r="Y51" s="214"/>
      <c r="Z51" s="214"/>
      <c r="AA51" s="215"/>
      <c r="AB51" s="213"/>
      <c r="AC51" s="214"/>
      <c r="AD51" s="214"/>
      <c r="AE51" s="214"/>
      <c r="AF51" s="214"/>
      <c r="AG51" s="215"/>
      <c r="AH51" s="213"/>
      <c r="AI51" s="214"/>
      <c r="AJ51" s="214"/>
      <c r="AK51" s="214"/>
      <c r="AL51" s="214"/>
      <c r="AM51" s="215"/>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row>
    <row r="52" spans="1:80"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row>
    <row r="53" spans="1:80" ht="15" customHeight="1" x14ac:dyDescent="0.25">
      <c r="A53" s="41"/>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row>
    <row r="54" spans="1:80" ht="15" customHeight="1" x14ac:dyDescent="0.25">
      <c r="A54" s="4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row>
    <row r="55" spans="1:80"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row>
    <row r="56" spans="1:80"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row>
    <row r="57" spans="1:80"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row>
    <row r="58" spans="1:80"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row>
    <row r="59" spans="1:80"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row>
    <row r="60" spans="1:80"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row>
    <row r="61" spans="1:80"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row>
    <row r="62" spans="1:80"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row>
    <row r="63" spans="1:80"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row>
    <row r="64" spans="1:80"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row>
    <row r="65" spans="1:80"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row>
    <row r="66" spans="1:80"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row>
    <row r="67" spans="1:80"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row>
    <row r="68" spans="1:80"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row>
    <row r="69" spans="1:80"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row>
    <row r="70" spans="1:80"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row>
    <row r="71" spans="1:80"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row>
    <row r="72" spans="1:80"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row>
    <row r="73" spans="1:80"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row>
    <row r="74" spans="1:80"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row>
    <row r="75" spans="1:80"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row>
    <row r="76" spans="1:80"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row>
    <row r="77" spans="1:80"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row>
    <row r="78" spans="1:80"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row>
    <row r="79" spans="1:80"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row>
    <row r="80" spans="1:80"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row>
    <row r="81" spans="1:63"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row>
    <row r="82" spans="1:63"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row>
    <row r="83" spans="1:63"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row>
    <row r="84" spans="1:63"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row>
    <row r="85" spans="1:63"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row>
    <row r="86" spans="1:63"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row>
    <row r="87" spans="1:63"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row>
    <row r="88" spans="1:63"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row>
    <row r="89" spans="1:63"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row>
    <row r="90" spans="1:63"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row>
    <row r="91" spans="1:63"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row>
    <row r="92" spans="1:63"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row>
    <row r="93" spans="1:63"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row>
    <row r="94" spans="1:63"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row>
    <row r="95" spans="1:63"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row>
    <row r="96" spans="1:63"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row>
    <row r="97" spans="1:63"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row>
    <row r="98" spans="1:63"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row>
    <row r="99" spans="1:63"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row>
    <row r="100" spans="1:63"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row>
    <row r="101" spans="1:63"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row>
    <row r="102" spans="1:63"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row>
    <row r="103" spans="1:63"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row>
    <row r="104" spans="1:63"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row>
    <row r="105" spans="1:63"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row>
    <row r="106" spans="1:63"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row>
    <row r="107" spans="1:63"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row>
    <row r="108" spans="1:63"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row>
    <row r="109" spans="1:63"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row>
    <row r="110" spans="1:63"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row>
    <row r="111" spans="1:63"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row>
    <row r="112" spans="1:63"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row>
    <row r="113" spans="1:63"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row>
    <row r="114" spans="1:63"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row>
    <row r="115" spans="1:63"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row>
    <row r="116" spans="1:63"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row>
    <row r="117" spans="1:63"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row>
    <row r="118" spans="1:63"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row>
    <row r="119" spans="1:63"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row>
    <row r="120" spans="1:63"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row>
    <row r="121" spans="1:63"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row>
    <row r="122" spans="1:63" x14ac:dyDescent="0.25">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row>
    <row r="123" spans="1:63" x14ac:dyDescent="0.25">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row>
    <row r="124" spans="1:63" x14ac:dyDescent="0.25">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row>
    <row r="125" spans="1:63" x14ac:dyDescent="0.25">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row>
    <row r="126" spans="1:63" x14ac:dyDescent="0.25">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row>
    <row r="127" spans="1:63" x14ac:dyDescent="0.25">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row>
    <row r="128" spans="1:63" x14ac:dyDescent="0.25">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row>
    <row r="129" spans="2:63" x14ac:dyDescent="0.25">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row>
    <row r="130" spans="2:63" x14ac:dyDescent="0.25">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row>
    <row r="131" spans="2:63" x14ac:dyDescent="0.25">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row>
    <row r="132" spans="2:63" x14ac:dyDescent="0.25">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row>
    <row r="133" spans="2:63" x14ac:dyDescent="0.25">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row>
    <row r="134" spans="2:63" x14ac:dyDescent="0.25">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row>
    <row r="135" spans="2:63" x14ac:dyDescent="0.25">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row>
    <row r="136" spans="2:63" x14ac:dyDescent="0.25">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row>
    <row r="137" spans="2:63" x14ac:dyDescent="0.25">
      <c r="B137" s="41"/>
      <c r="C137" s="41"/>
      <c r="D137" s="41"/>
      <c r="E137" s="41"/>
      <c r="F137" s="41"/>
      <c r="G137" s="41"/>
      <c r="H137" s="41"/>
      <c r="I137" s="41"/>
    </row>
    <row r="138" spans="2:63" x14ac:dyDescent="0.25">
      <c r="B138" s="41"/>
      <c r="C138" s="41"/>
      <c r="D138" s="41"/>
      <c r="E138" s="41"/>
      <c r="F138" s="41"/>
      <c r="G138" s="41"/>
      <c r="H138" s="41"/>
      <c r="I138" s="41"/>
    </row>
    <row r="139" spans="2:63" x14ac:dyDescent="0.25">
      <c r="B139" s="41"/>
      <c r="C139" s="41"/>
      <c r="D139" s="41"/>
      <c r="E139" s="41"/>
      <c r="F139" s="41"/>
      <c r="G139" s="41"/>
      <c r="H139" s="41"/>
      <c r="I139" s="41"/>
    </row>
    <row r="140" spans="2:63" x14ac:dyDescent="0.25">
      <c r="B140" s="41"/>
      <c r="C140" s="41"/>
      <c r="D140" s="41"/>
      <c r="E140" s="41"/>
      <c r="F140" s="41"/>
      <c r="G140" s="41"/>
      <c r="H140" s="41"/>
      <c r="I140" s="4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row>
    <row r="2" spans="1:91" ht="18" customHeight="1" x14ac:dyDescent="0.25">
      <c r="A2" s="41"/>
      <c r="B2" s="280" t="s">
        <v>165</v>
      </c>
      <c r="C2" s="281"/>
      <c r="D2" s="281"/>
      <c r="E2" s="281"/>
      <c r="F2" s="281"/>
      <c r="G2" s="281"/>
      <c r="H2" s="281"/>
      <c r="I2" s="281"/>
      <c r="J2" s="222" t="s">
        <v>21</v>
      </c>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row>
    <row r="3" spans="1:91" ht="18.75" customHeight="1" x14ac:dyDescent="0.25">
      <c r="A3" s="41"/>
      <c r="B3" s="281"/>
      <c r="C3" s="281"/>
      <c r="D3" s="281"/>
      <c r="E3" s="281"/>
      <c r="F3" s="281"/>
      <c r="G3" s="281"/>
      <c r="H3" s="281"/>
      <c r="I3" s="281"/>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row>
    <row r="4" spans="1:91" ht="15" customHeight="1" x14ac:dyDescent="0.25">
      <c r="A4" s="41"/>
      <c r="B4" s="281"/>
      <c r="C4" s="281"/>
      <c r="D4" s="281"/>
      <c r="E4" s="281"/>
      <c r="F4" s="281"/>
      <c r="G4" s="281"/>
      <c r="H4" s="281"/>
      <c r="I4" s="281"/>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row>
    <row r="5" spans="1:91"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row>
    <row r="6" spans="1:91" ht="15" customHeight="1" x14ac:dyDescent="0.25">
      <c r="A6" s="41"/>
      <c r="B6" s="169" t="s">
        <v>150</v>
      </c>
      <c r="C6" s="169"/>
      <c r="D6" s="170"/>
      <c r="E6" s="264" t="s">
        <v>151</v>
      </c>
      <c r="F6" s="265"/>
      <c r="G6" s="265"/>
      <c r="H6" s="265"/>
      <c r="I6" s="282"/>
      <c r="J6" s="4" t="str">
        <f>IF(AND('Mapa de Riesgos'!$Y$12="Muy Alta",'Mapa de Riesgos'!$AA$12="Leve"),CONCATENATE("R1C",'Mapa de Riesgos'!$O$12),"")</f>
        <v/>
      </c>
      <c r="K6" s="5" t="str">
        <f>IF(AND('Mapa de Riesgos'!$Y$13="Muy Alta",'Mapa de Riesgos'!$AA$13="Leve"),CONCATENATE("R1C",'Mapa de Riesgos'!$O$13),"")</f>
        <v/>
      </c>
      <c r="L6" s="5" t="str">
        <f>IF(AND('Mapa de Riesgos'!$Y$14="Muy Alta",'Mapa de Riesgos'!$AA$14="Leve"),CONCATENATE("R1C",'Mapa de Riesgos'!$O$14),"")</f>
        <v/>
      </c>
      <c r="M6" s="5" t="str">
        <f>IF(AND('Mapa de Riesgos'!$Y$15="Muy Alta",'Mapa de Riesgos'!$AA$15="Leve"),CONCATENATE("R1C",'Mapa de Riesgos'!$O$15),"")</f>
        <v/>
      </c>
      <c r="N6" s="5" t="str">
        <f>IF(AND('Mapa de Riesgos'!$Y$16="Muy Alta",'Mapa de Riesgos'!$AA$16="Leve"),CONCATENATE("R1C",'Mapa de Riesgos'!$O$16),"")</f>
        <v/>
      </c>
      <c r="O6" s="6" t="str">
        <f>IF(AND('Mapa de Riesgos'!$Y$17="Muy Alta",'Mapa de Riesgos'!$AA$17="Leve"),CONCATENATE("R1C",'Mapa de Riesgos'!$O$17),"")</f>
        <v/>
      </c>
      <c r="P6" s="4" t="str">
        <f>IF(AND('Mapa de Riesgos'!$Y$12="Muy Alta",'Mapa de Riesgos'!$AA$12="Menor"),CONCATENATE("R1C",'Mapa de Riesgos'!$O$12),"")</f>
        <v/>
      </c>
      <c r="Q6" s="5" t="str">
        <f>IF(AND('Mapa de Riesgos'!$Y$13="Muy Alta",'Mapa de Riesgos'!$AA$13="Menor"),CONCATENATE("R1C",'Mapa de Riesgos'!$O$13),"")</f>
        <v/>
      </c>
      <c r="R6" s="5" t="str">
        <f>IF(AND('Mapa de Riesgos'!$Y$14="Muy Alta",'Mapa de Riesgos'!$AA$14="Menor"),CONCATENATE("R1C",'Mapa de Riesgos'!$O$14),"")</f>
        <v/>
      </c>
      <c r="S6" s="5" t="str">
        <f>IF(AND('Mapa de Riesgos'!$Y$15="Muy Alta",'Mapa de Riesgos'!$AA$15="Menor"),CONCATENATE("R1C",'Mapa de Riesgos'!$O$15),"")</f>
        <v/>
      </c>
      <c r="T6" s="5" t="str">
        <f>IF(AND('Mapa de Riesgos'!$Y$16="Muy Alta",'Mapa de Riesgos'!$AA$16="Menor"),CONCATENATE("R1C",'Mapa de Riesgos'!$O$16),"")</f>
        <v/>
      </c>
      <c r="U6" s="6" t="str">
        <f>IF(AND('Mapa de Riesgos'!$Y$17="Muy Alta",'Mapa de Riesgos'!$AA$17="Menor"),CONCATENATE("R1C",'Mapa de Riesgos'!$O$17),"")</f>
        <v/>
      </c>
      <c r="V6" s="4" t="str">
        <f>IF(AND('Mapa de Riesgos'!$Y$12="Muy Alta",'Mapa de Riesgos'!$AA$12="Moderado"),CONCATENATE("R1C",'Mapa de Riesgos'!$O$12),"")</f>
        <v/>
      </c>
      <c r="W6" s="5" t="str">
        <f>IF(AND('Mapa de Riesgos'!$Y$13="Muy Alta",'Mapa de Riesgos'!$AA$13="Moderado"),CONCATENATE("R1C",'Mapa de Riesgos'!$O$13),"")</f>
        <v/>
      </c>
      <c r="X6" s="5" t="str">
        <f>IF(AND('Mapa de Riesgos'!$Y$14="Muy Alta",'Mapa de Riesgos'!$AA$14="Moderado"),CONCATENATE("R1C",'Mapa de Riesgos'!$O$14),"")</f>
        <v/>
      </c>
      <c r="Y6" s="5" t="str">
        <f>IF(AND('Mapa de Riesgos'!$Y$15="Muy Alta",'Mapa de Riesgos'!$AA$15="Moderado"),CONCATENATE("R1C",'Mapa de Riesgos'!$O$15),"")</f>
        <v/>
      </c>
      <c r="Z6" s="5" t="str">
        <f>IF(AND('Mapa de Riesgos'!$Y$16="Muy Alta",'Mapa de Riesgos'!$AA$16="Moderado"),CONCATENATE("R1C",'Mapa de Riesgos'!$O$16),"")</f>
        <v/>
      </c>
      <c r="AA6" s="6" t="str">
        <f>IF(AND('Mapa de Riesgos'!$Y$17="Muy Alta",'Mapa de Riesgos'!$AA$17="Moderado"),CONCATENATE("R1C",'Mapa de Riesgos'!$O$17),"")</f>
        <v/>
      </c>
      <c r="AB6" s="4" t="str">
        <f>IF(AND('Mapa de Riesgos'!$Y$12="Muy Alta",'Mapa de Riesgos'!$AA$12="Mayor"),CONCATENATE("R1C",'Mapa de Riesgos'!$O$12),"")</f>
        <v/>
      </c>
      <c r="AC6" s="5" t="str">
        <f>IF(AND('Mapa de Riesgos'!$Y$13="Muy Alta",'Mapa de Riesgos'!$AA$13="Mayor"),CONCATENATE("R1C",'Mapa de Riesgos'!$O$13),"")</f>
        <v/>
      </c>
      <c r="AD6" s="5" t="str">
        <f>IF(AND('Mapa de Riesgos'!$Y$14="Muy Alta",'Mapa de Riesgos'!$AA$14="Mayor"),CONCATENATE("R1C",'Mapa de Riesgos'!$O$14),"")</f>
        <v/>
      </c>
      <c r="AE6" s="5" t="str">
        <f>IF(AND('Mapa de Riesgos'!$Y$15="Muy Alta",'Mapa de Riesgos'!$AA$15="Mayor"),CONCATENATE("R1C",'Mapa de Riesgos'!$O$15),"")</f>
        <v/>
      </c>
      <c r="AF6" s="5" t="str">
        <f>IF(AND('Mapa de Riesgos'!$Y$16="Muy Alta",'Mapa de Riesgos'!$AA$16="Mayor"),CONCATENATE("R1C",'Mapa de Riesgos'!$O$16),"")</f>
        <v/>
      </c>
      <c r="AG6" s="6" t="str">
        <f>IF(AND('Mapa de Riesgos'!$Y$17="Muy Alta",'Mapa de Riesgos'!$AA$17="Mayor"),CONCATENATE("R1C",'Mapa de Riesgos'!$O$17),"")</f>
        <v/>
      </c>
      <c r="AH6" s="7" t="str">
        <f>IF(AND('Mapa de Riesgos'!$Y$12="Muy Alta",'Mapa de Riesgos'!$AA$12="Catastrófico"),CONCATENATE("R1C",'Mapa de Riesgos'!$O$12),"")</f>
        <v/>
      </c>
      <c r="AI6" s="8" t="str">
        <f>IF(AND('Mapa de Riesgos'!$Y$13="Muy Alta",'Mapa de Riesgos'!$AA$13="Catastrófico"),CONCATENATE("R1C",'Mapa de Riesgos'!$O$13),"")</f>
        <v/>
      </c>
      <c r="AJ6" s="8" t="str">
        <f>IF(AND('Mapa de Riesgos'!$Y$14="Muy Alta",'Mapa de Riesgos'!$AA$14="Catastrófico"),CONCATENATE("R1C",'Mapa de Riesgos'!$O$14),"")</f>
        <v/>
      </c>
      <c r="AK6" s="8" t="str">
        <f>IF(AND('Mapa de Riesgos'!$Y$15="Muy Alta",'Mapa de Riesgos'!$AA$15="Catastrófico"),CONCATENATE("R1C",'Mapa de Riesgos'!$O$15),"")</f>
        <v/>
      </c>
      <c r="AL6" s="8" t="str">
        <f>IF(AND('Mapa de Riesgos'!$Y$16="Muy Alta",'Mapa de Riesgos'!$AA$16="Catastrófico"),CONCATENATE("R1C",'Mapa de Riesgos'!$O$16),"")</f>
        <v/>
      </c>
      <c r="AM6" s="9" t="str">
        <f>IF(AND('Mapa de Riesgos'!$Y$17="Muy Alta",'Mapa de Riesgos'!$AA$17="Catastrófico"),CONCATENATE("R1C",'Mapa de Riesgos'!$O$17),"")</f>
        <v/>
      </c>
      <c r="AN6" s="41"/>
      <c r="AO6" s="271" t="s">
        <v>152</v>
      </c>
      <c r="AP6" s="272"/>
      <c r="AQ6" s="272"/>
      <c r="AR6" s="272"/>
      <c r="AS6" s="272"/>
      <c r="AT6" s="273"/>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row>
    <row r="7" spans="1:91" ht="15" customHeight="1" x14ac:dyDescent="0.25">
      <c r="A7" s="41"/>
      <c r="B7" s="169"/>
      <c r="C7" s="169"/>
      <c r="D7" s="170"/>
      <c r="E7" s="268"/>
      <c r="F7" s="267"/>
      <c r="G7" s="267"/>
      <c r="H7" s="267"/>
      <c r="I7" s="283"/>
      <c r="J7" s="10" t="str">
        <f>IF(AND('Mapa de Riesgos'!$Y$18="Muy Alta",'Mapa de Riesgos'!$AA$18="Leve"),CONCATENATE("R2C",'Mapa de Riesgos'!$O$18),"")</f>
        <v/>
      </c>
      <c r="K7" s="11" t="str">
        <f>IF(AND('Mapa de Riesgos'!$Y$19="Muy Alta",'Mapa de Riesgos'!$AA$19="Leve"),CONCATENATE("R2C",'Mapa de Riesgos'!$O$19),"")</f>
        <v/>
      </c>
      <c r="L7" s="11" t="str">
        <f>IF(AND('Mapa de Riesgos'!$Y$20="Muy Alta",'Mapa de Riesgos'!$AA$20="Leve"),CONCATENATE("R2C",'Mapa de Riesgos'!$O$20),"")</f>
        <v/>
      </c>
      <c r="M7" s="11" t="str">
        <f>IF(AND('Mapa de Riesgos'!$Y$21="Muy Alta",'Mapa de Riesgos'!$AA$21="Leve"),CONCATENATE("R2C",'Mapa de Riesgos'!$O$21),"")</f>
        <v/>
      </c>
      <c r="N7" s="11" t="str">
        <f>IF(AND('Mapa de Riesgos'!$Y$22="Muy Alta",'Mapa de Riesgos'!$AA$22="Leve"),CONCATENATE("R2C",'Mapa de Riesgos'!$O$22),"")</f>
        <v/>
      </c>
      <c r="O7" s="12" t="str">
        <f>IF(AND('Mapa de Riesgos'!$Y$23="Muy Alta",'Mapa de Riesgos'!$AA$23="Leve"),CONCATENATE("R2C",'Mapa de Riesgos'!$O$23),"")</f>
        <v/>
      </c>
      <c r="P7" s="10" t="str">
        <f>IF(AND('Mapa de Riesgos'!$Y$18="Muy Alta",'Mapa de Riesgos'!$AA$18="Menor"),CONCATENATE("R2C",'Mapa de Riesgos'!$O$18),"")</f>
        <v/>
      </c>
      <c r="Q7" s="11" t="str">
        <f>IF(AND('Mapa de Riesgos'!$Y$19="Muy Alta",'Mapa de Riesgos'!$AA$19="Menor"),CONCATENATE("R2C",'Mapa de Riesgos'!$O$19),"")</f>
        <v/>
      </c>
      <c r="R7" s="11" t="str">
        <f>IF(AND('Mapa de Riesgos'!$Y$20="Muy Alta",'Mapa de Riesgos'!$AA$20="Menor"),CONCATENATE("R2C",'Mapa de Riesgos'!$O$20),"")</f>
        <v/>
      </c>
      <c r="S7" s="11" t="str">
        <f>IF(AND('Mapa de Riesgos'!$Y$21="Muy Alta",'Mapa de Riesgos'!$AA$21="Menor"),CONCATENATE("R2C",'Mapa de Riesgos'!$O$21),"")</f>
        <v/>
      </c>
      <c r="T7" s="11" t="str">
        <f>IF(AND('Mapa de Riesgos'!$Y$22="Muy Alta",'Mapa de Riesgos'!$AA$22="Menor"),CONCATENATE("R2C",'Mapa de Riesgos'!$O$22),"")</f>
        <v/>
      </c>
      <c r="U7" s="12" t="str">
        <f>IF(AND('Mapa de Riesgos'!$Y$23="Muy Alta",'Mapa de Riesgos'!$AA$23="Menor"),CONCATENATE("R2C",'Mapa de Riesgos'!$O$23),"")</f>
        <v/>
      </c>
      <c r="V7" s="10" t="str">
        <f>IF(AND('Mapa de Riesgos'!$Y$18="Muy Alta",'Mapa de Riesgos'!$AA$18="Moderado"),CONCATENATE("R2C",'Mapa de Riesgos'!$O$18),"")</f>
        <v/>
      </c>
      <c r="W7" s="11" t="str">
        <f>IF(AND('Mapa de Riesgos'!$Y$19="Muy Alta",'Mapa de Riesgos'!$AA$19="Moderado"),CONCATENATE("R2C",'Mapa de Riesgos'!$O$19),"")</f>
        <v/>
      </c>
      <c r="X7" s="11" t="str">
        <f>IF(AND('Mapa de Riesgos'!$Y$20="Muy Alta",'Mapa de Riesgos'!$AA$20="Moderado"),CONCATENATE("R2C",'Mapa de Riesgos'!$O$20),"")</f>
        <v/>
      </c>
      <c r="Y7" s="11" t="str">
        <f>IF(AND('Mapa de Riesgos'!$Y$21="Muy Alta",'Mapa de Riesgos'!$AA$21="Moderado"),CONCATENATE("R2C",'Mapa de Riesgos'!$O$21),"")</f>
        <v/>
      </c>
      <c r="Z7" s="11" t="str">
        <f>IF(AND('Mapa de Riesgos'!$Y$22="Muy Alta",'Mapa de Riesgos'!$AA$22="Moderado"),CONCATENATE("R2C",'Mapa de Riesgos'!$O$22),"")</f>
        <v/>
      </c>
      <c r="AA7" s="12" t="str">
        <f>IF(AND('Mapa de Riesgos'!$Y$23="Muy Alta",'Mapa de Riesgos'!$AA$23="Moderado"),CONCATENATE("R2C",'Mapa de Riesgos'!$O$23),"")</f>
        <v/>
      </c>
      <c r="AB7" s="10" t="str">
        <f>IF(AND('Mapa de Riesgos'!$Y$18="Muy Alta",'Mapa de Riesgos'!$AA$18="Mayor"),CONCATENATE("R2C",'Mapa de Riesgos'!$O$18),"")</f>
        <v/>
      </c>
      <c r="AC7" s="11" t="str">
        <f>IF(AND('Mapa de Riesgos'!$Y$19="Muy Alta",'Mapa de Riesgos'!$AA$19="Mayor"),CONCATENATE("R2C",'Mapa de Riesgos'!$O$19),"")</f>
        <v/>
      </c>
      <c r="AD7" s="11" t="str">
        <f>IF(AND('Mapa de Riesgos'!$Y$20="Muy Alta",'Mapa de Riesgos'!$AA$20="Mayor"),CONCATENATE("R2C",'Mapa de Riesgos'!$O$20),"")</f>
        <v/>
      </c>
      <c r="AE7" s="11" t="str">
        <f>IF(AND('Mapa de Riesgos'!$Y$21="Muy Alta",'Mapa de Riesgos'!$AA$21="Mayor"),CONCATENATE("R2C",'Mapa de Riesgos'!$O$21),"")</f>
        <v/>
      </c>
      <c r="AF7" s="11" t="str">
        <f>IF(AND('Mapa de Riesgos'!$Y$22="Muy Alta",'Mapa de Riesgos'!$AA$22="Mayor"),CONCATENATE("R2C",'Mapa de Riesgos'!$O$22),"")</f>
        <v/>
      </c>
      <c r="AG7" s="12" t="str">
        <f>IF(AND('Mapa de Riesgos'!$Y$23="Muy Alta",'Mapa de Riesgos'!$AA$23="Mayor"),CONCATENATE("R2C",'Mapa de Riesgos'!$O$23),"")</f>
        <v/>
      </c>
      <c r="AH7" s="13" t="str">
        <f>IF(AND('Mapa de Riesgos'!$Y$18="Muy Alta",'Mapa de Riesgos'!$AA$18="Catastrófico"),CONCATENATE("R2C",'Mapa de Riesgos'!$O$18),"")</f>
        <v/>
      </c>
      <c r="AI7" s="14" t="str">
        <f>IF(AND('Mapa de Riesgos'!$Y$19="Muy Alta",'Mapa de Riesgos'!$AA$19="Catastrófico"),CONCATENATE("R2C",'Mapa de Riesgos'!$O$19),"")</f>
        <v/>
      </c>
      <c r="AJ7" s="14" t="str">
        <f>IF(AND('Mapa de Riesgos'!$Y$20="Muy Alta",'Mapa de Riesgos'!$AA$20="Catastrófico"),CONCATENATE("R2C",'Mapa de Riesgos'!$O$20),"")</f>
        <v/>
      </c>
      <c r="AK7" s="14" t="str">
        <f>IF(AND('Mapa de Riesgos'!$Y$21="Muy Alta",'Mapa de Riesgos'!$AA$21="Catastrófico"),CONCATENATE("R2C",'Mapa de Riesgos'!$O$21),"")</f>
        <v/>
      </c>
      <c r="AL7" s="14" t="str">
        <f>IF(AND('Mapa de Riesgos'!$Y$22="Muy Alta",'Mapa de Riesgos'!$AA$22="Catastrófico"),CONCATENATE("R2C",'Mapa de Riesgos'!$O$22),"")</f>
        <v/>
      </c>
      <c r="AM7" s="15" t="str">
        <f>IF(AND('Mapa de Riesgos'!$Y$23="Muy Alta",'Mapa de Riesgos'!$AA$23="Catastrófico"),CONCATENATE("R2C",'Mapa de Riesgos'!$O$23),"")</f>
        <v/>
      </c>
      <c r="AN7" s="41"/>
      <c r="AO7" s="274"/>
      <c r="AP7" s="275"/>
      <c r="AQ7" s="275"/>
      <c r="AR7" s="275"/>
      <c r="AS7" s="275"/>
      <c r="AT7" s="276"/>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row>
    <row r="8" spans="1:91" ht="15" customHeight="1" x14ac:dyDescent="0.25">
      <c r="A8" s="41"/>
      <c r="B8" s="169"/>
      <c r="C8" s="169"/>
      <c r="D8" s="170"/>
      <c r="E8" s="268"/>
      <c r="F8" s="267"/>
      <c r="G8" s="267"/>
      <c r="H8" s="267"/>
      <c r="I8" s="283"/>
      <c r="J8" s="10" t="str">
        <f>IF(AND('Mapa de Riesgos'!$Y$24="Muy Alta",'Mapa de Riesgos'!$AA$24="Leve"),CONCATENATE("R3C",'Mapa de Riesgos'!$O$24),"")</f>
        <v/>
      </c>
      <c r="K8" s="11" t="str">
        <f>IF(AND('Mapa de Riesgos'!$Y$25="Muy Alta",'Mapa de Riesgos'!$AA$25="Leve"),CONCATENATE("R3C",'Mapa de Riesgos'!$O$25),"")</f>
        <v/>
      </c>
      <c r="L8" s="11" t="str">
        <f>IF(AND('Mapa de Riesgos'!$Y$26="Muy Alta",'Mapa de Riesgos'!$AA$26="Leve"),CONCATENATE("R3C",'Mapa de Riesgos'!$O$26),"")</f>
        <v/>
      </c>
      <c r="M8" s="11" t="str">
        <f>IF(AND('Mapa de Riesgos'!$Y$27="Muy Alta",'Mapa de Riesgos'!$AA$27="Leve"),CONCATENATE("R3C",'Mapa de Riesgos'!$O$27),"")</f>
        <v/>
      </c>
      <c r="N8" s="11" t="str">
        <f>IF(AND('Mapa de Riesgos'!$Y$28="Muy Alta",'Mapa de Riesgos'!$AA$28="Leve"),CONCATENATE("R3C",'Mapa de Riesgos'!$O$28),"")</f>
        <v/>
      </c>
      <c r="O8" s="12" t="str">
        <f>IF(AND('Mapa de Riesgos'!$Y$29="Muy Alta",'Mapa de Riesgos'!$AA$29="Leve"),CONCATENATE("R3C",'Mapa de Riesgos'!$O$29),"")</f>
        <v/>
      </c>
      <c r="P8" s="10" t="str">
        <f>IF(AND('Mapa de Riesgos'!$Y$24="Muy Alta",'Mapa de Riesgos'!$AA$24="Menor"),CONCATENATE("R3C",'Mapa de Riesgos'!$O$24),"")</f>
        <v/>
      </c>
      <c r="Q8" s="11" t="str">
        <f>IF(AND('Mapa de Riesgos'!$Y$25="Muy Alta",'Mapa de Riesgos'!$AA$25="Menor"),CONCATENATE("R3C",'Mapa de Riesgos'!$O$25),"")</f>
        <v/>
      </c>
      <c r="R8" s="11" t="str">
        <f>IF(AND('Mapa de Riesgos'!$Y$26="Muy Alta",'Mapa de Riesgos'!$AA$26="Menor"),CONCATENATE("R3C",'Mapa de Riesgos'!$O$26),"")</f>
        <v/>
      </c>
      <c r="S8" s="11" t="str">
        <f>IF(AND('Mapa de Riesgos'!$Y$27="Muy Alta",'Mapa de Riesgos'!$AA$27="Menor"),CONCATENATE("R3C",'Mapa de Riesgos'!$O$27),"")</f>
        <v/>
      </c>
      <c r="T8" s="11" t="str">
        <f>IF(AND('Mapa de Riesgos'!$Y$28="Muy Alta",'Mapa de Riesgos'!$AA$28="Menor"),CONCATENATE("R3C",'Mapa de Riesgos'!$O$28),"")</f>
        <v/>
      </c>
      <c r="U8" s="12" t="str">
        <f>IF(AND('Mapa de Riesgos'!$Y$29="Muy Alta",'Mapa de Riesgos'!$AA$29="Menor"),CONCATENATE("R3C",'Mapa de Riesgos'!$O$29),"")</f>
        <v/>
      </c>
      <c r="V8" s="10" t="str">
        <f>IF(AND('Mapa de Riesgos'!$Y$24="Muy Alta",'Mapa de Riesgos'!$AA$24="Moderado"),CONCATENATE("R3C",'Mapa de Riesgos'!$O$24),"")</f>
        <v/>
      </c>
      <c r="W8" s="11" t="str">
        <f>IF(AND('Mapa de Riesgos'!$Y$25="Muy Alta",'Mapa de Riesgos'!$AA$25="Moderado"),CONCATENATE("R3C",'Mapa de Riesgos'!$O$25),"")</f>
        <v/>
      </c>
      <c r="X8" s="11" t="str">
        <f>IF(AND('Mapa de Riesgos'!$Y$26="Muy Alta",'Mapa de Riesgos'!$AA$26="Moderado"),CONCATENATE("R3C",'Mapa de Riesgos'!$O$26),"")</f>
        <v/>
      </c>
      <c r="Y8" s="11" t="str">
        <f>IF(AND('Mapa de Riesgos'!$Y$27="Muy Alta",'Mapa de Riesgos'!$AA$27="Moderado"),CONCATENATE("R3C",'Mapa de Riesgos'!$O$27),"")</f>
        <v/>
      </c>
      <c r="Z8" s="11" t="str">
        <f>IF(AND('Mapa de Riesgos'!$Y$28="Muy Alta",'Mapa de Riesgos'!$AA$28="Moderado"),CONCATENATE("R3C",'Mapa de Riesgos'!$O$28),"")</f>
        <v/>
      </c>
      <c r="AA8" s="12" t="str">
        <f>IF(AND('Mapa de Riesgos'!$Y$29="Muy Alta",'Mapa de Riesgos'!$AA$29="Moderado"),CONCATENATE("R3C",'Mapa de Riesgos'!$O$29),"")</f>
        <v/>
      </c>
      <c r="AB8" s="10" t="str">
        <f>IF(AND('Mapa de Riesgos'!$Y$24="Muy Alta",'Mapa de Riesgos'!$AA$24="Mayor"),CONCATENATE("R3C",'Mapa de Riesgos'!$O$24),"")</f>
        <v/>
      </c>
      <c r="AC8" s="11" t="str">
        <f>IF(AND('Mapa de Riesgos'!$Y$25="Muy Alta",'Mapa de Riesgos'!$AA$25="Mayor"),CONCATENATE("R3C",'Mapa de Riesgos'!$O$25),"")</f>
        <v/>
      </c>
      <c r="AD8" s="11" t="str">
        <f>IF(AND('Mapa de Riesgos'!$Y$26="Muy Alta",'Mapa de Riesgos'!$AA$26="Mayor"),CONCATENATE("R3C",'Mapa de Riesgos'!$O$26),"")</f>
        <v/>
      </c>
      <c r="AE8" s="11" t="str">
        <f>IF(AND('Mapa de Riesgos'!$Y$27="Muy Alta",'Mapa de Riesgos'!$AA$27="Mayor"),CONCATENATE("R3C",'Mapa de Riesgos'!$O$27),"")</f>
        <v/>
      </c>
      <c r="AF8" s="11" t="str">
        <f>IF(AND('Mapa de Riesgos'!$Y$28="Muy Alta",'Mapa de Riesgos'!$AA$28="Mayor"),CONCATENATE("R3C",'Mapa de Riesgos'!$O$28),"")</f>
        <v/>
      </c>
      <c r="AG8" s="12" t="str">
        <f>IF(AND('Mapa de Riesgos'!$Y$29="Muy Alta",'Mapa de Riesgos'!$AA$29="Mayor"),CONCATENATE("R3C",'Mapa de Riesgos'!$O$29),"")</f>
        <v/>
      </c>
      <c r="AH8" s="13" t="str">
        <f>IF(AND('Mapa de Riesgos'!$Y$24="Muy Alta",'Mapa de Riesgos'!$AA$24="Catastrófico"),CONCATENATE("R3C",'Mapa de Riesgos'!$O$24),"")</f>
        <v/>
      </c>
      <c r="AI8" s="14" t="str">
        <f>IF(AND('Mapa de Riesgos'!$Y$25="Muy Alta",'Mapa de Riesgos'!$AA$25="Catastrófico"),CONCATENATE("R3C",'Mapa de Riesgos'!$O$25),"")</f>
        <v/>
      </c>
      <c r="AJ8" s="14" t="str">
        <f>IF(AND('Mapa de Riesgos'!$Y$26="Muy Alta",'Mapa de Riesgos'!$AA$26="Catastrófico"),CONCATENATE("R3C",'Mapa de Riesgos'!$O$26),"")</f>
        <v/>
      </c>
      <c r="AK8" s="14" t="str">
        <f>IF(AND('Mapa de Riesgos'!$Y$27="Muy Alta",'Mapa de Riesgos'!$AA$27="Catastrófico"),CONCATENATE("R3C",'Mapa de Riesgos'!$O$27),"")</f>
        <v/>
      </c>
      <c r="AL8" s="14" t="str">
        <f>IF(AND('Mapa de Riesgos'!$Y$28="Muy Alta",'Mapa de Riesgos'!$AA$28="Catastrófico"),CONCATENATE("R3C",'Mapa de Riesgos'!$O$28),"")</f>
        <v/>
      </c>
      <c r="AM8" s="15" t="str">
        <f>IF(AND('Mapa de Riesgos'!$Y$29="Muy Alta",'Mapa de Riesgos'!$AA$29="Catastrófico"),CONCATENATE("R3C",'Mapa de Riesgos'!$O$29),"")</f>
        <v/>
      </c>
      <c r="AN8" s="41"/>
      <c r="AO8" s="274"/>
      <c r="AP8" s="275"/>
      <c r="AQ8" s="275"/>
      <c r="AR8" s="275"/>
      <c r="AS8" s="275"/>
      <c r="AT8" s="276"/>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row>
    <row r="9" spans="1:91" ht="15" customHeight="1" x14ac:dyDescent="0.25">
      <c r="A9" s="41"/>
      <c r="B9" s="169"/>
      <c r="C9" s="169"/>
      <c r="D9" s="170"/>
      <c r="E9" s="268"/>
      <c r="F9" s="267"/>
      <c r="G9" s="267"/>
      <c r="H9" s="267"/>
      <c r="I9" s="283"/>
      <c r="J9" s="10" t="str">
        <f>IF(AND('Mapa de Riesgos'!$Y$30="Muy Alta",'Mapa de Riesgos'!$AA$30="Leve"),CONCATENATE("R4C",'Mapa de Riesgos'!$O$30),"")</f>
        <v/>
      </c>
      <c r="K9" s="11" t="str">
        <f>IF(AND('Mapa de Riesgos'!$Y$32="Muy Alta",'Mapa de Riesgos'!$AA$32="Leve"),CONCATENATE("R4C",'Mapa de Riesgos'!$O$32),"")</f>
        <v/>
      </c>
      <c r="L9" s="11" t="str">
        <f>IF(AND('Mapa de Riesgos'!$Y$33="Muy Alta",'Mapa de Riesgos'!$AA$33="Leve"),CONCATENATE("R4C",'Mapa de Riesgos'!$O$33),"")</f>
        <v/>
      </c>
      <c r="M9" s="11" t="str">
        <f>IF(AND('Mapa de Riesgos'!$Y$34="Muy Alta",'Mapa de Riesgos'!$AA$34="Leve"),CONCATENATE("R4C",'Mapa de Riesgos'!$O$34),"")</f>
        <v/>
      </c>
      <c r="N9" s="11" t="str">
        <f>IF(AND('Mapa de Riesgos'!$Y$35="Muy Alta",'Mapa de Riesgos'!$AA$35="Leve"),CONCATENATE("R4C",'Mapa de Riesgos'!$O$35),"")</f>
        <v/>
      </c>
      <c r="O9" s="12" t="str">
        <f>IF(AND('Mapa de Riesgos'!$Y$36="Muy Alta",'Mapa de Riesgos'!$AA$36="Leve"),CONCATENATE("R4C",'Mapa de Riesgos'!$O$36),"")</f>
        <v/>
      </c>
      <c r="P9" s="10" t="str">
        <f>IF(AND('Mapa de Riesgos'!$Y$30="Muy Alta",'Mapa de Riesgos'!$AA$30="Menor"),CONCATENATE("R4C",'Mapa de Riesgos'!$O$30),"")</f>
        <v/>
      </c>
      <c r="Q9" s="11" t="str">
        <f>IF(AND('Mapa de Riesgos'!$Y$32="Muy Alta",'Mapa de Riesgos'!$AA$32="Menor"),CONCATENATE("R4C",'Mapa de Riesgos'!$O$32),"")</f>
        <v/>
      </c>
      <c r="R9" s="11" t="str">
        <f>IF(AND('Mapa de Riesgos'!$Y$33="Muy Alta",'Mapa de Riesgos'!$AA$33="Menor"),CONCATENATE("R4C",'Mapa de Riesgos'!$O$33),"")</f>
        <v/>
      </c>
      <c r="S9" s="11" t="str">
        <f>IF(AND('Mapa de Riesgos'!$Y$34="Muy Alta",'Mapa de Riesgos'!$AA$34="Menor"),CONCATENATE("R4C",'Mapa de Riesgos'!$O$34),"")</f>
        <v/>
      </c>
      <c r="T9" s="11" t="str">
        <f>IF(AND('Mapa de Riesgos'!$Y$35="Muy Alta",'Mapa de Riesgos'!$AA$35="Menor"),CONCATENATE("R4C",'Mapa de Riesgos'!$O$35),"")</f>
        <v/>
      </c>
      <c r="U9" s="12" t="str">
        <f>IF(AND('Mapa de Riesgos'!$Y$36="Muy Alta",'Mapa de Riesgos'!$AA$36="Menor"),CONCATENATE("R4C",'Mapa de Riesgos'!$O$36),"")</f>
        <v/>
      </c>
      <c r="V9" s="10" t="str">
        <f>IF(AND('Mapa de Riesgos'!$Y$30="Muy Alta",'Mapa de Riesgos'!$AA$30="Moderado"),CONCATENATE("R4C",'Mapa de Riesgos'!$O$30),"")</f>
        <v/>
      </c>
      <c r="W9" s="11" t="str">
        <f>IF(AND('Mapa de Riesgos'!$Y$32="Muy Alta",'Mapa de Riesgos'!$AA$32="Moderado"),CONCATENATE("R4C",'Mapa de Riesgos'!$O$32),"")</f>
        <v/>
      </c>
      <c r="X9" s="11" t="str">
        <f>IF(AND('Mapa de Riesgos'!$Y$33="Muy Alta",'Mapa de Riesgos'!$AA$33="Moderado"),CONCATENATE("R4C",'Mapa de Riesgos'!$O$33),"")</f>
        <v/>
      </c>
      <c r="Y9" s="11" t="str">
        <f>IF(AND('Mapa de Riesgos'!$Y$34="Muy Alta",'Mapa de Riesgos'!$AA$34="Moderado"),CONCATENATE("R4C",'Mapa de Riesgos'!$O$34),"")</f>
        <v/>
      </c>
      <c r="Z9" s="11" t="str">
        <f>IF(AND('Mapa de Riesgos'!$Y$35="Muy Alta",'Mapa de Riesgos'!$AA$35="Moderado"),CONCATENATE("R4C",'Mapa de Riesgos'!$O$35),"")</f>
        <v/>
      </c>
      <c r="AA9" s="12" t="str">
        <f>IF(AND('Mapa de Riesgos'!$Y$36="Muy Alta",'Mapa de Riesgos'!$AA$36="Moderado"),CONCATENATE("R4C",'Mapa de Riesgos'!$O$36),"")</f>
        <v/>
      </c>
      <c r="AB9" s="10" t="str">
        <f>IF(AND('Mapa de Riesgos'!$Y$30="Muy Alta",'Mapa de Riesgos'!$AA$30="Mayor"),CONCATENATE("R4C",'Mapa de Riesgos'!$O$30),"")</f>
        <v/>
      </c>
      <c r="AC9" s="11" t="str">
        <f>IF(AND('Mapa de Riesgos'!$Y$32="Muy Alta",'Mapa de Riesgos'!$AA$32="Mayor"),CONCATENATE("R4C",'Mapa de Riesgos'!$O$32),"")</f>
        <v/>
      </c>
      <c r="AD9" s="11" t="str">
        <f>IF(AND('Mapa de Riesgos'!$Y$33="Muy Alta",'Mapa de Riesgos'!$AA$33="Mayor"),CONCATENATE("R4C",'Mapa de Riesgos'!$O$33),"")</f>
        <v/>
      </c>
      <c r="AE9" s="11" t="str">
        <f>IF(AND('Mapa de Riesgos'!$Y$34="Muy Alta",'Mapa de Riesgos'!$AA$34="Mayor"),CONCATENATE("R4C",'Mapa de Riesgos'!$O$34),"")</f>
        <v/>
      </c>
      <c r="AF9" s="11" t="str">
        <f>IF(AND('Mapa de Riesgos'!$Y$35="Muy Alta",'Mapa de Riesgos'!$AA$35="Mayor"),CONCATENATE("R4C",'Mapa de Riesgos'!$O$35),"")</f>
        <v/>
      </c>
      <c r="AG9" s="12" t="str">
        <f>IF(AND('Mapa de Riesgos'!$Y$36="Muy Alta",'Mapa de Riesgos'!$AA$36="Mayor"),CONCATENATE("R4C",'Mapa de Riesgos'!$O$36),"")</f>
        <v/>
      </c>
      <c r="AH9" s="13" t="str">
        <f>IF(AND('Mapa de Riesgos'!$Y$30="Muy Alta",'Mapa de Riesgos'!$AA$30="Catastrófico"),CONCATENATE("R4C",'Mapa de Riesgos'!$O$30),"")</f>
        <v/>
      </c>
      <c r="AI9" s="14" t="str">
        <f>IF(AND('Mapa de Riesgos'!$Y$32="Muy Alta",'Mapa de Riesgos'!$AA$32="Catastrófico"),CONCATENATE("R4C",'Mapa de Riesgos'!$O$32),"")</f>
        <v/>
      </c>
      <c r="AJ9" s="14" t="str">
        <f>IF(AND('Mapa de Riesgos'!$Y$33="Muy Alta",'Mapa de Riesgos'!$AA$33="Catastrófico"),CONCATENATE("R4C",'Mapa de Riesgos'!$O$33),"")</f>
        <v/>
      </c>
      <c r="AK9" s="14" t="str">
        <f>IF(AND('Mapa de Riesgos'!$Y$34="Muy Alta",'Mapa de Riesgos'!$AA$34="Catastrófico"),CONCATENATE("R4C",'Mapa de Riesgos'!$O$34),"")</f>
        <v/>
      </c>
      <c r="AL9" s="14" t="str">
        <f>IF(AND('Mapa de Riesgos'!$Y$35="Muy Alta",'Mapa de Riesgos'!$AA$35="Catastrófico"),CONCATENATE("R4C",'Mapa de Riesgos'!$O$35),"")</f>
        <v/>
      </c>
      <c r="AM9" s="15" t="str">
        <f>IF(AND('Mapa de Riesgos'!$Y$36="Muy Alta",'Mapa de Riesgos'!$AA$36="Catastrófico"),CONCATENATE("R4C",'Mapa de Riesgos'!$O$36),"")</f>
        <v/>
      </c>
      <c r="AN9" s="41"/>
      <c r="AO9" s="274"/>
      <c r="AP9" s="275"/>
      <c r="AQ9" s="275"/>
      <c r="AR9" s="275"/>
      <c r="AS9" s="275"/>
      <c r="AT9" s="276"/>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row>
    <row r="10" spans="1:91" ht="15" customHeight="1" x14ac:dyDescent="0.25">
      <c r="A10" s="41"/>
      <c r="B10" s="169"/>
      <c r="C10" s="169"/>
      <c r="D10" s="170"/>
      <c r="E10" s="268"/>
      <c r="F10" s="267"/>
      <c r="G10" s="267"/>
      <c r="H10" s="267"/>
      <c r="I10" s="283"/>
      <c r="J10" s="10" t="str">
        <f>IF(AND('Mapa de Riesgos'!$Y$37="Muy Alta",'Mapa de Riesgos'!$AA$37="Leve"),CONCATENATE("R5C",'Mapa de Riesgos'!$O$37),"")</f>
        <v/>
      </c>
      <c r="K10" s="11" t="str">
        <f>IF(AND('Mapa de Riesgos'!$Y$38="Muy Alta",'Mapa de Riesgos'!$AA$38="Leve"),CONCATENATE("R5C",'Mapa de Riesgos'!$O$38),"")</f>
        <v/>
      </c>
      <c r="L10" s="11" t="str">
        <f>IF(AND('Mapa de Riesgos'!$Y$39="Muy Alta",'Mapa de Riesgos'!$AA$39="Leve"),CONCATENATE("R5C",'Mapa de Riesgos'!$O$39),"")</f>
        <v/>
      </c>
      <c r="M10" s="11" t="str">
        <f>IF(AND('Mapa de Riesgos'!$Y$40="Muy Alta",'Mapa de Riesgos'!$AA$40="Leve"),CONCATENATE("R5C",'Mapa de Riesgos'!$O$40),"")</f>
        <v/>
      </c>
      <c r="N10" s="11" t="str">
        <f>IF(AND('Mapa de Riesgos'!$Y$41="Muy Alta",'Mapa de Riesgos'!$AA$41="Leve"),CONCATENATE("R5C",'Mapa de Riesgos'!$O$41),"")</f>
        <v/>
      </c>
      <c r="O10" s="12" t="str">
        <f>IF(AND('Mapa de Riesgos'!$Y$42="Muy Alta",'Mapa de Riesgos'!$AA$42="Leve"),CONCATENATE("R5C",'Mapa de Riesgos'!$O$42),"")</f>
        <v/>
      </c>
      <c r="P10" s="10" t="str">
        <f>IF(AND('Mapa de Riesgos'!$Y$37="Muy Alta",'Mapa de Riesgos'!$AA$37="Menor"),CONCATENATE("R5C",'Mapa de Riesgos'!$O$37),"")</f>
        <v/>
      </c>
      <c r="Q10" s="11" t="str">
        <f>IF(AND('Mapa de Riesgos'!$Y$38="Muy Alta",'Mapa de Riesgos'!$AA$38="Menor"),CONCATENATE("R5C",'Mapa de Riesgos'!$O$38),"")</f>
        <v/>
      </c>
      <c r="R10" s="11" t="str">
        <f>IF(AND('Mapa de Riesgos'!$Y$39="Muy Alta",'Mapa de Riesgos'!$AA$39="Menor"),CONCATENATE("R5C",'Mapa de Riesgos'!$O$39),"")</f>
        <v/>
      </c>
      <c r="S10" s="11" t="str">
        <f>IF(AND('Mapa de Riesgos'!$Y$40="Muy Alta",'Mapa de Riesgos'!$AA$40="Menor"),CONCATENATE("R5C",'Mapa de Riesgos'!$O$40),"")</f>
        <v/>
      </c>
      <c r="T10" s="11" t="str">
        <f>IF(AND('Mapa de Riesgos'!$Y$41="Muy Alta",'Mapa de Riesgos'!$AA$41="Menor"),CONCATENATE("R5C",'Mapa de Riesgos'!$O$41),"")</f>
        <v/>
      </c>
      <c r="U10" s="12" t="str">
        <f>IF(AND('Mapa de Riesgos'!$Y$42="Muy Alta",'Mapa de Riesgos'!$AA$42="Menor"),CONCATENATE("R5C",'Mapa de Riesgos'!$O$42),"")</f>
        <v/>
      </c>
      <c r="V10" s="10" t="str">
        <f>IF(AND('Mapa de Riesgos'!$Y$37="Muy Alta",'Mapa de Riesgos'!$AA$37="Moderado"),CONCATENATE("R5C",'Mapa de Riesgos'!$O$37),"")</f>
        <v/>
      </c>
      <c r="W10" s="11" t="str">
        <f>IF(AND('Mapa de Riesgos'!$Y$38="Muy Alta",'Mapa de Riesgos'!$AA$38="Moderado"),CONCATENATE("R5C",'Mapa de Riesgos'!$O$38),"")</f>
        <v/>
      </c>
      <c r="X10" s="11" t="str">
        <f>IF(AND('Mapa de Riesgos'!$Y$39="Muy Alta",'Mapa de Riesgos'!$AA$39="Moderado"),CONCATENATE("R5C",'Mapa de Riesgos'!$O$39),"")</f>
        <v/>
      </c>
      <c r="Y10" s="11" t="str">
        <f>IF(AND('Mapa de Riesgos'!$Y$40="Muy Alta",'Mapa de Riesgos'!$AA$40="Moderado"),CONCATENATE("R5C",'Mapa de Riesgos'!$O$40),"")</f>
        <v/>
      </c>
      <c r="Z10" s="11" t="str">
        <f>IF(AND('Mapa de Riesgos'!$Y$41="Muy Alta",'Mapa de Riesgos'!$AA$41="Moderado"),CONCATENATE("R5C",'Mapa de Riesgos'!$O$41),"")</f>
        <v/>
      </c>
      <c r="AA10" s="12" t="str">
        <f>IF(AND('Mapa de Riesgos'!$Y$42="Muy Alta",'Mapa de Riesgos'!$AA$42="Moderado"),CONCATENATE("R5C",'Mapa de Riesgos'!$O$42),"")</f>
        <v/>
      </c>
      <c r="AB10" s="10" t="str">
        <f>IF(AND('Mapa de Riesgos'!$Y$37="Muy Alta",'Mapa de Riesgos'!$AA$37="Mayor"),CONCATENATE("R5C",'Mapa de Riesgos'!$O$37),"")</f>
        <v/>
      </c>
      <c r="AC10" s="11" t="str">
        <f>IF(AND('Mapa de Riesgos'!$Y$38="Muy Alta",'Mapa de Riesgos'!$AA$38="Mayor"),CONCATENATE("R5C",'Mapa de Riesgos'!$O$38),"")</f>
        <v/>
      </c>
      <c r="AD10" s="11" t="str">
        <f>IF(AND('Mapa de Riesgos'!$Y$39="Muy Alta",'Mapa de Riesgos'!$AA$39="Mayor"),CONCATENATE("R5C",'Mapa de Riesgos'!$O$39),"")</f>
        <v/>
      </c>
      <c r="AE10" s="11" t="str">
        <f>IF(AND('Mapa de Riesgos'!$Y$40="Muy Alta",'Mapa de Riesgos'!$AA$40="Mayor"),CONCATENATE("R5C",'Mapa de Riesgos'!$O$40),"")</f>
        <v/>
      </c>
      <c r="AF10" s="11" t="str">
        <f>IF(AND('Mapa de Riesgos'!$Y$41="Muy Alta",'Mapa de Riesgos'!$AA$41="Mayor"),CONCATENATE("R5C",'Mapa de Riesgos'!$O$41),"")</f>
        <v/>
      </c>
      <c r="AG10" s="12" t="str">
        <f>IF(AND('Mapa de Riesgos'!$Y$42="Muy Alta",'Mapa de Riesgos'!$AA$42="Mayor"),CONCATENATE("R5C",'Mapa de Riesgos'!$O$42),"")</f>
        <v/>
      </c>
      <c r="AH10" s="13" t="str">
        <f>IF(AND('Mapa de Riesgos'!$Y$37="Muy Alta",'Mapa de Riesgos'!$AA$37="Catastrófico"),CONCATENATE("R5C",'Mapa de Riesgos'!$O$37),"")</f>
        <v/>
      </c>
      <c r="AI10" s="14" t="str">
        <f>IF(AND('Mapa de Riesgos'!$Y$38="Muy Alta",'Mapa de Riesgos'!$AA$38="Catastrófico"),CONCATENATE("R5C",'Mapa de Riesgos'!$O$38),"")</f>
        <v/>
      </c>
      <c r="AJ10" s="14" t="str">
        <f>IF(AND('Mapa de Riesgos'!$Y$39="Muy Alta",'Mapa de Riesgos'!$AA$39="Catastrófico"),CONCATENATE("R5C",'Mapa de Riesgos'!$O$39),"")</f>
        <v/>
      </c>
      <c r="AK10" s="14" t="str">
        <f>IF(AND('Mapa de Riesgos'!$Y$40="Muy Alta",'Mapa de Riesgos'!$AA$40="Catastrófico"),CONCATENATE("R5C",'Mapa de Riesgos'!$O$40),"")</f>
        <v/>
      </c>
      <c r="AL10" s="14" t="str">
        <f>IF(AND('Mapa de Riesgos'!$Y$41="Muy Alta",'Mapa de Riesgos'!$AA$41="Catastrófico"),CONCATENATE("R5C",'Mapa de Riesgos'!$O$41),"")</f>
        <v/>
      </c>
      <c r="AM10" s="15" t="str">
        <f>IF(AND('Mapa de Riesgos'!$Y$42="Muy Alta",'Mapa de Riesgos'!$AA$42="Catastrófico"),CONCATENATE("R5C",'Mapa de Riesgos'!$O$42),"")</f>
        <v/>
      </c>
      <c r="AN10" s="41"/>
      <c r="AO10" s="274"/>
      <c r="AP10" s="275"/>
      <c r="AQ10" s="275"/>
      <c r="AR10" s="275"/>
      <c r="AS10" s="275"/>
      <c r="AT10" s="276"/>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row>
    <row r="11" spans="1:91" ht="15" customHeight="1" x14ac:dyDescent="0.25">
      <c r="A11" s="41"/>
      <c r="B11" s="169"/>
      <c r="C11" s="169"/>
      <c r="D11" s="170"/>
      <c r="E11" s="268"/>
      <c r="F11" s="267"/>
      <c r="G11" s="267"/>
      <c r="H11" s="267"/>
      <c r="I11" s="283"/>
      <c r="J11" s="10" t="str">
        <f>IF(AND('Mapa de Riesgos'!$Y$43="Muy Alta",'Mapa de Riesgos'!$AA$43="Leve"),CONCATENATE("R6C",'Mapa de Riesgos'!$O$43),"")</f>
        <v/>
      </c>
      <c r="K11" s="11" t="str">
        <f>IF(AND('Mapa de Riesgos'!$Y$44="Muy Alta",'Mapa de Riesgos'!$AA$44="Leve"),CONCATENATE("R6C",'Mapa de Riesgos'!$O$44),"")</f>
        <v/>
      </c>
      <c r="L11" s="11" t="str">
        <f>IF(AND('Mapa de Riesgos'!$Y$45="Muy Alta",'Mapa de Riesgos'!$AA$45="Leve"),CONCATENATE("R6C",'Mapa de Riesgos'!$O$45),"")</f>
        <v/>
      </c>
      <c r="M11" s="11" t="str">
        <f>IF(AND('Mapa de Riesgos'!$Y$46="Muy Alta",'Mapa de Riesgos'!$AA$46="Leve"),CONCATENATE("R6C",'Mapa de Riesgos'!$O$46),"")</f>
        <v/>
      </c>
      <c r="N11" s="11" t="str">
        <f>IF(AND('Mapa de Riesgos'!$Y$47="Muy Alta",'Mapa de Riesgos'!$AA$47="Leve"),CONCATENATE("R6C",'Mapa de Riesgos'!$O$47),"")</f>
        <v/>
      </c>
      <c r="O11" s="12" t="str">
        <f>IF(AND('Mapa de Riesgos'!$Y$48="Muy Alta",'Mapa de Riesgos'!$AA$48="Leve"),CONCATENATE("R6C",'Mapa de Riesgos'!$O$48),"")</f>
        <v/>
      </c>
      <c r="P11" s="10" t="str">
        <f>IF(AND('Mapa de Riesgos'!$Y$43="Muy Alta",'Mapa de Riesgos'!$AA$43="Menor"),CONCATENATE("R6C",'Mapa de Riesgos'!$O$43),"")</f>
        <v/>
      </c>
      <c r="Q11" s="11" t="str">
        <f>IF(AND('Mapa de Riesgos'!$Y$44="Muy Alta",'Mapa de Riesgos'!$AA$44="Menor"),CONCATENATE("R6C",'Mapa de Riesgos'!$O$44),"")</f>
        <v/>
      </c>
      <c r="R11" s="11" t="str">
        <f>IF(AND('Mapa de Riesgos'!$Y$45="Muy Alta",'Mapa de Riesgos'!$AA$45="Menor"),CONCATENATE("R6C",'Mapa de Riesgos'!$O$45),"")</f>
        <v/>
      </c>
      <c r="S11" s="11" t="str">
        <f>IF(AND('Mapa de Riesgos'!$Y$46="Muy Alta",'Mapa de Riesgos'!$AA$46="Menor"),CONCATENATE("R6C",'Mapa de Riesgos'!$O$46),"")</f>
        <v/>
      </c>
      <c r="T11" s="11" t="str">
        <f>IF(AND('Mapa de Riesgos'!$Y$47="Muy Alta",'Mapa de Riesgos'!$AA$47="Menor"),CONCATENATE("R6C",'Mapa de Riesgos'!$O$47),"")</f>
        <v/>
      </c>
      <c r="U11" s="12" t="str">
        <f>IF(AND('Mapa de Riesgos'!$Y$48="Muy Alta",'Mapa de Riesgos'!$AA$48="Menor"),CONCATENATE("R6C",'Mapa de Riesgos'!$O$48),"")</f>
        <v/>
      </c>
      <c r="V11" s="10" t="str">
        <f>IF(AND('Mapa de Riesgos'!$Y$43="Muy Alta",'Mapa de Riesgos'!$AA$43="Moderado"),CONCATENATE("R6C",'Mapa de Riesgos'!$O$43),"")</f>
        <v/>
      </c>
      <c r="W11" s="11" t="str">
        <f>IF(AND('Mapa de Riesgos'!$Y$44="Muy Alta",'Mapa de Riesgos'!$AA$44="Moderado"),CONCATENATE("R6C",'Mapa de Riesgos'!$O$44),"")</f>
        <v/>
      </c>
      <c r="X11" s="11" t="str">
        <f>IF(AND('Mapa de Riesgos'!$Y$45="Muy Alta",'Mapa de Riesgos'!$AA$45="Moderado"),CONCATENATE("R6C",'Mapa de Riesgos'!$O$45),"")</f>
        <v/>
      </c>
      <c r="Y11" s="11" t="str">
        <f>IF(AND('Mapa de Riesgos'!$Y$46="Muy Alta",'Mapa de Riesgos'!$AA$46="Moderado"),CONCATENATE("R6C",'Mapa de Riesgos'!$O$46),"")</f>
        <v/>
      </c>
      <c r="Z11" s="11" t="str">
        <f>IF(AND('Mapa de Riesgos'!$Y$47="Muy Alta",'Mapa de Riesgos'!$AA$47="Moderado"),CONCATENATE("R6C",'Mapa de Riesgos'!$O$47),"")</f>
        <v/>
      </c>
      <c r="AA11" s="12" t="str">
        <f>IF(AND('Mapa de Riesgos'!$Y$48="Muy Alta",'Mapa de Riesgos'!$AA$48="Moderado"),CONCATENATE("R6C",'Mapa de Riesgos'!$O$48),"")</f>
        <v/>
      </c>
      <c r="AB11" s="10" t="str">
        <f>IF(AND('Mapa de Riesgos'!$Y$43="Muy Alta",'Mapa de Riesgos'!$AA$43="Mayor"),CONCATENATE("R6C",'Mapa de Riesgos'!$O$43),"")</f>
        <v/>
      </c>
      <c r="AC11" s="11" t="str">
        <f>IF(AND('Mapa de Riesgos'!$Y$44="Muy Alta",'Mapa de Riesgos'!$AA$44="Mayor"),CONCATENATE("R6C",'Mapa de Riesgos'!$O$44),"")</f>
        <v/>
      </c>
      <c r="AD11" s="11" t="str">
        <f>IF(AND('Mapa de Riesgos'!$Y$45="Muy Alta",'Mapa de Riesgos'!$AA$45="Mayor"),CONCATENATE("R6C",'Mapa de Riesgos'!$O$45),"")</f>
        <v/>
      </c>
      <c r="AE11" s="11" t="str">
        <f>IF(AND('Mapa de Riesgos'!$Y$46="Muy Alta",'Mapa de Riesgos'!$AA$46="Mayor"),CONCATENATE("R6C",'Mapa de Riesgos'!$O$46),"")</f>
        <v/>
      </c>
      <c r="AF11" s="11" t="str">
        <f>IF(AND('Mapa de Riesgos'!$Y$47="Muy Alta",'Mapa de Riesgos'!$AA$47="Mayor"),CONCATENATE("R6C",'Mapa de Riesgos'!$O$47),"")</f>
        <v/>
      </c>
      <c r="AG11" s="12" t="str">
        <f>IF(AND('Mapa de Riesgos'!$Y$48="Muy Alta",'Mapa de Riesgos'!$AA$48="Mayor"),CONCATENATE("R6C",'Mapa de Riesgos'!$O$48),"")</f>
        <v/>
      </c>
      <c r="AH11" s="13" t="str">
        <f>IF(AND('Mapa de Riesgos'!$Y$43="Muy Alta",'Mapa de Riesgos'!$AA$43="Catastrófico"),CONCATENATE("R6C",'Mapa de Riesgos'!$O$43),"")</f>
        <v/>
      </c>
      <c r="AI11" s="14" t="str">
        <f>IF(AND('Mapa de Riesgos'!$Y$44="Muy Alta",'Mapa de Riesgos'!$AA$44="Catastrófico"),CONCATENATE("R6C",'Mapa de Riesgos'!$O$44),"")</f>
        <v/>
      </c>
      <c r="AJ11" s="14" t="str">
        <f>IF(AND('Mapa de Riesgos'!$Y$45="Muy Alta",'Mapa de Riesgos'!$AA$45="Catastrófico"),CONCATENATE("R6C",'Mapa de Riesgos'!$O$45),"")</f>
        <v/>
      </c>
      <c r="AK11" s="14" t="str">
        <f>IF(AND('Mapa de Riesgos'!$Y$46="Muy Alta",'Mapa de Riesgos'!$AA$46="Catastrófico"),CONCATENATE("R6C",'Mapa de Riesgos'!$O$46),"")</f>
        <v/>
      </c>
      <c r="AL11" s="14" t="str">
        <f>IF(AND('Mapa de Riesgos'!$Y$47="Muy Alta",'Mapa de Riesgos'!$AA$47="Catastrófico"),CONCATENATE("R6C",'Mapa de Riesgos'!$O$47),"")</f>
        <v/>
      </c>
      <c r="AM11" s="15" t="str">
        <f>IF(AND('Mapa de Riesgos'!$Y$48="Muy Alta",'Mapa de Riesgos'!$AA$48="Catastrófico"),CONCATENATE("R6C",'Mapa de Riesgos'!$O$48),"")</f>
        <v/>
      </c>
      <c r="AN11" s="41"/>
      <c r="AO11" s="274"/>
      <c r="AP11" s="275"/>
      <c r="AQ11" s="275"/>
      <c r="AR11" s="275"/>
      <c r="AS11" s="275"/>
      <c r="AT11" s="276"/>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row>
    <row r="12" spans="1:91" ht="15" customHeight="1" x14ac:dyDescent="0.25">
      <c r="A12" s="41"/>
      <c r="B12" s="169"/>
      <c r="C12" s="169"/>
      <c r="D12" s="170"/>
      <c r="E12" s="268"/>
      <c r="F12" s="267"/>
      <c r="G12" s="267"/>
      <c r="H12" s="267"/>
      <c r="I12" s="283"/>
      <c r="J12" s="10" t="str">
        <f>IF(AND('Mapa de Riesgos'!$Y$49="Muy Alta",'Mapa de Riesgos'!$AA$49="Leve"),CONCATENATE("R7C",'Mapa de Riesgos'!$O$49),"")</f>
        <v/>
      </c>
      <c r="K12" s="11" t="str">
        <f>IF(AND('Mapa de Riesgos'!$Y$50="Muy Alta",'Mapa de Riesgos'!$AA$50="Leve"),CONCATENATE("R7C",'Mapa de Riesgos'!$O$50),"")</f>
        <v/>
      </c>
      <c r="L12" s="11" t="str">
        <f>IF(AND('Mapa de Riesgos'!$Y$51="Muy Alta",'Mapa de Riesgos'!$AA$51="Leve"),CONCATENATE("R7C",'Mapa de Riesgos'!$O$51),"")</f>
        <v/>
      </c>
      <c r="M12" s="11" t="str">
        <f>IF(AND('Mapa de Riesgos'!$Y$52="Muy Alta",'Mapa de Riesgos'!$AA$52="Leve"),CONCATENATE("R7C",'Mapa de Riesgos'!$O$52),"")</f>
        <v/>
      </c>
      <c r="N12" s="11" t="str">
        <f>IF(AND('Mapa de Riesgos'!$Y$53="Muy Alta",'Mapa de Riesgos'!$AA$53="Leve"),CONCATENATE("R7C",'Mapa de Riesgos'!$O$53),"")</f>
        <v/>
      </c>
      <c r="O12" s="12" t="str">
        <f>IF(AND('Mapa de Riesgos'!$Y$54="Muy Alta",'Mapa de Riesgos'!$AA$54="Leve"),CONCATENATE("R7C",'Mapa de Riesgos'!$O$54),"")</f>
        <v/>
      </c>
      <c r="P12" s="10" t="str">
        <f>IF(AND('Mapa de Riesgos'!$Y$49="Muy Alta",'Mapa de Riesgos'!$AA$49="Menor"),CONCATENATE("R7C",'Mapa de Riesgos'!$O$49),"")</f>
        <v/>
      </c>
      <c r="Q12" s="11" t="str">
        <f>IF(AND('Mapa de Riesgos'!$Y$50="Muy Alta",'Mapa de Riesgos'!$AA$50="Menor"),CONCATENATE("R7C",'Mapa de Riesgos'!$O$50),"")</f>
        <v/>
      </c>
      <c r="R12" s="11" t="str">
        <f>IF(AND('Mapa de Riesgos'!$Y$51="Muy Alta",'Mapa de Riesgos'!$AA$51="Menor"),CONCATENATE("R7C",'Mapa de Riesgos'!$O$51),"")</f>
        <v/>
      </c>
      <c r="S12" s="11" t="str">
        <f>IF(AND('Mapa de Riesgos'!$Y$52="Muy Alta",'Mapa de Riesgos'!$AA$52="Menor"),CONCATENATE("R7C",'Mapa de Riesgos'!$O$52),"")</f>
        <v/>
      </c>
      <c r="T12" s="11" t="str">
        <f>IF(AND('Mapa de Riesgos'!$Y$53="Muy Alta",'Mapa de Riesgos'!$AA$53="Menor"),CONCATENATE("R7C",'Mapa de Riesgos'!$O$53),"")</f>
        <v/>
      </c>
      <c r="U12" s="12" t="str">
        <f>IF(AND('Mapa de Riesgos'!$Y$54="Muy Alta",'Mapa de Riesgos'!$AA$54="Menor"),CONCATENATE("R7C",'Mapa de Riesgos'!$O$54),"")</f>
        <v/>
      </c>
      <c r="V12" s="10" t="str">
        <f>IF(AND('Mapa de Riesgos'!$Y$49="Muy Alta",'Mapa de Riesgos'!$AA$49="Moderado"),CONCATENATE("R7C",'Mapa de Riesgos'!$O$49),"")</f>
        <v/>
      </c>
      <c r="W12" s="11" t="str">
        <f>IF(AND('Mapa de Riesgos'!$Y$50="Muy Alta",'Mapa de Riesgos'!$AA$50="Moderado"),CONCATENATE("R7C",'Mapa de Riesgos'!$O$50),"")</f>
        <v/>
      </c>
      <c r="X12" s="11" t="str">
        <f>IF(AND('Mapa de Riesgos'!$Y$51="Muy Alta",'Mapa de Riesgos'!$AA$51="Moderado"),CONCATENATE("R7C",'Mapa de Riesgos'!$O$51),"")</f>
        <v/>
      </c>
      <c r="Y12" s="11" t="str">
        <f>IF(AND('Mapa de Riesgos'!$Y$52="Muy Alta",'Mapa de Riesgos'!$AA$52="Moderado"),CONCATENATE("R7C",'Mapa de Riesgos'!$O$52),"")</f>
        <v/>
      </c>
      <c r="Z12" s="11" t="str">
        <f>IF(AND('Mapa de Riesgos'!$Y$53="Muy Alta",'Mapa de Riesgos'!$AA$53="Moderado"),CONCATENATE("R7C",'Mapa de Riesgos'!$O$53),"")</f>
        <v/>
      </c>
      <c r="AA12" s="12" t="str">
        <f>IF(AND('Mapa de Riesgos'!$Y$54="Muy Alta",'Mapa de Riesgos'!$AA$54="Moderado"),CONCATENATE("R7C",'Mapa de Riesgos'!$O$54),"")</f>
        <v/>
      </c>
      <c r="AB12" s="10" t="str">
        <f>IF(AND('Mapa de Riesgos'!$Y$49="Muy Alta",'Mapa de Riesgos'!$AA$49="Mayor"),CONCATENATE("R7C",'Mapa de Riesgos'!$O$49),"")</f>
        <v/>
      </c>
      <c r="AC12" s="11" t="str">
        <f>IF(AND('Mapa de Riesgos'!$Y$50="Muy Alta",'Mapa de Riesgos'!$AA$50="Mayor"),CONCATENATE("R7C",'Mapa de Riesgos'!$O$50),"")</f>
        <v/>
      </c>
      <c r="AD12" s="11" t="str">
        <f>IF(AND('Mapa de Riesgos'!$Y$51="Muy Alta",'Mapa de Riesgos'!$AA$51="Mayor"),CONCATENATE("R7C",'Mapa de Riesgos'!$O$51),"")</f>
        <v/>
      </c>
      <c r="AE12" s="11" t="str">
        <f>IF(AND('Mapa de Riesgos'!$Y$52="Muy Alta",'Mapa de Riesgos'!$AA$52="Mayor"),CONCATENATE("R7C",'Mapa de Riesgos'!$O$52),"")</f>
        <v/>
      </c>
      <c r="AF12" s="11" t="str">
        <f>IF(AND('Mapa de Riesgos'!$Y$53="Muy Alta",'Mapa de Riesgos'!$AA$53="Mayor"),CONCATENATE("R7C",'Mapa de Riesgos'!$O$53),"")</f>
        <v/>
      </c>
      <c r="AG12" s="12" t="str">
        <f>IF(AND('Mapa de Riesgos'!$Y$54="Muy Alta",'Mapa de Riesgos'!$AA$54="Mayor"),CONCATENATE("R7C",'Mapa de Riesgos'!$O$54),"")</f>
        <v/>
      </c>
      <c r="AH12" s="13" t="str">
        <f>IF(AND('Mapa de Riesgos'!$Y$49="Muy Alta",'Mapa de Riesgos'!$AA$49="Catastrófico"),CONCATENATE("R7C",'Mapa de Riesgos'!$O$49),"")</f>
        <v/>
      </c>
      <c r="AI12" s="14" t="str">
        <f>IF(AND('Mapa de Riesgos'!$Y$50="Muy Alta",'Mapa de Riesgos'!$AA$50="Catastrófico"),CONCATENATE("R7C",'Mapa de Riesgos'!$O$50),"")</f>
        <v/>
      </c>
      <c r="AJ12" s="14" t="str">
        <f>IF(AND('Mapa de Riesgos'!$Y$51="Muy Alta",'Mapa de Riesgos'!$AA$51="Catastrófico"),CONCATENATE("R7C",'Mapa de Riesgos'!$O$51),"")</f>
        <v/>
      </c>
      <c r="AK12" s="14" t="str">
        <f>IF(AND('Mapa de Riesgos'!$Y$52="Muy Alta",'Mapa de Riesgos'!$AA$52="Catastrófico"),CONCATENATE("R7C",'Mapa de Riesgos'!$O$52),"")</f>
        <v/>
      </c>
      <c r="AL12" s="14" t="str">
        <f>IF(AND('Mapa de Riesgos'!$Y$53="Muy Alta",'Mapa de Riesgos'!$AA$53="Catastrófico"),CONCATENATE("R7C",'Mapa de Riesgos'!$O$53),"")</f>
        <v/>
      </c>
      <c r="AM12" s="15" t="str">
        <f>IF(AND('Mapa de Riesgos'!$Y$54="Muy Alta",'Mapa de Riesgos'!$AA$54="Catastrófico"),CONCATENATE("R7C",'Mapa de Riesgos'!$O$54),"")</f>
        <v/>
      </c>
      <c r="AN12" s="41"/>
      <c r="AO12" s="274"/>
      <c r="AP12" s="275"/>
      <c r="AQ12" s="275"/>
      <c r="AR12" s="275"/>
      <c r="AS12" s="275"/>
      <c r="AT12" s="276"/>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row>
    <row r="13" spans="1:91" ht="15" customHeight="1" x14ac:dyDescent="0.25">
      <c r="A13" s="41"/>
      <c r="B13" s="169"/>
      <c r="C13" s="169"/>
      <c r="D13" s="170"/>
      <c r="E13" s="268"/>
      <c r="F13" s="267"/>
      <c r="G13" s="267"/>
      <c r="H13" s="267"/>
      <c r="I13" s="283"/>
      <c r="J13" s="10" t="str">
        <f>IF(AND('Mapa de Riesgos'!$Y$55="Muy Alta",'Mapa de Riesgos'!$AA$55="Leve"),CONCATENATE("R8C",'Mapa de Riesgos'!$O$55),"")</f>
        <v/>
      </c>
      <c r="K13" s="11" t="str">
        <f>IF(AND('Mapa de Riesgos'!$Y$56="Muy Alta",'Mapa de Riesgos'!$AA$56="Leve"),CONCATENATE("R8C",'Mapa de Riesgos'!$O$56),"")</f>
        <v/>
      </c>
      <c r="L13" s="11" t="str">
        <f>IF(AND('Mapa de Riesgos'!$Y$57="Muy Alta",'Mapa de Riesgos'!$AA$57="Leve"),CONCATENATE("R8C",'Mapa de Riesgos'!$O$57),"")</f>
        <v/>
      </c>
      <c r="M13" s="11" t="str">
        <f>IF(AND('Mapa de Riesgos'!$Y$58="Muy Alta",'Mapa de Riesgos'!$AA$58="Leve"),CONCATENATE("R8C",'Mapa de Riesgos'!$O$58),"")</f>
        <v/>
      </c>
      <c r="N13" s="11" t="str">
        <f>IF(AND('Mapa de Riesgos'!$Y$59="Muy Alta",'Mapa de Riesgos'!$AA$59="Leve"),CONCATENATE("R8C",'Mapa de Riesgos'!$O$59),"")</f>
        <v/>
      </c>
      <c r="O13" s="12" t="str">
        <f>IF(AND('Mapa de Riesgos'!$Y$60="Muy Alta",'Mapa de Riesgos'!$AA$60="Leve"),CONCATENATE("R8C",'Mapa de Riesgos'!$O$60),"")</f>
        <v/>
      </c>
      <c r="P13" s="10" t="str">
        <f>IF(AND('Mapa de Riesgos'!$Y$55="Muy Alta",'Mapa de Riesgos'!$AA$55="Menor"),CONCATENATE("R8C",'Mapa de Riesgos'!$O$55),"")</f>
        <v/>
      </c>
      <c r="Q13" s="11" t="str">
        <f>IF(AND('Mapa de Riesgos'!$Y$56="Muy Alta",'Mapa de Riesgos'!$AA$56="Menor"),CONCATENATE("R8C",'Mapa de Riesgos'!$O$56),"")</f>
        <v/>
      </c>
      <c r="R13" s="11" t="str">
        <f>IF(AND('Mapa de Riesgos'!$Y$57="Muy Alta",'Mapa de Riesgos'!$AA$57="Menor"),CONCATENATE("R8C",'Mapa de Riesgos'!$O$57),"")</f>
        <v/>
      </c>
      <c r="S13" s="11" t="str">
        <f>IF(AND('Mapa de Riesgos'!$Y$58="Muy Alta",'Mapa de Riesgos'!$AA$58="Menor"),CONCATENATE("R8C",'Mapa de Riesgos'!$O$58),"")</f>
        <v/>
      </c>
      <c r="T13" s="11" t="str">
        <f>IF(AND('Mapa de Riesgos'!$Y$59="Muy Alta",'Mapa de Riesgos'!$AA$59="Menor"),CONCATENATE("R8C",'Mapa de Riesgos'!$O$59),"")</f>
        <v/>
      </c>
      <c r="U13" s="12" t="str">
        <f>IF(AND('Mapa de Riesgos'!$Y$60="Muy Alta",'Mapa de Riesgos'!$AA$60="Menor"),CONCATENATE("R8C",'Mapa de Riesgos'!$O$60),"")</f>
        <v/>
      </c>
      <c r="V13" s="10" t="str">
        <f>IF(AND('Mapa de Riesgos'!$Y$55="Muy Alta",'Mapa de Riesgos'!$AA$55="Moderado"),CONCATENATE("R8C",'Mapa de Riesgos'!$O$55),"")</f>
        <v/>
      </c>
      <c r="W13" s="11" t="str">
        <f>IF(AND('Mapa de Riesgos'!$Y$56="Muy Alta",'Mapa de Riesgos'!$AA$56="Moderado"),CONCATENATE("R8C",'Mapa de Riesgos'!$O$56),"")</f>
        <v/>
      </c>
      <c r="X13" s="11" t="str">
        <f>IF(AND('Mapa de Riesgos'!$Y$57="Muy Alta",'Mapa de Riesgos'!$AA$57="Moderado"),CONCATENATE("R8C",'Mapa de Riesgos'!$O$57),"")</f>
        <v/>
      </c>
      <c r="Y13" s="11" t="str">
        <f>IF(AND('Mapa de Riesgos'!$Y$58="Muy Alta",'Mapa de Riesgos'!$AA$58="Moderado"),CONCATENATE("R8C",'Mapa de Riesgos'!$O$58),"")</f>
        <v/>
      </c>
      <c r="Z13" s="11" t="str">
        <f>IF(AND('Mapa de Riesgos'!$Y$59="Muy Alta",'Mapa de Riesgos'!$AA$59="Moderado"),CONCATENATE("R8C",'Mapa de Riesgos'!$O$59),"")</f>
        <v/>
      </c>
      <c r="AA13" s="12" t="str">
        <f>IF(AND('Mapa de Riesgos'!$Y$60="Muy Alta",'Mapa de Riesgos'!$AA$60="Moderado"),CONCATENATE("R8C",'Mapa de Riesgos'!$O$60),"")</f>
        <v/>
      </c>
      <c r="AB13" s="10" t="str">
        <f>IF(AND('Mapa de Riesgos'!$Y$55="Muy Alta",'Mapa de Riesgos'!$AA$55="Mayor"),CONCATENATE("R8C",'Mapa de Riesgos'!$O$55),"")</f>
        <v/>
      </c>
      <c r="AC13" s="11" t="str">
        <f>IF(AND('Mapa de Riesgos'!$Y$56="Muy Alta",'Mapa de Riesgos'!$AA$56="Mayor"),CONCATENATE("R8C",'Mapa de Riesgos'!$O$56),"")</f>
        <v/>
      </c>
      <c r="AD13" s="11" t="str">
        <f>IF(AND('Mapa de Riesgos'!$Y$57="Muy Alta",'Mapa de Riesgos'!$AA$57="Mayor"),CONCATENATE("R8C",'Mapa de Riesgos'!$O$57),"")</f>
        <v/>
      </c>
      <c r="AE13" s="11" t="str">
        <f>IF(AND('Mapa de Riesgos'!$Y$58="Muy Alta",'Mapa de Riesgos'!$AA$58="Mayor"),CONCATENATE("R8C",'Mapa de Riesgos'!$O$58),"")</f>
        <v/>
      </c>
      <c r="AF13" s="11" t="str">
        <f>IF(AND('Mapa de Riesgos'!$Y$59="Muy Alta",'Mapa de Riesgos'!$AA$59="Mayor"),CONCATENATE("R8C",'Mapa de Riesgos'!$O$59),"")</f>
        <v/>
      </c>
      <c r="AG13" s="12" t="str">
        <f>IF(AND('Mapa de Riesgos'!$Y$60="Muy Alta",'Mapa de Riesgos'!$AA$60="Mayor"),CONCATENATE("R8C",'Mapa de Riesgos'!$O$60),"")</f>
        <v/>
      </c>
      <c r="AH13" s="13" t="str">
        <f>IF(AND('Mapa de Riesgos'!$Y$55="Muy Alta",'Mapa de Riesgos'!$AA$55="Catastrófico"),CONCATENATE("R8C",'Mapa de Riesgos'!$O$55),"")</f>
        <v/>
      </c>
      <c r="AI13" s="14" t="str">
        <f>IF(AND('Mapa de Riesgos'!$Y$56="Muy Alta",'Mapa de Riesgos'!$AA$56="Catastrófico"),CONCATENATE("R8C",'Mapa de Riesgos'!$O$56),"")</f>
        <v/>
      </c>
      <c r="AJ13" s="14" t="str">
        <f>IF(AND('Mapa de Riesgos'!$Y$57="Muy Alta",'Mapa de Riesgos'!$AA$57="Catastrófico"),CONCATENATE("R8C",'Mapa de Riesgos'!$O$57),"")</f>
        <v/>
      </c>
      <c r="AK13" s="14" t="str">
        <f>IF(AND('Mapa de Riesgos'!$Y$58="Muy Alta",'Mapa de Riesgos'!$AA$58="Catastrófico"),CONCATENATE("R8C",'Mapa de Riesgos'!$O$58),"")</f>
        <v/>
      </c>
      <c r="AL13" s="14" t="str">
        <f>IF(AND('Mapa de Riesgos'!$Y$59="Muy Alta",'Mapa de Riesgos'!$AA$59="Catastrófico"),CONCATENATE("R8C",'Mapa de Riesgos'!$O$59),"")</f>
        <v/>
      </c>
      <c r="AM13" s="15" t="str">
        <f>IF(AND('Mapa de Riesgos'!$Y$60="Muy Alta",'Mapa de Riesgos'!$AA$60="Catastrófico"),CONCATENATE("R8C",'Mapa de Riesgos'!$O$60),"")</f>
        <v/>
      </c>
      <c r="AN13" s="41"/>
      <c r="AO13" s="274"/>
      <c r="AP13" s="275"/>
      <c r="AQ13" s="275"/>
      <c r="AR13" s="275"/>
      <c r="AS13" s="275"/>
      <c r="AT13" s="276"/>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row>
    <row r="14" spans="1:91" ht="15" customHeight="1" x14ac:dyDescent="0.25">
      <c r="A14" s="41"/>
      <c r="B14" s="169"/>
      <c r="C14" s="169"/>
      <c r="D14" s="170"/>
      <c r="E14" s="268"/>
      <c r="F14" s="267"/>
      <c r="G14" s="267"/>
      <c r="H14" s="267"/>
      <c r="I14" s="283"/>
      <c r="J14" s="10" t="str">
        <f>IF(AND('Mapa de Riesgos'!$Y$61="Muy Alta",'Mapa de Riesgos'!$AA$61="Leve"),CONCATENATE("R9C",'Mapa de Riesgos'!$O$61),"")</f>
        <v/>
      </c>
      <c r="K14" s="11" t="str">
        <f>IF(AND('Mapa de Riesgos'!$Y$62="Muy Alta",'Mapa de Riesgos'!$AA$62="Leve"),CONCATENATE("R9C",'Mapa de Riesgos'!$O$62),"")</f>
        <v/>
      </c>
      <c r="L14" s="11" t="str">
        <f>IF(AND('Mapa de Riesgos'!$Y$63="Muy Alta",'Mapa de Riesgos'!$AA$63="Leve"),CONCATENATE("R9C",'Mapa de Riesgos'!$O$63),"")</f>
        <v/>
      </c>
      <c r="M14" s="11" t="str">
        <f>IF(AND('Mapa de Riesgos'!$Y$64="Muy Alta",'Mapa de Riesgos'!$AA$64="Leve"),CONCATENATE("R9C",'Mapa de Riesgos'!$O$64),"")</f>
        <v/>
      </c>
      <c r="N14" s="11" t="str">
        <f>IF(AND('Mapa de Riesgos'!$Y$65="Muy Alta",'Mapa de Riesgos'!$AA$65="Leve"),CONCATENATE("R9C",'Mapa de Riesgos'!$O$65),"")</f>
        <v/>
      </c>
      <c r="O14" s="12" t="str">
        <f>IF(AND('Mapa de Riesgos'!$Y$66="Muy Alta",'Mapa de Riesgos'!$AA$66="Leve"),CONCATENATE("R9C",'Mapa de Riesgos'!$O$66),"")</f>
        <v/>
      </c>
      <c r="P14" s="10" t="str">
        <f>IF(AND('Mapa de Riesgos'!$Y$61="Muy Alta",'Mapa de Riesgos'!$AA$61="Menor"),CONCATENATE("R9C",'Mapa de Riesgos'!$O$61),"")</f>
        <v/>
      </c>
      <c r="Q14" s="11" t="str">
        <f>IF(AND('Mapa de Riesgos'!$Y$62="Muy Alta",'Mapa de Riesgos'!$AA$62="Menor"),CONCATENATE("R9C",'Mapa de Riesgos'!$O$62),"")</f>
        <v/>
      </c>
      <c r="R14" s="11" t="str">
        <f>IF(AND('Mapa de Riesgos'!$Y$63="Muy Alta",'Mapa de Riesgos'!$AA$63="Menor"),CONCATENATE("R9C",'Mapa de Riesgos'!$O$63),"")</f>
        <v/>
      </c>
      <c r="S14" s="11" t="str">
        <f>IF(AND('Mapa de Riesgos'!$Y$64="Muy Alta",'Mapa de Riesgos'!$AA$64="Menor"),CONCATENATE("R9C",'Mapa de Riesgos'!$O$64),"")</f>
        <v/>
      </c>
      <c r="T14" s="11" t="str">
        <f>IF(AND('Mapa de Riesgos'!$Y$65="Muy Alta",'Mapa de Riesgos'!$AA$65="Menor"),CONCATENATE("R9C",'Mapa de Riesgos'!$O$65),"")</f>
        <v/>
      </c>
      <c r="U14" s="12" t="str">
        <f>IF(AND('Mapa de Riesgos'!$Y$66="Muy Alta",'Mapa de Riesgos'!$AA$66="Menor"),CONCATENATE("R9C",'Mapa de Riesgos'!$O$66),"")</f>
        <v/>
      </c>
      <c r="V14" s="10" t="str">
        <f>IF(AND('Mapa de Riesgos'!$Y$61="Muy Alta",'Mapa de Riesgos'!$AA$61="Moderado"),CONCATENATE("R9C",'Mapa de Riesgos'!$O$61),"")</f>
        <v/>
      </c>
      <c r="W14" s="11" t="str">
        <f>IF(AND('Mapa de Riesgos'!$Y$62="Muy Alta",'Mapa de Riesgos'!$AA$62="Moderado"),CONCATENATE("R9C",'Mapa de Riesgos'!$O$62),"")</f>
        <v/>
      </c>
      <c r="X14" s="11" t="str">
        <f>IF(AND('Mapa de Riesgos'!$Y$63="Muy Alta",'Mapa de Riesgos'!$AA$63="Moderado"),CONCATENATE("R9C",'Mapa de Riesgos'!$O$63),"")</f>
        <v/>
      </c>
      <c r="Y14" s="11" t="str">
        <f>IF(AND('Mapa de Riesgos'!$Y$64="Muy Alta",'Mapa de Riesgos'!$AA$64="Moderado"),CONCATENATE("R9C",'Mapa de Riesgos'!$O$64),"")</f>
        <v/>
      </c>
      <c r="Z14" s="11" t="str">
        <f>IF(AND('Mapa de Riesgos'!$Y$65="Muy Alta",'Mapa de Riesgos'!$AA$65="Moderado"),CONCATENATE("R9C",'Mapa de Riesgos'!$O$65),"")</f>
        <v/>
      </c>
      <c r="AA14" s="12" t="str">
        <f>IF(AND('Mapa de Riesgos'!$Y$66="Muy Alta",'Mapa de Riesgos'!$AA$66="Moderado"),CONCATENATE("R9C",'Mapa de Riesgos'!$O$66),"")</f>
        <v/>
      </c>
      <c r="AB14" s="10" t="str">
        <f>IF(AND('Mapa de Riesgos'!$Y$61="Muy Alta",'Mapa de Riesgos'!$AA$61="Mayor"),CONCATENATE("R9C",'Mapa de Riesgos'!$O$61),"")</f>
        <v/>
      </c>
      <c r="AC14" s="11" t="str">
        <f>IF(AND('Mapa de Riesgos'!$Y$62="Muy Alta",'Mapa de Riesgos'!$AA$62="Mayor"),CONCATENATE("R9C",'Mapa de Riesgos'!$O$62),"")</f>
        <v/>
      </c>
      <c r="AD14" s="11" t="str">
        <f>IF(AND('Mapa de Riesgos'!$Y$63="Muy Alta",'Mapa de Riesgos'!$AA$63="Mayor"),CONCATENATE("R9C",'Mapa de Riesgos'!$O$63),"")</f>
        <v/>
      </c>
      <c r="AE14" s="11" t="str">
        <f>IF(AND('Mapa de Riesgos'!$Y$64="Muy Alta",'Mapa de Riesgos'!$AA$64="Mayor"),CONCATENATE("R9C",'Mapa de Riesgos'!$O$64),"")</f>
        <v/>
      </c>
      <c r="AF14" s="11" t="str">
        <f>IF(AND('Mapa de Riesgos'!$Y$65="Muy Alta",'Mapa de Riesgos'!$AA$65="Mayor"),CONCATENATE("R9C",'Mapa de Riesgos'!$O$65),"")</f>
        <v/>
      </c>
      <c r="AG14" s="12" t="str">
        <f>IF(AND('Mapa de Riesgos'!$Y$66="Muy Alta",'Mapa de Riesgos'!$AA$66="Mayor"),CONCATENATE("R9C",'Mapa de Riesgos'!$O$66),"")</f>
        <v/>
      </c>
      <c r="AH14" s="13" t="str">
        <f>IF(AND('Mapa de Riesgos'!$Y$61="Muy Alta",'Mapa de Riesgos'!$AA$61="Catastrófico"),CONCATENATE("R9C",'Mapa de Riesgos'!$O$61),"")</f>
        <v/>
      </c>
      <c r="AI14" s="14" t="str">
        <f>IF(AND('Mapa de Riesgos'!$Y$62="Muy Alta",'Mapa de Riesgos'!$AA$62="Catastrófico"),CONCATENATE("R9C",'Mapa de Riesgos'!$O$62),"")</f>
        <v/>
      </c>
      <c r="AJ14" s="14" t="str">
        <f>IF(AND('Mapa de Riesgos'!$Y$63="Muy Alta",'Mapa de Riesgos'!$AA$63="Catastrófico"),CONCATENATE("R9C",'Mapa de Riesgos'!$O$63),"")</f>
        <v/>
      </c>
      <c r="AK14" s="14" t="str">
        <f>IF(AND('Mapa de Riesgos'!$Y$64="Muy Alta",'Mapa de Riesgos'!$AA$64="Catastrófico"),CONCATENATE("R9C",'Mapa de Riesgos'!$O$64),"")</f>
        <v/>
      </c>
      <c r="AL14" s="14" t="str">
        <f>IF(AND('Mapa de Riesgos'!$Y$65="Muy Alta",'Mapa de Riesgos'!$AA$65="Catastrófico"),CONCATENATE("R9C",'Mapa de Riesgos'!$O$65),"")</f>
        <v/>
      </c>
      <c r="AM14" s="15" t="str">
        <f>IF(AND('Mapa de Riesgos'!$Y$66="Muy Alta",'Mapa de Riesgos'!$AA$66="Catastrófico"),CONCATENATE("R9C",'Mapa de Riesgos'!$O$66),"")</f>
        <v/>
      </c>
      <c r="AN14" s="41"/>
      <c r="AO14" s="274"/>
      <c r="AP14" s="275"/>
      <c r="AQ14" s="275"/>
      <c r="AR14" s="275"/>
      <c r="AS14" s="275"/>
      <c r="AT14" s="276"/>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row>
    <row r="15" spans="1:91" ht="15.75" customHeight="1" thickBot="1" x14ac:dyDescent="0.3">
      <c r="A15" s="41"/>
      <c r="B15" s="169"/>
      <c r="C15" s="169"/>
      <c r="D15" s="170"/>
      <c r="E15" s="269"/>
      <c r="F15" s="270"/>
      <c r="G15" s="270"/>
      <c r="H15" s="270"/>
      <c r="I15" s="284"/>
      <c r="J15" s="16" t="str">
        <f>IF(AND('Mapa de Riesgos'!$Y$67="Muy Alta",'Mapa de Riesgos'!$AA$67="Leve"),CONCATENATE("R10C",'Mapa de Riesgos'!$O$67),"")</f>
        <v/>
      </c>
      <c r="K15" s="17" t="str">
        <f>IF(AND('Mapa de Riesgos'!$Y$68="Muy Alta",'Mapa de Riesgos'!$AA$68="Leve"),CONCATENATE("R10C",'Mapa de Riesgos'!$O$68),"")</f>
        <v/>
      </c>
      <c r="L15" s="17" t="str">
        <f>IF(AND('Mapa de Riesgos'!$Y$69="Muy Alta",'Mapa de Riesgos'!$AA$69="Leve"),CONCATENATE("R10C",'Mapa de Riesgos'!$O$69),"")</f>
        <v/>
      </c>
      <c r="M15" s="17" t="str">
        <f>IF(AND('Mapa de Riesgos'!$Y$70="Muy Alta",'Mapa de Riesgos'!$AA$70="Leve"),CONCATENATE("R10C",'Mapa de Riesgos'!$O$70),"")</f>
        <v/>
      </c>
      <c r="N15" s="17" t="str">
        <f>IF(AND('Mapa de Riesgos'!$Y$71="Muy Alta",'Mapa de Riesgos'!$AA$71="Leve"),CONCATENATE("R10C",'Mapa de Riesgos'!$O$71),"")</f>
        <v/>
      </c>
      <c r="O15" s="18" t="str">
        <f>IF(AND('Mapa de Riesgos'!$Y$72="Muy Alta",'Mapa de Riesgos'!$AA$72="Leve"),CONCATENATE("R10C",'Mapa de Riesgos'!$O$72),"")</f>
        <v/>
      </c>
      <c r="P15" s="10" t="str">
        <f>IF(AND('Mapa de Riesgos'!$Y$67="Muy Alta",'Mapa de Riesgos'!$AA$67="Menor"),CONCATENATE("R10C",'Mapa de Riesgos'!$O$67),"")</f>
        <v/>
      </c>
      <c r="Q15" s="11" t="str">
        <f>IF(AND('Mapa de Riesgos'!$Y$68="Muy Alta",'Mapa de Riesgos'!$AA$68="Menor"),CONCATENATE("R10C",'Mapa de Riesgos'!$O$68),"")</f>
        <v/>
      </c>
      <c r="R15" s="11" t="str">
        <f>IF(AND('Mapa de Riesgos'!$Y$69="Muy Alta",'Mapa de Riesgos'!$AA$69="Menor"),CONCATENATE("R10C",'Mapa de Riesgos'!$O$69),"")</f>
        <v/>
      </c>
      <c r="S15" s="11" t="str">
        <f>IF(AND('Mapa de Riesgos'!$Y$70="Muy Alta",'Mapa de Riesgos'!$AA$70="Menor"),CONCATENATE("R10C",'Mapa de Riesgos'!$O$70),"")</f>
        <v/>
      </c>
      <c r="T15" s="11" t="str">
        <f>IF(AND('Mapa de Riesgos'!$Y$71="Muy Alta",'Mapa de Riesgos'!$AA$71="Menor"),CONCATENATE("R10C",'Mapa de Riesgos'!$O$71),"")</f>
        <v/>
      </c>
      <c r="U15" s="12" t="str">
        <f>IF(AND('Mapa de Riesgos'!$Y$72="Muy Alta",'Mapa de Riesgos'!$AA$72="Menor"),CONCATENATE("R10C",'Mapa de Riesgos'!$O$72),"")</f>
        <v/>
      </c>
      <c r="V15" s="16" t="str">
        <f>IF(AND('Mapa de Riesgos'!$Y$67="Muy Alta",'Mapa de Riesgos'!$AA$67="Moderado"),CONCATENATE("R10C",'Mapa de Riesgos'!$O$67),"")</f>
        <v/>
      </c>
      <c r="W15" s="17" t="str">
        <f>IF(AND('Mapa de Riesgos'!$Y$68="Muy Alta",'Mapa de Riesgos'!$AA$68="Moderado"),CONCATENATE("R10C",'Mapa de Riesgos'!$O$68),"")</f>
        <v/>
      </c>
      <c r="X15" s="17" t="str">
        <f>IF(AND('Mapa de Riesgos'!$Y$69="Muy Alta",'Mapa de Riesgos'!$AA$69="Moderado"),CONCATENATE("R10C",'Mapa de Riesgos'!$O$69),"")</f>
        <v/>
      </c>
      <c r="Y15" s="17" t="str">
        <f>IF(AND('Mapa de Riesgos'!$Y$70="Muy Alta",'Mapa de Riesgos'!$AA$70="Moderado"),CONCATENATE("R10C",'Mapa de Riesgos'!$O$70),"")</f>
        <v/>
      </c>
      <c r="Z15" s="17" t="str">
        <f>IF(AND('Mapa de Riesgos'!$Y$71="Muy Alta",'Mapa de Riesgos'!$AA$71="Moderado"),CONCATENATE("R10C",'Mapa de Riesgos'!$O$71),"")</f>
        <v/>
      </c>
      <c r="AA15" s="18" t="str">
        <f>IF(AND('Mapa de Riesgos'!$Y$72="Muy Alta",'Mapa de Riesgos'!$AA$72="Moderado"),CONCATENATE("R10C",'Mapa de Riesgos'!$O$72),"")</f>
        <v/>
      </c>
      <c r="AB15" s="10" t="str">
        <f>IF(AND('Mapa de Riesgos'!$Y$67="Muy Alta",'Mapa de Riesgos'!$AA$67="Mayor"),CONCATENATE("R10C",'Mapa de Riesgos'!$O$67),"")</f>
        <v/>
      </c>
      <c r="AC15" s="11" t="str">
        <f>IF(AND('Mapa de Riesgos'!$Y$68="Muy Alta",'Mapa de Riesgos'!$AA$68="Mayor"),CONCATENATE("R10C",'Mapa de Riesgos'!$O$68),"")</f>
        <v/>
      </c>
      <c r="AD15" s="11" t="str">
        <f>IF(AND('Mapa de Riesgos'!$Y$69="Muy Alta",'Mapa de Riesgos'!$AA$69="Mayor"),CONCATENATE("R10C",'Mapa de Riesgos'!$O$69),"")</f>
        <v/>
      </c>
      <c r="AE15" s="11" t="str">
        <f>IF(AND('Mapa de Riesgos'!$Y$70="Muy Alta",'Mapa de Riesgos'!$AA$70="Mayor"),CONCATENATE("R10C",'Mapa de Riesgos'!$O$70),"")</f>
        <v/>
      </c>
      <c r="AF15" s="11" t="str">
        <f>IF(AND('Mapa de Riesgos'!$Y$71="Muy Alta",'Mapa de Riesgos'!$AA$71="Mayor"),CONCATENATE("R10C",'Mapa de Riesgos'!$O$71),"")</f>
        <v/>
      </c>
      <c r="AG15" s="12" t="str">
        <f>IF(AND('Mapa de Riesgos'!$Y$72="Muy Alta",'Mapa de Riesgos'!$AA$72="Mayor"),CONCATENATE("R10C",'Mapa de Riesgos'!$O$72),"")</f>
        <v/>
      </c>
      <c r="AH15" s="19" t="str">
        <f>IF(AND('Mapa de Riesgos'!$Y$67="Muy Alta",'Mapa de Riesgos'!$AA$67="Catastrófico"),CONCATENATE("R10C",'Mapa de Riesgos'!$O$67),"")</f>
        <v/>
      </c>
      <c r="AI15" s="20" t="str">
        <f>IF(AND('Mapa de Riesgos'!$Y$68="Muy Alta",'Mapa de Riesgos'!$AA$68="Catastrófico"),CONCATENATE("R10C",'Mapa de Riesgos'!$O$68),"")</f>
        <v/>
      </c>
      <c r="AJ15" s="20" t="str">
        <f>IF(AND('Mapa de Riesgos'!$Y$69="Muy Alta",'Mapa de Riesgos'!$AA$69="Catastrófico"),CONCATENATE("R10C",'Mapa de Riesgos'!$O$69),"")</f>
        <v/>
      </c>
      <c r="AK15" s="20" t="str">
        <f>IF(AND('Mapa de Riesgos'!$Y$70="Muy Alta",'Mapa de Riesgos'!$AA$70="Catastrófico"),CONCATENATE("R10C",'Mapa de Riesgos'!$O$70),"")</f>
        <v/>
      </c>
      <c r="AL15" s="20" t="str">
        <f>IF(AND('Mapa de Riesgos'!$Y$71="Muy Alta",'Mapa de Riesgos'!$AA$71="Catastrófico"),CONCATENATE("R10C",'Mapa de Riesgos'!$O$71),"")</f>
        <v/>
      </c>
      <c r="AM15" s="21" t="str">
        <f>IF(AND('Mapa de Riesgos'!$Y$72="Muy Alta",'Mapa de Riesgos'!$AA$72="Catastrófico"),CONCATENATE("R10C",'Mapa de Riesgos'!$O$72),"")</f>
        <v/>
      </c>
      <c r="AN15" s="41"/>
      <c r="AO15" s="277"/>
      <c r="AP15" s="278"/>
      <c r="AQ15" s="278"/>
      <c r="AR15" s="278"/>
      <c r="AS15" s="278"/>
      <c r="AT15" s="279"/>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row>
    <row r="16" spans="1:91" ht="15" customHeight="1" x14ac:dyDescent="0.25">
      <c r="A16" s="41"/>
      <c r="B16" s="169"/>
      <c r="C16" s="169"/>
      <c r="D16" s="170"/>
      <c r="E16" s="264" t="s">
        <v>153</v>
      </c>
      <c r="F16" s="265"/>
      <c r="G16" s="265"/>
      <c r="H16" s="265"/>
      <c r="I16" s="265"/>
      <c r="J16" s="22" t="str">
        <f>IF(AND('Mapa de Riesgos'!$Y$12="Alta",'Mapa de Riesgos'!$AA$12="Leve"),CONCATENATE("R1C",'Mapa de Riesgos'!$O$12),"")</f>
        <v/>
      </c>
      <c r="K16" s="23" t="str">
        <f>IF(AND('Mapa de Riesgos'!$Y$13="Alta",'Mapa de Riesgos'!$AA$13="Leve"),CONCATENATE("R1C",'Mapa de Riesgos'!$O$13),"")</f>
        <v/>
      </c>
      <c r="L16" s="23" t="str">
        <f>IF(AND('Mapa de Riesgos'!$Y$14="Alta",'Mapa de Riesgos'!$AA$14="Leve"),CONCATENATE("R1C",'Mapa de Riesgos'!$O$14),"")</f>
        <v/>
      </c>
      <c r="M16" s="23" t="str">
        <f>IF(AND('Mapa de Riesgos'!$Y$15="Alta",'Mapa de Riesgos'!$AA$15="Leve"),CONCATENATE("R1C",'Mapa de Riesgos'!$O$15),"")</f>
        <v/>
      </c>
      <c r="N16" s="23" t="str">
        <f>IF(AND('Mapa de Riesgos'!$Y$16="Alta",'Mapa de Riesgos'!$AA$16="Leve"),CONCATENATE("R1C",'Mapa de Riesgos'!$O$16),"")</f>
        <v/>
      </c>
      <c r="O16" s="24" t="str">
        <f>IF(AND('Mapa de Riesgos'!$Y$17="Alta",'Mapa de Riesgos'!$AA$17="Leve"),CONCATENATE("R1C",'Mapa de Riesgos'!$O$17),"")</f>
        <v/>
      </c>
      <c r="P16" s="22" t="str">
        <f>IF(AND('Mapa de Riesgos'!$Y$12="Alta",'Mapa de Riesgos'!$AA$12="Menor"),CONCATENATE("R1C",'Mapa de Riesgos'!$O$12),"")</f>
        <v/>
      </c>
      <c r="Q16" s="23" t="str">
        <f>IF(AND('Mapa de Riesgos'!$Y$13="Alta",'Mapa de Riesgos'!$AA$13="Menor"),CONCATENATE("R1C",'Mapa de Riesgos'!$O$13),"")</f>
        <v/>
      </c>
      <c r="R16" s="23" t="str">
        <f>IF(AND('Mapa de Riesgos'!$Y$14="Alta",'Mapa de Riesgos'!$AA$14="Menor"),CONCATENATE("R1C",'Mapa de Riesgos'!$O$14),"")</f>
        <v/>
      </c>
      <c r="S16" s="23" t="str">
        <f>IF(AND('Mapa de Riesgos'!$Y$15="Alta",'Mapa de Riesgos'!$AA$15="Menor"),CONCATENATE("R1C",'Mapa de Riesgos'!$O$15),"")</f>
        <v/>
      </c>
      <c r="T16" s="23" t="str">
        <f>IF(AND('Mapa de Riesgos'!$Y$16="Alta",'Mapa de Riesgos'!$AA$16="Menor"),CONCATENATE("R1C",'Mapa de Riesgos'!$O$16),"")</f>
        <v/>
      </c>
      <c r="U16" s="24" t="str">
        <f>IF(AND('Mapa de Riesgos'!$Y$17="Alta",'Mapa de Riesgos'!$AA$17="Menor"),CONCATENATE("R1C",'Mapa de Riesgos'!$O$17),"")</f>
        <v/>
      </c>
      <c r="V16" s="4" t="str">
        <f>IF(AND('Mapa de Riesgos'!$Y$12="Alta",'Mapa de Riesgos'!$AA$12="Moderado"),CONCATENATE("R1C",'Mapa de Riesgos'!$O$12),"")</f>
        <v/>
      </c>
      <c r="W16" s="5" t="str">
        <f>IF(AND('Mapa de Riesgos'!$Y$13="Alta",'Mapa de Riesgos'!$AA$13="Moderado"),CONCATENATE("R1C",'Mapa de Riesgos'!$O$13),"")</f>
        <v/>
      </c>
      <c r="X16" s="5" t="str">
        <f>IF(AND('Mapa de Riesgos'!$Y$14="Alta",'Mapa de Riesgos'!$AA$14="Moderado"),CONCATENATE("R1C",'Mapa de Riesgos'!$O$14),"")</f>
        <v/>
      </c>
      <c r="Y16" s="5" t="str">
        <f>IF(AND('Mapa de Riesgos'!$Y$15="Alta",'Mapa de Riesgos'!$AA$15="Moderado"),CONCATENATE("R1C",'Mapa de Riesgos'!$O$15),"")</f>
        <v/>
      </c>
      <c r="Z16" s="5" t="str">
        <f>IF(AND('Mapa de Riesgos'!$Y$16="Alta",'Mapa de Riesgos'!$AA$16="Moderado"),CONCATENATE("R1C",'Mapa de Riesgos'!$O$16),"")</f>
        <v/>
      </c>
      <c r="AA16" s="6" t="str">
        <f>IF(AND('Mapa de Riesgos'!$Y$17="Alta",'Mapa de Riesgos'!$AA$17="Moderado"),CONCATENATE("R1C",'Mapa de Riesgos'!$O$17),"")</f>
        <v/>
      </c>
      <c r="AB16" s="4" t="str">
        <f>IF(AND('Mapa de Riesgos'!$Y$12="Alta",'Mapa de Riesgos'!$AA$12="Mayor"),CONCATENATE("R1C",'Mapa de Riesgos'!$O$12),"")</f>
        <v/>
      </c>
      <c r="AC16" s="5" t="str">
        <f>IF(AND('Mapa de Riesgos'!$Y$13="Alta",'Mapa de Riesgos'!$AA$13="Mayor"),CONCATENATE("R1C",'Mapa de Riesgos'!$O$13),"")</f>
        <v/>
      </c>
      <c r="AD16" s="5" t="str">
        <f>IF(AND('Mapa de Riesgos'!$Y$14="Alta",'Mapa de Riesgos'!$AA$14="Mayor"),CONCATENATE("R1C",'Mapa de Riesgos'!$O$14),"")</f>
        <v/>
      </c>
      <c r="AE16" s="5" t="str">
        <f>IF(AND('Mapa de Riesgos'!$Y$15="Alta",'Mapa de Riesgos'!$AA$15="Mayor"),CONCATENATE("R1C",'Mapa de Riesgos'!$O$15),"")</f>
        <v/>
      </c>
      <c r="AF16" s="5" t="str">
        <f>IF(AND('Mapa de Riesgos'!$Y$16="Alta",'Mapa de Riesgos'!$AA$16="Mayor"),CONCATENATE("R1C",'Mapa de Riesgos'!$O$16),"")</f>
        <v/>
      </c>
      <c r="AG16" s="6" t="str">
        <f>IF(AND('Mapa de Riesgos'!$Y$17="Alta",'Mapa de Riesgos'!$AA$17="Mayor"),CONCATENATE("R1C",'Mapa de Riesgos'!$O$17),"")</f>
        <v/>
      </c>
      <c r="AH16" s="7" t="str">
        <f>IF(AND('Mapa de Riesgos'!$Y$12="Alta",'Mapa de Riesgos'!$AA$12="Catastrófico"),CONCATENATE("R1C",'Mapa de Riesgos'!$O$12),"")</f>
        <v/>
      </c>
      <c r="AI16" s="8" t="str">
        <f>IF(AND('Mapa de Riesgos'!$Y$13="Alta",'Mapa de Riesgos'!$AA$13="Catastrófico"),CONCATENATE("R1C",'Mapa de Riesgos'!$O$13),"")</f>
        <v/>
      </c>
      <c r="AJ16" s="8" t="str">
        <f>IF(AND('Mapa de Riesgos'!$Y$14="Alta",'Mapa de Riesgos'!$AA$14="Catastrófico"),CONCATENATE("R1C",'Mapa de Riesgos'!$O$14),"")</f>
        <v/>
      </c>
      <c r="AK16" s="8" t="str">
        <f>IF(AND('Mapa de Riesgos'!$Y$15="Alta",'Mapa de Riesgos'!$AA$15="Catastrófico"),CONCATENATE("R1C",'Mapa de Riesgos'!$O$15),"")</f>
        <v/>
      </c>
      <c r="AL16" s="8" t="str">
        <f>IF(AND('Mapa de Riesgos'!$Y$16="Alta",'Mapa de Riesgos'!$AA$16="Catastrófico"),CONCATENATE("R1C",'Mapa de Riesgos'!$O$16),"")</f>
        <v/>
      </c>
      <c r="AM16" s="9" t="str">
        <f>IF(AND('Mapa de Riesgos'!$Y$17="Alta",'Mapa de Riesgos'!$AA$17="Catastrófico"),CONCATENATE("R1C",'Mapa de Riesgos'!$O$17),"")</f>
        <v/>
      </c>
      <c r="AN16" s="41"/>
      <c r="AO16" s="255" t="s">
        <v>154</v>
      </c>
      <c r="AP16" s="256"/>
      <c r="AQ16" s="256"/>
      <c r="AR16" s="256"/>
      <c r="AS16" s="256"/>
      <c r="AT16" s="257"/>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row>
    <row r="17" spans="1:76" ht="15" customHeight="1" x14ac:dyDescent="0.25">
      <c r="A17" s="41"/>
      <c r="B17" s="169"/>
      <c r="C17" s="169"/>
      <c r="D17" s="170"/>
      <c r="E17" s="266"/>
      <c r="F17" s="267"/>
      <c r="G17" s="267"/>
      <c r="H17" s="267"/>
      <c r="I17" s="267"/>
      <c r="J17" s="25" t="str">
        <f>IF(AND('Mapa de Riesgos'!$Y$18="Alta",'Mapa de Riesgos'!$AA$18="Leve"),CONCATENATE("R2C",'Mapa de Riesgos'!$O$18),"")</f>
        <v/>
      </c>
      <c r="K17" s="26" t="str">
        <f>IF(AND('Mapa de Riesgos'!$Y$19="Alta",'Mapa de Riesgos'!$AA$19="Leve"),CONCATENATE("R2C",'Mapa de Riesgos'!$O$19),"")</f>
        <v/>
      </c>
      <c r="L17" s="26" t="str">
        <f>IF(AND('Mapa de Riesgos'!$Y$20="Alta",'Mapa de Riesgos'!$AA$20="Leve"),CONCATENATE("R2C",'Mapa de Riesgos'!$O$20),"")</f>
        <v/>
      </c>
      <c r="M17" s="26" t="str">
        <f>IF(AND('Mapa de Riesgos'!$Y$21="Alta",'Mapa de Riesgos'!$AA$21="Leve"),CONCATENATE("R2C",'Mapa de Riesgos'!$O$21),"")</f>
        <v/>
      </c>
      <c r="N17" s="26" t="str">
        <f>IF(AND('Mapa de Riesgos'!$Y$22="Alta",'Mapa de Riesgos'!$AA$22="Leve"),CONCATENATE("R2C",'Mapa de Riesgos'!$O$22),"")</f>
        <v/>
      </c>
      <c r="O17" s="27" t="str">
        <f>IF(AND('Mapa de Riesgos'!$Y$23="Alta",'Mapa de Riesgos'!$AA$23="Leve"),CONCATENATE("R2C",'Mapa de Riesgos'!$O$23),"")</f>
        <v/>
      </c>
      <c r="P17" s="25" t="str">
        <f>IF(AND('Mapa de Riesgos'!$Y$18="Alta",'Mapa de Riesgos'!$AA$18="Menor"),CONCATENATE("R2C",'Mapa de Riesgos'!$O$18),"")</f>
        <v/>
      </c>
      <c r="Q17" s="26" t="str">
        <f>IF(AND('Mapa de Riesgos'!$Y$19="Alta",'Mapa de Riesgos'!$AA$19="Menor"),CONCATENATE("R2C",'Mapa de Riesgos'!$O$19),"")</f>
        <v/>
      </c>
      <c r="R17" s="26" t="str">
        <f>IF(AND('Mapa de Riesgos'!$Y$20="Alta",'Mapa de Riesgos'!$AA$20="Menor"),CONCATENATE("R2C",'Mapa de Riesgos'!$O$20),"")</f>
        <v/>
      </c>
      <c r="S17" s="26" t="str">
        <f>IF(AND('Mapa de Riesgos'!$Y$21="Alta",'Mapa de Riesgos'!$AA$21="Menor"),CONCATENATE("R2C",'Mapa de Riesgos'!$O$21),"")</f>
        <v/>
      </c>
      <c r="T17" s="26" t="str">
        <f>IF(AND('Mapa de Riesgos'!$Y$22="Alta",'Mapa de Riesgos'!$AA$22="Menor"),CONCATENATE("R2C",'Mapa de Riesgos'!$O$22),"")</f>
        <v/>
      </c>
      <c r="U17" s="27" t="str">
        <f>IF(AND('Mapa de Riesgos'!$Y$23="Alta",'Mapa de Riesgos'!$AA$23="Menor"),CONCATENATE("R2C",'Mapa de Riesgos'!$O$23),"")</f>
        <v/>
      </c>
      <c r="V17" s="10" t="str">
        <f>IF(AND('Mapa de Riesgos'!$Y$18="Alta",'Mapa de Riesgos'!$AA$18="Moderado"),CONCATENATE("R2C",'Mapa de Riesgos'!$O$18),"")</f>
        <v/>
      </c>
      <c r="W17" s="11" t="str">
        <f>IF(AND('Mapa de Riesgos'!$Y$19="Alta",'Mapa de Riesgos'!$AA$19="Moderado"),CONCATENATE("R2C",'Mapa de Riesgos'!$O$19),"")</f>
        <v/>
      </c>
      <c r="X17" s="11" t="str">
        <f>IF(AND('Mapa de Riesgos'!$Y$20="Alta",'Mapa de Riesgos'!$AA$20="Moderado"),CONCATENATE("R2C",'Mapa de Riesgos'!$O$20),"")</f>
        <v/>
      </c>
      <c r="Y17" s="11" t="str">
        <f>IF(AND('Mapa de Riesgos'!$Y$21="Alta",'Mapa de Riesgos'!$AA$21="Moderado"),CONCATENATE("R2C",'Mapa de Riesgos'!$O$21),"")</f>
        <v/>
      </c>
      <c r="Z17" s="11" t="str">
        <f>IF(AND('Mapa de Riesgos'!$Y$22="Alta",'Mapa de Riesgos'!$AA$22="Moderado"),CONCATENATE("R2C",'Mapa de Riesgos'!$O$22),"")</f>
        <v/>
      </c>
      <c r="AA17" s="12" t="str">
        <f>IF(AND('Mapa de Riesgos'!$Y$23="Alta",'Mapa de Riesgos'!$AA$23="Moderado"),CONCATENATE("R2C",'Mapa de Riesgos'!$O$23),"")</f>
        <v/>
      </c>
      <c r="AB17" s="10" t="str">
        <f>IF(AND('Mapa de Riesgos'!$Y$18="Alta",'Mapa de Riesgos'!$AA$18="Mayor"),CONCATENATE("R2C",'Mapa de Riesgos'!$O$18),"")</f>
        <v/>
      </c>
      <c r="AC17" s="11" t="str">
        <f>IF(AND('Mapa de Riesgos'!$Y$19="Alta",'Mapa de Riesgos'!$AA$19="Mayor"),CONCATENATE("R2C",'Mapa de Riesgos'!$O$19),"")</f>
        <v/>
      </c>
      <c r="AD17" s="11" t="str">
        <f>IF(AND('Mapa de Riesgos'!$Y$20="Alta",'Mapa de Riesgos'!$AA$20="Mayor"),CONCATENATE("R2C",'Mapa de Riesgos'!$O$20),"")</f>
        <v/>
      </c>
      <c r="AE17" s="11" t="str">
        <f>IF(AND('Mapa de Riesgos'!$Y$21="Alta",'Mapa de Riesgos'!$AA$21="Mayor"),CONCATENATE("R2C",'Mapa de Riesgos'!$O$21),"")</f>
        <v/>
      </c>
      <c r="AF17" s="11" t="str">
        <f>IF(AND('Mapa de Riesgos'!$Y$22="Alta",'Mapa de Riesgos'!$AA$22="Mayor"),CONCATENATE("R2C",'Mapa de Riesgos'!$O$22),"")</f>
        <v/>
      </c>
      <c r="AG17" s="12" t="str">
        <f>IF(AND('Mapa de Riesgos'!$Y$23="Alta",'Mapa de Riesgos'!$AA$23="Mayor"),CONCATENATE("R2C",'Mapa de Riesgos'!$O$23),"")</f>
        <v/>
      </c>
      <c r="AH17" s="13" t="str">
        <f>IF(AND('Mapa de Riesgos'!$Y$18="Alta",'Mapa de Riesgos'!$AA$18="Catastrófico"),CONCATENATE("R2C",'Mapa de Riesgos'!$O$18),"")</f>
        <v/>
      </c>
      <c r="AI17" s="14" t="str">
        <f>IF(AND('Mapa de Riesgos'!$Y$19="Alta",'Mapa de Riesgos'!$AA$19="Catastrófico"),CONCATENATE("R2C",'Mapa de Riesgos'!$O$19),"")</f>
        <v/>
      </c>
      <c r="AJ17" s="14" t="str">
        <f>IF(AND('Mapa de Riesgos'!$Y$20="Alta",'Mapa de Riesgos'!$AA$20="Catastrófico"),CONCATENATE("R2C",'Mapa de Riesgos'!$O$20),"")</f>
        <v/>
      </c>
      <c r="AK17" s="14" t="str">
        <f>IF(AND('Mapa de Riesgos'!$Y$21="Alta",'Mapa de Riesgos'!$AA$21="Catastrófico"),CONCATENATE("R2C",'Mapa de Riesgos'!$O$21),"")</f>
        <v/>
      </c>
      <c r="AL17" s="14" t="str">
        <f>IF(AND('Mapa de Riesgos'!$Y$22="Alta",'Mapa de Riesgos'!$AA$22="Catastrófico"),CONCATENATE("R2C",'Mapa de Riesgos'!$O$22),"")</f>
        <v/>
      </c>
      <c r="AM17" s="15" t="str">
        <f>IF(AND('Mapa de Riesgos'!$Y$23="Alta",'Mapa de Riesgos'!$AA$23="Catastrófico"),CONCATENATE("R2C",'Mapa de Riesgos'!$O$23),"")</f>
        <v/>
      </c>
      <c r="AN17" s="41"/>
      <c r="AO17" s="258"/>
      <c r="AP17" s="259"/>
      <c r="AQ17" s="259"/>
      <c r="AR17" s="259"/>
      <c r="AS17" s="259"/>
      <c r="AT17" s="260"/>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row>
    <row r="18" spans="1:76" ht="15" customHeight="1" x14ac:dyDescent="0.25">
      <c r="A18" s="41"/>
      <c r="B18" s="169"/>
      <c r="C18" s="169"/>
      <c r="D18" s="170"/>
      <c r="E18" s="268"/>
      <c r="F18" s="267"/>
      <c r="G18" s="267"/>
      <c r="H18" s="267"/>
      <c r="I18" s="267"/>
      <c r="J18" s="25" t="str">
        <f>IF(AND('Mapa de Riesgos'!$Y$24="Alta",'Mapa de Riesgos'!$AA$24="Leve"),CONCATENATE("R3C",'Mapa de Riesgos'!$O$24),"")</f>
        <v/>
      </c>
      <c r="K18" s="26" t="str">
        <f>IF(AND('Mapa de Riesgos'!$Y$25="Alta",'Mapa de Riesgos'!$AA$25="Leve"),CONCATENATE("R3C",'Mapa de Riesgos'!$O$25),"")</f>
        <v/>
      </c>
      <c r="L18" s="26" t="str">
        <f>IF(AND('Mapa de Riesgos'!$Y$26="Alta",'Mapa de Riesgos'!$AA$26="Leve"),CONCATENATE("R3C",'Mapa de Riesgos'!$O$26),"")</f>
        <v/>
      </c>
      <c r="M18" s="26" t="str">
        <f>IF(AND('Mapa de Riesgos'!$Y$27="Alta",'Mapa de Riesgos'!$AA$27="Leve"),CONCATENATE("R3C",'Mapa de Riesgos'!$O$27),"")</f>
        <v/>
      </c>
      <c r="N18" s="26" t="str">
        <f>IF(AND('Mapa de Riesgos'!$Y$28="Alta",'Mapa de Riesgos'!$AA$28="Leve"),CONCATENATE("R3C",'Mapa de Riesgos'!$O$28),"")</f>
        <v/>
      </c>
      <c r="O18" s="27" t="str">
        <f>IF(AND('Mapa de Riesgos'!$Y$29="Alta",'Mapa de Riesgos'!$AA$29="Leve"),CONCATENATE("R3C",'Mapa de Riesgos'!$O$29),"")</f>
        <v/>
      </c>
      <c r="P18" s="25" t="str">
        <f>IF(AND('Mapa de Riesgos'!$Y$24="Alta",'Mapa de Riesgos'!$AA$24="Menor"),CONCATENATE("R3C",'Mapa de Riesgos'!$O$24),"")</f>
        <v/>
      </c>
      <c r="Q18" s="26" t="str">
        <f>IF(AND('Mapa de Riesgos'!$Y$25="Alta",'Mapa de Riesgos'!$AA$25="Menor"),CONCATENATE("R3C",'Mapa de Riesgos'!$O$25),"")</f>
        <v/>
      </c>
      <c r="R18" s="26" t="str">
        <f>IF(AND('Mapa de Riesgos'!$Y$26="Alta",'Mapa de Riesgos'!$AA$26="Menor"),CONCATENATE("R3C",'Mapa de Riesgos'!$O$26),"")</f>
        <v/>
      </c>
      <c r="S18" s="26" t="str">
        <f>IF(AND('Mapa de Riesgos'!$Y$27="Alta",'Mapa de Riesgos'!$AA$27="Menor"),CONCATENATE("R3C",'Mapa de Riesgos'!$O$27),"")</f>
        <v/>
      </c>
      <c r="T18" s="26" t="str">
        <f>IF(AND('Mapa de Riesgos'!$Y$28="Alta",'Mapa de Riesgos'!$AA$28="Menor"),CONCATENATE("R3C",'Mapa de Riesgos'!$O$28),"")</f>
        <v/>
      </c>
      <c r="U18" s="27" t="str">
        <f>IF(AND('Mapa de Riesgos'!$Y$29="Alta",'Mapa de Riesgos'!$AA$29="Menor"),CONCATENATE("R3C",'Mapa de Riesgos'!$O$29),"")</f>
        <v/>
      </c>
      <c r="V18" s="10" t="str">
        <f>IF(AND('Mapa de Riesgos'!$Y$24="Alta",'Mapa de Riesgos'!$AA$24="Moderado"),CONCATENATE("R3C",'Mapa de Riesgos'!$O$24),"")</f>
        <v/>
      </c>
      <c r="W18" s="11" t="str">
        <f>IF(AND('Mapa de Riesgos'!$Y$25="Alta",'Mapa de Riesgos'!$AA$25="Moderado"),CONCATENATE("R3C",'Mapa de Riesgos'!$O$25),"")</f>
        <v/>
      </c>
      <c r="X18" s="11" t="str">
        <f>IF(AND('Mapa de Riesgos'!$Y$26="Alta",'Mapa de Riesgos'!$AA$26="Moderado"),CONCATENATE("R3C",'Mapa de Riesgos'!$O$26),"")</f>
        <v/>
      </c>
      <c r="Y18" s="11" t="str">
        <f>IF(AND('Mapa de Riesgos'!$Y$27="Alta",'Mapa de Riesgos'!$AA$27="Moderado"),CONCATENATE("R3C",'Mapa de Riesgos'!$O$27),"")</f>
        <v/>
      </c>
      <c r="Z18" s="11" t="str">
        <f>IF(AND('Mapa de Riesgos'!$Y$28="Alta",'Mapa de Riesgos'!$AA$28="Moderado"),CONCATENATE("R3C",'Mapa de Riesgos'!$O$28),"")</f>
        <v/>
      </c>
      <c r="AA18" s="12" t="str">
        <f>IF(AND('Mapa de Riesgos'!$Y$29="Alta",'Mapa de Riesgos'!$AA$29="Moderado"),CONCATENATE("R3C",'Mapa de Riesgos'!$O$29),"")</f>
        <v/>
      </c>
      <c r="AB18" s="10" t="str">
        <f>IF(AND('Mapa de Riesgos'!$Y$24="Alta",'Mapa de Riesgos'!$AA$24="Mayor"),CONCATENATE("R3C",'Mapa de Riesgos'!$O$24),"")</f>
        <v/>
      </c>
      <c r="AC18" s="11" t="str">
        <f>IF(AND('Mapa de Riesgos'!$Y$25="Alta",'Mapa de Riesgos'!$AA$25="Mayor"),CONCATENATE("R3C",'Mapa de Riesgos'!$O$25),"")</f>
        <v/>
      </c>
      <c r="AD18" s="11" t="str">
        <f>IF(AND('Mapa de Riesgos'!$Y$26="Alta",'Mapa de Riesgos'!$AA$26="Mayor"),CONCATENATE("R3C",'Mapa de Riesgos'!$O$26),"")</f>
        <v/>
      </c>
      <c r="AE18" s="11" t="str">
        <f>IF(AND('Mapa de Riesgos'!$Y$27="Alta",'Mapa de Riesgos'!$AA$27="Mayor"),CONCATENATE("R3C",'Mapa de Riesgos'!$O$27),"")</f>
        <v/>
      </c>
      <c r="AF18" s="11" t="str">
        <f>IF(AND('Mapa de Riesgos'!$Y$28="Alta",'Mapa de Riesgos'!$AA$28="Mayor"),CONCATENATE("R3C",'Mapa de Riesgos'!$O$28),"")</f>
        <v/>
      </c>
      <c r="AG18" s="12" t="str">
        <f>IF(AND('Mapa de Riesgos'!$Y$29="Alta",'Mapa de Riesgos'!$AA$29="Mayor"),CONCATENATE("R3C",'Mapa de Riesgos'!$O$29),"")</f>
        <v/>
      </c>
      <c r="AH18" s="13" t="str">
        <f>IF(AND('Mapa de Riesgos'!$Y$24="Alta",'Mapa de Riesgos'!$AA$24="Catastrófico"),CONCATENATE("R3C",'Mapa de Riesgos'!$O$24),"")</f>
        <v/>
      </c>
      <c r="AI18" s="14" t="str">
        <f>IF(AND('Mapa de Riesgos'!$Y$25="Alta",'Mapa de Riesgos'!$AA$25="Catastrófico"),CONCATENATE("R3C",'Mapa de Riesgos'!$O$25),"")</f>
        <v/>
      </c>
      <c r="AJ18" s="14" t="str">
        <f>IF(AND('Mapa de Riesgos'!$Y$26="Alta",'Mapa de Riesgos'!$AA$26="Catastrófico"),CONCATENATE("R3C",'Mapa de Riesgos'!$O$26),"")</f>
        <v/>
      </c>
      <c r="AK18" s="14" t="str">
        <f>IF(AND('Mapa de Riesgos'!$Y$27="Alta",'Mapa de Riesgos'!$AA$27="Catastrófico"),CONCATENATE("R3C",'Mapa de Riesgos'!$O$27),"")</f>
        <v/>
      </c>
      <c r="AL18" s="14" t="str">
        <f>IF(AND('Mapa de Riesgos'!$Y$28="Alta",'Mapa de Riesgos'!$AA$28="Catastrófico"),CONCATENATE("R3C",'Mapa de Riesgos'!$O$28),"")</f>
        <v/>
      </c>
      <c r="AM18" s="15" t="str">
        <f>IF(AND('Mapa de Riesgos'!$Y$29="Alta",'Mapa de Riesgos'!$AA$29="Catastrófico"),CONCATENATE("R3C",'Mapa de Riesgos'!$O$29),"")</f>
        <v/>
      </c>
      <c r="AN18" s="41"/>
      <c r="AO18" s="258"/>
      <c r="AP18" s="259"/>
      <c r="AQ18" s="259"/>
      <c r="AR18" s="259"/>
      <c r="AS18" s="259"/>
      <c r="AT18" s="260"/>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row>
    <row r="19" spans="1:76" ht="15" customHeight="1" x14ac:dyDescent="0.25">
      <c r="A19" s="41"/>
      <c r="B19" s="169"/>
      <c r="C19" s="169"/>
      <c r="D19" s="170"/>
      <c r="E19" s="268"/>
      <c r="F19" s="267"/>
      <c r="G19" s="267"/>
      <c r="H19" s="267"/>
      <c r="I19" s="267"/>
      <c r="J19" s="25" t="str">
        <f>IF(AND('Mapa de Riesgos'!$Y$30="Alta",'Mapa de Riesgos'!$AA$30="Leve"),CONCATENATE("R4C",'Mapa de Riesgos'!$O$30),"")</f>
        <v/>
      </c>
      <c r="K19" s="26" t="str">
        <f>IF(AND('Mapa de Riesgos'!$Y$32="Alta",'Mapa de Riesgos'!$AA$32="Leve"),CONCATENATE("R4C",'Mapa de Riesgos'!$O$32),"")</f>
        <v/>
      </c>
      <c r="L19" s="26" t="str">
        <f>IF(AND('Mapa de Riesgos'!$Y$33="Alta",'Mapa de Riesgos'!$AA$33="Leve"),CONCATENATE("R4C",'Mapa de Riesgos'!$O$33),"")</f>
        <v/>
      </c>
      <c r="M19" s="26" t="str">
        <f>IF(AND('Mapa de Riesgos'!$Y$34="Alta",'Mapa de Riesgos'!$AA$34="Leve"),CONCATENATE("R4C",'Mapa de Riesgos'!$O$34),"")</f>
        <v/>
      </c>
      <c r="N19" s="26" t="str">
        <f>IF(AND('Mapa de Riesgos'!$Y$35="Alta",'Mapa de Riesgos'!$AA$35="Leve"),CONCATENATE("R4C",'Mapa de Riesgos'!$O$35),"")</f>
        <v/>
      </c>
      <c r="O19" s="27" t="str">
        <f>IF(AND('Mapa de Riesgos'!$Y$36="Alta",'Mapa de Riesgos'!$AA$36="Leve"),CONCATENATE("R4C",'Mapa de Riesgos'!$O$36),"")</f>
        <v/>
      </c>
      <c r="P19" s="25" t="str">
        <f>IF(AND('Mapa de Riesgos'!$Y$30="Alta",'Mapa de Riesgos'!$AA$30="Menor"),CONCATENATE("R4C",'Mapa de Riesgos'!$O$30),"")</f>
        <v/>
      </c>
      <c r="Q19" s="26" t="str">
        <f>IF(AND('Mapa de Riesgos'!$Y$32="Alta",'Mapa de Riesgos'!$AA$32="Menor"),CONCATENATE("R4C",'Mapa de Riesgos'!$O$32),"")</f>
        <v/>
      </c>
      <c r="R19" s="26" t="str">
        <f>IF(AND('Mapa de Riesgos'!$Y$33="Alta",'Mapa de Riesgos'!$AA$33="Menor"),CONCATENATE("R4C",'Mapa de Riesgos'!$O$33),"")</f>
        <v/>
      </c>
      <c r="S19" s="26" t="str">
        <f>IF(AND('Mapa de Riesgos'!$Y$34="Alta",'Mapa de Riesgos'!$AA$34="Menor"),CONCATENATE("R4C",'Mapa de Riesgos'!$O$34),"")</f>
        <v/>
      </c>
      <c r="T19" s="26" t="str">
        <f>IF(AND('Mapa de Riesgos'!$Y$35="Alta",'Mapa de Riesgos'!$AA$35="Menor"),CONCATENATE("R4C",'Mapa de Riesgos'!$O$35),"")</f>
        <v/>
      </c>
      <c r="U19" s="27" t="str">
        <f>IF(AND('Mapa de Riesgos'!$Y$36="Alta",'Mapa de Riesgos'!$AA$36="Menor"),CONCATENATE("R4C",'Mapa de Riesgos'!$O$36),"")</f>
        <v/>
      </c>
      <c r="V19" s="10" t="str">
        <f>IF(AND('Mapa de Riesgos'!$Y$30="Alta",'Mapa de Riesgos'!$AA$30="Moderado"),CONCATENATE("R4C",'Mapa de Riesgos'!$O$30),"")</f>
        <v/>
      </c>
      <c r="W19" s="11" t="str">
        <f>IF(AND('Mapa de Riesgos'!$Y$32="Alta",'Mapa de Riesgos'!$AA$32="Moderado"),CONCATENATE("R4C",'Mapa de Riesgos'!$O$32),"")</f>
        <v/>
      </c>
      <c r="X19" s="11" t="str">
        <f>IF(AND('Mapa de Riesgos'!$Y$33="Alta",'Mapa de Riesgos'!$AA$33="Moderado"),CONCATENATE("R4C",'Mapa de Riesgos'!$O$33),"")</f>
        <v/>
      </c>
      <c r="Y19" s="11" t="str">
        <f>IF(AND('Mapa de Riesgos'!$Y$34="Alta",'Mapa de Riesgos'!$AA$34="Moderado"),CONCATENATE("R4C",'Mapa de Riesgos'!$O$34),"")</f>
        <v/>
      </c>
      <c r="Z19" s="11" t="str">
        <f>IF(AND('Mapa de Riesgos'!$Y$35="Alta",'Mapa de Riesgos'!$AA$35="Moderado"),CONCATENATE("R4C",'Mapa de Riesgos'!$O$35),"")</f>
        <v/>
      </c>
      <c r="AA19" s="12" t="str">
        <f>IF(AND('Mapa de Riesgos'!$Y$36="Alta",'Mapa de Riesgos'!$AA$36="Moderado"),CONCATENATE("R4C",'Mapa de Riesgos'!$O$36),"")</f>
        <v/>
      </c>
      <c r="AB19" s="10" t="str">
        <f>IF(AND('Mapa de Riesgos'!$Y$30="Alta",'Mapa de Riesgos'!$AA$30="Mayor"),CONCATENATE("R4C",'Mapa de Riesgos'!$O$30),"")</f>
        <v/>
      </c>
      <c r="AC19" s="11" t="str">
        <f>IF(AND('Mapa de Riesgos'!$Y$32="Alta",'Mapa de Riesgos'!$AA$32="Mayor"),CONCATENATE("R4C",'Mapa de Riesgos'!$O$32),"")</f>
        <v/>
      </c>
      <c r="AD19" s="11" t="str">
        <f>IF(AND('Mapa de Riesgos'!$Y$33="Alta",'Mapa de Riesgos'!$AA$33="Mayor"),CONCATENATE("R4C",'Mapa de Riesgos'!$O$33),"")</f>
        <v/>
      </c>
      <c r="AE19" s="11" t="str">
        <f>IF(AND('Mapa de Riesgos'!$Y$34="Alta",'Mapa de Riesgos'!$AA$34="Mayor"),CONCATENATE("R4C",'Mapa de Riesgos'!$O$34),"")</f>
        <v/>
      </c>
      <c r="AF19" s="11" t="str">
        <f>IF(AND('Mapa de Riesgos'!$Y$35="Alta",'Mapa de Riesgos'!$AA$35="Mayor"),CONCATENATE("R4C",'Mapa de Riesgos'!$O$35),"")</f>
        <v/>
      </c>
      <c r="AG19" s="12" t="str">
        <f>IF(AND('Mapa de Riesgos'!$Y$36="Alta",'Mapa de Riesgos'!$AA$36="Mayor"),CONCATENATE("R4C",'Mapa de Riesgos'!$O$36),"")</f>
        <v/>
      </c>
      <c r="AH19" s="13" t="str">
        <f>IF(AND('Mapa de Riesgos'!$Y$30="Alta",'Mapa de Riesgos'!$AA$30="Catastrófico"),CONCATENATE("R4C",'Mapa de Riesgos'!$O$30),"")</f>
        <v/>
      </c>
      <c r="AI19" s="14" t="str">
        <f>IF(AND('Mapa de Riesgos'!$Y$32="Alta",'Mapa de Riesgos'!$AA$32="Catastrófico"),CONCATENATE("R4C",'Mapa de Riesgos'!$O$32),"")</f>
        <v/>
      </c>
      <c r="AJ19" s="14" t="str">
        <f>IF(AND('Mapa de Riesgos'!$Y$33="Alta",'Mapa de Riesgos'!$AA$33="Catastrófico"),CONCATENATE("R4C",'Mapa de Riesgos'!$O$33),"")</f>
        <v/>
      </c>
      <c r="AK19" s="14" t="str">
        <f>IF(AND('Mapa de Riesgos'!$Y$34="Alta",'Mapa de Riesgos'!$AA$34="Catastrófico"),CONCATENATE("R4C",'Mapa de Riesgos'!$O$34),"")</f>
        <v/>
      </c>
      <c r="AL19" s="14" t="str">
        <f>IF(AND('Mapa de Riesgos'!$Y$35="Alta",'Mapa de Riesgos'!$AA$35="Catastrófico"),CONCATENATE("R4C",'Mapa de Riesgos'!$O$35),"")</f>
        <v/>
      </c>
      <c r="AM19" s="15" t="str">
        <f>IF(AND('Mapa de Riesgos'!$Y$36="Alta",'Mapa de Riesgos'!$AA$36="Catastrófico"),CONCATENATE("R4C",'Mapa de Riesgos'!$O$36),"")</f>
        <v/>
      </c>
      <c r="AN19" s="41"/>
      <c r="AO19" s="258"/>
      <c r="AP19" s="259"/>
      <c r="AQ19" s="259"/>
      <c r="AR19" s="259"/>
      <c r="AS19" s="259"/>
      <c r="AT19" s="260"/>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row>
    <row r="20" spans="1:76" ht="15" customHeight="1" x14ac:dyDescent="0.25">
      <c r="A20" s="41"/>
      <c r="B20" s="169"/>
      <c r="C20" s="169"/>
      <c r="D20" s="170"/>
      <c r="E20" s="268"/>
      <c r="F20" s="267"/>
      <c r="G20" s="267"/>
      <c r="H20" s="267"/>
      <c r="I20" s="267"/>
      <c r="J20" s="25" t="str">
        <f>IF(AND('Mapa de Riesgos'!$Y$37="Alta",'Mapa de Riesgos'!$AA$37="Leve"),CONCATENATE("R5C",'Mapa de Riesgos'!$O$37),"")</f>
        <v/>
      </c>
      <c r="K20" s="26" t="str">
        <f>IF(AND('Mapa de Riesgos'!$Y$38="Alta",'Mapa de Riesgos'!$AA$38="Leve"),CONCATENATE("R5C",'Mapa de Riesgos'!$O$38),"")</f>
        <v/>
      </c>
      <c r="L20" s="26" t="str">
        <f>IF(AND('Mapa de Riesgos'!$Y$39="Alta",'Mapa de Riesgos'!$AA$39="Leve"),CONCATENATE("R5C",'Mapa de Riesgos'!$O$39),"")</f>
        <v/>
      </c>
      <c r="M20" s="26" t="str">
        <f>IF(AND('Mapa de Riesgos'!$Y$40="Alta",'Mapa de Riesgos'!$AA$40="Leve"),CONCATENATE("R5C",'Mapa de Riesgos'!$O$40),"")</f>
        <v/>
      </c>
      <c r="N20" s="26" t="str">
        <f>IF(AND('Mapa de Riesgos'!$Y$41="Alta",'Mapa de Riesgos'!$AA$41="Leve"),CONCATENATE("R5C",'Mapa de Riesgos'!$O$41),"")</f>
        <v/>
      </c>
      <c r="O20" s="27" t="str">
        <f>IF(AND('Mapa de Riesgos'!$Y$42="Alta",'Mapa de Riesgos'!$AA$42="Leve"),CONCATENATE("R5C",'Mapa de Riesgos'!$O$42),"")</f>
        <v/>
      </c>
      <c r="P20" s="25" t="str">
        <f>IF(AND('Mapa de Riesgos'!$Y$37="Alta",'Mapa de Riesgos'!$AA$37="Menor"),CONCATENATE("R5C",'Mapa de Riesgos'!$O$37),"")</f>
        <v/>
      </c>
      <c r="Q20" s="26" t="str">
        <f>IF(AND('Mapa de Riesgos'!$Y$38="Alta",'Mapa de Riesgos'!$AA$38="Menor"),CONCATENATE("R5C",'Mapa de Riesgos'!$O$38),"")</f>
        <v/>
      </c>
      <c r="R20" s="26" t="str">
        <f>IF(AND('Mapa de Riesgos'!$Y$39="Alta",'Mapa de Riesgos'!$AA$39="Menor"),CONCATENATE("R5C",'Mapa de Riesgos'!$O$39),"")</f>
        <v/>
      </c>
      <c r="S20" s="26" t="str">
        <f>IF(AND('Mapa de Riesgos'!$Y$40="Alta",'Mapa de Riesgos'!$AA$40="Menor"),CONCATENATE("R5C",'Mapa de Riesgos'!$O$40),"")</f>
        <v/>
      </c>
      <c r="T20" s="26" t="str">
        <f>IF(AND('Mapa de Riesgos'!$Y$41="Alta",'Mapa de Riesgos'!$AA$41="Menor"),CONCATENATE("R5C",'Mapa de Riesgos'!$O$41),"")</f>
        <v/>
      </c>
      <c r="U20" s="27" t="str">
        <f>IF(AND('Mapa de Riesgos'!$Y$42="Alta",'Mapa de Riesgos'!$AA$42="Menor"),CONCATENATE("R5C",'Mapa de Riesgos'!$O$42),"")</f>
        <v/>
      </c>
      <c r="V20" s="10" t="str">
        <f>IF(AND('Mapa de Riesgos'!$Y$37="Alta",'Mapa de Riesgos'!$AA$37="Moderado"),CONCATENATE("R5C",'Mapa de Riesgos'!$O$37),"")</f>
        <v/>
      </c>
      <c r="W20" s="11" t="str">
        <f>IF(AND('Mapa de Riesgos'!$Y$38="Alta",'Mapa de Riesgos'!$AA$38="Moderado"),CONCATENATE("R5C",'Mapa de Riesgos'!$O$38),"")</f>
        <v/>
      </c>
      <c r="X20" s="11" t="str">
        <f>IF(AND('Mapa de Riesgos'!$Y$39="Alta",'Mapa de Riesgos'!$AA$39="Moderado"),CONCATENATE("R5C",'Mapa de Riesgos'!$O$39),"")</f>
        <v/>
      </c>
      <c r="Y20" s="11" t="str">
        <f>IF(AND('Mapa de Riesgos'!$Y$40="Alta",'Mapa de Riesgos'!$AA$40="Moderado"),CONCATENATE("R5C",'Mapa de Riesgos'!$O$40),"")</f>
        <v/>
      </c>
      <c r="Z20" s="11" t="str">
        <f>IF(AND('Mapa de Riesgos'!$Y$41="Alta",'Mapa de Riesgos'!$AA$41="Moderado"),CONCATENATE("R5C",'Mapa de Riesgos'!$O$41),"")</f>
        <v/>
      </c>
      <c r="AA20" s="12" t="str">
        <f>IF(AND('Mapa de Riesgos'!$Y$42="Alta",'Mapa de Riesgos'!$AA$42="Moderado"),CONCATENATE("R5C",'Mapa de Riesgos'!$O$42),"")</f>
        <v/>
      </c>
      <c r="AB20" s="10" t="str">
        <f>IF(AND('Mapa de Riesgos'!$Y$37="Alta",'Mapa de Riesgos'!$AA$37="Mayor"),CONCATENATE("R5C",'Mapa de Riesgos'!$O$37),"")</f>
        <v/>
      </c>
      <c r="AC20" s="11" t="str">
        <f>IF(AND('Mapa de Riesgos'!$Y$38="Alta",'Mapa de Riesgos'!$AA$38="Mayor"),CONCATENATE("R5C",'Mapa de Riesgos'!$O$38),"")</f>
        <v/>
      </c>
      <c r="AD20" s="11" t="str">
        <f>IF(AND('Mapa de Riesgos'!$Y$39="Alta",'Mapa de Riesgos'!$AA$39="Mayor"),CONCATENATE("R5C",'Mapa de Riesgos'!$O$39),"")</f>
        <v/>
      </c>
      <c r="AE20" s="11" t="str">
        <f>IF(AND('Mapa de Riesgos'!$Y$40="Alta",'Mapa de Riesgos'!$AA$40="Mayor"),CONCATENATE("R5C",'Mapa de Riesgos'!$O$40),"")</f>
        <v/>
      </c>
      <c r="AF20" s="11" t="str">
        <f>IF(AND('Mapa de Riesgos'!$Y$41="Alta",'Mapa de Riesgos'!$AA$41="Mayor"),CONCATENATE("R5C",'Mapa de Riesgos'!$O$41),"")</f>
        <v/>
      </c>
      <c r="AG20" s="12" t="str">
        <f>IF(AND('Mapa de Riesgos'!$Y$42="Alta",'Mapa de Riesgos'!$AA$42="Mayor"),CONCATENATE("R5C",'Mapa de Riesgos'!$O$42),"")</f>
        <v/>
      </c>
      <c r="AH20" s="13" t="str">
        <f>IF(AND('Mapa de Riesgos'!$Y$37="Alta",'Mapa de Riesgos'!$AA$37="Catastrófico"),CONCATENATE("R5C",'Mapa de Riesgos'!$O$37),"")</f>
        <v/>
      </c>
      <c r="AI20" s="14" t="str">
        <f>IF(AND('Mapa de Riesgos'!$Y$38="Alta",'Mapa de Riesgos'!$AA$38="Catastrófico"),CONCATENATE("R5C",'Mapa de Riesgos'!$O$38),"")</f>
        <v/>
      </c>
      <c r="AJ20" s="14" t="str">
        <f>IF(AND('Mapa de Riesgos'!$Y$39="Alta",'Mapa de Riesgos'!$AA$39="Catastrófico"),CONCATENATE("R5C",'Mapa de Riesgos'!$O$39),"")</f>
        <v/>
      </c>
      <c r="AK20" s="14" t="str">
        <f>IF(AND('Mapa de Riesgos'!$Y$40="Alta",'Mapa de Riesgos'!$AA$40="Catastrófico"),CONCATENATE("R5C",'Mapa de Riesgos'!$O$40),"")</f>
        <v/>
      </c>
      <c r="AL20" s="14" t="str">
        <f>IF(AND('Mapa de Riesgos'!$Y$41="Alta",'Mapa de Riesgos'!$AA$41="Catastrófico"),CONCATENATE("R5C",'Mapa de Riesgos'!$O$41),"")</f>
        <v/>
      </c>
      <c r="AM20" s="15" t="str">
        <f>IF(AND('Mapa de Riesgos'!$Y$42="Alta",'Mapa de Riesgos'!$AA$42="Catastrófico"),CONCATENATE("R5C",'Mapa de Riesgos'!$O$42),"")</f>
        <v/>
      </c>
      <c r="AN20" s="41"/>
      <c r="AO20" s="258"/>
      <c r="AP20" s="259"/>
      <c r="AQ20" s="259"/>
      <c r="AR20" s="259"/>
      <c r="AS20" s="259"/>
      <c r="AT20" s="260"/>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row>
    <row r="21" spans="1:76" ht="15" customHeight="1" x14ac:dyDescent="0.25">
      <c r="A21" s="41"/>
      <c r="B21" s="169"/>
      <c r="C21" s="169"/>
      <c r="D21" s="170"/>
      <c r="E21" s="268"/>
      <c r="F21" s="267"/>
      <c r="G21" s="267"/>
      <c r="H21" s="267"/>
      <c r="I21" s="267"/>
      <c r="J21" s="25" t="str">
        <f>IF(AND('Mapa de Riesgos'!$Y$43="Alta",'Mapa de Riesgos'!$AA$43="Leve"),CONCATENATE("R6C",'Mapa de Riesgos'!$O$43),"")</f>
        <v/>
      </c>
      <c r="K21" s="26" t="str">
        <f>IF(AND('Mapa de Riesgos'!$Y$44="Alta",'Mapa de Riesgos'!$AA$44="Leve"),CONCATENATE("R6C",'Mapa de Riesgos'!$O$44),"")</f>
        <v/>
      </c>
      <c r="L21" s="26" t="str">
        <f>IF(AND('Mapa de Riesgos'!$Y$45="Alta",'Mapa de Riesgos'!$AA$45="Leve"),CONCATENATE("R6C",'Mapa de Riesgos'!$O$45),"")</f>
        <v/>
      </c>
      <c r="M21" s="26" t="str">
        <f>IF(AND('Mapa de Riesgos'!$Y$46="Alta",'Mapa de Riesgos'!$AA$46="Leve"),CONCATENATE("R6C",'Mapa de Riesgos'!$O$46),"")</f>
        <v/>
      </c>
      <c r="N21" s="26" t="str">
        <f>IF(AND('Mapa de Riesgos'!$Y$47="Alta",'Mapa de Riesgos'!$AA$47="Leve"),CONCATENATE("R6C",'Mapa de Riesgos'!$O$47),"")</f>
        <v/>
      </c>
      <c r="O21" s="27" t="str">
        <f>IF(AND('Mapa de Riesgos'!$Y$48="Alta",'Mapa de Riesgos'!$AA$48="Leve"),CONCATENATE("R6C",'Mapa de Riesgos'!$O$48),"")</f>
        <v/>
      </c>
      <c r="P21" s="25" t="str">
        <f>IF(AND('Mapa de Riesgos'!$Y$43="Alta",'Mapa de Riesgos'!$AA$43="Menor"),CONCATENATE("R6C",'Mapa de Riesgos'!$O$43),"")</f>
        <v/>
      </c>
      <c r="Q21" s="26" t="str">
        <f>IF(AND('Mapa de Riesgos'!$Y$44="Alta",'Mapa de Riesgos'!$AA$44="Menor"),CONCATENATE("R6C",'Mapa de Riesgos'!$O$44),"")</f>
        <v/>
      </c>
      <c r="R21" s="26" t="str">
        <f>IF(AND('Mapa de Riesgos'!$Y$45="Alta",'Mapa de Riesgos'!$AA$45="Menor"),CONCATENATE("R6C",'Mapa de Riesgos'!$O$45),"")</f>
        <v/>
      </c>
      <c r="S21" s="26" t="str">
        <f>IF(AND('Mapa de Riesgos'!$Y$46="Alta",'Mapa de Riesgos'!$AA$46="Menor"),CONCATENATE("R6C",'Mapa de Riesgos'!$O$46),"")</f>
        <v/>
      </c>
      <c r="T21" s="26" t="str">
        <f>IF(AND('Mapa de Riesgos'!$Y$47="Alta",'Mapa de Riesgos'!$AA$47="Menor"),CONCATENATE("R6C",'Mapa de Riesgos'!$O$47),"")</f>
        <v/>
      </c>
      <c r="U21" s="27" t="str">
        <f>IF(AND('Mapa de Riesgos'!$Y$48="Alta",'Mapa de Riesgos'!$AA$48="Menor"),CONCATENATE("R6C",'Mapa de Riesgos'!$O$48),"")</f>
        <v/>
      </c>
      <c r="V21" s="10" t="str">
        <f>IF(AND('Mapa de Riesgos'!$Y$43="Alta",'Mapa de Riesgos'!$AA$43="Moderado"),CONCATENATE("R6C",'Mapa de Riesgos'!$O$43),"")</f>
        <v/>
      </c>
      <c r="W21" s="11" t="str">
        <f>IF(AND('Mapa de Riesgos'!$Y$44="Alta",'Mapa de Riesgos'!$AA$44="Moderado"),CONCATENATE("R6C",'Mapa de Riesgos'!$O$44),"")</f>
        <v/>
      </c>
      <c r="X21" s="11" t="str">
        <f>IF(AND('Mapa de Riesgos'!$Y$45="Alta",'Mapa de Riesgos'!$AA$45="Moderado"),CONCATENATE("R6C",'Mapa de Riesgos'!$O$45),"")</f>
        <v/>
      </c>
      <c r="Y21" s="11" t="str">
        <f>IF(AND('Mapa de Riesgos'!$Y$46="Alta",'Mapa de Riesgos'!$AA$46="Moderado"),CONCATENATE("R6C",'Mapa de Riesgos'!$O$46),"")</f>
        <v/>
      </c>
      <c r="Z21" s="11" t="str">
        <f>IF(AND('Mapa de Riesgos'!$Y$47="Alta",'Mapa de Riesgos'!$AA$47="Moderado"),CONCATENATE("R6C",'Mapa de Riesgos'!$O$47),"")</f>
        <v/>
      </c>
      <c r="AA21" s="12" t="str">
        <f>IF(AND('Mapa de Riesgos'!$Y$48="Alta",'Mapa de Riesgos'!$AA$48="Moderado"),CONCATENATE("R6C",'Mapa de Riesgos'!$O$48),"")</f>
        <v/>
      </c>
      <c r="AB21" s="10" t="str">
        <f>IF(AND('Mapa de Riesgos'!$Y$43="Alta",'Mapa de Riesgos'!$AA$43="Mayor"),CONCATENATE("R6C",'Mapa de Riesgos'!$O$43),"")</f>
        <v/>
      </c>
      <c r="AC21" s="11" t="str">
        <f>IF(AND('Mapa de Riesgos'!$Y$44="Alta",'Mapa de Riesgos'!$AA$44="Mayor"),CONCATENATE("R6C",'Mapa de Riesgos'!$O$44),"")</f>
        <v/>
      </c>
      <c r="AD21" s="11" t="str">
        <f>IF(AND('Mapa de Riesgos'!$Y$45="Alta",'Mapa de Riesgos'!$AA$45="Mayor"),CONCATENATE("R6C",'Mapa de Riesgos'!$O$45),"")</f>
        <v/>
      </c>
      <c r="AE21" s="11" t="str">
        <f>IF(AND('Mapa de Riesgos'!$Y$46="Alta",'Mapa de Riesgos'!$AA$46="Mayor"),CONCATENATE("R6C",'Mapa de Riesgos'!$O$46),"")</f>
        <v/>
      </c>
      <c r="AF21" s="11" t="str">
        <f>IF(AND('Mapa de Riesgos'!$Y$47="Alta",'Mapa de Riesgos'!$AA$47="Mayor"),CONCATENATE("R6C",'Mapa de Riesgos'!$O$47),"")</f>
        <v/>
      </c>
      <c r="AG21" s="12" t="str">
        <f>IF(AND('Mapa de Riesgos'!$Y$48="Alta",'Mapa de Riesgos'!$AA$48="Mayor"),CONCATENATE("R6C",'Mapa de Riesgos'!$O$48),"")</f>
        <v/>
      </c>
      <c r="AH21" s="13" t="str">
        <f>IF(AND('Mapa de Riesgos'!$Y$43="Alta",'Mapa de Riesgos'!$AA$43="Catastrófico"),CONCATENATE("R6C",'Mapa de Riesgos'!$O$43),"")</f>
        <v/>
      </c>
      <c r="AI21" s="14" t="str">
        <f>IF(AND('Mapa de Riesgos'!$Y$44="Alta",'Mapa de Riesgos'!$AA$44="Catastrófico"),CONCATENATE("R6C",'Mapa de Riesgos'!$O$44),"")</f>
        <v/>
      </c>
      <c r="AJ21" s="14" t="str">
        <f>IF(AND('Mapa de Riesgos'!$Y$45="Alta",'Mapa de Riesgos'!$AA$45="Catastrófico"),CONCATENATE("R6C",'Mapa de Riesgos'!$O$45),"")</f>
        <v/>
      </c>
      <c r="AK21" s="14" t="str">
        <f>IF(AND('Mapa de Riesgos'!$Y$46="Alta",'Mapa de Riesgos'!$AA$46="Catastrófico"),CONCATENATE("R6C",'Mapa de Riesgos'!$O$46),"")</f>
        <v/>
      </c>
      <c r="AL21" s="14" t="str">
        <f>IF(AND('Mapa de Riesgos'!$Y$47="Alta",'Mapa de Riesgos'!$AA$47="Catastrófico"),CONCATENATE("R6C",'Mapa de Riesgos'!$O$47),"")</f>
        <v/>
      </c>
      <c r="AM21" s="15" t="str">
        <f>IF(AND('Mapa de Riesgos'!$Y$48="Alta",'Mapa de Riesgos'!$AA$48="Catastrófico"),CONCATENATE("R6C",'Mapa de Riesgos'!$O$48),"")</f>
        <v/>
      </c>
      <c r="AN21" s="41"/>
      <c r="AO21" s="258"/>
      <c r="AP21" s="259"/>
      <c r="AQ21" s="259"/>
      <c r="AR21" s="259"/>
      <c r="AS21" s="259"/>
      <c r="AT21" s="260"/>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row>
    <row r="22" spans="1:76" ht="15" customHeight="1" x14ac:dyDescent="0.25">
      <c r="A22" s="41"/>
      <c r="B22" s="169"/>
      <c r="C22" s="169"/>
      <c r="D22" s="170"/>
      <c r="E22" s="268"/>
      <c r="F22" s="267"/>
      <c r="G22" s="267"/>
      <c r="H22" s="267"/>
      <c r="I22" s="267"/>
      <c r="J22" s="25" t="str">
        <f>IF(AND('Mapa de Riesgos'!$Y$49="Alta",'Mapa de Riesgos'!$AA$49="Leve"),CONCATENATE("R7C",'Mapa de Riesgos'!$O$49),"")</f>
        <v/>
      </c>
      <c r="K22" s="26" t="str">
        <f>IF(AND('Mapa de Riesgos'!$Y$50="Alta",'Mapa de Riesgos'!$AA$50="Leve"),CONCATENATE("R7C",'Mapa de Riesgos'!$O$50),"")</f>
        <v/>
      </c>
      <c r="L22" s="26" t="str">
        <f>IF(AND('Mapa de Riesgos'!$Y$51="Alta",'Mapa de Riesgos'!$AA$51="Leve"),CONCATENATE("R7C",'Mapa de Riesgos'!$O$51),"")</f>
        <v/>
      </c>
      <c r="M22" s="26" t="str">
        <f>IF(AND('Mapa de Riesgos'!$Y$52="Alta",'Mapa de Riesgos'!$AA$52="Leve"),CONCATENATE("R7C",'Mapa de Riesgos'!$O$52),"")</f>
        <v/>
      </c>
      <c r="N22" s="26" t="str">
        <f>IF(AND('Mapa de Riesgos'!$Y$53="Alta",'Mapa de Riesgos'!$AA$53="Leve"),CONCATENATE("R7C",'Mapa de Riesgos'!$O$53),"")</f>
        <v/>
      </c>
      <c r="O22" s="27" t="str">
        <f>IF(AND('Mapa de Riesgos'!$Y$54="Alta",'Mapa de Riesgos'!$AA$54="Leve"),CONCATENATE("R7C",'Mapa de Riesgos'!$O$54),"")</f>
        <v/>
      </c>
      <c r="P22" s="25" t="str">
        <f>IF(AND('Mapa de Riesgos'!$Y$49="Alta",'Mapa de Riesgos'!$AA$49="Menor"),CONCATENATE("R7C",'Mapa de Riesgos'!$O$49),"")</f>
        <v/>
      </c>
      <c r="Q22" s="26" t="str">
        <f>IF(AND('Mapa de Riesgos'!$Y$50="Alta",'Mapa de Riesgos'!$AA$50="Menor"),CONCATENATE("R7C",'Mapa de Riesgos'!$O$50),"")</f>
        <v/>
      </c>
      <c r="R22" s="26" t="str">
        <f>IF(AND('Mapa de Riesgos'!$Y$51="Alta",'Mapa de Riesgos'!$AA$51="Menor"),CONCATENATE("R7C",'Mapa de Riesgos'!$O$51),"")</f>
        <v/>
      </c>
      <c r="S22" s="26" t="str">
        <f>IF(AND('Mapa de Riesgos'!$Y$52="Alta",'Mapa de Riesgos'!$AA$52="Menor"),CONCATENATE("R7C",'Mapa de Riesgos'!$O$52),"")</f>
        <v/>
      </c>
      <c r="T22" s="26" t="str">
        <f>IF(AND('Mapa de Riesgos'!$Y$53="Alta",'Mapa de Riesgos'!$AA$53="Menor"),CONCATENATE("R7C",'Mapa de Riesgos'!$O$53),"")</f>
        <v/>
      </c>
      <c r="U22" s="27" t="str">
        <f>IF(AND('Mapa de Riesgos'!$Y$54="Alta",'Mapa de Riesgos'!$AA$54="Menor"),CONCATENATE("R7C",'Mapa de Riesgos'!$O$54),"")</f>
        <v/>
      </c>
      <c r="V22" s="10" t="str">
        <f>IF(AND('Mapa de Riesgos'!$Y$49="Alta",'Mapa de Riesgos'!$AA$49="Moderado"),CONCATENATE("R7C",'Mapa de Riesgos'!$O$49),"")</f>
        <v/>
      </c>
      <c r="W22" s="11" t="str">
        <f>IF(AND('Mapa de Riesgos'!$Y$50="Alta",'Mapa de Riesgos'!$AA$50="Moderado"),CONCATENATE("R7C",'Mapa de Riesgos'!$O$50),"")</f>
        <v/>
      </c>
      <c r="X22" s="11" t="str">
        <f>IF(AND('Mapa de Riesgos'!$Y$51="Alta",'Mapa de Riesgos'!$AA$51="Moderado"),CONCATENATE("R7C",'Mapa de Riesgos'!$O$51),"")</f>
        <v/>
      </c>
      <c r="Y22" s="11" t="str">
        <f>IF(AND('Mapa de Riesgos'!$Y$52="Alta",'Mapa de Riesgos'!$AA$52="Moderado"),CONCATENATE("R7C",'Mapa de Riesgos'!$O$52),"")</f>
        <v/>
      </c>
      <c r="Z22" s="11" t="str">
        <f>IF(AND('Mapa de Riesgos'!$Y$53="Alta",'Mapa de Riesgos'!$AA$53="Moderado"),CONCATENATE("R7C",'Mapa de Riesgos'!$O$53),"")</f>
        <v/>
      </c>
      <c r="AA22" s="12" t="str">
        <f>IF(AND('Mapa de Riesgos'!$Y$54="Alta",'Mapa de Riesgos'!$AA$54="Moderado"),CONCATENATE("R7C",'Mapa de Riesgos'!$O$54),"")</f>
        <v/>
      </c>
      <c r="AB22" s="10" t="str">
        <f>IF(AND('Mapa de Riesgos'!$Y$49="Alta",'Mapa de Riesgos'!$AA$49="Mayor"),CONCATENATE("R7C",'Mapa de Riesgos'!$O$49),"")</f>
        <v/>
      </c>
      <c r="AC22" s="11" t="str">
        <f>IF(AND('Mapa de Riesgos'!$Y$50="Alta",'Mapa de Riesgos'!$AA$50="Mayor"),CONCATENATE("R7C",'Mapa de Riesgos'!$O$50),"")</f>
        <v/>
      </c>
      <c r="AD22" s="11" t="str">
        <f>IF(AND('Mapa de Riesgos'!$Y$51="Alta",'Mapa de Riesgos'!$AA$51="Mayor"),CONCATENATE("R7C",'Mapa de Riesgos'!$O$51),"")</f>
        <v/>
      </c>
      <c r="AE22" s="11" t="str">
        <f>IF(AND('Mapa de Riesgos'!$Y$52="Alta",'Mapa de Riesgos'!$AA$52="Mayor"),CONCATENATE("R7C",'Mapa de Riesgos'!$O$52),"")</f>
        <v/>
      </c>
      <c r="AF22" s="11" t="str">
        <f>IF(AND('Mapa de Riesgos'!$Y$53="Alta",'Mapa de Riesgos'!$AA$53="Mayor"),CONCATENATE("R7C",'Mapa de Riesgos'!$O$53),"")</f>
        <v/>
      </c>
      <c r="AG22" s="12" t="str">
        <f>IF(AND('Mapa de Riesgos'!$Y$54="Alta",'Mapa de Riesgos'!$AA$54="Mayor"),CONCATENATE("R7C",'Mapa de Riesgos'!$O$54),"")</f>
        <v/>
      </c>
      <c r="AH22" s="13" t="str">
        <f>IF(AND('Mapa de Riesgos'!$Y$49="Alta",'Mapa de Riesgos'!$AA$49="Catastrófico"),CONCATENATE("R7C",'Mapa de Riesgos'!$O$49),"")</f>
        <v/>
      </c>
      <c r="AI22" s="14" t="str">
        <f>IF(AND('Mapa de Riesgos'!$Y$50="Alta",'Mapa de Riesgos'!$AA$50="Catastrófico"),CONCATENATE("R7C",'Mapa de Riesgos'!$O$50),"")</f>
        <v/>
      </c>
      <c r="AJ22" s="14" t="str">
        <f>IF(AND('Mapa de Riesgos'!$Y$51="Alta",'Mapa de Riesgos'!$AA$51="Catastrófico"),CONCATENATE("R7C",'Mapa de Riesgos'!$O$51),"")</f>
        <v/>
      </c>
      <c r="AK22" s="14" t="str">
        <f>IF(AND('Mapa de Riesgos'!$Y$52="Alta",'Mapa de Riesgos'!$AA$52="Catastrófico"),CONCATENATE("R7C",'Mapa de Riesgos'!$O$52),"")</f>
        <v/>
      </c>
      <c r="AL22" s="14" t="str">
        <f>IF(AND('Mapa de Riesgos'!$Y$53="Alta",'Mapa de Riesgos'!$AA$53="Catastrófico"),CONCATENATE("R7C",'Mapa de Riesgos'!$O$53),"")</f>
        <v/>
      </c>
      <c r="AM22" s="15" t="str">
        <f>IF(AND('Mapa de Riesgos'!$Y$54="Alta",'Mapa de Riesgos'!$AA$54="Catastrófico"),CONCATENATE("R7C",'Mapa de Riesgos'!$O$54),"")</f>
        <v/>
      </c>
      <c r="AN22" s="41"/>
      <c r="AO22" s="258"/>
      <c r="AP22" s="259"/>
      <c r="AQ22" s="259"/>
      <c r="AR22" s="259"/>
      <c r="AS22" s="259"/>
      <c r="AT22" s="260"/>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row>
    <row r="23" spans="1:76" ht="15" customHeight="1" x14ac:dyDescent="0.25">
      <c r="A23" s="41"/>
      <c r="B23" s="169"/>
      <c r="C23" s="169"/>
      <c r="D23" s="170"/>
      <c r="E23" s="268"/>
      <c r="F23" s="267"/>
      <c r="G23" s="267"/>
      <c r="H23" s="267"/>
      <c r="I23" s="267"/>
      <c r="J23" s="25" t="str">
        <f>IF(AND('Mapa de Riesgos'!$Y$55="Alta",'Mapa de Riesgos'!$AA$55="Leve"),CONCATENATE("R8C",'Mapa de Riesgos'!$O$55),"")</f>
        <v/>
      </c>
      <c r="K23" s="26" t="str">
        <f>IF(AND('Mapa de Riesgos'!$Y$56="Alta",'Mapa de Riesgos'!$AA$56="Leve"),CONCATENATE("R8C",'Mapa de Riesgos'!$O$56),"")</f>
        <v/>
      </c>
      <c r="L23" s="26" t="str">
        <f>IF(AND('Mapa de Riesgos'!$Y$57="Alta",'Mapa de Riesgos'!$AA$57="Leve"),CONCATENATE("R8C",'Mapa de Riesgos'!$O$57),"")</f>
        <v/>
      </c>
      <c r="M23" s="26" t="str">
        <f>IF(AND('Mapa de Riesgos'!$Y$58="Alta",'Mapa de Riesgos'!$AA$58="Leve"),CONCATENATE("R8C",'Mapa de Riesgos'!$O$58),"")</f>
        <v/>
      </c>
      <c r="N23" s="26" t="str">
        <f>IF(AND('Mapa de Riesgos'!$Y$59="Alta",'Mapa de Riesgos'!$AA$59="Leve"),CONCATENATE("R8C",'Mapa de Riesgos'!$O$59),"")</f>
        <v/>
      </c>
      <c r="O23" s="27" t="str">
        <f>IF(AND('Mapa de Riesgos'!$Y$60="Alta",'Mapa de Riesgos'!$AA$60="Leve"),CONCATENATE("R8C",'Mapa de Riesgos'!$O$60),"")</f>
        <v/>
      </c>
      <c r="P23" s="25" t="str">
        <f>IF(AND('Mapa de Riesgos'!$Y$55="Alta",'Mapa de Riesgos'!$AA$55="Menor"),CONCATENATE("R8C",'Mapa de Riesgos'!$O$55),"")</f>
        <v/>
      </c>
      <c r="Q23" s="26" t="str">
        <f>IF(AND('Mapa de Riesgos'!$Y$56="Alta",'Mapa de Riesgos'!$AA$56="Menor"),CONCATENATE("R8C",'Mapa de Riesgos'!$O$56),"")</f>
        <v/>
      </c>
      <c r="R23" s="26" t="str">
        <f>IF(AND('Mapa de Riesgos'!$Y$57="Alta",'Mapa de Riesgos'!$AA$57="Menor"),CONCATENATE("R8C",'Mapa de Riesgos'!$O$57),"")</f>
        <v/>
      </c>
      <c r="S23" s="26" t="str">
        <f>IF(AND('Mapa de Riesgos'!$Y$58="Alta",'Mapa de Riesgos'!$AA$58="Menor"),CONCATENATE("R8C",'Mapa de Riesgos'!$O$58),"")</f>
        <v/>
      </c>
      <c r="T23" s="26" t="str">
        <f>IF(AND('Mapa de Riesgos'!$Y$59="Alta",'Mapa de Riesgos'!$AA$59="Menor"),CONCATENATE("R8C",'Mapa de Riesgos'!$O$59),"")</f>
        <v/>
      </c>
      <c r="U23" s="27" t="str">
        <f>IF(AND('Mapa de Riesgos'!$Y$60="Alta",'Mapa de Riesgos'!$AA$60="Menor"),CONCATENATE("R8C",'Mapa de Riesgos'!$O$60),"")</f>
        <v/>
      </c>
      <c r="V23" s="10" t="str">
        <f>IF(AND('Mapa de Riesgos'!$Y$55="Alta",'Mapa de Riesgos'!$AA$55="Moderado"),CONCATENATE("R8C",'Mapa de Riesgos'!$O$55),"")</f>
        <v/>
      </c>
      <c r="W23" s="11" t="str">
        <f>IF(AND('Mapa de Riesgos'!$Y$56="Alta",'Mapa de Riesgos'!$AA$56="Moderado"),CONCATENATE("R8C",'Mapa de Riesgos'!$O$56),"")</f>
        <v/>
      </c>
      <c r="X23" s="11" t="str">
        <f>IF(AND('Mapa de Riesgos'!$Y$57="Alta",'Mapa de Riesgos'!$AA$57="Moderado"),CONCATENATE("R8C",'Mapa de Riesgos'!$O$57),"")</f>
        <v/>
      </c>
      <c r="Y23" s="11" t="str">
        <f>IF(AND('Mapa de Riesgos'!$Y$58="Alta",'Mapa de Riesgos'!$AA$58="Moderado"),CONCATENATE("R8C",'Mapa de Riesgos'!$O$58),"")</f>
        <v/>
      </c>
      <c r="Z23" s="11" t="str">
        <f>IF(AND('Mapa de Riesgos'!$Y$59="Alta",'Mapa de Riesgos'!$AA$59="Moderado"),CONCATENATE("R8C",'Mapa de Riesgos'!$O$59),"")</f>
        <v/>
      </c>
      <c r="AA23" s="12" t="str">
        <f>IF(AND('Mapa de Riesgos'!$Y$60="Alta",'Mapa de Riesgos'!$AA$60="Moderado"),CONCATENATE("R8C",'Mapa de Riesgos'!$O$60),"")</f>
        <v/>
      </c>
      <c r="AB23" s="10" t="str">
        <f>IF(AND('Mapa de Riesgos'!$Y$55="Alta",'Mapa de Riesgos'!$AA$55="Mayor"),CONCATENATE("R8C",'Mapa de Riesgos'!$O$55),"")</f>
        <v/>
      </c>
      <c r="AC23" s="11" t="str">
        <f>IF(AND('Mapa de Riesgos'!$Y$56="Alta",'Mapa de Riesgos'!$AA$56="Mayor"),CONCATENATE("R8C",'Mapa de Riesgos'!$O$56),"")</f>
        <v/>
      </c>
      <c r="AD23" s="11" t="str">
        <f>IF(AND('Mapa de Riesgos'!$Y$57="Alta",'Mapa de Riesgos'!$AA$57="Mayor"),CONCATENATE("R8C",'Mapa de Riesgos'!$O$57),"")</f>
        <v/>
      </c>
      <c r="AE23" s="11" t="str">
        <f>IF(AND('Mapa de Riesgos'!$Y$58="Alta",'Mapa de Riesgos'!$AA$58="Mayor"),CONCATENATE("R8C",'Mapa de Riesgos'!$O$58),"")</f>
        <v/>
      </c>
      <c r="AF23" s="11" t="str">
        <f>IF(AND('Mapa de Riesgos'!$Y$59="Alta",'Mapa de Riesgos'!$AA$59="Mayor"),CONCATENATE("R8C",'Mapa de Riesgos'!$O$59),"")</f>
        <v/>
      </c>
      <c r="AG23" s="12" t="str">
        <f>IF(AND('Mapa de Riesgos'!$Y$60="Alta",'Mapa de Riesgos'!$AA$60="Mayor"),CONCATENATE("R8C",'Mapa de Riesgos'!$O$60),"")</f>
        <v/>
      </c>
      <c r="AH23" s="13" t="str">
        <f>IF(AND('Mapa de Riesgos'!$Y$55="Alta",'Mapa de Riesgos'!$AA$55="Catastrófico"),CONCATENATE("R8C",'Mapa de Riesgos'!$O$55),"")</f>
        <v/>
      </c>
      <c r="AI23" s="14" t="str">
        <f>IF(AND('Mapa de Riesgos'!$Y$56="Alta",'Mapa de Riesgos'!$AA$56="Catastrófico"),CONCATENATE("R8C",'Mapa de Riesgos'!$O$56),"")</f>
        <v/>
      </c>
      <c r="AJ23" s="14" t="str">
        <f>IF(AND('Mapa de Riesgos'!$Y$57="Alta",'Mapa de Riesgos'!$AA$57="Catastrófico"),CONCATENATE("R8C",'Mapa de Riesgos'!$O$57),"")</f>
        <v/>
      </c>
      <c r="AK23" s="14" t="str">
        <f>IF(AND('Mapa de Riesgos'!$Y$58="Alta",'Mapa de Riesgos'!$AA$58="Catastrófico"),CONCATENATE("R8C",'Mapa de Riesgos'!$O$58),"")</f>
        <v/>
      </c>
      <c r="AL23" s="14" t="str">
        <f>IF(AND('Mapa de Riesgos'!$Y$59="Alta",'Mapa de Riesgos'!$AA$59="Catastrófico"),CONCATENATE("R8C",'Mapa de Riesgos'!$O$59),"")</f>
        <v/>
      </c>
      <c r="AM23" s="15" t="str">
        <f>IF(AND('Mapa de Riesgos'!$Y$60="Alta",'Mapa de Riesgos'!$AA$60="Catastrófico"),CONCATENATE("R8C",'Mapa de Riesgos'!$O$60),"")</f>
        <v/>
      </c>
      <c r="AN23" s="41"/>
      <c r="AO23" s="258"/>
      <c r="AP23" s="259"/>
      <c r="AQ23" s="259"/>
      <c r="AR23" s="259"/>
      <c r="AS23" s="259"/>
      <c r="AT23" s="260"/>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row>
    <row r="24" spans="1:76" ht="15" customHeight="1" x14ac:dyDescent="0.25">
      <c r="A24" s="41"/>
      <c r="B24" s="169"/>
      <c r="C24" s="169"/>
      <c r="D24" s="170"/>
      <c r="E24" s="268"/>
      <c r="F24" s="267"/>
      <c r="G24" s="267"/>
      <c r="H24" s="267"/>
      <c r="I24" s="267"/>
      <c r="J24" s="25" t="str">
        <f>IF(AND('Mapa de Riesgos'!$Y$61="Alta",'Mapa de Riesgos'!$AA$61="Leve"),CONCATENATE("R9C",'Mapa de Riesgos'!$O$61),"")</f>
        <v/>
      </c>
      <c r="K24" s="26" t="str">
        <f>IF(AND('Mapa de Riesgos'!$Y$62="Alta",'Mapa de Riesgos'!$AA$62="Leve"),CONCATENATE("R9C",'Mapa de Riesgos'!$O$62),"")</f>
        <v/>
      </c>
      <c r="L24" s="26" t="str">
        <f>IF(AND('Mapa de Riesgos'!$Y$63="Alta",'Mapa de Riesgos'!$AA$63="Leve"),CONCATENATE("R9C",'Mapa de Riesgos'!$O$63),"")</f>
        <v/>
      </c>
      <c r="M24" s="26" t="str">
        <f>IF(AND('Mapa de Riesgos'!$Y$64="Alta",'Mapa de Riesgos'!$AA$64="Leve"),CONCATENATE("R9C",'Mapa de Riesgos'!$O$64),"")</f>
        <v/>
      </c>
      <c r="N24" s="26" t="str">
        <f>IF(AND('Mapa de Riesgos'!$Y$65="Alta",'Mapa de Riesgos'!$AA$65="Leve"),CONCATENATE("R9C",'Mapa de Riesgos'!$O$65),"")</f>
        <v/>
      </c>
      <c r="O24" s="27" t="str">
        <f>IF(AND('Mapa de Riesgos'!$Y$66="Alta",'Mapa de Riesgos'!$AA$66="Leve"),CONCATENATE("R9C",'Mapa de Riesgos'!$O$66),"")</f>
        <v/>
      </c>
      <c r="P24" s="25" t="str">
        <f>IF(AND('Mapa de Riesgos'!$Y$61="Alta",'Mapa de Riesgos'!$AA$61="Menor"),CONCATENATE("R9C",'Mapa de Riesgos'!$O$61),"")</f>
        <v/>
      </c>
      <c r="Q24" s="26" t="str">
        <f>IF(AND('Mapa de Riesgos'!$Y$62="Alta",'Mapa de Riesgos'!$AA$62="Menor"),CONCATENATE("R9C",'Mapa de Riesgos'!$O$62),"")</f>
        <v/>
      </c>
      <c r="R24" s="26" t="str">
        <f>IF(AND('Mapa de Riesgos'!$Y$63="Alta",'Mapa de Riesgos'!$AA$63="Menor"),CONCATENATE("R9C",'Mapa de Riesgos'!$O$63),"")</f>
        <v/>
      </c>
      <c r="S24" s="26" t="str">
        <f>IF(AND('Mapa de Riesgos'!$Y$64="Alta",'Mapa de Riesgos'!$AA$64="Menor"),CONCATENATE("R9C",'Mapa de Riesgos'!$O$64),"")</f>
        <v/>
      </c>
      <c r="T24" s="26" t="str">
        <f>IF(AND('Mapa de Riesgos'!$Y$65="Alta",'Mapa de Riesgos'!$AA$65="Menor"),CONCATENATE("R9C",'Mapa de Riesgos'!$O$65),"")</f>
        <v/>
      </c>
      <c r="U24" s="27" t="str">
        <f>IF(AND('Mapa de Riesgos'!$Y$66="Alta",'Mapa de Riesgos'!$AA$66="Menor"),CONCATENATE("R9C",'Mapa de Riesgos'!$O$66),"")</f>
        <v/>
      </c>
      <c r="V24" s="10" t="str">
        <f>IF(AND('Mapa de Riesgos'!$Y$61="Alta",'Mapa de Riesgos'!$AA$61="Moderado"),CONCATENATE("R9C",'Mapa de Riesgos'!$O$61),"")</f>
        <v/>
      </c>
      <c r="W24" s="11" t="str">
        <f>IF(AND('Mapa de Riesgos'!$Y$62="Alta",'Mapa de Riesgos'!$AA$62="Moderado"),CONCATENATE("R9C",'Mapa de Riesgos'!$O$62),"")</f>
        <v/>
      </c>
      <c r="X24" s="11" t="str">
        <f>IF(AND('Mapa de Riesgos'!$Y$63="Alta",'Mapa de Riesgos'!$AA$63="Moderado"),CONCATENATE("R9C",'Mapa de Riesgos'!$O$63),"")</f>
        <v/>
      </c>
      <c r="Y24" s="11" t="str">
        <f>IF(AND('Mapa de Riesgos'!$Y$64="Alta",'Mapa de Riesgos'!$AA$64="Moderado"),CONCATENATE("R9C",'Mapa de Riesgos'!$O$64),"")</f>
        <v/>
      </c>
      <c r="Z24" s="11" t="str">
        <f>IF(AND('Mapa de Riesgos'!$Y$65="Alta",'Mapa de Riesgos'!$AA$65="Moderado"),CONCATENATE("R9C",'Mapa de Riesgos'!$O$65),"")</f>
        <v/>
      </c>
      <c r="AA24" s="12" t="str">
        <f>IF(AND('Mapa de Riesgos'!$Y$66="Alta",'Mapa de Riesgos'!$AA$66="Moderado"),CONCATENATE("R9C",'Mapa de Riesgos'!$O$66),"")</f>
        <v/>
      </c>
      <c r="AB24" s="10" t="str">
        <f>IF(AND('Mapa de Riesgos'!$Y$61="Alta",'Mapa de Riesgos'!$AA$61="Mayor"),CONCATENATE("R9C",'Mapa de Riesgos'!$O$61),"")</f>
        <v/>
      </c>
      <c r="AC24" s="11" t="str">
        <f>IF(AND('Mapa de Riesgos'!$Y$62="Alta",'Mapa de Riesgos'!$AA$62="Mayor"),CONCATENATE("R9C",'Mapa de Riesgos'!$O$62),"")</f>
        <v/>
      </c>
      <c r="AD24" s="11" t="str">
        <f>IF(AND('Mapa de Riesgos'!$Y$63="Alta",'Mapa de Riesgos'!$AA$63="Mayor"),CONCATENATE("R9C",'Mapa de Riesgos'!$O$63),"")</f>
        <v/>
      </c>
      <c r="AE24" s="11" t="str">
        <f>IF(AND('Mapa de Riesgos'!$Y$64="Alta",'Mapa de Riesgos'!$AA$64="Mayor"),CONCATENATE("R9C",'Mapa de Riesgos'!$O$64),"")</f>
        <v/>
      </c>
      <c r="AF24" s="11" t="str">
        <f>IF(AND('Mapa de Riesgos'!$Y$65="Alta",'Mapa de Riesgos'!$AA$65="Mayor"),CONCATENATE("R9C",'Mapa de Riesgos'!$O$65),"")</f>
        <v/>
      </c>
      <c r="AG24" s="12" t="str">
        <f>IF(AND('Mapa de Riesgos'!$Y$66="Alta",'Mapa de Riesgos'!$AA$66="Mayor"),CONCATENATE("R9C",'Mapa de Riesgos'!$O$66),"")</f>
        <v/>
      </c>
      <c r="AH24" s="13" t="str">
        <f>IF(AND('Mapa de Riesgos'!$Y$61="Alta",'Mapa de Riesgos'!$AA$61="Catastrófico"),CONCATENATE("R9C",'Mapa de Riesgos'!$O$61),"")</f>
        <v/>
      </c>
      <c r="AI24" s="14" t="str">
        <f>IF(AND('Mapa de Riesgos'!$Y$62="Alta",'Mapa de Riesgos'!$AA$62="Catastrófico"),CONCATENATE("R9C",'Mapa de Riesgos'!$O$62),"")</f>
        <v/>
      </c>
      <c r="AJ24" s="14" t="str">
        <f>IF(AND('Mapa de Riesgos'!$Y$63="Alta",'Mapa de Riesgos'!$AA$63="Catastrófico"),CONCATENATE("R9C",'Mapa de Riesgos'!$O$63),"")</f>
        <v/>
      </c>
      <c r="AK24" s="14" t="str">
        <f>IF(AND('Mapa de Riesgos'!$Y$64="Alta",'Mapa de Riesgos'!$AA$64="Catastrófico"),CONCATENATE("R9C",'Mapa de Riesgos'!$O$64),"")</f>
        <v/>
      </c>
      <c r="AL24" s="14" t="str">
        <f>IF(AND('Mapa de Riesgos'!$Y$65="Alta",'Mapa de Riesgos'!$AA$65="Catastrófico"),CONCATENATE("R9C",'Mapa de Riesgos'!$O$65),"")</f>
        <v/>
      </c>
      <c r="AM24" s="15" t="str">
        <f>IF(AND('Mapa de Riesgos'!$Y$66="Alta",'Mapa de Riesgos'!$AA$66="Catastrófico"),CONCATENATE("R9C",'Mapa de Riesgos'!$O$66),"")</f>
        <v/>
      </c>
      <c r="AN24" s="41"/>
      <c r="AO24" s="258"/>
      <c r="AP24" s="259"/>
      <c r="AQ24" s="259"/>
      <c r="AR24" s="259"/>
      <c r="AS24" s="259"/>
      <c r="AT24" s="260"/>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row>
    <row r="25" spans="1:76" ht="15.75" customHeight="1" thickBot="1" x14ac:dyDescent="0.3">
      <c r="A25" s="41"/>
      <c r="B25" s="169"/>
      <c r="C25" s="169"/>
      <c r="D25" s="170"/>
      <c r="E25" s="269"/>
      <c r="F25" s="270"/>
      <c r="G25" s="270"/>
      <c r="H25" s="270"/>
      <c r="I25" s="270"/>
      <c r="J25" s="28" t="str">
        <f>IF(AND('Mapa de Riesgos'!$Y$67="Alta",'Mapa de Riesgos'!$AA$67="Leve"),CONCATENATE("R10C",'Mapa de Riesgos'!$O$67),"")</f>
        <v/>
      </c>
      <c r="K25" s="29" t="str">
        <f>IF(AND('Mapa de Riesgos'!$Y$68="Alta",'Mapa de Riesgos'!$AA$68="Leve"),CONCATENATE("R10C",'Mapa de Riesgos'!$O$68),"")</f>
        <v/>
      </c>
      <c r="L25" s="29" t="str">
        <f>IF(AND('Mapa de Riesgos'!$Y$69="Alta",'Mapa de Riesgos'!$AA$69="Leve"),CONCATENATE("R10C",'Mapa de Riesgos'!$O$69),"")</f>
        <v/>
      </c>
      <c r="M25" s="29" t="str">
        <f>IF(AND('Mapa de Riesgos'!$Y$70="Alta",'Mapa de Riesgos'!$AA$70="Leve"),CONCATENATE("R10C",'Mapa de Riesgos'!$O$70),"")</f>
        <v/>
      </c>
      <c r="N25" s="29" t="str">
        <f>IF(AND('Mapa de Riesgos'!$Y$71="Alta",'Mapa de Riesgos'!$AA$71="Leve"),CONCATENATE("R10C",'Mapa de Riesgos'!$O$71),"")</f>
        <v/>
      </c>
      <c r="O25" s="30" t="str">
        <f>IF(AND('Mapa de Riesgos'!$Y$72="Alta",'Mapa de Riesgos'!$AA$72="Leve"),CONCATENATE("R10C",'Mapa de Riesgos'!$O$72),"")</f>
        <v/>
      </c>
      <c r="P25" s="28" t="str">
        <f>IF(AND('Mapa de Riesgos'!$Y$67="Alta",'Mapa de Riesgos'!$AA$67="Menor"),CONCATENATE("R10C",'Mapa de Riesgos'!$O$67),"")</f>
        <v/>
      </c>
      <c r="Q25" s="29" t="str">
        <f>IF(AND('Mapa de Riesgos'!$Y$68="Alta",'Mapa de Riesgos'!$AA$68="Menor"),CONCATENATE("R10C",'Mapa de Riesgos'!$O$68),"")</f>
        <v/>
      </c>
      <c r="R25" s="29" t="str">
        <f>IF(AND('Mapa de Riesgos'!$Y$69="Alta",'Mapa de Riesgos'!$AA$69="Menor"),CONCATENATE("R10C",'Mapa de Riesgos'!$O$69),"")</f>
        <v/>
      </c>
      <c r="S25" s="29" t="str">
        <f>IF(AND('Mapa de Riesgos'!$Y$70="Alta",'Mapa de Riesgos'!$AA$70="Menor"),CONCATENATE("R10C",'Mapa de Riesgos'!$O$70),"")</f>
        <v/>
      </c>
      <c r="T25" s="29" t="str">
        <f>IF(AND('Mapa de Riesgos'!$Y$71="Alta",'Mapa de Riesgos'!$AA$71="Menor"),CONCATENATE("R10C",'Mapa de Riesgos'!$O$71),"")</f>
        <v/>
      </c>
      <c r="U25" s="30" t="str">
        <f>IF(AND('Mapa de Riesgos'!$Y$72="Alta",'Mapa de Riesgos'!$AA$72="Menor"),CONCATENATE("R10C",'Mapa de Riesgos'!$O$72),"")</f>
        <v/>
      </c>
      <c r="V25" s="16" t="str">
        <f>IF(AND('Mapa de Riesgos'!$Y$67="Alta",'Mapa de Riesgos'!$AA$67="Moderado"),CONCATENATE("R10C",'Mapa de Riesgos'!$O$67),"")</f>
        <v/>
      </c>
      <c r="W25" s="17" t="str">
        <f>IF(AND('Mapa de Riesgos'!$Y$68="Alta",'Mapa de Riesgos'!$AA$68="Moderado"),CONCATENATE("R10C",'Mapa de Riesgos'!$O$68),"")</f>
        <v/>
      </c>
      <c r="X25" s="17" t="str">
        <f>IF(AND('Mapa de Riesgos'!$Y$69="Alta",'Mapa de Riesgos'!$AA$69="Moderado"),CONCATENATE("R10C",'Mapa de Riesgos'!$O$69),"")</f>
        <v/>
      </c>
      <c r="Y25" s="17" t="str">
        <f>IF(AND('Mapa de Riesgos'!$Y$70="Alta",'Mapa de Riesgos'!$AA$70="Moderado"),CONCATENATE("R10C",'Mapa de Riesgos'!$O$70),"")</f>
        <v/>
      </c>
      <c r="Z25" s="17" t="str">
        <f>IF(AND('Mapa de Riesgos'!$Y$71="Alta",'Mapa de Riesgos'!$AA$71="Moderado"),CONCATENATE("R10C",'Mapa de Riesgos'!$O$71),"")</f>
        <v/>
      </c>
      <c r="AA25" s="18" t="str">
        <f>IF(AND('Mapa de Riesgos'!$Y$72="Alta",'Mapa de Riesgos'!$AA$72="Moderado"),CONCATENATE("R10C",'Mapa de Riesgos'!$O$72),"")</f>
        <v/>
      </c>
      <c r="AB25" s="16" t="str">
        <f>IF(AND('Mapa de Riesgos'!$Y$67="Alta",'Mapa de Riesgos'!$AA$67="Mayor"),CONCATENATE("R10C",'Mapa de Riesgos'!$O$67),"")</f>
        <v/>
      </c>
      <c r="AC25" s="17" t="str">
        <f>IF(AND('Mapa de Riesgos'!$Y$68="Alta",'Mapa de Riesgos'!$AA$68="Mayor"),CONCATENATE("R10C",'Mapa de Riesgos'!$O$68),"")</f>
        <v/>
      </c>
      <c r="AD25" s="17" t="str">
        <f>IF(AND('Mapa de Riesgos'!$Y$69="Alta",'Mapa de Riesgos'!$AA$69="Mayor"),CONCATENATE("R10C",'Mapa de Riesgos'!$O$69),"")</f>
        <v/>
      </c>
      <c r="AE25" s="17" t="str">
        <f>IF(AND('Mapa de Riesgos'!$Y$70="Alta",'Mapa de Riesgos'!$AA$70="Mayor"),CONCATENATE("R10C",'Mapa de Riesgos'!$O$70),"")</f>
        <v/>
      </c>
      <c r="AF25" s="17" t="str">
        <f>IF(AND('Mapa de Riesgos'!$Y$71="Alta",'Mapa de Riesgos'!$AA$71="Mayor"),CONCATENATE("R10C",'Mapa de Riesgos'!$O$71),"")</f>
        <v/>
      </c>
      <c r="AG25" s="18" t="str">
        <f>IF(AND('Mapa de Riesgos'!$Y$72="Alta",'Mapa de Riesgos'!$AA$72="Mayor"),CONCATENATE("R10C",'Mapa de Riesgos'!$O$72),"")</f>
        <v/>
      </c>
      <c r="AH25" s="19" t="str">
        <f>IF(AND('Mapa de Riesgos'!$Y$67="Alta",'Mapa de Riesgos'!$AA$67="Catastrófico"),CONCATENATE("R10C",'Mapa de Riesgos'!$O$67),"")</f>
        <v/>
      </c>
      <c r="AI25" s="20" t="str">
        <f>IF(AND('Mapa de Riesgos'!$Y$68="Alta",'Mapa de Riesgos'!$AA$68="Catastrófico"),CONCATENATE("R10C",'Mapa de Riesgos'!$O$68),"")</f>
        <v/>
      </c>
      <c r="AJ25" s="20" t="str">
        <f>IF(AND('Mapa de Riesgos'!$Y$69="Alta",'Mapa de Riesgos'!$AA$69="Catastrófico"),CONCATENATE("R10C",'Mapa de Riesgos'!$O$69),"")</f>
        <v/>
      </c>
      <c r="AK25" s="20" t="str">
        <f>IF(AND('Mapa de Riesgos'!$Y$70="Alta",'Mapa de Riesgos'!$AA$70="Catastrófico"),CONCATENATE("R10C",'Mapa de Riesgos'!$O$70),"")</f>
        <v/>
      </c>
      <c r="AL25" s="20" t="str">
        <f>IF(AND('Mapa de Riesgos'!$Y$71="Alta",'Mapa de Riesgos'!$AA$71="Catastrófico"),CONCATENATE("R10C",'Mapa de Riesgos'!$O$71),"")</f>
        <v/>
      </c>
      <c r="AM25" s="21" t="str">
        <f>IF(AND('Mapa de Riesgos'!$Y$72="Alta",'Mapa de Riesgos'!$AA$72="Catastrófico"),CONCATENATE("R10C",'Mapa de Riesgos'!$O$72),"")</f>
        <v/>
      </c>
      <c r="AN25" s="41"/>
      <c r="AO25" s="261"/>
      <c r="AP25" s="262"/>
      <c r="AQ25" s="262"/>
      <c r="AR25" s="262"/>
      <c r="AS25" s="262"/>
      <c r="AT25" s="263"/>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row>
    <row r="26" spans="1:76" ht="15" customHeight="1" x14ac:dyDescent="0.25">
      <c r="A26" s="41"/>
      <c r="B26" s="169"/>
      <c r="C26" s="169"/>
      <c r="D26" s="170"/>
      <c r="E26" s="264" t="s">
        <v>155</v>
      </c>
      <c r="F26" s="265"/>
      <c r="G26" s="265"/>
      <c r="H26" s="265"/>
      <c r="I26" s="282"/>
      <c r="J26" s="22" t="str">
        <f>IF(AND('Mapa de Riesgos'!$Y$12="Media",'Mapa de Riesgos'!$AA$12="Leve"),CONCATENATE("R1C",'Mapa de Riesgos'!$O$12),"")</f>
        <v/>
      </c>
      <c r="K26" s="23" t="str">
        <f>IF(AND('Mapa de Riesgos'!$Y$13="Media",'Mapa de Riesgos'!$AA$13="Leve"),CONCATENATE("R1C",'Mapa de Riesgos'!$O$13),"")</f>
        <v/>
      </c>
      <c r="L26" s="23" t="str">
        <f>IF(AND('Mapa de Riesgos'!$Y$14="Media",'Mapa de Riesgos'!$AA$14="Leve"),CONCATENATE("R1C",'Mapa de Riesgos'!$O$14),"")</f>
        <v/>
      </c>
      <c r="M26" s="23" t="str">
        <f>IF(AND('Mapa de Riesgos'!$Y$15="Media",'Mapa de Riesgos'!$AA$15="Leve"),CONCATENATE("R1C",'Mapa de Riesgos'!$O$15),"")</f>
        <v/>
      </c>
      <c r="N26" s="23" t="str">
        <f>IF(AND('Mapa de Riesgos'!$Y$16="Media",'Mapa de Riesgos'!$AA$16="Leve"),CONCATENATE("R1C",'Mapa de Riesgos'!$O$16),"")</f>
        <v/>
      </c>
      <c r="O26" s="24" t="str">
        <f>IF(AND('Mapa de Riesgos'!$Y$17="Media",'Mapa de Riesgos'!$AA$17="Leve"),CONCATENATE("R1C",'Mapa de Riesgos'!$O$17),"")</f>
        <v/>
      </c>
      <c r="P26" s="22" t="str">
        <f>IF(AND('Mapa de Riesgos'!$Y$12="Media",'Mapa de Riesgos'!$AA$12="Menor"),CONCATENATE("R1C",'Mapa de Riesgos'!$O$12),"")</f>
        <v/>
      </c>
      <c r="Q26" s="23" t="str">
        <f>IF(AND('Mapa de Riesgos'!$Y$13="Media",'Mapa de Riesgos'!$AA$13="Menor"),CONCATENATE("R1C",'Mapa de Riesgos'!$O$13),"")</f>
        <v/>
      </c>
      <c r="R26" s="23" t="str">
        <f>IF(AND('Mapa de Riesgos'!$Y$14="Media",'Mapa de Riesgos'!$AA$14="Menor"),CONCATENATE("R1C",'Mapa de Riesgos'!$O$14),"")</f>
        <v/>
      </c>
      <c r="S26" s="23" t="str">
        <f>IF(AND('Mapa de Riesgos'!$Y$15="Media",'Mapa de Riesgos'!$AA$15="Menor"),CONCATENATE("R1C",'Mapa de Riesgos'!$O$15),"")</f>
        <v/>
      </c>
      <c r="T26" s="23" t="str">
        <f>IF(AND('Mapa de Riesgos'!$Y$16="Media",'Mapa de Riesgos'!$AA$16="Menor"),CONCATENATE("R1C",'Mapa de Riesgos'!$O$16),"")</f>
        <v/>
      </c>
      <c r="U26" s="24" t="str">
        <f>IF(AND('Mapa de Riesgos'!$Y$17="Media",'Mapa de Riesgos'!$AA$17="Menor"),CONCATENATE("R1C",'Mapa de Riesgos'!$O$17),"")</f>
        <v/>
      </c>
      <c r="V26" s="22" t="str">
        <f>IF(AND('Mapa de Riesgos'!$Y$12="Media",'Mapa de Riesgos'!$AA$12="Moderado"),CONCATENATE("R1C",'Mapa de Riesgos'!$O$12),"")</f>
        <v/>
      </c>
      <c r="W26" s="23" t="str">
        <f>IF(AND('Mapa de Riesgos'!$Y$13="Media",'Mapa de Riesgos'!$AA$13="Moderado"),CONCATENATE("R1C",'Mapa de Riesgos'!$O$13),"")</f>
        <v/>
      </c>
      <c r="X26" s="23" t="str">
        <f>IF(AND('Mapa de Riesgos'!$Y$14="Media",'Mapa de Riesgos'!$AA$14="Moderado"),CONCATENATE("R1C",'Mapa de Riesgos'!$O$14),"")</f>
        <v/>
      </c>
      <c r="Y26" s="23" t="str">
        <f>IF(AND('Mapa de Riesgos'!$Y$15="Media",'Mapa de Riesgos'!$AA$15="Moderado"),CONCATENATE("R1C",'Mapa de Riesgos'!$O$15),"")</f>
        <v/>
      </c>
      <c r="Z26" s="23" t="str">
        <f>IF(AND('Mapa de Riesgos'!$Y$16="Media",'Mapa de Riesgos'!$AA$16="Moderado"),CONCATENATE("R1C",'Mapa de Riesgos'!$O$16),"")</f>
        <v/>
      </c>
      <c r="AA26" s="24" t="str">
        <f>IF(AND('Mapa de Riesgos'!$Y$17="Media",'Mapa de Riesgos'!$AA$17="Moderado"),CONCATENATE("R1C",'Mapa de Riesgos'!$O$17),"")</f>
        <v/>
      </c>
      <c r="AB26" s="4" t="str">
        <f>IF(AND('Mapa de Riesgos'!$Y$12="Media",'Mapa de Riesgos'!$AA$12="Mayor"),CONCATENATE("R1C",'Mapa de Riesgos'!$O$12),"")</f>
        <v/>
      </c>
      <c r="AC26" s="5" t="str">
        <f>IF(AND('Mapa de Riesgos'!$Y$13="Media",'Mapa de Riesgos'!$AA$13="Mayor"),CONCATENATE("R1C",'Mapa de Riesgos'!$O$13),"")</f>
        <v/>
      </c>
      <c r="AD26" s="5" t="str">
        <f>IF(AND('Mapa de Riesgos'!$Y$14="Media",'Mapa de Riesgos'!$AA$14="Mayor"),CONCATENATE("R1C",'Mapa de Riesgos'!$O$14),"")</f>
        <v/>
      </c>
      <c r="AE26" s="5" t="str">
        <f>IF(AND('Mapa de Riesgos'!$Y$15="Media",'Mapa de Riesgos'!$AA$15="Mayor"),CONCATENATE("R1C",'Mapa de Riesgos'!$O$15),"")</f>
        <v/>
      </c>
      <c r="AF26" s="5" t="str">
        <f>IF(AND('Mapa de Riesgos'!$Y$16="Media",'Mapa de Riesgos'!$AA$16="Mayor"),CONCATENATE("R1C",'Mapa de Riesgos'!$O$16),"")</f>
        <v/>
      </c>
      <c r="AG26" s="6" t="str">
        <f>IF(AND('Mapa de Riesgos'!$Y$17="Media",'Mapa de Riesgos'!$AA$17="Mayor"),CONCATENATE("R1C",'Mapa de Riesgos'!$O$17),"")</f>
        <v/>
      </c>
      <c r="AH26" s="7" t="str">
        <f>IF(AND('Mapa de Riesgos'!$Y$12="Media",'Mapa de Riesgos'!$AA$12="Catastrófico"),CONCATENATE("R1C",'Mapa de Riesgos'!$O$12),"")</f>
        <v/>
      </c>
      <c r="AI26" s="8" t="str">
        <f>IF(AND('Mapa de Riesgos'!$Y$13="Media",'Mapa de Riesgos'!$AA$13="Catastrófico"),CONCATENATE("R1C",'Mapa de Riesgos'!$O$13),"")</f>
        <v/>
      </c>
      <c r="AJ26" s="8" t="str">
        <f>IF(AND('Mapa de Riesgos'!$Y$14="Media",'Mapa de Riesgos'!$AA$14="Catastrófico"),CONCATENATE("R1C",'Mapa de Riesgos'!$O$14),"")</f>
        <v/>
      </c>
      <c r="AK26" s="8" t="str">
        <f>IF(AND('Mapa de Riesgos'!$Y$15="Media",'Mapa de Riesgos'!$AA$15="Catastrófico"),CONCATENATE("R1C",'Mapa de Riesgos'!$O$15),"")</f>
        <v/>
      </c>
      <c r="AL26" s="8" t="str">
        <f>IF(AND('Mapa de Riesgos'!$Y$16="Media",'Mapa de Riesgos'!$AA$16="Catastrófico"),CONCATENATE("R1C",'Mapa de Riesgos'!$O$16),"")</f>
        <v/>
      </c>
      <c r="AM26" s="9" t="str">
        <f>IF(AND('Mapa de Riesgos'!$Y$17="Media",'Mapa de Riesgos'!$AA$17="Catastrófico"),CONCATENATE("R1C",'Mapa de Riesgos'!$O$17),"")</f>
        <v/>
      </c>
      <c r="AN26" s="41"/>
      <c r="AO26" s="294" t="s">
        <v>156</v>
      </c>
      <c r="AP26" s="295"/>
      <c r="AQ26" s="295"/>
      <c r="AR26" s="295"/>
      <c r="AS26" s="295"/>
      <c r="AT26" s="296"/>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row>
    <row r="27" spans="1:76" ht="15" customHeight="1" x14ac:dyDescent="0.25">
      <c r="A27" s="41"/>
      <c r="B27" s="169"/>
      <c r="C27" s="169"/>
      <c r="D27" s="170"/>
      <c r="E27" s="266"/>
      <c r="F27" s="267"/>
      <c r="G27" s="267"/>
      <c r="H27" s="267"/>
      <c r="I27" s="283"/>
      <c r="J27" s="25" t="str">
        <f>IF(AND('Mapa de Riesgos'!$Y$18="Media",'Mapa de Riesgos'!$AA$18="Leve"),CONCATENATE("R2C",'Mapa de Riesgos'!$O$18),"")</f>
        <v/>
      </c>
      <c r="K27" s="26" t="str">
        <f>IF(AND('Mapa de Riesgos'!$Y$19="Media",'Mapa de Riesgos'!$AA$19="Leve"),CONCATENATE("R2C",'Mapa de Riesgos'!$O$19),"")</f>
        <v/>
      </c>
      <c r="L27" s="26" t="str">
        <f>IF(AND('Mapa de Riesgos'!$Y$20="Media",'Mapa de Riesgos'!$AA$20="Leve"),CONCATENATE("R2C",'Mapa de Riesgos'!$O$20),"")</f>
        <v/>
      </c>
      <c r="M27" s="26" t="str">
        <f>IF(AND('Mapa de Riesgos'!$Y$21="Media",'Mapa de Riesgos'!$AA$21="Leve"),CONCATENATE("R2C",'Mapa de Riesgos'!$O$21),"")</f>
        <v/>
      </c>
      <c r="N27" s="26" t="str">
        <f>IF(AND('Mapa de Riesgos'!$Y$22="Media",'Mapa de Riesgos'!$AA$22="Leve"),CONCATENATE("R2C",'Mapa de Riesgos'!$O$22),"")</f>
        <v/>
      </c>
      <c r="O27" s="27" t="str">
        <f>IF(AND('Mapa de Riesgos'!$Y$23="Media",'Mapa de Riesgos'!$AA$23="Leve"),CONCATENATE("R2C",'Mapa de Riesgos'!$O$23),"")</f>
        <v/>
      </c>
      <c r="P27" s="25" t="str">
        <f>IF(AND('Mapa de Riesgos'!$Y$18="Media",'Mapa de Riesgos'!$AA$18="Menor"),CONCATENATE("R2C",'Mapa de Riesgos'!$O$18),"")</f>
        <v/>
      </c>
      <c r="Q27" s="26" t="str">
        <f>IF(AND('Mapa de Riesgos'!$Y$19="Media",'Mapa de Riesgos'!$AA$19="Menor"),CONCATENATE("R2C",'Mapa de Riesgos'!$O$19),"")</f>
        <v/>
      </c>
      <c r="R27" s="26" t="str">
        <f>IF(AND('Mapa de Riesgos'!$Y$20="Media",'Mapa de Riesgos'!$AA$20="Menor"),CONCATENATE("R2C",'Mapa de Riesgos'!$O$20),"")</f>
        <v/>
      </c>
      <c r="S27" s="26" t="str">
        <f>IF(AND('Mapa de Riesgos'!$Y$21="Media",'Mapa de Riesgos'!$AA$21="Menor"),CONCATENATE("R2C",'Mapa de Riesgos'!$O$21),"")</f>
        <v/>
      </c>
      <c r="T27" s="26" t="str">
        <f>IF(AND('Mapa de Riesgos'!$Y$22="Media",'Mapa de Riesgos'!$AA$22="Menor"),CONCATENATE("R2C",'Mapa de Riesgos'!$O$22),"")</f>
        <v/>
      </c>
      <c r="U27" s="27" t="str">
        <f>IF(AND('Mapa de Riesgos'!$Y$23="Media",'Mapa de Riesgos'!$AA$23="Menor"),CONCATENATE("R2C",'Mapa de Riesgos'!$O$23),"")</f>
        <v/>
      </c>
      <c r="V27" s="25" t="str">
        <f>IF(AND('Mapa de Riesgos'!$Y$18="Media",'Mapa de Riesgos'!$AA$18="Moderado"),CONCATENATE("R2C",'Mapa de Riesgos'!$O$18),"")</f>
        <v/>
      </c>
      <c r="W27" s="26" t="str">
        <f>IF(AND('Mapa de Riesgos'!$Y$19="Media",'Mapa de Riesgos'!$AA$19="Moderado"),CONCATENATE("R2C",'Mapa de Riesgos'!$O$19),"")</f>
        <v/>
      </c>
      <c r="X27" s="26" t="str">
        <f>IF(AND('Mapa de Riesgos'!$Y$20="Media",'Mapa de Riesgos'!$AA$20="Moderado"),CONCATENATE("R2C",'Mapa de Riesgos'!$O$20),"")</f>
        <v/>
      </c>
      <c r="Y27" s="26" t="str">
        <f>IF(AND('Mapa de Riesgos'!$Y$21="Media",'Mapa de Riesgos'!$AA$21="Moderado"),CONCATENATE("R2C",'Mapa de Riesgos'!$O$21),"")</f>
        <v/>
      </c>
      <c r="Z27" s="26" t="str">
        <f>IF(AND('Mapa de Riesgos'!$Y$22="Media",'Mapa de Riesgos'!$AA$22="Moderado"),CONCATENATE("R2C",'Mapa de Riesgos'!$O$22),"")</f>
        <v/>
      </c>
      <c r="AA27" s="27" t="str">
        <f>IF(AND('Mapa de Riesgos'!$Y$23="Media",'Mapa de Riesgos'!$AA$23="Moderado"),CONCATENATE("R2C",'Mapa de Riesgos'!$O$23),"")</f>
        <v/>
      </c>
      <c r="AB27" s="10" t="str">
        <f>IF(AND('Mapa de Riesgos'!$Y$18="Media",'Mapa de Riesgos'!$AA$18="Mayor"),CONCATENATE("R2C",'Mapa de Riesgos'!$O$18),"")</f>
        <v>R2C1</v>
      </c>
      <c r="AC27" s="11" t="str">
        <f>IF(AND('Mapa de Riesgos'!$Y$19="Media",'Mapa de Riesgos'!$AA$19="Mayor"),CONCATENATE("R2C",'Mapa de Riesgos'!$O$19),"")</f>
        <v/>
      </c>
      <c r="AD27" s="11" t="str">
        <f>IF(AND('Mapa de Riesgos'!$Y$20="Media",'Mapa de Riesgos'!$AA$20="Mayor"),CONCATENATE("R2C",'Mapa de Riesgos'!$O$20),"")</f>
        <v/>
      </c>
      <c r="AE27" s="11" t="str">
        <f>IF(AND('Mapa de Riesgos'!$Y$21="Media",'Mapa de Riesgos'!$AA$21="Mayor"),CONCATENATE("R2C",'Mapa de Riesgos'!$O$21),"")</f>
        <v/>
      </c>
      <c r="AF27" s="11" t="str">
        <f>IF(AND('Mapa de Riesgos'!$Y$22="Media",'Mapa de Riesgos'!$AA$22="Mayor"),CONCATENATE("R2C",'Mapa de Riesgos'!$O$22),"")</f>
        <v/>
      </c>
      <c r="AG27" s="12" t="str">
        <f>IF(AND('Mapa de Riesgos'!$Y$23="Media",'Mapa de Riesgos'!$AA$23="Mayor"),CONCATENATE("R2C",'Mapa de Riesgos'!$O$23),"")</f>
        <v/>
      </c>
      <c r="AH27" s="13" t="str">
        <f>IF(AND('Mapa de Riesgos'!$Y$18="Media",'Mapa de Riesgos'!$AA$18="Catastrófico"),CONCATENATE("R2C",'Mapa de Riesgos'!$O$18),"")</f>
        <v/>
      </c>
      <c r="AI27" s="14" t="str">
        <f>IF(AND('Mapa de Riesgos'!$Y$19="Media",'Mapa de Riesgos'!$AA$19="Catastrófico"),CONCATENATE("R2C",'Mapa de Riesgos'!$O$19),"")</f>
        <v/>
      </c>
      <c r="AJ27" s="14" t="str">
        <f>IF(AND('Mapa de Riesgos'!$Y$20="Media",'Mapa de Riesgos'!$AA$20="Catastrófico"),CONCATENATE("R2C",'Mapa de Riesgos'!$O$20),"")</f>
        <v/>
      </c>
      <c r="AK27" s="14" t="str">
        <f>IF(AND('Mapa de Riesgos'!$Y$21="Media",'Mapa de Riesgos'!$AA$21="Catastrófico"),CONCATENATE("R2C",'Mapa de Riesgos'!$O$21),"")</f>
        <v/>
      </c>
      <c r="AL27" s="14" t="str">
        <f>IF(AND('Mapa de Riesgos'!$Y$22="Media",'Mapa de Riesgos'!$AA$22="Catastrófico"),CONCATENATE("R2C",'Mapa de Riesgos'!$O$22),"")</f>
        <v/>
      </c>
      <c r="AM27" s="15" t="str">
        <f>IF(AND('Mapa de Riesgos'!$Y$23="Media",'Mapa de Riesgos'!$AA$23="Catastrófico"),CONCATENATE("R2C",'Mapa de Riesgos'!$O$23),"")</f>
        <v/>
      </c>
      <c r="AN27" s="41"/>
      <c r="AO27" s="297"/>
      <c r="AP27" s="298"/>
      <c r="AQ27" s="298"/>
      <c r="AR27" s="298"/>
      <c r="AS27" s="298"/>
      <c r="AT27" s="299"/>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row>
    <row r="28" spans="1:76" ht="15" customHeight="1" x14ac:dyDescent="0.25">
      <c r="A28" s="41"/>
      <c r="B28" s="169"/>
      <c r="C28" s="169"/>
      <c r="D28" s="170"/>
      <c r="E28" s="268"/>
      <c r="F28" s="267"/>
      <c r="G28" s="267"/>
      <c r="H28" s="267"/>
      <c r="I28" s="283"/>
      <c r="J28" s="25" t="str">
        <f>IF(AND('Mapa de Riesgos'!$Y$24="Media",'Mapa de Riesgos'!$AA$24="Leve"),CONCATENATE("R3C",'Mapa de Riesgos'!$O$24),"")</f>
        <v/>
      </c>
      <c r="K28" s="26" t="str">
        <f>IF(AND('Mapa de Riesgos'!$Y$25="Media",'Mapa de Riesgos'!$AA$25="Leve"),CONCATENATE("R3C",'Mapa de Riesgos'!$O$25),"")</f>
        <v/>
      </c>
      <c r="L28" s="26" t="str">
        <f>IF(AND('Mapa de Riesgos'!$Y$26="Media",'Mapa de Riesgos'!$AA$26="Leve"),CONCATENATE("R3C",'Mapa de Riesgos'!$O$26),"")</f>
        <v/>
      </c>
      <c r="M28" s="26" t="str">
        <f>IF(AND('Mapa de Riesgos'!$Y$27="Media",'Mapa de Riesgos'!$AA$27="Leve"),CONCATENATE("R3C",'Mapa de Riesgos'!$O$27),"")</f>
        <v/>
      </c>
      <c r="N28" s="26" t="str">
        <f>IF(AND('Mapa de Riesgos'!$Y$28="Media",'Mapa de Riesgos'!$AA$28="Leve"),CONCATENATE("R3C",'Mapa de Riesgos'!$O$28),"")</f>
        <v/>
      </c>
      <c r="O28" s="27" t="str">
        <f>IF(AND('Mapa de Riesgos'!$Y$29="Media",'Mapa de Riesgos'!$AA$29="Leve"),CONCATENATE("R3C",'Mapa de Riesgos'!$O$29),"")</f>
        <v/>
      </c>
      <c r="P28" s="25" t="str">
        <f>IF(AND('Mapa de Riesgos'!$Y$24="Media",'Mapa de Riesgos'!$AA$24="Menor"),CONCATENATE("R3C",'Mapa de Riesgos'!$O$24),"")</f>
        <v/>
      </c>
      <c r="Q28" s="26" t="str">
        <f>IF(AND('Mapa de Riesgos'!$Y$25="Media",'Mapa de Riesgos'!$AA$25="Menor"),CONCATENATE("R3C",'Mapa de Riesgos'!$O$25),"")</f>
        <v/>
      </c>
      <c r="R28" s="26" t="str">
        <f>IF(AND('Mapa de Riesgos'!$Y$26="Media",'Mapa de Riesgos'!$AA$26="Menor"),CONCATENATE("R3C",'Mapa de Riesgos'!$O$26),"")</f>
        <v/>
      </c>
      <c r="S28" s="26" t="str">
        <f>IF(AND('Mapa de Riesgos'!$Y$27="Media",'Mapa de Riesgos'!$AA$27="Menor"),CONCATENATE("R3C",'Mapa de Riesgos'!$O$27),"")</f>
        <v/>
      </c>
      <c r="T28" s="26" t="str">
        <f>IF(AND('Mapa de Riesgos'!$Y$28="Media",'Mapa de Riesgos'!$AA$28="Menor"),CONCATENATE("R3C",'Mapa de Riesgos'!$O$28),"")</f>
        <v/>
      </c>
      <c r="U28" s="27" t="str">
        <f>IF(AND('Mapa de Riesgos'!$Y$29="Media",'Mapa de Riesgos'!$AA$29="Menor"),CONCATENATE("R3C",'Mapa de Riesgos'!$O$29),"")</f>
        <v/>
      </c>
      <c r="V28" s="25" t="str">
        <f>IF(AND('Mapa de Riesgos'!$Y$24="Media",'Mapa de Riesgos'!$AA$24="Moderado"),CONCATENATE("R3C",'Mapa de Riesgos'!$O$24),"")</f>
        <v/>
      </c>
      <c r="W28" s="26" t="str">
        <f>IF(AND('Mapa de Riesgos'!$Y$25="Media",'Mapa de Riesgos'!$AA$25="Moderado"),CONCATENATE("R3C",'Mapa de Riesgos'!$O$25),"")</f>
        <v/>
      </c>
      <c r="X28" s="26" t="str">
        <f>IF(AND('Mapa de Riesgos'!$Y$26="Media",'Mapa de Riesgos'!$AA$26="Moderado"),CONCATENATE("R3C",'Mapa de Riesgos'!$O$26),"")</f>
        <v/>
      </c>
      <c r="Y28" s="26" t="str">
        <f>IF(AND('Mapa de Riesgos'!$Y$27="Media",'Mapa de Riesgos'!$AA$27="Moderado"),CONCATENATE("R3C",'Mapa de Riesgos'!$O$27),"")</f>
        <v/>
      </c>
      <c r="Z28" s="26" t="str">
        <f>IF(AND('Mapa de Riesgos'!$Y$28="Media",'Mapa de Riesgos'!$AA$28="Moderado"),CONCATENATE("R3C",'Mapa de Riesgos'!$O$28),"")</f>
        <v/>
      </c>
      <c r="AA28" s="27" t="str">
        <f>IF(AND('Mapa de Riesgos'!$Y$29="Media",'Mapa de Riesgos'!$AA$29="Moderado"),CONCATENATE("R3C",'Mapa de Riesgos'!$O$29),"")</f>
        <v/>
      </c>
      <c r="AB28" s="10" t="str">
        <f>IF(AND('Mapa de Riesgos'!$Y$24="Media",'Mapa de Riesgos'!$AA$24="Mayor"),CONCATENATE("R3C",'Mapa de Riesgos'!$O$24),"")</f>
        <v/>
      </c>
      <c r="AC28" s="11" t="str">
        <f>IF(AND('Mapa de Riesgos'!$Y$25="Media",'Mapa de Riesgos'!$AA$25="Mayor"),CONCATENATE("R3C",'Mapa de Riesgos'!$O$25),"")</f>
        <v/>
      </c>
      <c r="AD28" s="11" t="str">
        <f>IF(AND('Mapa de Riesgos'!$Y$26="Media",'Mapa de Riesgos'!$AA$26="Mayor"),CONCATENATE("R3C",'Mapa de Riesgos'!$O$26),"")</f>
        <v/>
      </c>
      <c r="AE28" s="11" t="str">
        <f>IF(AND('Mapa de Riesgos'!$Y$27="Media",'Mapa de Riesgos'!$AA$27="Mayor"),CONCATENATE("R3C",'Mapa de Riesgos'!$O$27),"")</f>
        <v/>
      </c>
      <c r="AF28" s="11" t="str">
        <f>IF(AND('Mapa de Riesgos'!$Y$28="Media",'Mapa de Riesgos'!$AA$28="Mayor"),CONCATENATE("R3C",'Mapa de Riesgos'!$O$28),"")</f>
        <v/>
      </c>
      <c r="AG28" s="12" t="str">
        <f>IF(AND('Mapa de Riesgos'!$Y$29="Media",'Mapa de Riesgos'!$AA$29="Mayor"),CONCATENATE("R3C",'Mapa de Riesgos'!$O$29),"")</f>
        <v/>
      </c>
      <c r="AH28" s="13" t="str">
        <f>IF(AND('Mapa de Riesgos'!$Y$24="Media",'Mapa de Riesgos'!$AA$24="Catastrófico"),CONCATENATE("R3C",'Mapa de Riesgos'!$O$24),"")</f>
        <v/>
      </c>
      <c r="AI28" s="14" t="str">
        <f>IF(AND('Mapa de Riesgos'!$Y$25="Media",'Mapa de Riesgos'!$AA$25="Catastrófico"),CONCATENATE("R3C",'Mapa de Riesgos'!$O$25),"")</f>
        <v/>
      </c>
      <c r="AJ28" s="14" t="str">
        <f>IF(AND('Mapa de Riesgos'!$Y$26="Media",'Mapa de Riesgos'!$AA$26="Catastrófico"),CONCATENATE("R3C",'Mapa de Riesgos'!$O$26),"")</f>
        <v/>
      </c>
      <c r="AK28" s="14" t="str">
        <f>IF(AND('Mapa de Riesgos'!$Y$27="Media",'Mapa de Riesgos'!$AA$27="Catastrófico"),CONCATENATE("R3C",'Mapa de Riesgos'!$O$27),"")</f>
        <v/>
      </c>
      <c r="AL28" s="14" t="str">
        <f>IF(AND('Mapa de Riesgos'!$Y$28="Media",'Mapa de Riesgos'!$AA$28="Catastrófico"),CONCATENATE("R3C",'Mapa de Riesgos'!$O$28),"")</f>
        <v/>
      </c>
      <c r="AM28" s="15" t="str">
        <f>IF(AND('Mapa de Riesgos'!$Y$29="Media",'Mapa de Riesgos'!$AA$29="Catastrófico"),CONCATENATE("R3C",'Mapa de Riesgos'!$O$29),"")</f>
        <v/>
      </c>
      <c r="AN28" s="41"/>
      <c r="AO28" s="297"/>
      <c r="AP28" s="298"/>
      <c r="AQ28" s="298"/>
      <c r="AR28" s="298"/>
      <c r="AS28" s="298"/>
      <c r="AT28" s="299"/>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row>
    <row r="29" spans="1:76" ht="15" customHeight="1" x14ac:dyDescent="0.25">
      <c r="A29" s="41"/>
      <c r="B29" s="169"/>
      <c r="C29" s="169"/>
      <c r="D29" s="170"/>
      <c r="E29" s="268"/>
      <c r="F29" s="267"/>
      <c r="G29" s="267"/>
      <c r="H29" s="267"/>
      <c r="I29" s="283"/>
      <c r="J29" s="25" t="str">
        <f>IF(AND('Mapa de Riesgos'!$Y$30="Media",'Mapa de Riesgos'!$AA$30="Leve"),CONCATENATE("R4C",'Mapa de Riesgos'!$O$30),"")</f>
        <v/>
      </c>
      <c r="K29" s="26" t="str">
        <f>IF(AND('Mapa de Riesgos'!$Y$32="Media",'Mapa de Riesgos'!$AA$32="Leve"),CONCATENATE("R4C",'Mapa de Riesgos'!$O$32),"")</f>
        <v/>
      </c>
      <c r="L29" s="26" t="str">
        <f>IF(AND('Mapa de Riesgos'!$Y$33="Media",'Mapa de Riesgos'!$AA$33="Leve"),CONCATENATE("R4C",'Mapa de Riesgos'!$O$33),"")</f>
        <v/>
      </c>
      <c r="M29" s="26" t="str">
        <f>IF(AND('Mapa de Riesgos'!$Y$34="Media",'Mapa de Riesgos'!$AA$34="Leve"),CONCATENATE("R4C",'Mapa de Riesgos'!$O$34),"")</f>
        <v/>
      </c>
      <c r="N29" s="26" t="str">
        <f>IF(AND('Mapa de Riesgos'!$Y$35="Media",'Mapa de Riesgos'!$AA$35="Leve"),CONCATENATE("R4C",'Mapa de Riesgos'!$O$35),"")</f>
        <v/>
      </c>
      <c r="O29" s="27" t="str">
        <f>IF(AND('Mapa de Riesgos'!$Y$36="Media",'Mapa de Riesgos'!$AA$36="Leve"),CONCATENATE("R4C",'Mapa de Riesgos'!$O$36),"")</f>
        <v/>
      </c>
      <c r="P29" s="25" t="str">
        <f>IF(AND('Mapa de Riesgos'!$Y$30="Media",'Mapa de Riesgos'!$AA$30="Menor"),CONCATENATE("R4C",'Mapa de Riesgos'!$O$30),"")</f>
        <v/>
      </c>
      <c r="Q29" s="26" t="str">
        <f>IF(AND('Mapa de Riesgos'!$Y$32="Media",'Mapa de Riesgos'!$AA$32="Menor"),CONCATENATE("R4C",'Mapa de Riesgos'!$O$32),"")</f>
        <v/>
      </c>
      <c r="R29" s="26" t="str">
        <f>IF(AND('Mapa de Riesgos'!$Y$33="Media",'Mapa de Riesgos'!$AA$33="Menor"),CONCATENATE("R4C",'Mapa de Riesgos'!$O$33),"")</f>
        <v/>
      </c>
      <c r="S29" s="26" t="str">
        <f>IF(AND('Mapa de Riesgos'!$Y$34="Media",'Mapa de Riesgos'!$AA$34="Menor"),CONCATENATE("R4C",'Mapa de Riesgos'!$O$34),"")</f>
        <v/>
      </c>
      <c r="T29" s="26" t="str">
        <f>IF(AND('Mapa de Riesgos'!$Y$35="Media",'Mapa de Riesgos'!$AA$35="Menor"),CONCATENATE("R4C",'Mapa de Riesgos'!$O$35),"")</f>
        <v/>
      </c>
      <c r="U29" s="27" t="str">
        <f>IF(AND('Mapa de Riesgos'!$Y$36="Media",'Mapa de Riesgos'!$AA$36="Menor"),CONCATENATE("R4C",'Mapa de Riesgos'!$O$36),"")</f>
        <v/>
      </c>
      <c r="V29" s="25" t="str">
        <f>IF(AND('Mapa de Riesgos'!$Y$30="Media",'Mapa de Riesgos'!$AA$30="Moderado"),CONCATENATE("R4C",'Mapa de Riesgos'!$O$30),"")</f>
        <v/>
      </c>
      <c r="W29" s="26" t="str">
        <f>IF(AND('Mapa de Riesgos'!$Y$32="Media",'Mapa de Riesgos'!$AA$32="Moderado"),CONCATENATE("R4C",'Mapa de Riesgos'!$O$32),"")</f>
        <v/>
      </c>
      <c r="X29" s="26" t="str">
        <f>IF(AND('Mapa de Riesgos'!$Y$33="Media",'Mapa de Riesgos'!$AA$33="Moderado"),CONCATENATE("R4C",'Mapa de Riesgos'!$O$33),"")</f>
        <v/>
      </c>
      <c r="Y29" s="26" t="str">
        <f>IF(AND('Mapa de Riesgos'!$Y$34="Media",'Mapa de Riesgos'!$AA$34="Moderado"),CONCATENATE("R4C",'Mapa de Riesgos'!$O$34),"")</f>
        <v/>
      </c>
      <c r="Z29" s="26" t="str">
        <f>IF(AND('Mapa de Riesgos'!$Y$35="Media",'Mapa de Riesgos'!$AA$35="Moderado"),CONCATENATE("R4C",'Mapa de Riesgos'!$O$35),"")</f>
        <v/>
      </c>
      <c r="AA29" s="27" t="str">
        <f>IF(AND('Mapa de Riesgos'!$Y$36="Media",'Mapa de Riesgos'!$AA$36="Moderado"),CONCATENATE("R4C",'Mapa de Riesgos'!$O$36),"")</f>
        <v/>
      </c>
      <c r="AB29" s="10" t="str">
        <f>IF(AND('Mapa de Riesgos'!$Y$30="Media",'Mapa de Riesgos'!$AA$30="Mayor"),CONCATENATE("R4C",'Mapa de Riesgos'!$O$30),"")</f>
        <v/>
      </c>
      <c r="AC29" s="11" t="str">
        <f>IF(AND('Mapa de Riesgos'!$Y$32="Media",'Mapa de Riesgos'!$AA$32="Mayor"),CONCATENATE("R4C",'Mapa de Riesgos'!$O$32),"")</f>
        <v/>
      </c>
      <c r="AD29" s="11" t="str">
        <f>IF(AND('Mapa de Riesgos'!$Y$33="Media",'Mapa de Riesgos'!$AA$33="Mayor"),CONCATENATE("R4C",'Mapa de Riesgos'!$O$33),"")</f>
        <v/>
      </c>
      <c r="AE29" s="11" t="str">
        <f>IF(AND('Mapa de Riesgos'!$Y$34="Media",'Mapa de Riesgos'!$AA$34="Mayor"),CONCATENATE("R4C",'Mapa de Riesgos'!$O$34),"")</f>
        <v/>
      </c>
      <c r="AF29" s="11" t="str">
        <f>IF(AND('Mapa de Riesgos'!$Y$35="Media",'Mapa de Riesgos'!$AA$35="Mayor"),CONCATENATE("R4C",'Mapa de Riesgos'!$O$35),"")</f>
        <v/>
      </c>
      <c r="AG29" s="12" t="str">
        <f>IF(AND('Mapa de Riesgos'!$Y$36="Media",'Mapa de Riesgos'!$AA$36="Mayor"),CONCATENATE("R4C",'Mapa de Riesgos'!$O$36),"")</f>
        <v/>
      </c>
      <c r="AH29" s="13" t="str">
        <f>IF(AND('Mapa de Riesgos'!$Y$30="Media",'Mapa de Riesgos'!$AA$30="Catastrófico"),CONCATENATE("R4C",'Mapa de Riesgos'!$O$30),"")</f>
        <v/>
      </c>
      <c r="AI29" s="14" t="str">
        <f>IF(AND('Mapa de Riesgos'!$Y$32="Media",'Mapa de Riesgos'!$AA$32="Catastrófico"),CONCATENATE("R4C",'Mapa de Riesgos'!$O$32),"")</f>
        <v/>
      </c>
      <c r="AJ29" s="14" t="str">
        <f>IF(AND('Mapa de Riesgos'!$Y$33="Media",'Mapa de Riesgos'!$AA$33="Catastrófico"),CONCATENATE("R4C",'Mapa de Riesgos'!$O$33),"")</f>
        <v/>
      </c>
      <c r="AK29" s="14" t="str">
        <f>IF(AND('Mapa de Riesgos'!$Y$34="Media",'Mapa de Riesgos'!$AA$34="Catastrófico"),CONCATENATE("R4C",'Mapa de Riesgos'!$O$34),"")</f>
        <v/>
      </c>
      <c r="AL29" s="14" t="str">
        <f>IF(AND('Mapa de Riesgos'!$Y$35="Media",'Mapa de Riesgos'!$AA$35="Catastrófico"),CONCATENATE("R4C",'Mapa de Riesgos'!$O$35),"")</f>
        <v/>
      </c>
      <c r="AM29" s="15" t="str">
        <f>IF(AND('Mapa de Riesgos'!$Y$36="Media",'Mapa de Riesgos'!$AA$36="Catastrófico"),CONCATENATE("R4C",'Mapa de Riesgos'!$O$36),"")</f>
        <v/>
      </c>
      <c r="AN29" s="41"/>
      <c r="AO29" s="297"/>
      <c r="AP29" s="298"/>
      <c r="AQ29" s="298"/>
      <c r="AR29" s="298"/>
      <c r="AS29" s="298"/>
      <c r="AT29" s="299"/>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row>
    <row r="30" spans="1:76" ht="15" customHeight="1" x14ac:dyDescent="0.25">
      <c r="A30" s="41"/>
      <c r="B30" s="169"/>
      <c r="C30" s="169"/>
      <c r="D30" s="170"/>
      <c r="E30" s="268"/>
      <c r="F30" s="267"/>
      <c r="G30" s="267"/>
      <c r="H30" s="267"/>
      <c r="I30" s="283"/>
      <c r="J30" s="25" t="str">
        <f>IF(AND('Mapa de Riesgos'!$Y$37="Media",'Mapa de Riesgos'!$AA$37="Leve"),CONCATENATE("R5C",'Mapa de Riesgos'!$O$37),"")</f>
        <v/>
      </c>
      <c r="K30" s="26" t="str">
        <f>IF(AND('Mapa de Riesgos'!$Y$38="Media",'Mapa de Riesgos'!$AA$38="Leve"),CONCATENATE("R5C",'Mapa de Riesgos'!$O$38),"")</f>
        <v/>
      </c>
      <c r="L30" s="26" t="str">
        <f>IF(AND('Mapa de Riesgos'!$Y$39="Media",'Mapa de Riesgos'!$AA$39="Leve"),CONCATENATE("R5C",'Mapa de Riesgos'!$O$39),"")</f>
        <v/>
      </c>
      <c r="M30" s="26" t="str">
        <f>IF(AND('Mapa de Riesgos'!$Y$40="Media",'Mapa de Riesgos'!$AA$40="Leve"),CONCATENATE("R5C",'Mapa de Riesgos'!$O$40),"")</f>
        <v/>
      </c>
      <c r="N30" s="26" t="str">
        <f>IF(AND('Mapa de Riesgos'!$Y$41="Media",'Mapa de Riesgos'!$AA$41="Leve"),CONCATENATE("R5C",'Mapa de Riesgos'!$O$41),"")</f>
        <v/>
      </c>
      <c r="O30" s="27" t="str">
        <f>IF(AND('Mapa de Riesgos'!$Y$42="Media",'Mapa de Riesgos'!$AA$42="Leve"),CONCATENATE("R5C",'Mapa de Riesgos'!$O$42),"")</f>
        <v/>
      </c>
      <c r="P30" s="25" t="str">
        <f>IF(AND('Mapa de Riesgos'!$Y$37="Media",'Mapa de Riesgos'!$AA$37="Menor"),CONCATENATE("R5C",'Mapa de Riesgos'!$O$37),"")</f>
        <v/>
      </c>
      <c r="Q30" s="26" t="str">
        <f>IF(AND('Mapa de Riesgos'!$Y$38="Media",'Mapa de Riesgos'!$AA$38="Menor"),CONCATENATE("R5C",'Mapa de Riesgos'!$O$38),"")</f>
        <v/>
      </c>
      <c r="R30" s="26" t="str">
        <f>IF(AND('Mapa de Riesgos'!$Y$39="Media",'Mapa de Riesgos'!$AA$39="Menor"),CONCATENATE("R5C",'Mapa de Riesgos'!$O$39),"")</f>
        <v/>
      </c>
      <c r="S30" s="26" t="str">
        <f>IF(AND('Mapa de Riesgos'!$Y$40="Media",'Mapa de Riesgos'!$AA$40="Menor"),CONCATENATE("R5C",'Mapa de Riesgos'!$O$40),"")</f>
        <v/>
      </c>
      <c r="T30" s="26" t="str">
        <f>IF(AND('Mapa de Riesgos'!$Y$41="Media",'Mapa de Riesgos'!$AA$41="Menor"),CONCATENATE("R5C",'Mapa de Riesgos'!$O$41),"")</f>
        <v/>
      </c>
      <c r="U30" s="27" t="str">
        <f>IF(AND('Mapa de Riesgos'!$Y$42="Media",'Mapa de Riesgos'!$AA$42="Menor"),CONCATENATE("R5C",'Mapa de Riesgos'!$O$42),"")</f>
        <v/>
      </c>
      <c r="V30" s="25" t="str">
        <f>IF(AND('Mapa de Riesgos'!$Y$37="Media",'Mapa de Riesgos'!$AA$37="Moderado"),CONCATENATE("R5C",'Mapa de Riesgos'!$O$37),"")</f>
        <v/>
      </c>
      <c r="W30" s="26" t="str">
        <f>IF(AND('Mapa de Riesgos'!$Y$38="Media",'Mapa de Riesgos'!$AA$38="Moderado"),CONCATENATE("R5C",'Mapa de Riesgos'!$O$38),"")</f>
        <v/>
      </c>
      <c r="X30" s="26" t="str">
        <f>IF(AND('Mapa de Riesgos'!$Y$39="Media",'Mapa de Riesgos'!$AA$39="Moderado"),CONCATENATE("R5C",'Mapa de Riesgos'!$O$39),"")</f>
        <v/>
      </c>
      <c r="Y30" s="26" t="str">
        <f>IF(AND('Mapa de Riesgos'!$Y$40="Media",'Mapa de Riesgos'!$AA$40="Moderado"),CONCATENATE("R5C",'Mapa de Riesgos'!$O$40),"")</f>
        <v/>
      </c>
      <c r="Z30" s="26" t="str">
        <f>IF(AND('Mapa de Riesgos'!$Y$41="Media",'Mapa de Riesgos'!$AA$41="Moderado"),CONCATENATE("R5C",'Mapa de Riesgos'!$O$41),"")</f>
        <v/>
      </c>
      <c r="AA30" s="27" t="str">
        <f>IF(AND('Mapa de Riesgos'!$Y$42="Media",'Mapa de Riesgos'!$AA$42="Moderado"),CONCATENATE("R5C",'Mapa de Riesgos'!$O$42),"")</f>
        <v/>
      </c>
      <c r="AB30" s="10" t="str">
        <f>IF(AND('Mapa de Riesgos'!$Y$37="Media",'Mapa de Riesgos'!$AA$37="Mayor"),CONCATENATE("R5C",'Mapa de Riesgos'!$O$37),"")</f>
        <v/>
      </c>
      <c r="AC30" s="11" t="str">
        <f>IF(AND('Mapa de Riesgos'!$Y$38="Media",'Mapa de Riesgos'!$AA$38="Mayor"),CONCATENATE("R5C",'Mapa de Riesgos'!$O$38),"")</f>
        <v/>
      </c>
      <c r="AD30" s="11" t="str">
        <f>IF(AND('Mapa de Riesgos'!$Y$39="Media",'Mapa de Riesgos'!$AA$39="Mayor"),CONCATENATE("R5C",'Mapa de Riesgos'!$O$39),"")</f>
        <v/>
      </c>
      <c r="AE30" s="11" t="str">
        <f>IF(AND('Mapa de Riesgos'!$Y$40="Media",'Mapa de Riesgos'!$AA$40="Mayor"),CONCATENATE("R5C",'Mapa de Riesgos'!$O$40),"")</f>
        <v/>
      </c>
      <c r="AF30" s="11" t="str">
        <f>IF(AND('Mapa de Riesgos'!$Y$41="Media",'Mapa de Riesgos'!$AA$41="Mayor"),CONCATENATE("R5C",'Mapa de Riesgos'!$O$41),"")</f>
        <v/>
      </c>
      <c r="AG30" s="12" t="str">
        <f>IF(AND('Mapa de Riesgos'!$Y$42="Media",'Mapa de Riesgos'!$AA$42="Mayor"),CONCATENATE("R5C",'Mapa de Riesgos'!$O$42),"")</f>
        <v/>
      </c>
      <c r="AH30" s="13" t="str">
        <f>IF(AND('Mapa de Riesgos'!$Y$37="Media",'Mapa de Riesgos'!$AA$37="Catastrófico"),CONCATENATE("R5C",'Mapa de Riesgos'!$O$37),"")</f>
        <v/>
      </c>
      <c r="AI30" s="14" t="str">
        <f>IF(AND('Mapa de Riesgos'!$Y$38="Media",'Mapa de Riesgos'!$AA$38="Catastrófico"),CONCATENATE("R5C",'Mapa de Riesgos'!$O$38),"")</f>
        <v/>
      </c>
      <c r="AJ30" s="14" t="str">
        <f>IF(AND('Mapa de Riesgos'!$Y$39="Media",'Mapa de Riesgos'!$AA$39="Catastrófico"),CONCATENATE("R5C",'Mapa de Riesgos'!$O$39),"")</f>
        <v/>
      </c>
      <c r="AK30" s="14" t="str">
        <f>IF(AND('Mapa de Riesgos'!$Y$40="Media",'Mapa de Riesgos'!$AA$40="Catastrófico"),CONCATENATE("R5C",'Mapa de Riesgos'!$O$40),"")</f>
        <v/>
      </c>
      <c r="AL30" s="14" t="str">
        <f>IF(AND('Mapa de Riesgos'!$Y$41="Media",'Mapa de Riesgos'!$AA$41="Catastrófico"),CONCATENATE("R5C",'Mapa de Riesgos'!$O$41),"")</f>
        <v/>
      </c>
      <c r="AM30" s="15" t="str">
        <f>IF(AND('Mapa de Riesgos'!$Y$42="Media",'Mapa de Riesgos'!$AA$42="Catastrófico"),CONCATENATE("R5C",'Mapa de Riesgos'!$O$42),"")</f>
        <v/>
      </c>
      <c r="AN30" s="41"/>
      <c r="AO30" s="297"/>
      <c r="AP30" s="298"/>
      <c r="AQ30" s="298"/>
      <c r="AR30" s="298"/>
      <c r="AS30" s="298"/>
      <c r="AT30" s="299"/>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row>
    <row r="31" spans="1:76" ht="15" customHeight="1" x14ac:dyDescent="0.25">
      <c r="A31" s="41"/>
      <c r="B31" s="169"/>
      <c r="C31" s="169"/>
      <c r="D31" s="170"/>
      <c r="E31" s="268"/>
      <c r="F31" s="267"/>
      <c r="G31" s="267"/>
      <c r="H31" s="267"/>
      <c r="I31" s="283"/>
      <c r="J31" s="25" t="str">
        <f>IF(AND('Mapa de Riesgos'!$Y$43="Media",'Mapa de Riesgos'!$AA$43="Leve"),CONCATENATE("R6C",'Mapa de Riesgos'!$O$43),"")</f>
        <v/>
      </c>
      <c r="K31" s="26" t="str">
        <f>IF(AND('Mapa de Riesgos'!$Y$44="Media",'Mapa de Riesgos'!$AA$44="Leve"),CONCATENATE("R6C",'Mapa de Riesgos'!$O$44),"")</f>
        <v/>
      </c>
      <c r="L31" s="26" t="str">
        <f>IF(AND('Mapa de Riesgos'!$Y$45="Media",'Mapa de Riesgos'!$AA$45="Leve"),CONCATENATE("R6C",'Mapa de Riesgos'!$O$45),"")</f>
        <v/>
      </c>
      <c r="M31" s="26" t="str">
        <f>IF(AND('Mapa de Riesgos'!$Y$46="Media",'Mapa de Riesgos'!$AA$46="Leve"),CONCATENATE("R6C",'Mapa de Riesgos'!$O$46),"")</f>
        <v/>
      </c>
      <c r="N31" s="26" t="str">
        <f>IF(AND('Mapa de Riesgos'!$Y$47="Media",'Mapa de Riesgos'!$AA$47="Leve"),CONCATENATE("R6C",'Mapa de Riesgos'!$O$47),"")</f>
        <v/>
      </c>
      <c r="O31" s="27" t="str">
        <f>IF(AND('Mapa de Riesgos'!$Y$48="Media",'Mapa de Riesgos'!$AA$48="Leve"),CONCATENATE("R6C",'Mapa de Riesgos'!$O$48),"")</f>
        <v/>
      </c>
      <c r="P31" s="25" t="str">
        <f>IF(AND('Mapa de Riesgos'!$Y$43="Media",'Mapa de Riesgos'!$AA$43="Menor"),CONCATENATE("R6C",'Mapa de Riesgos'!$O$43),"")</f>
        <v/>
      </c>
      <c r="Q31" s="26" t="str">
        <f>IF(AND('Mapa de Riesgos'!$Y$44="Media",'Mapa de Riesgos'!$AA$44="Menor"),CONCATENATE("R6C",'Mapa de Riesgos'!$O$44),"")</f>
        <v/>
      </c>
      <c r="R31" s="26" t="str">
        <f>IF(AND('Mapa de Riesgos'!$Y$45="Media",'Mapa de Riesgos'!$AA$45="Menor"),CONCATENATE("R6C",'Mapa de Riesgos'!$O$45),"")</f>
        <v/>
      </c>
      <c r="S31" s="26" t="str">
        <f>IF(AND('Mapa de Riesgos'!$Y$46="Media",'Mapa de Riesgos'!$AA$46="Menor"),CONCATENATE("R6C",'Mapa de Riesgos'!$O$46),"")</f>
        <v/>
      </c>
      <c r="T31" s="26" t="str">
        <f>IF(AND('Mapa de Riesgos'!$Y$47="Media",'Mapa de Riesgos'!$AA$47="Menor"),CONCATENATE("R6C",'Mapa de Riesgos'!$O$47),"")</f>
        <v/>
      </c>
      <c r="U31" s="27" t="str">
        <f>IF(AND('Mapa de Riesgos'!$Y$48="Media",'Mapa de Riesgos'!$AA$48="Menor"),CONCATENATE("R6C",'Mapa de Riesgos'!$O$48),"")</f>
        <v/>
      </c>
      <c r="V31" s="25" t="str">
        <f>IF(AND('Mapa de Riesgos'!$Y$43="Media",'Mapa de Riesgos'!$AA$43="Moderado"),CONCATENATE("R6C",'Mapa de Riesgos'!$O$43),"")</f>
        <v/>
      </c>
      <c r="W31" s="26" t="str">
        <f>IF(AND('Mapa de Riesgos'!$Y$44="Media",'Mapa de Riesgos'!$AA$44="Moderado"),CONCATENATE("R6C",'Mapa de Riesgos'!$O$44),"")</f>
        <v/>
      </c>
      <c r="X31" s="26" t="str">
        <f>IF(AND('Mapa de Riesgos'!$Y$45="Media",'Mapa de Riesgos'!$AA$45="Moderado"),CONCATENATE("R6C",'Mapa de Riesgos'!$O$45),"")</f>
        <v/>
      </c>
      <c r="Y31" s="26" t="str">
        <f>IF(AND('Mapa de Riesgos'!$Y$46="Media",'Mapa de Riesgos'!$AA$46="Moderado"),CONCATENATE("R6C",'Mapa de Riesgos'!$O$46),"")</f>
        <v/>
      </c>
      <c r="Z31" s="26" t="str">
        <f>IF(AND('Mapa de Riesgos'!$Y$47="Media",'Mapa de Riesgos'!$AA$47="Moderado"),CONCATENATE("R6C",'Mapa de Riesgos'!$O$47),"")</f>
        <v/>
      </c>
      <c r="AA31" s="27" t="str">
        <f>IF(AND('Mapa de Riesgos'!$Y$48="Media",'Mapa de Riesgos'!$AA$48="Moderado"),CONCATENATE("R6C",'Mapa de Riesgos'!$O$48),"")</f>
        <v/>
      </c>
      <c r="AB31" s="10" t="str">
        <f>IF(AND('Mapa de Riesgos'!$Y$43="Media",'Mapa de Riesgos'!$AA$43="Mayor"),CONCATENATE("R6C",'Mapa de Riesgos'!$O$43),"")</f>
        <v/>
      </c>
      <c r="AC31" s="11" t="str">
        <f>IF(AND('Mapa de Riesgos'!$Y$44="Media",'Mapa de Riesgos'!$AA$44="Mayor"),CONCATENATE("R6C",'Mapa de Riesgos'!$O$44),"")</f>
        <v/>
      </c>
      <c r="AD31" s="11" t="str">
        <f>IF(AND('Mapa de Riesgos'!$Y$45="Media",'Mapa de Riesgos'!$AA$45="Mayor"),CONCATENATE("R6C",'Mapa de Riesgos'!$O$45),"")</f>
        <v/>
      </c>
      <c r="AE31" s="11" t="str">
        <f>IF(AND('Mapa de Riesgos'!$Y$46="Media",'Mapa de Riesgos'!$AA$46="Mayor"),CONCATENATE("R6C",'Mapa de Riesgos'!$O$46),"")</f>
        <v/>
      </c>
      <c r="AF31" s="11" t="str">
        <f>IF(AND('Mapa de Riesgos'!$Y$47="Media",'Mapa de Riesgos'!$AA$47="Mayor"),CONCATENATE("R6C",'Mapa de Riesgos'!$O$47),"")</f>
        <v/>
      </c>
      <c r="AG31" s="12" t="str">
        <f>IF(AND('Mapa de Riesgos'!$Y$48="Media",'Mapa de Riesgos'!$AA$48="Mayor"),CONCATENATE("R6C",'Mapa de Riesgos'!$O$48),"")</f>
        <v/>
      </c>
      <c r="AH31" s="13" t="str">
        <f>IF(AND('Mapa de Riesgos'!$Y$43="Media",'Mapa de Riesgos'!$AA$43="Catastrófico"),CONCATENATE("R6C",'Mapa de Riesgos'!$O$43),"")</f>
        <v/>
      </c>
      <c r="AI31" s="14" t="str">
        <f>IF(AND('Mapa de Riesgos'!$Y$44="Media",'Mapa de Riesgos'!$AA$44="Catastrófico"),CONCATENATE("R6C",'Mapa de Riesgos'!$O$44),"")</f>
        <v/>
      </c>
      <c r="AJ31" s="14" t="str">
        <f>IF(AND('Mapa de Riesgos'!$Y$45="Media",'Mapa de Riesgos'!$AA$45="Catastrófico"),CONCATENATE("R6C",'Mapa de Riesgos'!$O$45),"")</f>
        <v/>
      </c>
      <c r="AK31" s="14" t="str">
        <f>IF(AND('Mapa de Riesgos'!$Y$46="Media",'Mapa de Riesgos'!$AA$46="Catastrófico"),CONCATENATE("R6C",'Mapa de Riesgos'!$O$46),"")</f>
        <v/>
      </c>
      <c r="AL31" s="14" t="str">
        <f>IF(AND('Mapa de Riesgos'!$Y$47="Media",'Mapa de Riesgos'!$AA$47="Catastrófico"),CONCATENATE("R6C",'Mapa de Riesgos'!$O$47),"")</f>
        <v/>
      </c>
      <c r="AM31" s="15" t="str">
        <f>IF(AND('Mapa de Riesgos'!$Y$48="Media",'Mapa de Riesgos'!$AA$48="Catastrófico"),CONCATENATE("R6C",'Mapa de Riesgos'!$O$48),"")</f>
        <v/>
      </c>
      <c r="AN31" s="41"/>
      <c r="AO31" s="297"/>
      <c r="AP31" s="298"/>
      <c r="AQ31" s="298"/>
      <c r="AR31" s="298"/>
      <c r="AS31" s="298"/>
      <c r="AT31" s="299"/>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row>
    <row r="32" spans="1:76" ht="15" customHeight="1" x14ac:dyDescent="0.25">
      <c r="A32" s="41"/>
      <c r="B32" s="169"/>
      <c r="C32" s="169"/>
      <c r="D32" s="170"/>
      <c r="E32" s="268"/>
      <c r="F32" s="267"/>
      <c r="G32" s="267"/>
      <c r="H32" s="267"/>
      <c r="I32" s="283"/>
      <c r="J32" s="25" t="str">
        <f>IF(AND('Mapa de Riesgos'!$Y$49="Media",'Mapa de Riesgos'!$AA$49="Leve"),CONCATENATE("R7C",'Mapa de Riesgos'!$O$49),"")</f>
        <v/>
      </c>
      <c r="K32" s="26" t="str">
        <f>IF(AND('Mapa de Riesgos'!$Y$50="Media",'Mapa de Riesgos'!$AA$50="Leve"),CONCATENATE("R7C",'Mapa de Riesgos'!$O$50),"")</f>
        <v/>
      </c>
      <c r="L32" s="26" t="str">
        <f>IF(AND('Mapa de Riesgos'!$Y$51="Media",'Mapa de Riesgos'!$AA$51="Leve"),CONCATENATE("R7C",'Mapa de Riesgos'!$O$51),"")</f>
        <v/>
      </c>
      <c r="M32" s="26" t="str">
        <f>IF(AND('Mapa de Riesgos'!$Y$52="Media",'Mapa de Riesgos'!$AA$52="Leve"),CONCATENATE("R7C",'Mapa de Riesgos'!$O$52),"")</f>
        <v/>
      </c>
      <c r="N32" s="26" t="str">
        <f>IF(AND('Mapa de Riesgos'!$Y$53="Media",'Mapa de Riesgos'!$AA$53="Leve"),CONCATENATE("R7C",'Mapa de Riesgos'!$O$53),"")</f>
        <v/>
      </c>
      <c r="O32" s="27" t="str">
        <f>IF(AND('Mapa de Riesgos'!$Y$54="Media",'Mapa de Riesgos'!$AA$54="Leve"),CONCATENATE("R7C",'Mapa de Riesgos'!$O$54),"")</f>
        <v/>
      </c>
      <c r="P32" s="25" t="str">
        <f>IF(AND('Mapa de Riesgos'!$Y$49="Media",'Mapa de Riesgos'!$AA$49="Menor"),CONCATENATE("R7C",'Mapa de Riesgos'!$O$49),"")</f>
        <v/>
      </c>
      <c r="Q32" s="26" t="str">
        <f>IF(AND('Mapa de Riesgos'!$Y$50="Media",'Mapa de Riesgos'!$AA$50="Menor"),CONCATENATE("R7C",'Mapa de Riesgos'!$O$50),"")</f>
        <v/>
      </c>
      <c r="R32" s="26" t="str">
        <f>IF(AND('Mapa de Riesgos'!$Y$51="Media",'Mapa de Riesgos'!$AA$51="Menor"),CONCATENATE("R7C",'Mapa de Riesgos'!$O$51),"")</f>
        <v/>
      </c>
      <c r="S32" s="26" t="str">
        <f>IF(AND('Mapa de Riesgos'!$Y$52="Media",'Mapa de Riesgos'!$AA$52="Menor"),CONCATENATE("R7C",'Mapa de Riesgos'!$O$52),"")</f>
        <v/>
      </c>
      <c r="T32" s="26" t="str">
        <f>IF(AND('Mapa de Riesgos'!$Y$53="Media",'Mapa de Riesgos'!$AA$53="Menor"),CONCATENATE("R7C",'Mapa de Riesgos'!$O$53),"")</f>
        <v/>
      </c>
      <c r="U32" s="27" t="str">
        <f>IF(AND('Mapa de Riesgos'!$Y$54="Media",'Mapa de Riesgos'!$AA$54="Menor"),CONCATENATE("R7C",'Mapa de Riesgos'!$O$54),"")</f>
        <v/>
      </c>
      <c r="V32" s="25" t="str">
        <f>IF(AND('Mapa de Riesgos'!$Y$49="Media",'Mapa de Riesgos'!$AA$49="Moderado"),CONCATENATE("R7C",'Mapa de Riesgos'!$O$49),"")</f>
        <v/>
      </c>
      <c r="W32" s="26" t="str">
        <f>IF(AND('Mapa de Riesgos'!$Y$50="Media",'Mapa de Riesgos'!$AA$50="Moderado"),CONCATENATE("R7C",'Mapa de Riesgos'!$O$50),"")</f>
        <v/>
      </c>
      <c r="X32" s="26" t="str">
        <f>IF(AND('Mapa de Riesgos'!$Y$51="Media",'Mapa de Riesgos'!$AA$51="Moderado"),CONCATENATE("R7C",'Mapa de Riesgos'!$O$51),"")</f>
        <v/>
      </c>
      <c r="Y32" s="26" t="str">
        <f>IF(AND('Mapa de Riesgos'!$Y$52="Media",'Mapa de Riesgos'!$AA$52="Moderado"),CONCATENATE("R7C",'Mapa de Riesgos'!$O$52),"")</f>
        <v/>
      </c>
      <c r="Z32" s="26" t="str">
        <f>IF(AND('Mapa de Riesgos'!$Y$53="Media",'Mapa de Riesgos'!$AA$53="Moderado"),CONCATENATE("R7C",'Mapa de Riesgos'!$O$53),"")</f>
        <v/>
      </c>
      <c r="AA32" s="27" t="str">
        <f>IF(AND('Mapa de Riesgos'!$Y$54="Media",'Mapa de Riesgos'!$AA$54="Moderado"),CONCATENATE("R7C",'Mapa de Riesgos'!$O$54),"")</f>
        <v/>
      </c>
      <c r="AB32" s="10" t="str">
        <f>IF(AND('Mapa de Riesgos'!$Y$49="Media",'Mapa de Riesgos'!$AA$49="Mayor"),CONCATENATE("R7C",'Mapa de Riesgos'!$O$49),"")</f>
        <v/>
      </c>
      <c r="AC32" s="11" t="str">
        <f>IF(AND('Mapa de Riesgos'!$Y$50="Media",'Mapa de Riesgos'!$AA$50="Mayor"),CONCATENATE("R7C",'Mapa de Riesgos'!$O$50),"")</f>
        <v/>
      </c>
      <c r="AD32" s="11" t="str">
        <f>IF(AND('Mapa de Riesgos'!$Y$51="Media",'Mapa de Riesgos'!$AA$51="Mayor"),CONCATENATE("R7C",'Mapa de Riesgos'!$O$51),"")</f>
        <v/>
      </c>
      <c r="AE32" s="11" t="str">
        <f>IF(AND('Mapa de Riesgos'!$Y$52="Media",'Mapa de Riesgos'!$AA$52="Mayor"),CONCATENATE("R7C",'Mapa de Riesgos'!$O$52),"")</f>
        <v/>
      </c>
      <c r="AF32" s="11" t="str">
        <f>IF(AND('Mapa de Riesgos'!$Y$53="Media",'Mapa de Riesgos'!$AA$53="Mayor"),CONCATENATE("R7C",'Mapa de Riesgos'!$O$53),"")</f>
        <v/>
      </c>
      <c r="AG32" s="12" t="str">
        <f>IF(AND('Mapa de Riesgos'!$Y$54="Media",'Mapa de Riesgos'!$AA$54="Mayor"),CONCATENATE("R7C",'Mapa de Riesgos'!$O$54),"")</f>
        <v/>
      </c>
      <c r="AH32" s="13" t="str">
        <f>IF(AND('Mapa de Riesgos'!$Y$49="Media",'Mapa de Riesgos'!$AA$49="Catastrófico"),CONCATENATE("R7C",'Mapa de Riesgos'!$O$49),"")</f>
        <v/>
      </c>
      <c r="AI32" s="14" t="str">
        <f>IF(AND('Mapa de Riesgos'!$Y$50="Media",'Mapa de Riesgos'!$AA$50="Catastrófico"),CONCATENATE("R7C",'Mapa de Riesgos'!$O$50),"")</f>
        <v/>
      </c>
      <c r="AJ32" s="14" t="str">
        <f>IF(AND('Mapa de Riesgos'!$Y$51="Media",'Mapa de Riesgos'!$AA$51="Catastrófico"),CONCATENATE("R7C",'Mapa de Riesgos'!$O$51),"")</f>
        <v/>
      </c>
      <c r="AK32" s="14" t="str">
        <f>IF(AND('Mapa de Riesgos'!$Y$52="Media",'Mapa de Riesgos'!$AA$52="Catastrófico"),CONCATENATE("R7C",'Mapa de Riesgos'!$O$52),"")</f>
        <v/>
      </c>
      <c r="AL32" s="14" t="str">
        <f>IF(AND('Mapa de Riesgos'!$Y$53="Media",'Mapa de Riesgos'!$AA$53="Catastrófico"),CONCATENATE("R7C",'Mapa de Riesgos'!$O$53),"")</f>
        <v/>
      </c>
      <c r="AM32" s="15" t="str">
        <f>IF(AND('Mapa de Riesgos'!$Y$54="Media",'Mapa de Riesgos'!$AA$54="Catastrófico"),CONCATENATE("R7C",'Mapa de Riesgos'!$O$54),"")</f>
        <v/>
      </c>
      <c r="AN32" s="41"/>
      <c r="AO32" s="297"/>
      <c r="AP32" s="298"/>
      <c r="AQ32" s="298"/>
      <c r="AR32" s="298"/>
      <c r="AS32" s="298"/>
      <c r="AT32" s="299"/>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row>
    <row r="33" spans="1:80" ht="15" customHeight="1" x14ac:dyDescent="0.25">
      <c r="A33" s="41"/>
      <c r="B33" s="169"/>
      <c r="C33" s="169"/>
      <c r="D33" s="170"/>
      <c r="E33" s="268"/>
      <c r="F33" s="267"/>
      <c r="G33" s="267"/>
      <c r="H33" s="267"/>
      <c r="I33" s="283"/>
      <c r="J33" s="25" t="str">
        <f>IF(AND('Mapa de Riesgos'!$Y$55="Media",'Mapa de Riesgos'!$AA$55="Leve"),CONCATENATE("R8C",'Mapa de Riesgos'!$O$55),"")</f>
        <v/>
      </c>
      <c r="K33" s="26" t="str">
        <f>IF(AND('Mapa de Riesgos'!$Y$56="Media",'Mapa de Riesgos'!$AA$56="Leve"),CONCATENATE("R8C",'Mapa de Riesgos'!$O$56),"")</f>
        <v/>
      </c>
      <c r="L33" s="26" t="str">
        <f>IF(AND('Mapa de Riesgos'!$Y$57="Media",'Mapa de Riesgos'!$AA$57="Leve"),CONCATENATE("R8C",'Mapa de Riesgos'!$O$57),"")</f>
        <v/>
      </c>
      <c r="M33" s="26" t="str">
        <f>IF(AND('Mapa de Riesgos'!$Y$58="Media",'Mapa de Riesgos'!$AA$58="Leve"),CONCATENATE("R8C",'Mapa de Riesgos'!$O$58),"")</f>
        <v/>
      </c>
      <c r="N33" s="26" t="str">
        <f>IF(AND('Mapa de Riesgos'!$Y$59="Media",'Mapa de Riesgos'!$AA$59="Leve"),CONCATENATE("R8C",'Mapa de Riesgos'!$O$59),"")</f>
        <v/>
      </c>
      <c r="O33" s="27" t="str">
        <f>IF(AND('Mapa de Riesgos'!$Y$60="Media",'Mapa de Riesgos'!$AA$60="Leve"),CONCATENATE("R8C",'Mapa de Riesgos'!$O$60),"")</f>
        <v/>
      </c>
      <c r="P33" s="25" t="str">
        <f>IF(AND('Mapa de Riesgos'!$Y$55="Media",'Mapa de Riesgos'!$AA$55="Menor"),CONCATENATE("R8C",'Mapa de Riesgos'!$O$55),"")</f>
        <v/>
      </c>
      <c r="Q33" s="26" t="str">
        <f>IF(AND('Mapa de Riesgos'!$Y$56="Media",'Mapa de Riesgos'!$AA$56="Menor"),CONCATENATE("R8C",'Mapa de Riesgos'!$O$56),"")</f>
        <v/>
      </c>
      <c r="R33" s="26" t="str">
        <f>IF(AND('Mapa de Riesgos'!$Y$57="Media",'Mapa de Riesgos'!$AA$57="Menor"),CONCATENATE("R8C",'Mapa de Riesgos'!$O$57),"")</f>
        <v/>
      </c>
      <c r="S33" s="26" t="str">
        <f>IF(AND('Mapa de Riesgos'!$Y$58="Media",'Mapa de Riesgos'!$AA$58="Menor"),CONCATENATE("R8C",'Mapa de Riesgos'!$O$58),"")</f>
        <v/>
      </c>
      <c r="T33" s="26" t="str">
        <f>IF(AND('Mapa de Riesgos'!$Y$59="Media",'Mapa de Riesgos'!$AA$59="Menor"),CONCATENATE("R8C",'Mapa de Riesgos'!$O$59),"")</f>
        <v/>
      </c>
      <c r="U33" s="27" t="str">
        <f>IF(AND('Mapa de Riesgos'!$Y$60="Media",'Mapa de Riesgos'!$AA$60="Menor"),CONCATENATE("R8C",'Mapa de Riesgos'!$O$60),"")</f>
        <v/>
      </c>
      <c r="V33" s="25" t="str">
        <f>IF(AND('Mapa de Riesgos'!$Y$55="Media",'Mapa de Riesgos'!$AA$55="Moderado"),CONCATENATE("R8C",'Mapa de Riesgos'!$O$55),"")</f>
        <v/>
      </c>
      <c r="W33" s="26" t="str">
        <f>IF(AND('Mapa de Riesgos'!$Y$56="Media",'Mapa de Riesgos'!$AA$56="Moderado"),CONCATENATE("R8C",'Mapa de Riesgos'!$O$56),"")</f>
        <v/>
      </c>
      <c r="X33" s="26" t="str">
        <f>IF(AND('Mapa de Riesgos'!$Y$57="Media",'Mapa de Riesgos'!$AA$57="Moderado"),CONCATENATE("R8C",'Mapa de Riesgos'!$O$57),"")</f>
        <v/>
      </c>
      <c r="Y33" s="26" t="str">
        <f>IF(AND('Mapa de Riesgos'!$Y$58="Media",'Mapa de Riesgos'!$AA$58="Moderado"),CONCATENATE("R8C",'Mapa de Riesgos'!$O$58),"")</f>
        <v/>
      </c>
      <c r="Z33" s="26" t="str">
        <f>IF(AND('Mapa de Riesgos'!$Y$59="Media",'Mapa de Riesgos'!$AA$59="Moderado"),CONCATENATE("R8C",'Mapa de Riesgos'!$O$59),"")</f>
        <v/>
      </c>
      <c r="AA33" s="27" t="str">
        <f>IF(AND('Mapa de Riesgos'!$Y$60="Media",'Mapa de Riesgos'!$AA$60="Moderado"),CONCATENATE("R8C",'Mapa de Riesgos'!$O$60),"")</f>
        <v/>
      </c>
      <c r="AB33" s="10" t="str">
        <f>IF(AND('Mapa de Riesgos'!$Y$55="Media",'Mapa de Riesgos'!$AA$55="Mayor"),CONCATENATE("R8C",'Mapa de Riesgos'!$O$55),"")</f>
        <v/>
      </c>
      <c r="AC33" s="11" t="str">
        <f>IF(AND('Mapa de Riesgos'!$Y$56="Media",'Mapa de Riesgos'!$AA$56="Mayor"),CONCATENATE("R8C",'Mapa de Riesgos'!$O$56),"")</f>
        <v/>
      </c>
      <c r="AD33" s="11" t="str">
        <f>IF(AND('Mapa de Riesgos'!$Y$57="Media",'Mapa de Riesgos'!$AA$57="Mayor"),CONCATENATE("R8C",'Mapa de Riesgos'!$O$57),"")</f>
        <v/>
      </c>
      <c r="AE33" s="11" t="str">
        <f>IF(AND('Mapa de Riesgos'!$Y$58="Media",'Mapa de Riesgos'!$AA$58="Mayor"),CONCATENATE("R8C",'Mapa de Riesgos'!$O$58),"")</f>
        <v/>
      </c>
      <c r="AF33" s="11" t="str">
        <f>IF(AND('Mapa de Riesgos'!$Y$59="Media",'Mapa de Riesgos'!$AA$59="Mayor"),CONCATENATE("R8C",'Mapa de Riesgos'!$O$59),"")</f>
        <v/>
      </c>
      <c r="AG33" s="12" t="str">
        <f>IF(AND('Mapa de Riesgos'!$Y$60="Media",'Mapa de Riesgos'!$AA$60="Mayor"),CONCATENATE("R8C",'Mapa de Riesgos'!$O$60),"")</f>
        <v/>
      </c>
      <c r="AH33" s="13" t="str">
        <f>IF(AND('Mapa de Riesgos'!$Y$55="Media",'Mapa de Riesgos'!$AA$55="Catastrófico"),CONCATENATE("R8C",'Mapa de Riesgos'!$O$55),"")</f>
        <v/>
      </c>
      <c r="AI33" s="14" t="str">
        <f>IF(AND('Mapa de Riesgos'!$Y$56="Media",'Mapa de Riesgos'!$AA$56="Catastrófico"),CONCATENATE("R8C",'Mapa de Riesgos'!$O$56),"")</f>
        <v/>
      </c>
      <c r="AJ33" s="14" t="str">
        <f>IF(AND('Mapa de Riesgos'!$Y$57="Media",'Mapa de Riesgos'!$AA$57="Catastrófico"),CONCATENATE("R8C",'Mapa de Riesgos'!$O$57),"")</f>
        <v/>
      </c>
      <c r="AK33" s="14" t="str">
        <f>IF(AND('Mapa de Riesgos'!$Y$58="Media",'Mapa de Riesgos'!$AA$58="Catastrófico"),CONCATENATE("R8C",'Mapa de Riesgos'!$O$58),"")</f>
        <v/>
      </c>
      <c r="AL33" s="14" t="str">
        <f>IF(AND('Mapa de Riesgos'!$Y$59="Media",'Mapa de Riesgos'!$AA$59="Catastrófico"),CONCATENATE("R8C",'Mapa de Riesgos'!$O$59),"")</f>
        <v/>
      </c>
      <c r="AM33" s="15" t="str">
        <f>IF(AND('Mapa de Riesgos'!$Y$60="Media",'Mapa de Riesgos'!$AA$60="Catastrófico"),CONCATENATE("R8C",'Mapa de Riesgos'!$O$60),"")</f>
        <v/>
      </c>
      <c r="AN33" s="41"/>
      <c r="AO33" s="297"/>
      <c r="AP33" s="298"/>
      <c r="AQ33" s="298"/>
      <c r="AR33" s="298"/>
      <c r="AS33" s="298"/>
      <c r="AT33" s="299"/>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row>
    <row r="34" spans="1:80" ht="15" customHeight="1" x14ac:dyDescent="0.25">
      <c r="A34" s="41"/>
      <c r="B34" s="169"/>
      <c r="C34" s="169"/>
      <c r="D34" s="170"/>
      <c r="E34" s="268"/>
      <c r="F34" s="267"/>
      <c r="G34" s="267"/>
      <c r="H34" s="267"/>
      <c r="I34" s="283"/>
      <c r="J34" s="25" t="str">
        <f>IF(AND('Mapa de Riesgos'!$Y$61="Media",'Mapa de Riesgos'!$AA$61="Leve"),CONCATENATE("R9C",'Mapa de Riesgos'!$O$61),"")</f>
        <v/>
      </c>
      <c r="K34" s="26" t="str">
        <f>IF(AND('Mapa de Riesgos'!$Y$62="Media",'Mapa de Riesgos'!$AA$62="Leve"),CONCATENATE("R9C",'Mapa de Riesgos'!$O$62),"")</f>
        <v/>
      </c>
      <c r="L34" s="26" t="str">
        <f>IF(AND('Mapa de Riesgos'!$Y$63="Media",'Mapa de Riesgos'!$AA$63="Leve"),CONCATENATE("R9C",'Mapa de Riesgos'!$O$63),"")</f>
        <v/>
      </c>
      <c r="M34" s="26" t="str">
        <f>IF(AND('Mapa de Riesgos'!$Y$64="Media",'Mapa de Riesgos'!$AA$64="Leve"),CONCATENATE("R9C",'Mapa de Riesgos'!$O$64),"")</f>
        <v/>
      </c>
      <c r="N34" s="26" t="str">
        <f>IF(AND('Mapa de Riesgos'!$Y$65="Media",'Mapa de Riesgos'!$AA$65="Leve"),CONCATENATE("R9C",'Mapa de Riesgos'!$O$65),"")</f>
        <v/>
      </c>
      <c r="O34" s="27" t="str">
        <f>IF(AND('Mapa de Riesgos'!$Y$66="Media",'Mapa de Riesgos'!$AA$66="Leve"),CONCATENATE("R9C",'Mapa de Riesgos'!$O$66),"")</f>
        <v/>
      </c>
      <c r="P34" s="25" t="str">
        <f>IF(AND('Mapa de Riesgos'!$Y$61="Media",'Mapa de Riesgos'!$AA$61="Menor"),CONCATENATE("R9C",'Mapa de Riesgos'!$O$61),"")</f>
        <v/>
      </c>
      <c r="Q34" s="26" t="str">
        <f>IF(AND('Mapa de Riesgos'!$Y$62="Media",'Mapa de Riesgos'!$AA$62="Menor"),CONCATENATE("R9C",'Mapa de Riesgos'!$O$62),"")</f>
        <v/>
      </c>
      <c r="R34" s="26" t="str">
        <f>IF(AND('Mapa de Riesgos'!$Y$63="Media",'Mapa de Riesgos'!$AA$63="Menor"),CONCATENATE("R9C",'Mapa de Riesgos'!$O$63),"")</f>
        <v/>
      </c>
      <c r="S34" s="26" t="str">
        <f>IF(AND('Mapa de Riesgos'!$Y$64="Media",'Mapa de Riesgos'!$AA$64="Menor"),CONCATENATE("R9C",'Mapa de Riesgos'!$O$64),"")</f>
        <v/>
      </c>
      <c r="T34" s="26" t="str">
        <f>IF(AND('Mapa de Riesgos'!$Y$65="Media",'Mapa de Riesgos'!$AA$65="Menor"),CONCATENATE("R9C",'Mapa de Riesgos'!$O$65),"")</f>
        <v/>
      </c>
      <c r="U34" s="27" t="str">
        <f>IF(AND('Mapa de Riesgos'!$Y$66="Media",'Mapa de Riesgos'!$AA$66="Menor"),CONCATENATE("R9C",'Mapa de Riesgos'!$O$66),"")</f>
        <v/>
      </c>
      <c r="V34" s="25" t="str">
        <f>IF(AND('Mapa de Riesgos'!$Y$61="Media",'Mapa de Riesgos'!$AA$61="Moderado"),CONCATENATE("R9C",'Mapa de Riesgos'!$O$61),"")</f>
        <v/>
      </c>
      <c r="W34" s="26" t="str">
        <f>IF(AND('Mapa de Riesgos'!$Y$62="Media",'Mapa de Riesgos'!$AA$62="Moderado"),CONCATENATE("R9C",'Mapa de Riesgos'!$O$62),"")</f>
        <v/>
      </c>
      <c r="X34" s="26" t="str">
        <f>IF(AND('Mapa de Riesgos'!$Y$63="Media",'Mapa de Riesgos'!$AA$63="Moderado"),CONCATENATE("R9C",'Mapa de Riesgos'!$O$63),"")</f>
        <v/>
      </c>
      <c r="Y34" s="26" t="str">
        <f>IF(AND('Mapa de Riesgos'!$Y$64="Media",'Mapa de Riesgos'!$AA$64="Moderado"),CONCATENATE("R9C",'Mapa de Riesgos'!$O$64),"")</f>
        <v/>
      </c>
      <c r="Z34" s="26" t="str">
        <f>IF(AND('Mapa de Riesgos'!$Y$65="Media",'Mapa de Riesgos'!$AA$65="Moderado"),CONCATENATE("R9C",'Mapa de Riesgos'!$O$65),"")</f>
        <v/>
      </c>
      <c r="AA34" s="27" t="str">
        <f>IF(AND('Mapa de Riesgos'!$Y$66="Media",'Mapa de Riesgos'!$AA$66="Moderado"),CONCATENATE("R9C",'Mapa de Riesgos'!$O$66),"")</f>
        <v/>
      </c>
      <c r="AB34" s="10" t="str">
        <f>IF(AND('Mapa de Riesgos'!$Y$61="Media",'Mapa de Riesgos'!$AA$61="Mayor"),CONCATENATE("R9C",'Mapa de Riesgos'!$O$61),"")</f>
        <v/>
      </c>
      <c r="AC34" s="11" t="str">
        <f>IF(AND('Mapa de Riesgos'!$Y$62="Media",'Mapa de Riesgos'!$AA$62="Mayor"),CONCATENATE("R9C",'Mapa de Riesgos'!$O$62),"")</f>
        <v/>
      </c>
      <c r="AD34" s="11" t="str">
        <f>IF(AND('Mapa de Riesgos'!$Y$63="Media",'Mapa de Riesgos'!$AA$63="Mayor"),CONCATENATE("R9C",'Mapa de Riesgos'!$O$63),"")</f>
        <v/>
      </c>
      <c r="AE34" s="11" t="str">
        <f>IF(AND('Mapa de Riesgos'!$Y$64="Media",'Mapa de Riesgos'!$AA$64="Mayor"),CONCATENATE("R9C",'Mapa de Riesgos'!$O$64),"")</f>
        <v/>
      </c>
      <c r="AF34" s="11" t="str">
        <f>IF(AND('Mapa de Riesgos'!$Y$65="Media",'Mapa de Riesgos'!$AA$65="Mayor"),CONCATENATE("R9C",'Mapa de Riesgos'!$O$65),"")</f>
        <v/>
      </c>
      <c r="AG34" s="12" t="str">
        <f>IF(AND('Mapa de Riesgos'!$Y$66="Media",'Mapa de Riesgos'!$AA$66="Mayor"),CONCATENATE("R9C",'Mapa de Riesgos'!$O$66),"")</f>
        <v/>
      </c>
      <c r="AH34" s="13" t="str">
        <f>IF(AND('Mapa de Riesgos'!$Y$61="Media",'Mapa de Riesgos'!$AA$61="Catastrófico"),CONCATENATE("R9C",'Mapa de Riesgos'!$O$61),"")</f>
        <v/>
      </c>
      <c r="AI34" s="14" t="str">
        <f>IF(AND('Mapa de Riesgos'!$Y$62="Media",'Mapa de Riesgos'!$AA$62="Catastrófico"),CONCATENATE("R9C",'Mapa de Riesgos'!$O$62),"")</f>
        <v/>
      </c>
      <c r="AJ34" s="14" t="str">
        <f>IF(AND('Mapa de Riesgos'!$Y$63="Media",'Mapa de Riesgos'!$AA$63="Catastrófico"),CONCATENATE("R9C",'Mapa de Riesgos'!$O$63),"")</f>
        <v/>
      </c>
      <c r="AK34" s="14" t="str">
        <f>IF(AND('Mapa de Riesgos'!$Y$64="Media",'Mapa de Riesgos'!$AA$64="Catastrófico"),CONCATENATE("R9C",'Mapa de Riesgos'!$O$64),"")</f>
        <v/>
      </c>
      <c r="AL34" s="14" t="str">
        <f>IF(AND('Mapa de Riesgos'!$Y$65="Media",'Mapa de Riesgos'!$AA$65="Catastrófico"),CONCATENATE("R9C",'Mapa de Riesgos'!$O$65),"")</f>
        <v/>
      </c>
      <c r="AM34" s="15" t="str">
        <f>IF(AND('Mapa de Riesgos'!$Y$66="Media",'Mapa de Riesgos'!$AA$66="Catastrófico"),CONCATENATE("R9C",'Mapa de Riesgos'!$O$66),"")</f>
        <v/>
      </c>
      <c r="AN34" s="41"/>
      <c r="AO34" s="297"/>
      <c r="AP34" s="298"/>
      <c r="AQ34" s="298"/>
      <c r="AR34" s="298"/>
      <c r="AS34" s="298"/>
      <c r="AT34" s="299"/>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row>
    <row r="35" spans="1:80" ht="15.75" customHeight="1" thickBot="1" x14ac:dyDescent="0.3">
      <c r="A35" s="41"/>
      <c r="B35" s="169"/>
      <c r="C35" s="169"/>
      <c r="D35" s="170"/>
      <c r="E35" s="269"/>
      <c r="F35" s="270"/>
      <c r="G35" s="270"/>
      <c r="H35" s="270"/>
      <c r="I35" s="284"/>
      <c r="J35" s="25" t="str">
        <f>IF(AND('Mapa de Riesgos'!$Y$67="Media",'Mapa de Riesgos'!$AA$67="Leve"),CONCATENATE("R10C",'Mapa de Riesgos'!$O$67),"")</f>
        <v/>
      </c>
      <c r="K35" s="26" t="str">
        <f>IF(AND('Mapa de Riesgos'!$Y$68="Media",'Mapa de Riesgos'!$AA$68="Leve"),CONCATENATE("R10C",'Mapa de Riesgos'!$O$68),"")</f>
        <v/>
      </c>
      <c r="L35" s="26" t="str">
        <f>IF(AND('Mapa de Riesgos'!$Y$69="Media",'Mapa de Riesgos'!$AA$69="Leve"),CONCATENATE("R10C",'Mapa de Riesgos'!$O$69),"")</f>
        <v/>
      </c>
      <c r="M35" s="26" t="str">
        <f>IF(AND('Mapa de Riesgos'!$Y$70="Media",'Mapa de Riesgos'!$AA$70="Leve"),CONCATENATE("R10C",'Mapa de Riesgos'!$O$70),"")</f>
        <v/>
      </c>
      <c r="N35" s="26" t="str">
        <f>IF(AND('Mapa de Riesgos'!$Y$71="Media",'Mapa de Riesgos'!$AA$71="Leve"),CONCATENATE("R10C",'Mapa de Riesgos'!$O$71),"")</f>
        <v/>
      </c>
      <c r="O35" s="27" t="str">
        <f>IF(AND('Mapa de Riesgos'!$Y$72="Media",'Mapa de Riesgos'!$AA$72="Leve"),CONCATENATE("R10C",'Mapa de Riesgos'!$O$72),"")</f>
        <v/>
      </c>
      <c r="P35" s="25" t="str">
        <f>IF(AND('Mapa de Riesgos'!$Y$67="Media",'Mapa de Riesgos'!$AA$67="Menor"),CONCATENATE("R10C",'Mapa de Riesgos'!$O$67),"")</f>
        <v/>
      </c>
      <c r="Q35" s="26" t="str">
        <f>IF(AND('Mapa de Riesgos'!$Y$68="Media",'Mapa de Riesgos'!$AA$68="Menor"),CONCATENATE("R10C",'Mapa de Riesgos'!$O$68),"")</f>
        <v/>
      </c>
      <c r="R35" s="26" t="str">
        <f>IF(AND('Mapa de Riesgos'!$Y$69="Media",'Mapa de Riesgos'!$AA$69="Menor"),CONCATENATE("R10C",'Mapa de Riesgos'!$O$69),"")</f>
        <v/>
      </c>
      <c r="S35" s="26" t="str">
        <f>IF(AND('Mapa de Riesgos'!$Y$70="Media",'Mapa de Riesgos'!$AA$70="Menor"),CONCATENATE("R10C",'Mapa de Riesgos'!$O$70),"")</f>
        <v/>
      </c>
      <c r="T35" s="26" t="str">
        <f>IF(AND('Mapa de Riesgos'!$Y$71="Media",'Mapa de Riesgos'!$AA$71="Menor"),CONCATENATE("R10C",'Mapa de Riesgos'!$O$71),"")</f>
        <v/>
      </c>
      <c r="U35" s="27" t="str">
        <f>IF(AND('Mapa de Riesgos'!$Y$72="Media",'Mapa de Riesgos'!$AA$72="Menor"),CONCATENATE("R10C",'Mapa de Riesgos'!$O$72),"")</f>
        <v/>
      </c>
      <c r="V35" s="25" t="str">
        <f>IF(AND('Mapa de Riesgos'!$Y$67="Media",'Mapa de Riesgos'!$AA$67="Moderado"),CONCATENATE("R10C",'Mapa de Riesgos'!$O$67),"")</f>
        <v/>
      </c>
      <c r="W35" s="26" t="str">
        <f>IF(AND('Mapa de Riesgos'!$Y$68="Media",'Mapa de Riesgos'!$AA$68="Moderado"),CONCATENATE("R10C",'Mapa de Riesgos'!$O$68),"")</f>
        <v/>
      </c>
      <c r="X35" s="26" t="str">
        <f>IF(AND('Mapa de Riesgos'!$Y$69="Media",'Mapa de Riesgos'!$AA$69="Moderado"),CONCATENATE("R10C",'Mapa de Riesgos'!$O$69),"")</f>
        <v/>
      </c>
      <c r="Y35" s="26" t="str">
        <f>IF(AND('Mapa de Riesgos'!$Y$70="Media",'Mapa de Riesgos'!$AA$70="Moderado"),CONCATENATE("R10C",'Mapa de Riesgos'!$O$70),"")</f>
        <v/>
      </c>
      <c r="Z35" s="26" t="str">
        <f>IF(AND('Mapa de Riesgos'!$Y$71="Media",'Mapa de Riesgos'!$AA$71="Moderado"),CONCATENATE("R10C",'Mapa de Riesgos'!$O$71),"")</f>
        <v/>
      </c>
      <c r="AA35" s="27" t="str">
        <f>IF(AND('Mapa de Riesgos'!$Y$72="Media",'Mapa de Riesgos'!$AA$72="Moderado"),CONCATENATE("R10C",'Mapa de Riesgos'!$O$72),"")</f>
        <v/>
      </c>
      <c r="AB35" s="16" t="str">
        <f>IF(AND('Mapa de Riesgos'!$Y$67="Media",'Mapa de Riesgos'!$AA$67="Mayor"),CONCATENATE("R10C",'Mapa de Riesgos'!$O$67),"")</f>
        <v/>
      </c>
      <c r="AC35" s="17" t="str">
        <f>IF(AND('Mapa de Riesgos'!$Y$68="Media",'Mapa de Riesgos'!$AA$68="Mayor"),CONCATENATE("R10C",'Mapa de Riesgos'!$O$68),"")</f>
        <v/>
      </c>
      <c r="AD35" s="17" t="str">
        <f>IF(AND('Mapa de Riesgos'!$Y$69="Media",'Mapa de Riesgos'!$AA$69="Mayor"),CONCATENATE("R10C",'Mapa de Riesgos'!$O$69),"")</f>
        <v/>
      </c>
      <c r="AE35" s="17" t="str">
        <f>IF(AND('Mapa de Riesgos'!$Y$70="Media",'Mapa de Riesgos'!$AA$70="Mayor"),CONCATENATE("R10C",'Mapa de Riesgos'!$O$70),"")</f>
        <v/>
      </c>
      <c r="AF35" s="17" t="str">
        <f>IF(AND('Mapa de Riesgos'!$Y$71="Media",'Mapa de Riesgos'!$AA$71="Mayor"),CONCATENATE("R10C",'Mapa de Riesgos'!$O$71),"")</f>
        <v/>
      </c>
      <c r="AG35" s="18" t="str">
        <f>IF(AND('Mapa de Riesgos'!$Y$72="Media",'Mapa de Riesgos'!$AA$72="Mayor"),CONCATENATE("R10C",'Mapa de Riesgos'!$O$72),"")</f>
        <v/>
      </c>
      <c r="AH35" s="19" t="str">
        <f>IF(AND('Mapa de Riesgos'!$Y$67="Media",'Mapa de Riesgos'!$AA$67="Catastrófico"),CONCATENATE("R10C",'Mapa de Riesgos'!$O$67),"")</f>
        <v/>
      </c>
      <c r="AI35" s="20" t="str">
        <f>IF(AND('Mapa de Riesgos'!$Y$68="Media",'Mapa de Riesgos'!$AA$68="Catastrófico"),CONCATENATE("R10C",'Mapa de Riesgos'!$O$68),"")</f>
        <v/>
      </c>
      <c r="AJ35" s="20" t="str">
        <f>IF(AND('Mapa de Riesgos'!$Y$69="Media",'Mapa de Riesgos'!$AA$69="Catastrófico"),CONCATENATE("R10C",'Mapa de Riesgos'!$O$69),"")</f>
        <v/>
      </c>
      <c r="AK35" s="20" t="str">
        <f>IF(AND('Mapa de Riesgos'!$Y$70="Media",'Mapa de Riesgos'!$AA$70="Catastrófico"),CONCATENATE("R10C",'Mapa de Riesgos'!$O$70),"")</f>
        <v/>
      </c>
      <c r="AL35" s="20" t="str">
        <f>IF(AND('Mapa de Riesgos'!$Y$71="Media",'Mapa de Riesgos'!$AA$71="Catastrófico"),CONCATENATE("R10C",'Mapa de Riesgos'!$O$71),"")</f>
        <v/>
      </c>
      <c r="AM35" s="21" t="str">
        <f>IF(AND('Mapa de Riesgos'!$Y$72="Media",'Mapa de Riesgos'!$AA$72="Catastrófico"),CONCATENATE("R10C",'Mapa de Riesgos'!$O$72),"")</f>
        <v/>
      </c>
      <c r="AN35" s="41"/>
      <c r="AO35" s="300"/>
      <c r="AP35" s="301"/>
      <c r="AQ35" s="301"/>
      <c r="AR35" s="301"/>
      <c r="AS35" s="301"/>
      <c r="AT35" s="302"/>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row>
    <row r="36" spans="1:80" ht="15" customHeight="1" x14ac:dyDescent="0.25">
      <c r="A36" s="41"/>
      <c r="B36" s="169"/>
      <c r="C36" s="169"/>
      <c r="D36" s="170"/>
      <c r="E36" s="264" t="s">
        <v>157</v>
      </c>
      <c r="F36" s="265"/>
      <c r="G36" s="265"/>
      <c r="H36" s="265"/>
      <c r="I36" s="265"/>
      <c r="J36" s="31" t="str">
        <f>IF(AND('Mapa de Riesgos'!$Y$12="Baja",'Mapa de Riesgos'!$AA$12="Leve"),CONCATENATE("R1C",'Mapa de Riesgos'!$O$12),"")</f>
        <v/>
      </c>
      <c r="K36" s="32" t="str">
        <f>IF(AND('Mapa de Riesgos'!$Y$13="Baja",'Mapa de Riesgos'!$AA$13="Leve"),CONCATENATE("R1C",'Mapa de Riesgos'!$O$13),"")</f>
        <v/>
      </c>
      <c r="L36" s="32" t="str">
        <f>IF(AND('Mapa de Riesgos'!$Y$14="Baja",'Mapa de Riesgos'!$AA$14="Leve"),CONCATENATE("R1C",'Mapa de Riesgos'!$O$14),"")</f>
        <v/>
      </c>
      <c r="M36" s="32" t="str">
        <f>IF(AND('Mapa de Riesgos'!$Y$15="Baja",'Mapa de Riesgos'!$AA$15="Leve"),CONCATENATE("R1C",'Mapa de Riesgos'!$O$15),"")</f>
        <v/>
      </c>
      <c r="N36" s="32" t="str">
        <f>IF(AND('Mapa de Riesgos'!$Y$16="Baja",'Mapa de Riesgos'!$AA$16="Leve"),CONCATENATE("R1C",'Mapa de Riesgos'!$O$16),"")</f>
        <v/>
      </c>
      <c r="O36" s="33" t="str">
        <f>IF(AND('Mapa de Riesgos'!$Y$17="Baja",'Mapa de Riesgos'!$AA$17="Leve"),CONCATENATE("R1C",'Mapa de Riesgos'!$O$17),"")</f>
        <v/>
      </c>
      <c r="P36" s="22" t="str">
        <f>IF(AND('Mapa de Riesgos'!$Y$12="Baja",'Mapa de Riesgos'!$AA$12="Menor"),CONCATENATE("R1C",'Mapa de Riesgos'!$O$12),"")</f>
        <v/>
      </c>
      <c r="Q36" s="23" t="str">
        <f>IF(AND('Mapa de Riesgos'!$Y$13="Baja",'Mapa de Riesgos'!$AA$13="Menor"),CONCATENATE("R1C",'Mapa de Riesgos'!$O$13),"")</f>
        <v/>
      </c>
      <c r="R36" s="23" t="str">
        <f>IF(AND('Mapa de Riesgos'!$Y$14="Baja",'Mapa de Riesgos'!$AA$14="Menor"),CONCATENATE("R1C",'Mapa de Riesgos'!$O$14),"")</f>
        <v/>
      </c>
      <c r="S36" s="23" t="str">
        <f>IF(AND('Mapa de Riesgos'!$Y$15="Baja",'Mapa de Riesgos'!$AA$15="Menor"),CONCATENATE("R1C",'Mapa de Riesgos'!$O$15),"")</f>
        <v/>
      </c>
      <c r="T36" s="23" t="str">
        <f>IF(AND('Mapa de Riesgos'!$Y$16="Baja",'Mapa de Riesgos'!$AA$16="Menor"),CONCATENATE("R1C",'Mapa de Riesgos'!$O$16),"")</f>
        <v/>
      </c>
      <c r="U36" s="24" t="str">
        <f>IF(AND('Mapa de Riesgos'!$Y$17="Baja",'Mapa de Riesgos'!$AA$17="Menor"),CONCATENATE("R1C",'Mapa de Riesgos'!$O$17),"")</f>
        <v/>
      </c>
      <c r="V36" s="22" t="str">
        <f>IF(AND('Mapa de Riesgos'!$Y$12="Baja",'Mapa de Riesgos'!$AA$12="Moderado"),CONCATENATE("R1C",'Mapa de Riesgos'!$O$12),"")</f>
        <v/>
      </c>
      <c r="W36" s="23" t="str">
        <f>IF(AND('Mapa de Riesgos'!$Y$13="Baja",'Mapa de Riesgos'!$AA$13="Moderado"),CONCATENATE("R1C",'Mapa de Riesgos'!$O$13),"")</f>
        <v/>
      </c>
      <c r="X36" s="23" t="str">
        <f>IF(AND('Mapa de Riesgos'!$Y$14="Baja",'Mapa de Riesgos'!$AA$14="Moderado"),CONCATENATE("R1C",'Mapa de Riesgos'!$O$14),"")</f>
        <v/>
      </c>
      <c r="Y36" s="23" t="str">
        <f>IF(AND('Mapa de Riesgos'!$Y$15="Baja",'Mapa de Riesgos'!$AA$15="Moderado"),CONCATENATE("R1C",'Mapa de Riesgos'!$O$15),"")</f>
        <v/>
      </c>
      <c r="Z36" s="23" t="str">
        <f>IF(AND('Mapa de Riesgos'!$Y$16="Baja",'Mapa de Riesgos'!$AA$16="Moderado"),CONCATENATE("R1C",'Mapa de Riesgos'!$O$16),"")</f>
        <v/>
      </c>
      <c r="AA36" s="24" t="str">
        <f>IF(AND('Mapa de Riesgos'!$Y$17="Baja",'Mapa de Riesgos'!$AA$17="Moderado"),CONCATENATE("R1C",'Mapa de Riesgos'!$O$17),"")</f>
        <v/>
      </c>
      <c r="AB36" s="4" t="str">
        <f>IF(AND('Mapa de Riesgos'!$Y$12="Baja",'Mapa de Riesgos'!$AA$12="Mayor"),CONCATENATE("R1C",'Mapa de Riesgos'!$O$12),"")</f>
        <v>R1C1</v>
      </c>
      <c r="AC36" s="5" t="str">
        <f>IF(AND('Mapa de Riesgos'!$Y$13="Baja",'Mapa de Riesgos'!$AA$13="Mayor"),CONCATENATE("R1C",'Mapa de Riesgos'!$O$13),"")</f>
        <v/>
      </c>
      <c r="AD36" s="5" t="str">
        <f>IF(AND('Mapa de Riesgos'!$Y$14="Baja",'Mapa de Riesgos'!$AA$14="Mayor"),CONCATENATE("R1C",'Mapa de Riesgos'!$O$14),"")</f>
        <v/>
      </c>
      <c r="AE36" s="5" t="str">
        <f>IF(AND('Mapa de Riesgos'!$Y$15="Baja",'Mapa de Riesgos'!$AA$15="Mayor"),CONCATENATE("R1C",'Mapa de Riesgos'!$O$15),"")</f>
        <v/>
      </c>
      <c r="AF36" s="5" t="str">
        <f>IF(AND('Mapa de Riesgos'!$Y$16="Baja",'Mapa de Riesgos'!$AA$16="Mayor"),CONCATENATE("R1C",'Mapa de Riesgos'!$O$16),"")</f>
        <v/>
      </c>
      <c r="AG36" s="6" t="str">
        <f>IF(AND('Mapa de Riesgos'!$Y$17="Baja",'Mapa de Riesgos'!$AA$17="Mayor"),CONCATENATE("R1C",'Mapa de Riesgos'!$O$17),"")</f>
        <v/>
      </c>
      <c r="AH36" s="7" t="str">
        <f>IF(AND('Mapa de Riesgos'!$Y$12="Baja",'Mapa de Riesgos'!$AA$12="Catastrófico"),CONCATENATE("R1C",'Mapa de Riesgos'!$O$12),"")</f>
        <v/>
      </c>
      <c r="AI36" s="8" t="str">
        <f>IF(AND('Mapa de Riesgos'!$Y$13="Baja",'Mapa de Riesgos'!$AA$13="Catastrófico"),CONCATENATE("R1C",'Mapa de Riesgos'!$O$13),"")</f>
        <v/>
      </c>
      <c r="AJ36" s="8" t="str">
        <f>IF(AND('Mapa de Riesgos'!$Y$14="Baja",'Mapa de Riesgos'!$AA$14="Catastrófico"),CONCATENATE("R1C",'Mapa de Riesgos'!$O$14),"")</f>
        <v/>
      </c>
      <c r="AK36" s="8" t="str">
        <f>IF(AND('Mapa de Riesgos'!$Y$15="Baja",'Mapa de Riesgos'!$AA$15="Catastrófico"),CONCATENATE("R1C",'Mapa de Riesgos'!$O$15),"")</f>
        <v/>
      </c>
      <c r="AL36" s="8" t="str">
        <f>IF(AND('Mapa de Riesgos'!$Y$16="Baja",'Mapa de Riesgos'!$AA$16="Catastrófico"),CONCATENATE("R1C",'Mapa de Riesgos'!$O$16),"")</f>
        <v/>
      </c>
      <c r="AM36" s="9" t="str">
        <f>IF(AND('Mapa de Riesgos'!$Y$17="Baja",'Mapa de Riesgos'!$AA$17="Catastrófico"),CONCATENATE("R1C",'Mapa de Riesgos'!$O$17),"")</f>
        <v/>
      </c>
      <c r="AN36" s="41"/>
      <c r="AO36" s="285" t="s">
        <v>158</v>
      </c>
      <c r="AP36" s="286"/>
      <c r="AQ36" s="286"/>
      <c r="AR36" s="286"/>
      <c r="AS36" s="286"/>
      <c r="AT36" s="287"/>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row>
    <row r="37" spans="1:80" ht="15" customHeight="1" x14ac:dyDescent="0.25">
      <c r="A37" s="41"/>
      <c r="B37" s="169"/>
      <c r="C37" s="169"/>
      <c r="D37" s="170"/>
      <c r="E37" s="266"/>
      <c r="F37" s="267"/>
      <c r="G37" s="267"/>
      <c r="H37" s="267"/>
      <c r="I37" s="267"/>
      <c r="J37" s="34" t="str">
        <f>IF(AND('Mapa de Riesgos'!$Y$18="Baja",'Mapa de Riesgos'!$AA$18="Leve"),CONCATENATE("R2C",'Mapa de Riesgos'!$O$18),"")</f>
        <v/>
      </c>
      <c r="K37" s="35" t="str">
        <f>IF(AND('Mapa de Riesgos'!$Y$19="Baja",'Mapa de Riesgos'!$AA$19="Leve"),CONCATENATE("R2C",'Mapa de Riesgos'!$O$19),"")</f>
        <v/>
      </c>
      <c r="L37" s="35" t="str">
        <f>IF(AND('Mapa de Riesgos'!$Y$20="Baja",'Mapa de Riesgos'!$AA$20="Leve"),CONCATENATE("R2C",'Mapa de Riesgos'!$O$20),"")</f>
        <v/>
      </c>
      <c r="M37" s="35" t="str">
        <f>IF(AND('Mapa de Riesgos'!$Y$21="Baja",'Mapa de Riesgos'!$AA$21="Leve"),CONCATENATE("R2C",'Mapa de Riesgos'!$O$21),"")</f>
        <v/>
      </c>
      <c r="N37" s="35" t="str">
        <f>IF(AND('Mapa de Riesgos'!$Y$22="Baja",'Mapa de Riesgos'!$AA$22="Leve"),CONCATENATE("R2C",'Mapa de Riesgos'!$O$22),"")</f>
        <v/>
      </c>
      <c r="O37" s="36" t="str">
        <f>IF(AND('Mapa de Riesgos'!$Y$23="Baja",'Mapa de Riesgos'!$AA$23="Leve"),CONCATENATE("R2C",'Mapa de Riesgos'!$O$23),"")</f>
        <v/>
      </c>
      <c r="P37" s="25" t="str">
        <f>IF(AND('Mapa de Riesgos'!$Y$18="Baja",'Mapa de Riesgos'!$AA$18="Menor"),CONCATENATE("R2C",'Mapa de Riesgos'!$O$18),"")</f>
        <v/>
      </c>
      <c r="Q37" s="26" t="str">
        <f>IF(AND('Mapa de Riesgos'!$Y$19="Baja",'Mapa de Riesgos'!$AA$19="Menor"),CONCATENATE("R2C",'Mapa de Riesgos'!$O$19),"")</f>
        <v/>
      </c>
      <c r="R37" s="26" t="str">
        <f>IF(AND('Mapa de Riesgos'!$Y$20="Baja",'Mapa de Riesgos'!$AA$20="Menor"),CONCATENATE("R2C",'Mapa de Riesgos'!$O$20),"")</f>
        <v/>
      </c>
      <c r="S37" s="26" t="str">
        <f>IF(AND('Mapa de Riesgos'!$Y$21="Baja",'Mapa de Riesgos'!$AA$21="Menor"),CONCATENATE("R2C",'Mapa de Riesgos'!$O$21),"")</f>
        <v/>
      </c>
      <c r="T37" s="26" t="str">
        <f>IF(AND('Mapa de Riesgos'!$Y$22="Baja",'Mapa de Riesgos'!$AA$22="Menor"),CONCATENATE("R2C",'Mapa de Riesgos'!$O$22),"")</f>
        <v/>
      </c>
      <c r="U37" s="27" t="str">
        <f>IF(AND('Mapa de Riesgos'!$Y$23="Baja",'Mapa de Riesgos'!$AA$23="Menor"),CONCATENATE("R2C",'Mapa de Riesgos'!$O$23),"")</f>
        <v/>
      </c>
      <c r="V37" s="25" t="str">
        <f>IF(AND('Mapa de Riesgos'!$Y$18="Baja",'Mapa de Riesgos'!$AA$18="Moderado"),CONCATENATE("R2C",'Mapa de Riesgos'!$O$18),"")</f>
        <v/>
      </c>
      <c r="W37" s="26" t="str">
        <f>IF(AND('Mapa de Riesgos'!$Y$19="Baja",'Mapa de Riesgos'!$AA$19="Moderado"),CONCATENATE("R2C",'Mapa de Riesgos'!$O$19),"")</f>
        <v/>
      </c>
      <c r="X37" s="26" t="str">
        <f>IF(AND('Mapa de Riesgos'!$Y$20="Baja",'Mapa de Riesgos'!$AA$20="Moderado"),CONCATENATE("R2C",'Mapa de Riesgos'!$O$20),"")</f>
        <v/>
      </c>
      <c r="Y37" s="26" t="str">
        <f>IF(AND('Mapa de Riesgos'!$Y$21="Baja",'Mapa de Riesgos'!$AA$21="Moderado"),CONCATENATE("R2C",'Mapa de Riesgos'!$O$21),"")</f>
        <v/>
      </c>
      <c r="Z37" s="26" t="str">
        <f>IF(AND('Mapa de Riesgos'!$Y$22="Baja",'Mapa de Riesgos'!$AA$22="Moderado"),CONCATENATE("R2C",'Mapa de Riesgos'!$O$22),"")</f>
        <v/>
      </c>
      <c r="AA37" s="27" t="str">
        <f>IF(AND('Mapa de Riesgos'!$Y$23="Baja",'Mapa de Riesgos'!$AA$23="Moderado"),CONCATENATE("R2C",'Mapa de Riesgos'!$O$23),"")</f>
        <v/>
      </c>
      <c r="AB37" s="10" t="str">
        <f>IF(AND('Mapa de Riesgos'!$Y$18="Baja",'Mapa de Riesgos'!$AA$18="Mayor"),CONCATENATE("R2C",'Mapa de Riesgos'!$O$18),"")</f>
        <v/>
      </c>
      <c r="AC37" s="11" t="str">
        <f>IF(AND('Mapa de Riesgos'!$Y$19="Baja",'Mapa de Riesgos'!$AA$19="Mayor"),CONCATENATE("R2C",'Mapa de Riesgos'!$O$19),"")</f>
        <v/>
      </c>
      <c r="AD37" s="11" t="str">
        <f>IF(AND('Mapa de Riesgos'!$Y$20="Baja",'Mapa de Riesgos'!$AA$20="Mayor"),CONCATENATE("R2C",'Mapa de Riesgos'!$O$20),"")</f>
        <v/>
      </c>
      <c r="AE37" s="11" t="str">
        <f>IF(AND('Mapa de Riesgos'!$Y$21="Baja",'Mapa de Riesgos'!$AA$21="Mayor"),CONCATENATE("R2C",'Mapa de Riesgos'!$O$21),"")</f>
        <v/>
      </c>
      <c r="AF37" s="11" t="str">
        <f>IF(AND('Mapa de Riesgos'!$Y$22="Baja",'Mapa de Riesgos'!$AA$22="Mayor"),CONCATENATE("R2C",'Mapa de Riesgos'!$O$22),"")</f>
        <v/>
      </c>
      <c r="AG37" s="12" t="str">
        <f>IF(AND('Mapa de Riesgos'!$Y$23="Baja",'Mapa de Riesgos'!$AA$23="Mayor"),CONCATENATE("R2C",'Mapa de Riesgos'!$O$23),"")</f>
        <v/>
      </c>
      <c r="AH37" s="13" t="str">
        <f>IF(AND('Mapa de Riesgos'!$Y$18="Baja",'Mapa de Riesgos'!$AA$18="Catastrófico"),CONCATENATE("R2C",'Mapa de Riesgos'!$O$18),"")</f>
        <v/>
      </c>
      <c r="AI37" s="14" t="str">
        <f>IF(AND('Mapa de Riesgos'!$Y$19="Baja",'Mapa de Riesgos'!$AA$19="Catastrófico"),CONCATENATE("R2C",'Mapa de Riesgos'!$O$19),"")</f>
        <v/>
      </c>
      <c r="AJ37" s="14" t="str">
        <f>IF(AND('Mapa de Riesgos'!$Y$20="Baja",'Mapa de Riesgos'!$AA$20="Catastrófico"),CONCATENATE("R2C",'Mapa de Riesgos'!$O$20),"")</f>
        <v/>
      </c>
      <c r="AK37" s="14" t="str">
        <f>IF(AND('Mapa de Riesgos'!$Y$21="Baja",'Mapa de Riesgos'!$AA$21="Catastrófico"),CONCATENATE("R2C",'Mapa de Riesgos'!$O$21),"")</f>
        <v/>
      </c>
      <c r="AL37" s="14" t="str">
        <f>IF(AND('Mapa de Riesgos'!$Y$22="Baja",'Mapa de Riesgos'!$AA$22="Catastrófico"),CONCATENATE("R2C",'Mapa de Riesgos'!$O$22),"")</f>
        <v/>
      </c>
      <c r="AM37" s="15" t="str">
        <f>IF(AND('Mapa de Riesgos'!$Y$23="Baja",'Mapa de Riesgos'!$AA$23="Catastrófico"),CONCATENATE("R2C",'Mapa de Riesgos'!$O$23),"")</f>
        <v/>
      </c>
      <c r="AN37" s="41"/>
      <c r="AO37" s="288"/>
      <c r="AP37" s="289"/>
      <c r="AQ37" s="289"/>
      <c r="AR37" s="289"/>
      <c r="AS37" s="289"/>
      <c r="AT37" s="290"/>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row>
    <row r="38" spans="1:80" ht="15" customHeight="1" x14ac:dyDescent="0.25">
      <c r="A38" s="41"/>
      <c r="B38" s="169"/>
      <c r="C38" s="169"/>
      <c r="D38" s="170"/>
      <c r="E38" s="268"/>
      <c r="F38" s="267"/>
      <c r="G38" s="267"/>
      <c r="H38" s="267"/>
      <c r="I38" s="267"/>
      <c r="J38" s="34" t="str">
        <f>IF(AND('Mapa de Riesgos'!$Y$24="Baja",'Mapa de Riesgos'!$AA$24="Leve"),CONCATENATE("R3C",'Mapa de Riesgos'!$O$24),"")</f>
        <v/>
      </c>
      <c r="K38" s="35" t="str">
        <f>IF(AND('Mapa de Riesgos'!$Y$25="Baja",'Mapa de Riesgos'!$AA$25="Leve"),CONCATENATE("R3C",'Mapa de Riesgos'!$O$25),"")</f>
        <v/>
      </c>
      <c r="L38" s="35" t="str">
        <f>IF(AND('Mapa de Riesgos'!$Y$26="Baja",'Mapa de Riesgos'!$AA$26="Leve"),CONCATENATE("R3C",'Mapa de Riesgos'!$O$26),"")</f>
        <v/>
      </c>
      <c r="M38" s="35" t="str">
        <f>IF(AND('Mapa de Riesgos'!$Y$27="Baja",'Mapa de Riesgos'!$AA$27="Leve"),CONCATENATE("R3C",'Mapa de Riesgos'!$O$27),"")</f>
        <v/>
      </c>
      <c r="N38" s="35" t="str">
        <f>IF(AND('Mapa de Riesgos'!$Y$28="Baja",'Mapa de Riesgos'!$AA$28="Leve"),CONCATENATE("R3C",'Mapa de Riesgos'!$O$28),"")</f>
        <v/>
      </c>
      <c r="O38" s="36" t="str">
        <f>IF(AND('Mapa de Riesgos'!$Y$29="Baja",'Mapa de Riesgos'!$AA$29="Leve"),CONCATENATE("R3C",'Mapa de Riesgos'!$O$29),"")</f>
        <v/>
      </c>
      <c r="P38" s="25" t="str">
        <f>IF(AND('Mapa de Riesgos'!$Y$24="Baja",'Mapa de Riesgos'!$AA$24="Menor"),CONCATENATE("R3C",'Mapa de Riesgos'!$O$24),"")</f>
        <v/>
      </c>
      <c r="Q38" s="26" t="str">
        <f>IF(AND('Mapa de Riesgos'!$Y$25="Baja",'Mapa de Riesgos'!$AA$25="Menor"),CONCATENATE("R3C",'Mapa de Riesgos'!$O$25),"")</f>
        <v/>
      </c>
      <c r="R38" s="26" t="str">
        <f>IF(AND('Mapa de Riesgos'!$Y$26="Baja",'Mapa de Riesgos'!$AA$26="Menor"),CONCATENATE("R3C",'Mapa de Riesgos'!$O$26),"")</f>
        <v/>
      </c>
      <c r="S38" s="26" t="str">
        <f>IF(AND('Mapa de Riesgos'!$Y$27="Baja",'Mapa de Riesgos'!$AA$27="Menor"),CONCATENATE("R3C",'Mapa de Riesgos'!$O$27),"")</f>
        <v/>
      </c>
      <c r="T38" s="26" t="str">
        <f>IF(AND('Mapa de Riesgos'!$Y$28="Baja",'Mapa de Riesgos'!$AA$28="Menor"),CONCATENATE("R3C",'Mapa de Riesgos'!$O$28),"")</f>
        <v/>
      </c>
      <c r="U38" s="27" t="str">
        <f>IF(AND('Mapa de Riesgos'!$Y$29="Baja",'Mapa de Riesgos'!$AA$29="Menor"),CONCATENATE("R3C",'Mapa de Riesgos'!$O$29),"")</f>
        <v/>
      </c>
      <c r="V38" s="25" t="str">
        <f>IF(AND('Mapa de Riesgos'!$Y$24="Baja",'Mapa de Riesgos'!$AA$24="Moderado"),CONCATENATE("R3C",'Mapa de Riesgos'!$O$24),"")</f>
        <v>R3C1</v>
      </c>
      <c r="W38" s="26" t="str">
        <f>IF(AND('Mapa de Riesgos'!$Y$25="Baja",'Mapa de Riesgos'!$AA$25="Moderado"),CONCATENATE("R3C",'Mapa de Riesgos'!$O$25),"")</f>
        <v/>
      </c>
      <c r="X38" s="26" t="str">
        <f>IF(AND('Mapa de Riesgos'!$Y$26="Baja",'Mapa de Riesgos'!$AA$26="Moderado"),CONCATENATE("R3C",'Mapa de Riesgos'!$O$26),"")</f>
        <v/>
      </c>
      <c r="Y38" s="26" t="str">
        <f>IF(AND('Mapa de Riesgos'!$Y$27="Baja",'Mapa de Riesgos'!$AA$27="Moderado"),CONCATENATE("R3C",'Mapa de Riesgos'!$O$27),"")</f>
        <v/>
      </c>
      <c r="Z38" s="26" t="str">
        <f>IF(AND('Mapa de Riesgos'!$Y$28="Baja",'Mapa de Riesgos'!$AA$28="Moderado"),CONCATENATE("R3C",'Mapa de Riesgos'!$O$28),"")</f>
        <v/>
      </c>
      <c r="AA38" s="27" t="str">
        <f>IF(AND('Mapa de Riesgos'!$Y$29="Baja",'Mapa de Riesgos'!$AA$29="Moderado"),CONCATENATE("R3C",'Mapa de Riesgos'!$O$29),"")</f>
        <v/>
      </c>
      <c r="AB38" s="10" t="str">
        <f>IF(AND('Mapa de Riesgos'!$Y$24="Baja",'Mapa de Riesgos'!$AA$24="Mayor"),CONCATENATE("R3C",'Mapa de Riesgos'!$O$24),"")</f>
        <v/>
      </c>
      <c r="AC38" s="11" t="str">
        <f>IF(AND('Mapa de Riesgos'!$Y$25="Baja",'Mapa de Riesgos'!$AA$25="Mayor"),CONCATENATE("R3C",'Mapa de Riesgos'!$O$25),"")</f>
        <v/>
      </c>
      <c r="AD38" s="11" t="str">
        <f>IF(AND('Mapa de Riesgos'!$Y$26="Baja",'Mapa de Riesgos'!$AA$26="Mayor"),CONCATENATE("R3C",'Mapa de Riesgos'!$O$26),"")</f>
        <v/>
      </c>
      <c r="AE38" s="11" t="str">
        <f>IF(AND('Mapa de Riesgos'!$Y$27="Baja",'Mapa de Riesgos'!$AA$27="Mayor"),CONCATENATE("R3C",'Mapa de Riesgos'!$O$27),"")</f>
        <v/>
      </c>
      <c r="AF38" s="11" t="str">
        <f>IF(AND('Mapa de Riesgos'!$Y$28="Baja",'Mapa de Riesgos'!$AA$28="Mayor"),CONCATENATE("R3C",'Mapa de Riesgos'!$O$28),"")</f>
        <v/>
      </c>
      <c r="AG38" s="12" t="str">
        <f>IF(AND('Mapa de Riesgos'!$Y$29="Baja",'Mapa de Riesgos'!$AA$29="Mayor"),CONCATENATE("R3C",'Mapa de Riesgos'!$O$29),"")</f>
        <v/>
      </c>
      <c r="AH38" s="13" t="str">
        <f>IF(AND('Mapa de Riesgos'!$Y$24="Baja",'Mapa de Riesgos'!$AA$24="Catastrófico"),CONCATENATE("R3C",'Mapa de Riesgos'!$O$24),"")</f>
        <v/>
      </c>
      <c r="AI38" s="14" t="str">
        <f>IF(AND('Mapa de Riesgos'!$Y$25="Baja",'Mapa de Riesgos'!$AA$25="Catastrófico"),CONCATENATE("R3C",'Mapa de Riesgos'!$O$25),"")</f>
        <v/>
      </c>
      <c r="AJ38" s="14" t="str">
        <f>IF(AND('Mapa de Riesgos'!$Y$26="Baja",'Mapa de Riesgos'!$AA$26="Catastrófico"),CONCATENATE("R3C",'Mapa de Riesgos'!$O$26),"")</f>
        <v/>
      </c>
      <c r="AK38" s="14" t="str">
        <f>IF(AND('Mapa de Riesgos'!$Y$27="Baja",'Mapa de Riesgos'!$AA$27="Catastrófico"),CONCATENATE("R3C",'Mapa de Riesgos'!$O$27),"")</f>
        <v/>
      </c>
      <c r="AL38" s="14" t="str">
        <f>IF(AND('Mapa de Riesgos'!$Y$28="Baja",'Mapa de Riesgos'!$AA$28="Catastrófico"),CONCATENATE("R3C",'Mapa de Riesgos'!$O$28),"")</f>
        <v/>
      </c>
      <c r="AM38" s="15" t="str">
        <f>IF(AND('Mapa de Riesgos'!$Y$29="Baja",'Mapa de Riesgos'!$AA$29="Catastrófico"),CONCATENATE("R3C",'Mapa de Riesgos'!$O$29),"")</f>
        <v/>
      </c>
      <c r="AN38" s="41"/>
      <c r="AO38" s="288"/>
      <c r="AP38" s="289"/>
      <c r="AQ38" s="289"/>
      <c r="AR38" s="289"/>
      <c r="AS38" s="289"/>
      <c r="AT38" s="290"/>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row>
    <row r="39" spans="1:80" ht="15" customHeight="1" x14ac:dyDescent="0.25">
      <c r="A39" s="41"/>
      <c r="B39" s="169"/>
      <c r="C39" s="169"/>
      <c r="D39" s="170"/>
      <c r="E39" s="268"/>
      <c r="F39" s="267"/>
      <c r="G39" s="267"/>
      <c r="H39" s="267"/>
      <c r="I39" s="267"/>
      <c r="J39" s="34" t="str">
        <f>IF(AND('Mapa de Riesgos'!$Y$30="Baja",'Mapa de Riesgos'!$AA$30="Leve"),CONCATENATE("R4C",'Mapa de Riesgos'!$O$30),"")</f>
        <v/>
      </c>
      <c r="K39" s="35" t="str">
        <f>IF(AND('Mapa de Riesgos'!$Y$32="Baja",'Mapa de Riesgos'!$AA$32="Leve"),CONCATENATE("R4C",'Mapa de Riesgos'!$O$32),"")</f>
        <v/>
      </c>
      <c r="L39" s="35" t="str">
        <f>IF(AND('Mapa de Riesgos'!$Y$33="Baja",'Mapa de Riesgos'!$AA$33="Leve"),CONCATENATE("R4C",'Mapa de Riesgos'!$O$33),"")</f>
        <v/>
      </c>
      <c r="M39" s="35" t="str">
        <f>IF(AND('Mapa de Riesgos'!$Y$34="Baja",'Mapa de Riesgos'!$AA$34="Leve"),CONCATENATE("R4C",'Mapa de Riesgos'!$O$34),"")</f>
        <v/>
      </c>
      <c r="N39" s="35" t="str">
        <f>IF(AND('Mapa de Riesgos'!$Y$35="Baja",'Mapa de Riesgos'!$AA$35="Leve"),CONCATENATE("R4C",'Mapa de Riesgos'!$O$35),"")</f>
        <v/>
      </c>
      <c r="O39" s="36" t="str">
        <f>IF(AND('Mapa de Riesgos'!$Y$36="Baja",'Mapa de Riesgos'!$AA$36="Leve"),CONCATENATE("R4C",'Mapa de Riesgos'!$O$36),"")</f>
        <v/>
      </c>
      <c r="P39" s="25" t="str">
        <f>IF(AND('Mapa de Riesgos'!$Y$30="Baja",'Mapa de Riesgos'!$AA$30="Menor"),CONCATENATE("R4C",'Mapa de Riesgos'!$O$30),"")</f>
        <v/>
      </c>
      <c r="Q39" s="26" t="str">
        <f>IF(AND('Mapa de Riesgos'!$Y$32="Baja",'Mapa de Riesgos'!$AA$32="Menor"),CONCATENATE("R4C",'Mapa de Riesgos'!$O$32),"")</f>
        <v/>
      </c>
      <c r="R39" s="26" t="str">
        <f>IF(AND('Mapa de Riesgos'!$Y$33="Baja",'Mapa de Riesgos'!$AA$33="Menor"),CONCATENATE("R4C",'Mapa de Riesgos'!$O$33),"")</f>
        <v/>
      </c>
      <c r="S39" s="26" t="str">
        <f>IF(AND('Mapa de Riesgos'!$Y$34="Baja",'Mapa de Riesgos'!$AA$34="Menor"),CONCATENATE("R4C",'Mapa de Riesgos'!$O$34),"")</f>
        <v/>
      </c>
      <c r="T39" s="26" t="str">
        <f>IF(AND('Mapa de Riesgos'!$Y$35="Baja",'Mapa de Riesgos'!$AA$35="Menor"),CONCATENATE("R4C",'Mapa de Riesgos'!$O$35),"")</f>
        <v/>
      </c>
      <c r="U39" s="27" t="str">
        <f>IF(AND('Mapa de Riesgos'!$Y$36="Baja",'Mapa de Riesgos'!$AA$36="Menor"),CONCATENATE("R4C",'Mapa de Riesgos'!$O$36),"")</f>
        <v/>
      </c>
      <c r="V39" s="25" t="str">
        <f>IF(AND('Mapa de Riesgos'!$Y$30="Baja",'Mapa de Riesgos'!$AA$30="Moderado"),CONCATENATE("R4C",'Mapa de Riesgos'!$O$30),"")</f>
        <v/>
      </c>
      <c r="W39" s="26" t="str">
        <f>IF(AND('Mapa de Riesgos'!$Y$32="Baja",'Mapa de Riesgos'!$AA$32="Moderado"),CONCATENATE("R4C",'Mapa de Riesgos'!$O$32),"")</f>
        <v/>
      </c>
      <c r="X39" s="26" t="str">
        <f>IF(AND('Mapa de Riesgos'!$Y$33="Baja",'Mapa de Riesgos'!$AA$33="Moderado"),CONCATENATE("R4C",'Mapa de Riesgos'!$O$33),"")</f>
        <v/>
      </c>
      <c r="Y39" s="26" t="str">
        <f>IF(AND('Mapa de Riesgos'!$Y$34="Baja",'Mapa de Riesgos'!$AA$34="Moderado"),CONCATENATE("R4C",'Mapa de Riesgos'!$O$34),"")</f>
        <v/>
      </c>
      <c r="Z39" s="26" t="str">
        <f>IF(AND('Mapa de Riesgos'!$Y$35="Baja",'Mapa de Riesgos'!$AA$35="Moderado"),CONCATENATE("R4C",'Mapa de Riesgos'!$O$35),"")</f>
        <v/>
      </c>
      <c r="AA39" s="27" t="str">
        <f>IF(AND('Mapa de Riesgos'!$Y$36="Baja",'Mapa de Riesgos'!$AA$36="Moderado"),CONCATENATE("R4C",'Mapa de Riesgos'!$O$36),"")</f>
        <v/>
      </c>
      <c r="AB39" s="10" t="str">
        <f>IF(AND('Mapa de Riesgos'!$Y$30="Baja",'Mapa de Riesgos'!$AA$30="Mayor"),CONCATENATE("R4C",'Mapa de Riesgos'!$O$30),"")</f>
        <v>R4C1</v>
      </c>
      <c r="AC39" s="11" t="str">
        <f>IF(AND('Mapa de Riesgos'!$Y$32="Baja",'Mapa de Riesgos'!$AA$32="Mayor"),CONCATENATE("R4C",'Mapa de Riesgos'!$O$32),"")</f>
        <v/>
      </c>
      <c r="AD39" s="11" t="str">
        <f>IF(AND('Mapa de Riesgos'!$Y$33="Baja",'Mapa de Riesgos'!$AA$33="Mayor"),CONCATENATE("R4C",'Mapa de Riesgos'!$O$33),"")</f>
        <v/>
      </c>
      <c r="AE39" s="11" t="str">
        <f>IF(AND('Mapa de Riesgos'!$Y$34="Baja",'Mapa de Riesgos'!$AA$34="Mayor"),CONCATENATE("R4C",'Mapa de Riesgos'!$O$34),"")</f>
        <v/>
      </c>
      <c r="AF39" s="11" t="str">
        <f>IF(AND('Mapa de Riesgos'!$Y$35="Baja",'Mapa de Riesgos'!$AA$35="Mayor"),CONCATENATE("R4C",'Mapa de Riesgos'!$O$35),"")</f>
        <v/>
      </c>
      <c r="AG39" s="12" t="str">
        <f>IF(AND('Mapa de Riesgos'!$Y$36="Baja",'Mapa de Riesgos'!$AA$36="Mayor"),CONCATENATE("R4C",'Mapa de Riesgos'!$O$36),"")</f>
        <v/>
      </c>
      <c r="AH39" s="13" t="str">
        <f>IF(AND('Mapa de Riesgos'!$Y$30="Baja",'Mapa de Riesgos'!$AA$30="Catastrófico"),CONCATENATE("R4C",'Mapa de Riesgos'!$O$30),"")</f>
        <v/>
      </c>
      <c r="AI39" s="14" t="str">
        <f>IF(AND('Mapa de Riesgos'!$Y$32="Baja",'Mapa de Riesgos'!$AA$32="Catastrófico"),CONCATENATE("R4C",'Mapa de Riesgos'!$O$32),"")</f>
        <v/>
      </c>
      <c r="AJ39" s="14" t="str">
        <f>IF(AND('Mapa de Riesgos'!$Y$33="Baja",'Mapa de Riesgos'!$AA$33="Catastrófico"),CONCATENATE("R4C",'Mapa de Riesgos'!$O$33),"")</f>
        <v/>
      </c>
      <c r="AK39" s="14" t="str">
        <f>IF(AND('Mapa de Riesgos'!$Y$34="Baja",'Mapa de Riesgos'!$AA$34="Catastrófico"),CONCATENATE("R4C",'Mapa de Riesgos'!$O$34),"")</f>
        <v/>
      </c>
      <c r="AL39" s="14" t="str">
        <f>IF(AND('Mapa de Riesgos'!$Y$35="Baja",'Mapa de Riesgos'!$AA$35="Catastrófico"),CONCATENATE("R4C",'Mapa de Riesgos'!$O$35),"")</f>
        <v/>
      </c>
      <c r="AM39" s="15" t="str">
        <f>IF(AND('Mapa de Riesgos'!$Y$36="Baja",'Mapa de Riesgos'!$AA$36="Catastrófico"),CONCATENATE("R4C",'Mapa de Riesgos'!$O$36),"")</f>
        <v/>
      </c>
      <c r="AN39" s="41"/>
      <c r="AO39" s="288"/>
      <c r="AP39" s="289"/>
      <c r="AQ39" s="289"/>
      <c r="AR39" s="289"/>
      <c r="AS39" s="289"/>
      <c r="AT39" s="290"/>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row>
    <row r="40" spans="1:80" ht="15" customHeight="1" x14ac:dyDescent="0.25">
      <c r="A40" s="41"/>
      <c r="B40" s="169"/>
      <c r="C40" s="169"/>
      <c r="D40" s="170"/>
      <c r="E40" s="268"/>
      <c r="F40" s="267"/>
      <c r="G40" s="267"/>
      <c r="H40" s="267"/>
      <c r="I40" s="267"/>
      <c r="J40" s="34" t="str">
        <f>IF(AND('Mapa de Riesgos'!$Y$37="Baja",'Mapa de Riesgos'!$AA$37="Leve"),CONCATENATE("R5C",'Mapa de Riesgos'!$O$37),"")</f>
        <v/>
      </c>
      <c r="K40" s="35" t="str">
        <f>IF(AND('Mapa de Riesgos'!$Y$38="Baja",'Mapa de Riesgos'!$AA$38="Leve"),CONCATENATE("R5C",'Mapa de Riesgos'!$O$38),"")</f>
        <v/>
      </c>
      <c r="L40" s="35" t="str">
        <f>IF(AND('Mapa de Riesgos'!$Y$39="Baja",'Mapa de Riesgos'!$AA$39="Leve"),CONCATENATE("R5C",'Mapa de Riesgos'!$O$39),"")</f>
        <v/>
      </c>
      <c r="M40" s="35" t="str">
        <f>IF(AND('Mapa de Riesgos'!$Y$40="Baja",'Mapa de Riesgos'!$AA$40="Leve"),CONCATENATE("R5C",'Mapa de Riesgos'!$O$40),"")</f>
        <v/>
      </c>
      <c r="N40" s="35" t="str">
        <f>IF(AND('Mapa de Riesgos'!$Y$41="Baja",'Mapa de Riesgos'!$AA$41="Leve"),CONCATENATE("R5C",'Mapa de Riesgos'!$O$41),"")</f>
        <v/>
      </c>
      <c r="O40" s="36" t="str">
        <f>IF(AND('Mapa de Riesgos'!$Y$42="Baja",'Mapa de Riesgos'!$AA$42="Leve"),CONCATENATE("R5C",'Mapa de Riesgos'!$O$42),"")</f>
        <v/>
      </c>
      <c r="P40" s="25" t="str">
        <f>IF(AND('Mapa de Riesgos'!$Y$37="Baja",'Mapa de Riesgos'!$AA$37="Menor"),CONCATENATE("R5C",'Mapa de Riesgos'!$O$37),"")</f>
        <v/>
      </c>
      <c r="Q40" s="26" t="str">
        <f>IF(AND('Mapa de Riesgos'!$Y$38="Baja",'Mapa de Riesgos'!$AA$38="Menor"),CONCATENATE("R5C",'Mapa de Riesgos'!$O$38),"")</f>
        <v/>
      </c>
      <c r="R40" s="26" t="str">
        <f>IF(AND('Mapa de Riesgos'!$Y$39="Baja",'Mapa de Riesgos'!$AA$39="Menor"),CONCATENATE("R5C",'Mapa de Riesgos'!$O$39),"")</f>
        <v/>
      </c>
      <c r="S40" s="26" t="str">
        <f>IF(AND('Mapa de Riesgos'!$Y$40="Baja",'Mapa de Riesgos'!$AA$40="Menor"),CONCATENATE("R5C",'Mapa de Riesgos'!$O$40),"")</f>
        <v/>
      </c>
      <c r="T40" s="26" t="str">
        <f>IF(AND('Mapa de Riesgos'!$Y$41="Baja",'Mapa de Riesgos'!$AA$41="Menor"),CONCATENATE("R5C",'Mapa de Riesgos'!$O$41),"")</f>
        <v/>
      </c>
      <c r="U40" s="27" t="str">
        <f>IF(AND('Mapa de Riesgos'!$Y$42="Baja",'Mapa de Riesgos'!$AA$42="Menor"),CONCATENATE("R5C",'Mapa de Riesgos'!$O$42),"")</f>
        <v/>
      </c>
      <c r="V40" s="25" t="str">
        <f>IF(AND('Mapa de Riesgos'!$Y$37="Baja",'Mapa de Riesgos'!$AA$37="Moderado"),CONCATENATE("R5C",'Mapa de Riesgos'!$O$37),"")</f>
        <v/>
      </c>
      <c r="W40" s="26" t="str">
        <f>IF(AND('Mapa de Riesgos'!$Y$38="Baja",'Mapa de Riesgos'!$AA$38="Moderado"),CONCATENATE("R5C",'Mapa de Riesgos'!$O$38),"")</f>
        <v/>
      </c>
      <c r="X40" s="26" t="str">
        <f>IF(AND('Mapa de Riesgos'!$Y$39="Baja",'Mapa de Riesgos'!$AA$39="Moderado"),CONCATENATE("R5C",'Mapa de Riesgos'!$O$39),"")</f>
        <v/>
      </c>
      <c r="Y40" s="26" t="str">
        <f>IF(AND('Mapa de Riesgos'!$Y$40="Baja",'Mapa de Riesgos'!$AA$40="Moderado"),CONCATENATE("R5C",'Mapa de Riesgos'!$O$40),"")</f>
        <v/>
      </c>
      <c r="Z40" s="26" t="str">
        <f>IF(AND('Mapa de Riesgos'!$Y$41="Baja",'Mapa de Riesgos'!$AA$41="Moderado"),CONCATENATE("R5C",'Mapa de Riesgos'!$O$41),"")</f>
        <v/>
      </c>
      <c r="AA40" s="27" t="str">
        <f>IF(AND('Mapa de Riesgos'!$Y$42="Baja",'Mapa de Riesgos'!$AA$42="Moderado"),CONCATENATE("R5C",'Mapa de Riesgos'!$O$42),"")</f>
        <v/>
      </c>
      <c r="AB40" s="10" t="str">
        <f>IF(AND('Mapa de Riesgos'!$Y$37="Baja",'Mapa de Riesgos'!$AA$37="Mayor"),CONCATENATE("R5C",'Mapa de Riesgos'!$O$37),"")</f>
        <v>R5C1</v>
      </c>
      <c r="AC40" s="11" t="str">
        <f>IF(AND('Mapa de Riesgos'!$Y$38="Baja",'Mapa de Riesgos'!$AA$38="Mayor"),CONCATENATE("R5C",'Mapa de Riesgos'!$O$38),"")</f>
        <v/>
      </c>
      <c r="AD40" s="11" t="str">
        <f>IF(AND('Mapa de Riesgos'!$Y$39="Baja",'Mapa de Riesgos'!$AA$39="Mayor"),CONCATENATE("R5C",'Mapa de Riesgos'!$O$39),"")</f>
        <v/>
      </c>
      <c r="AE40" s="11" t="str">
        <f>IF(AND('Mapa de Riesgos'!$Y$40="Baja",'Mapa de Riesgos'!$AA$40="Mayor"),CONCATENATE("R5C",'Mapa de Riesgos'!$O$40),"")</f>
        <v/>
      </c>
      <c r="AF40" s="11" t="str">
        <f>IF(AND('Mapa de Riesgos'!$Y$41="Baja",'Mapa de Riesgos'!$AA$41="Mayor"),CONCATENATE("R5C",'Mapa de Riesgos'!$O$41),"")</f>
        <v/>
      </c>
      <c r="AG40" s="12" t="str">
        <f>IF(AND('Mapa de Riesgos'!$Y$42="Baja",'Mapa de Riesgos'!$AA$42="Mayor"),CONCATENATE("R5C",'Mapa de Riesgos'!$O$42),"")</f>
        <v/>
      </c>
      <c r="AH40" s="13" t="str">
        <f>IF(AND('Mapa de Riesgos'!$Y$37="Baja",'Mapa de Riesgos'!$AA$37="Catastrófico"),CONCATENATE("R5C",'Mapa de Riesgos'!$O$37),"")</f>
        <v/>
      </c>
      <c r="AI40" s="14" t="str">
        <f>IF(AND('Mapa de Riesgos'!$Y$38="Baja",'Mapa de Riesgos'!$AA$38="Catastrófico"),CONCATENATE("R5C",'Mapa de Riesgos'!$O$38),"")</f>
        <v/>
      </c>
      <c r="AJ40" s="14" t="str">
        <f>IF(AND('Mapa de Riesgos'!$Y$39="Baja",'Mapa de Riesgos'!$AA$39="Catastrófico"),CONCATENATE("R5C",'Mapa de Riesgos'!$O$39),"")</f>
        <v/>
      </c>
      <c r="AK40" s="14" t="str">
        <f>IF(AND('Mapa de Riesgos'!$Y$40="Baja",'Mapa de Riesgos'!$AA$40="Catastrófico"),CONCATENATE("R5C",'Mapa de Riesgos'!$O$40),"")</f>
        <v/>
      </c>
      <c r="AL40" s="14" t="str">
        <f>IF(AND('Mapa de Riesgos'!$Y$41="Baja",'Mapa de Riesgos'!$AA$41="Catastrófico"),CONCATENATE("R5C",'Mapa de Riesgos'!$O$41),"")</f>
        <v/>
      </c>
      <c r="AM40" s="15" t="str">
        <f>IF(AND('Mapa de Riesgos'!$Y$42="Baja",'Mapa de Riesgos'!$AA$42="Catastrófico"),CONCATENATE("R5C",'Mapa de Riesgos'!$O$42),"")</f>
        <v/>
      </c>
      <c r="AN40" s="41"/>
      <c r="AO40" s="288"/>
      <c r="AP40" s="289"/>
      <c r="AQ40" s="289"/>
      <c r="AR40" s="289"/>
      <c r="AS40" s="289"/>
      <c r="AT40" s="290"/>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row>
    <row r="41" spans="1:80" ht="15" customHeight="1" x14ac:dyDescent="0.25">
      <c r="A41" s="41"/>
      <c r="B41" s="169"/>
      <c r="C41" s="169"/>
      <c r="D41" s="170"/>
      <c r="E41" s="268"/>
      <c r="F41" s="267"/>
      <c r="G41" s="267"/>
      <c r="H41" s="267"/>
      <c r="I41" s="267"/>
      <c r="J41" s="34" t="str">
        <f>IF(AND('Mapa de Riesgos'!$Y$43="Baja",'Mapa de Riesgos'!$AA$43="Leve"),CONCATENATE("R6C",'Mapa de Riesgos'!$O$43),"")</f>
        <v/>
      </c>
      <c r="K41" s="35" t="str">
        <f>IF(AND('Mapa de Riesgos'!$Y$44="Baja",'Mapa de Riesgos'!$AA$44="Leve"),CONCATENATE("R6C",'Mapa de Riesgos'!$O$44),"")</f>
        <v/>
      </c>
      <c r="L41" s="35" t="str">
        <f>IF(AND('Mapa de Riesgos'!$Y$45="Baja",'Mapa de Riesgos'!$AA$45="Leve"),CONCATENATE("R6C",'Mapa de Riesgos'!$O$45),"")</f>
        <v/>
      </c>
      <c r="M41" s="35" t="str">
        <f>IF(AND('Mapa de Riesgos'!$Y$46="Baja",'Mapa de Riesgos'!$AA$46="Leve"),CONCATENATE("R6C",'Mapa de Riesgos'!$O$46),"")</f>
        <v/>
      </c>
      <c r="N41" s="35" t="str">
        <f>IF(AND('Mapa de Riesgos'!$Y$47="Baja",'Mapa de Riesgos'!$AA$47="Leve"),CONCATENATE("R6C",'Mapa de Riesgos'!$O$47),"")</f>
        <v/>
      </c>
      <c r="O41" s="36" t="str">
        <f>IF(AND('Mapa de Riesgos'!$Y$48="Baja",'Mapa de Riesgos'!$AA$48="Leve"),CONCATENATE("R6C",'Mapa de Riesgos'!$O$48),"")</f>
        <v/>
      </c>
      <c r="P41" s="25" t="str">
        <f>IF(AND('Mapa de Riesgos'!$Y$43="Baja",'Mapa de Riesgos'!$AA$43="Menor"),CONCATENATE("R6C",'Mapa de Riesgos'!$O$43),"")</f>
        <v/>
      </c>
      <c r="Q41" s="26" t="str">
        <f>IF(AND('Mapa de Riesgos'!$Y$44="Baja",'Mapa de Riesgos'!$AA$44="Menor"),CONCATENATE("R6C",'Mapa de Riesgos'!$O$44),"")</f>
        <v/>
      </c>
      <c r="R41" s="26" t="str">
        <f>IF(AND('Mapa de Riesgos'!$Y$45="Baja",'Mapa de Riesgos'!$AA$45="Menor"),CONCATENATE("R6C",'Mapa de Riesgos'!$O$45),"")</f>
        <v/>
      </c>
      <c r="S41" s="26" t="str">
        <f>IF(AND('Mapa de Riesgos'!$Y$46="Baja",'Mapa de Riesgos'!$AA$46="Menor"),CONCATENATE("R6C",'Mapa de Riesgos'!$O$46),"")</f>
        <v/>
      </c>
      <c r="T41" s="26" t="str">
        <f>IF(AND('Mapa de Riesgos'!$Y$47="Baja",'Mapa de Riesgos'!$AA$47="Menor"),CONCATENATE("R6C",'Mapa de Riesgos'!$O$47),"")</f>
        <v/>
      </c>
      <c r="U41" s="27" t="str">
        <f>IF(AND('Mapa de Riesgos'!$Y$48="Baja",'Mapa de Riesgos'!$AA$48="Menor"),CONCATENATE("R6C",'Mapa de Riesgos'!$O$48),"")</f>
        <v/>
      </c>
      <c r="V41" s="25" t="str">
        <f>IF(AND('Mapa de Riesgos'!$Y$43="Baja",'Mapa de Riesgos'!$AA$43="Moderado"),CONCATENATE("R6C",'Mapa de Riesgos'!$O$43),"")</f>
        <v/>
      </c>
      <c r="W41" s="26" t="str">
        <f>IF(AND('Mapa de Riesgos'!$Y$44="Baja",'Mapa de Riesgos'!$AA$44="Moderado"),CONCATENATE("R6C",'Mapa de Riesgos'!$O$44),"")</f>
        <v/>
      </c>
      <c r="X41" s="26" t="str">
        <f>IF(AND('Mapa de Riesgos'!$Y$45="Baja",'Mapa de Riesgos'!$AA$45="Moderado"),CONCATENATE("R6C",'Mapa de Riesgos'!$O$45),"")</f>
        <v/>
      </c>
      <c r="Y41" s="26" t="str">
        <f>IF(AND('Mapa de Riesgos'!$Y$46="Baja",'Mapa de Riesgos'!$AA$46="Moderado"),CONCATENATE("R6C",'Mapa de Riesgos'!$O$46),"")</f>
        <v/>
      </c>
      <c r="Z41" s="26" t="str">
        <f>IF(AND('Mapa de Riesgos'!$Y$47="Baja",'Mapa de Riesgos'!$AA$47="Moderado"),CONCATENATE("R6C",'Mapa de Riesgos'!$O$47),"")</f>
        <v/>
      </c>
      <c r="AA41" s="27" t="str">
        <f>IF(AND('Mapa de Riesgos'!$Y$48="Baja",'Mapa de Riesgos'!$AA$48="Moderado"),CONCATENATE("R6C",'Mapa de Riesgos'!$O$48),"")</f>
        <v/>
      </c>
      <c r="AB41" s="10" t="str">
        <f>IF(AND('Mapa de Riesgos'!$Y$43="Baja",'Mapa de Riesgos'!$AA$43="Mayor"),CONCATENATE("R6C",'Mapa de Riesgos'!$O$43),"")</f>
        <v>R6C1</v>
      </c>
      <c r="AC41" s="11" t="str">
        <f>IF(AND('Mapa de Riesgos'!$Y$44="Baja",'Mapa de Riesgos'!$AA$44="Mayor"),CONCATENATE("R6C",'Mapa de Riesgos'!$O$44),"")</f>
        <v/>
      </c>
      <c r="AD41" s="11" t="str">
        <f>IF(AND('Mapa de Riesgos'!$Y$45="Baja",'Mapa de Riesgos'!$AA$45="Mayor"),CONCATENATE("R6C",'Mapa de Riesgos'!$O$45),"")</f>
        <v/>
      </c>
      <c r="AE41" s="11" t="str">
        <f>IF(AND('Mapa de Riesgos'!$Y$46="Baja",'Mapa de Riesgos'!$AA$46="Mayor"),CONCATENATE("R6C",'Mapa de Riesgos'!$O$46),"")</f>
        <v/>
      </c>
      <c r="AF41" s="11" t="str">
        <f>IF(AND('Mapa de Riesgos'!$Y$47="Baja",'Mapa de Riesgos'!$AA$47="Mayor"),CONCATENATE("R6C",'Mapa de Riesgos'!$O$47),"")</f>
        <v/>
      </c>
      <c r="AG41" s="12" t="str">
        <f>IF(AND('Mapa de Riesgos'!$Y$48="Baja",'Mapa de Riesgos'!$AA$48="Mayor"),CONCATENATE("R6C",'Mapa de Riesgos'!$O$48),"")</f>
        <v/>
      </c>
      <c r="AH41" s="13" t="str">
        <f>IF(AND('Mapa de Riesgos'!$Y$43="Baja",'Mapa de Riesgos'!$AA$43="Catastrófico"),CONCATENATE("R6C",'Mapa de Riesgos'!$O$43),"")</f>
        <v/>
      </c>
      <c r="AI41" s="14" t="str">
        <f>IF(AND('Mapa de Riesgos'!$Y$44="Baja",'Mapa de Riesgos'!$AA$44="Catastrófico"),CONCATENATE("R6C",'Mapa de Riesgos'!$O$44),"")</f>
        <v/>
      </c>
      <c r="AJ41" s="14" t="str">
        <f>IF(AND('Mapa de Riesgos'!$Y$45="Baja",'Mapa de Riesgos'!$AA$45="Catastrófico"),CONCATENATE("R6C",'Mapa de Riesgos'!$O$45),"")</f>
        <v/>
      </c>
      <c r="AK41" s="14" t="str">
        <f>IF(AND('Mapa de Riesgos'!$Y$46="Baja",'Mapa de Riesgos'!$AA$46="Catastrófico"),CONCATENATE("R6C",'Mapa de Riesgos'!$O$46),"")</f>
        <v/>
      </c>
      <c r="AL41" s="14" t="str">
        <f>IF(AND('Mapa de Riesgos'!$Y$47="Baja",'Mapa de Riesgos'!$AA$47="Catastrófico"),CONCATENATE("R6C",'Mapa de Riesgos'!$O$47),"")</f>
        <v/>
      </c>
      <c r="AM41" s="15" t="str">
        <f>IF(AND('Mapa de Riesgos'!$Y$48="Baja",'Mapa de Riesgos'!$AA$48="Catastrófico"),CONCATENATE("R6C",'Mapa de Riesgos'!$O$48),"")</f>
        <v/>
      </c>
      <c r="AN41" s="41"/>
      <c r="AO41" s="288"/>
      <c r="AP41" s="289"/>
      <c r="AQ41" s="289"/>
      <c r="AR41" s="289"/>
      <c r="AS41" s="289"/>
      <c r="AT41" s="290"/>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row>
    <row r="42" spans="1:80" ht="15" customHeight="1" x14ac:dyDescent="0.25">
      <c r="A42" s="41"/>
      <c r="B42" s="169"/>
      <c r="C42" s="169"/>
      <c r="D42" s="170"/>
      <c r="E42" s="268"/>
      <c r="F42" s="267"/>
      <c r="G42" s="267"/>
      <c r="H42" s="267"/>
      <c r="I42" s="267"/>
      <c r="J42" s="34" t="str">
        <f>IF(AND('Mapa de Riesgos'!$Y$49="Baja",'Mapa de Riesgos'!$AA$49="Leve"),CONCATENATE("R7C",'Mapa de Riesgos'!$O$49),"")</f>
        <v/>
      </c>
      <c r="K42" s="35" t="str">
        <f>IF(AND('Mapa de Riesgos'!$Y$50="Baja",'Mapa de Riesgos'!$AA$50="Leve"),CONCATENATE("R7C",'Mapa de Riesgos'!$O$50),"")</f>
        <v/>
      </c>
      <c r="L42" s="35" t="str">
        <f>IF(AND('Mapa de Riesgos'!$Y$51="Baja",'Mapa de Riesgos'!$AA$51="Leve"),CONCATENATE("R7C",'Mapa de Riesgos'!$O$51),"")</f>
        <v/>
      </c>
      <c r="M42" s="35" t="str">
        <f>IF(AND('Mapa de Riesgos'!$Y$52="Baja",'Mapa de Riesgos'!$AA$52="Leve"),CONCATENATE("R7C",'Mapa de Riesgos'!$O$52),"")</f>
        <v/>
      </c>
      <c r="N42" s="35" t="str">
        <f>IF(AND('Mapa de Riesgos'!$Y$53="Baja",'Mapa de Riesgos'!$AA$53="Leve"),CONCATENATE("R7C",'Mapa de Riesgos'!$O$53),"")</f>
        <v/>
      </c>
      <c r="O42" s="36" t="str">
        <f>IF(AND('Mapa de Riesgos'!$Y$54="Baja",'Mapa de Riesgos'!$AA$54="Leve"),CONCATENATE("R7C",'Mapa de Riesgos'!$O$54),"")</f>
        <v/>
      </c>
      <c r="P42" s="25" t="str">
        <f>IF(AND('Mapa de Riesgos'!$Y$49="Baja",'Mapa de Riesgos'!$AA$49="Menor"),CONCATENATE("R7C",'Mapa de Riesgos'!$O$49),"")</f>
        <v/>
      </c>
      <c r="Q42" s="26" t="str">
        <f>IF(AND('Mapa de Riesgos'!$Y$50="Baja",'Mapa de Riesgos'!$AA$50="Menor"),CONCATENATE("R7C",'Mapa de Riesgos'!$O$50),"")</f>
        <v/>
      </c>
      <c r="R42" s="26" t="str">
        <f>IF(AND('Mapa de Riesgos'!$Y$51="Baja",'Mapa de Riesgos'!$AA$51="Menor"),CONCATENATE("R7C",'Mapa de Riesgos'!$O$51),"")</f>
        <v/>
      </c>
      <c r="S42" s="26" t="str">
        <f>IF(AND('Mapa de Riesgos'!$Y$52="Baja",'Mapa de Riesgos'!$AA$52="Menor"),CONCATENATE("R7C",'Mapa de Riesgos'!$O$52),"")</f>
        <v/>
      </c>
      <c r="T42" s="26" t="str">
        <f>IF(AND('Mapa de Riesgos'!$Y$53="Baja",'Mapa de Riesgos'!$AA$53="Menor"),CONCATENATE("R7C",'Mapa de Riesgos'!$O$53),"")</f>
        <v/>
      </c>
      <c r="U42" s="27" t="str">
        <f>IF(AND('Mapa de Riesgos'!$Y$54="Baja",'Mapa de Riesgos'!$AA$54="Menor"),CONCATENATE("R7C",'Mapa de Riesgos'!$O$54),"")</f>
        <v/>
      </c>
      <c r="V42" s="25" t="str">
        <f>IF(AND('Mapa de Riesgos'!$Y$49="Baja",'Mapa de Riesgos'!$AA$49="Moderado"),CONCATENATE("R7C",'Mapa de Riesgos'!$O$49),"")</f>
        <v/>
      </c>
      <c r="W42" s="26" t="str">
        <f>IF(AND('Mapa de Riesgos'!$Y$50="Baja",'Mapa de Riesgos'!$AA$50="Moderado"),CONCATENATE("R7C",'Mapa de Riesgos'!$O$50),"")</f>
        <v/>
      </c>
      <c r="X42" s="26" t="str">
        <f>IF(AND('Mapa de Riesgos'!$Y$51="Baja",'Mapa de Riesgos'!$AA$51="Moderado"),CONCATENATE("R7C",'Mapa de Riesgos'!$O$51),"")</f>
        <v/>
      </c>
      <c r="Y42" s="26" t="str">
        <f>IF(AND('Mapa de Riesgos'!$Y$52="Baja",'Mapa de Riesgos'!$AA$52="Moderado"),CONCATENATE("R7C",'Mapa de Riesgos'!$O$52),"")</f>
        <v/>
      </c>
      <c r="Z42" s="26" t="str">
        <f>IF(AND('Mapa de Riesgos'!$Y$53="Baja",'Mapa de Riesgos'!$AA$53="Moderado"),CONCATENATE("R7C",'Mapa de Riesgos'!$O$53),"")</f>
        <v/>
      </c>
      <c r="AA42" s="27" t="str">
        <f>IF(AND('Mapa de Riesgos'!$Y$54="Baja",'Mapa de Riesgos'!$AA$54="Moderado"),CONCATENATE("R7C",'Mapa de Riesgos'!$O$54),"")</f>
        <v/>
      </c>
      <c r="AB42" s="10" t="str">
        <f>IF(AND('Mapa de Riesgos'!$Y$49="Baja",'Mapa de Riesgos'!$AA$49="Mayor"),CONCATENATE("R7C",'Mapa de Riesgos'!$O$49),"")</f>
        <v/>
      </c>
      <c r="AC42" s="11" t="str">
        <f>IF(AND('Mapa de Riesgos'!$Y$50="Baja",'Mapa de Riesgos'!$AA$50="Mayor"),CONCATENATE("R7C",'Mapa de Riesgos'!$O$50),"")</f>
        <v/>
      </c>
      <c r="AD42" s="11" t="str">
        <f>IF(AND('Mapa de Riesgos'!$Y$51="Baja",'Mapa de Riesgos'!$AA$51="Mayor"),CONCATENATE("R7C",'Mapa de Riesgos'!$O$51),"")</f>
        <v/>
      </c>
      <c r="AE42" s="11" t="str">
        <f>IF(AND('Mapa de Riesgos'!$Y$52="Baja",'Mapa de Riesgos'!$AA$52="Mayor"),CONCATENATE("R7C",'Mapa de Riesgos'!$O$52),"")</f>
        <v/>
      </c>
      <c r="AF42" s="11" t="str">
        <f>IF(AND('Mapa de Riesgos'!$Y$53="Baja",'Mapa de Riesgos'!$AA$53="Mayor"),CONCATENATE("R7C",'Mapa de Riesgos'!$O$53),"")</f>
        <v/>
      </c>
      <c r="AG42" s="12" t="str">
        <f>IF(AND('Mapa de Riesgos'!$Y$54="Baja",'Mapa de Riesgos'!$AA$54="Mayor"),CONCATENATE("R7C",'Mapa de Riesgos'!$O$54),"")</f>
        <v/>
      </c>
      <c r="AH42" s="13" t="str">
        <f>IF(AND('Mapa de Riesgos'!$Y$49="Baja",'Mapa de Riesgos'!$AA$49="Catastrófico"),CONCATENATE("R7C",'Mapa de Riesgos'!$O$49),"")</f>
        <v/>
      </c>
      <c r="AI42" s="14" t="str">
        <f>IF(AND('Mapa de Riesgos'!$Y$50="Baja",'Mapa de Riesgos'!$AA$50="Catastrófico"),CONCATENATE("R7C",'Mapa de Riesgos'!$O$50),"")</f>
        <v/>
      </c>
      <c r="AJ42" s="14" t="str">
        <f>IF(AND('Mapa de Riesgos'!$Y$51="Baja",'Mapa de Riesgos'!$AA$51="Catastrófico"),CONCATENATE("R7C",'Mapa de Riesgos'!$O$51),"")</f>
        <v/>
      </c>
      <c r="AK42" s="14" t="str">
        <f>IF(AND('Mapa de Riesgos'!$Y$52="Baja",'Mapa de Riesgos'!$AA$52="Catastrófico"),CONCATENATE("R7C",'Mapa de Riesgos'!$O$52),"")</f>
        <v/>
      </c>
      <c r="AL42" s="14" t="str">
        <f>IF(AND('Mapa de Riesgos'!$Y$53="Baja",'Mapa de Riesgos'!$AA$53="Catastrófico"),CONCATENATE("R7C",'Mapa de Riesgos'!$O$53),"")</f>
        <v/>
      </c>
      <c r="AM42" s="15" t="str">
        <f>IF(AND('Mapa de Riesgos'!$Y$54="Baja",'Mapa de Riesgos'!$AA$54="Catastrófico"),CONCATENATE("R7C",'Mapa de Riesgos'!$O$54),"")</f>
        <v/>
      </c>
      <c r="AN42" s="41"/>
      <c r="AO42" s="288"/>
      <c r="AP42" s="289"/>
      <c r="AQ42" s="289"/>
      <c r="AR42" s="289"/>
      <c r="AS42" s="289"/>
      <c r="AT42" s="290"/>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row>
    <row r="43" spans="1:80" ht="15" customHeight="1" x14ac:dyDescent="0.25">
      <c r="A43" s="41"/>
      <c r="B43" s="169"/>
      <c r="C43" s="169"/>
      <c r="D43" s="170"/>
      <c r="E43" s="268"/>
      <c r="F43" s="267"/>
      <c r="G43" s="267"/>
      <c r="H43" s="267"/>
      <c r="I43" s="267"/>
      <c r="J43" s="34" t="str">
        <f>IF(AND('Mapa de Riesgos'!$Y$55="Baja",'Mapa de Riesgos'!$AA$55="Leve"),CONCATENATE("R8C",'Mapa de Riesgos'!$O$55),"")</f>
        <v/>
      </c>
      <c r="K43" s="35" t="str">
        <f>IF(AND('Mapa de Riesgos'!$Y$56="Baja",'Mapa de Riesgos'!$AA$56="Leve"),CONCATENATE("R8C",'Mapa de Riesgos'!$O$56),"")</f>
        <v/>
      </c>
      <c r="L43" s="35" t="str">
        <f>IF(AND('Mapa de Riesgos'!$Y$57="Baja",'Mapa de Riesgos'!$AA$57="Leve"),CONCATENATE("R8C",'Mapa de Riesgos'!$O$57),"")</f>
        <v/>
      </c>
      <c r="M43" s="35" t="str">
        <f>IF(AND('Mapa de Riesgos'!$Y$58="Baja",'Mapa de Riesgos'!$AA$58="Leve"),CONCATENATE("R8C",'Mapa de Riesgos'!$O$58),"")</f>
        <v/>
      </c>
      <c r="N43" s="35" t="str">
        <f>IF(AND('Mapa de Riesgos'!$Y$59="Baja",'Mapa de Riesgos'!$AA$59="Leve"),CONCATENATE("R8C",'Mapa de Riesgos'!$O$59),"")</f>
        <v/>
      </c>
      <c r="O43" s="36" t="str">
        <f>IF(AND('Mapa de Riesgos'!$Y$60="Baja",'Mapa de Riesgos'!$AA$60="Leve"),CONCATENATE("R8C",'Mapa de Riesgos'!$O$60),"")</f>
        <v/>
      </c>
      <c r="P43" s="25" t="str">
        <f>IF(AND('Mapa de Riesgos'!$Y$55="Baja",'Mapa de Riesgos'!$AA$55="Menor"),CONCATENATE("R8C",'Mapa de Riesgos'!$O$55),"")</f>
        <v/>
      </c>
      <c r="Q43" s="26" t="str">
        <f>IF(AND('Mapa de Riesgos'!$Y$56="Baja",'Mapa de Riesgos'!$AA$56="Menor"),CONCATENATE("R8C",'Mapa de Riesgos'!$O$56),"")</f>
        <v/>
      </c>
      <c r="R43" s="26" t="str">
        <f>IF(AND('Mapa de Riesgos'!$Y$57="Baja",'Mapa de Riesgos'!$AA$57="Menor"),CONCATENATE("R8C",'Mapa de Riesgos'!$O$57),"")</f>
        <v/>
      </c>
      <c r="S43" s="26" t="str">
        <f>IF(AND('Mapa de Riesgos'!$Y$58="Baja",'Mapa de Riesgos'!$AA$58="Menor"),CONCATENATE("R8C",'Mapa de Riesgos'!$O$58),"")</f>
        <v/>
      </c>
      <c r="T43" s="26" t="str">
        <f>IF(AND('Mapa de Riesgos'!$Y$59="Baja",'Mapa de Riesgos'!$AA$59="Menor"),CONCATENATE("R8C",'Mapa de Riesgos'!$O$59),"")</f>
        <v/>
      </c>
      <c r="U43" s="27" t="str">
        <f>IF(AND('Mapa de Riesgos'!$Y$60="Baja",'Mapa de Riesgos'!$AA$60="Menor"),CONCATENATE("R8C",'Mapa de Riesgos'!$O$60),"")</f>
        <v/>
      </c>
      <c r="V43" s="25" t="str">
        <f>IF(AND('Mapa de Riesgos'!$Y$55="Baja",'Mapa de Riesgos'!$AA$55="Moderado"),CONCATENATE("R8C",'Mapa de Riesgos'!$O$55),"")</f>
        <v/>
      </c>
      <c r="W43" s="26" t="str">
        <f>IF(AND('Mapa de Riesgos'!$Y$56="Baja",'Mapa de Riesgos'!$AA$56="Moderado"),CONCATENATE("R8C",'Mapa de Riesgos'!$O$56),"")</f>
        <v/>
      </c>
      <c r="X43" s="26" t="str">
        <f>IF(AND('Mapa de Riesgos'!$Y$57="Baja",'Mapa de Riesgos'!$AA$57="Moderado"),CONCATENATE("R8C",'Mapa de Riesgos'!$O$57),"")</f>
        <v/>
      </c>
      <c r="Y43" s="26" t="str">
        <f>IF(AND('Mapa de Riesgos'!$Y$58="Baja",'Mapa de Riesgos'!$AA$58="Moderado"),CONCATENATE("R8C",'Mapa de Riesgos'!$O$58),"")</f>
        <v/>
      </c>
      <c r="Z43" s="26" t="str">
        <f>IF(AND('Mapa de Riesgos'!$Y$59="Baja",'Mapa de Riesgos'!$AA$59="Moderado"),CONCATENATE("R8C",'Mapa de Riesgos'!$O$59),"")</f>
        <v/>
      </c>
      <c r="AA43" s="27" t="str">
        <f>IF(AND('Mapa de Riesgos'!$Y$60="Baja",'Mapa de Riesgos'!$AA$60="Moderado"),CONCATENATE("R8C",'Mapa de Riesgos'!$O$60),"")</f>
        <v/>
      </c>
      <c r="AB43" s="10" t="str">
        <f>IF(AND('Mapa de Riesgos'!$Y$55="Baja",'Mapa de Riesgos'!$AA$55="Mayor"),CONCATENATE("R8C",'Mapa de Riesgos'!$O$55),"")</f>
        <v/>
      </c>
      <c r="AC43" s="11" t="str">
        <f>IF(AND('Mapa de Riesgos'!$Y$56="Baja",'Mapa de Riesgos'!$AA$56="Mayor"),CONCATENATE("R8C",'Mapa de Riesgos'!$O$56),"")</f>
        <v/>
      </c>
      <c r="AD43" s="11" t="str">
        <f>IF(AND('Mapa de Riesgos'!$Y$57="Baja",'Mapa de Riesgos'!$AA$57="Mayor"),CONCATENATE("R8C",'Mapa de Riesgos'!$O$57),"")</f>
        <v/>
      </c>
      <c r="AE43" s="11" t="str">
        <f>IF(AND('Mapa de Riesgos'!$Y$58="Baja",'Mapa de Riesgos'!$AA$58="Mayor"),CONCATENATE("R8C",'Mapa de Riesgos'!$O$58),"")</f>
        <v/>
      </c>
      <c r="AF43" s="11" t="str">
        <f>IF(AND('Mapa de Riesgos'!$Y$59="Baja",'Mapa de Riesgos'!$AA$59="Mayor"),CONCATENATE("R8C",'Mapa de Riesgos'!$O$59),"")</f>
        <v/>
      </c>
      <c r="AG43" s="12" t="str">
        <f>IF(AND('Mapa de Riesgos'!$Y$60="Baja",'Mapa de Riesgos'!$AA$60="Mayor"),CONCATENATE("R8C",'Mapa de Riesgos'!$O$60),"")</f>
        <v/>
      </c>
      <c r="AH43" s="13" t="str">
        <f>IF(AND('Mapa de Riesgos'!$Y$55="Baja",'Mapa de Riesgos'!$AA$55="Catastrófico"),CONCATENATE("R8C",'Mapa de Riesgos'!$O$55),"")</f>
        <v/>
      </c>
      <c r="AI43" s="14" t="str">
        <f>IF(AND('Mapa de Riesgos'!$Y$56="Baja",'Mapa de Riesgos'!$AA$56="Catastrófico"),CONCATENATE("R8C",'Mapa de Riesgos'!$O$56),"")</f>
        <v/>
      </c>
      <c r="AJ43" s="14" t="str">
        <f>IF(AND('Mapa de Riesgos'!$Y$57="Baja",'Mapa de Riesgos'!$AA$57="Catastrófico"),CONCATENATE("R8C",'Mapa de Riesgos'!$O$57),"")</f>
        <v/>
      </c>
      <c r="AK43" s="14" t="str">
        <f>IF(AND('Mapa de Riesgos'!$Y$58="Baja",'Mapa de Riesgos'!$AA$58="Catastrófico"),CONCATENATE("R8C",'Mapa de Riesgos'!$O$58),"")</f>
        <v/>
      </c>
      <c r="AL43" s="14" t="str">
        <f>IF(AND('Mapa de Riesgos'!$Y$59="Baja",'Mapa de Riesgos'!$AA$59="Catastrófico"),CONCATENATE("R8C",'Mapa de Riesgos'!$O$59),"")</f>
        <v/>
      </c>
      <c r="AM43" s="15" t="str">
        <f>IF(AND('Mapa de Riesgos'!$Y$60="Baja",'Mapa de Riesgos'!$AA$60="Catastrófico"),CONCATENATE("R8C",'Mapa de Riesgos'!$O$60),"")</f>
        <v/>
      </c>
      <c r="AN43" s="41"/>
      <c r="AO43" s="288"/>
      <c r="AP43" s="289"/>
      <c r="AQ43" s="289"/>
      <c r="AR43" s="289"/>
      <c r="AS43" s="289"/>
      <c r="AT43" s="290"/>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row>
    <row r="44" spans="1:80" ht="15" customHeight="1" x14ac:dyDescent="0.25">
      <c r="A44" s="41"/>
      <c r="B44" s="169"/>
      <c r="C44" s="169"/>
      <c r="D44" s="170"/>
      <c r="E44" s="268"/>
      <c r="F44" s="267"/>
      <c r="G44" s="267"/>
      <c r="H44" s="267"/>
      <c r="I44" s="267"/>
      <c r="J44" s="34" t="str">
        <f>IF(AND('Mapa de Riesgos'!$Y$61="Baja",'Mapa de Riesgos'!$AA$61="Leve"),CONCATENATE("R9C",'Mapa de Riesgos'!$O$61),"")</f>
        <v/>
      </c>
      <c r="K44" s="35" t="str">
        <f>IF(AND('Mapa de Riesgos'!$Y$62="Baja",'Mapa de Riesgos'!$AA$62="Leve"),CONCATENATE("R9C",'Mapa de Riesgos'!$O$62),"")</f>
        <v/>
      </c>
      <c r="L44" s="35" t="str">
        <f>IF(AND('Mapa de Riesgos'!$Y$63="Baja",'Mapa de Riesgos'!$AA$63="Leve"),CONCATENATE("R9C",'Mapa de Riesgos'!$O$63),"")</f>
        <v/>
      </c>
      <c r="M44" s="35" t="str">
        <f>IF(AND('Mapa de Riesgos'!$Y$64="Baja",'Mapa de Riesgos'!$AA$64="Leve"),CONCATENATE("R9C",'Mapa de Riesgos'!$O$64),"")</f>
        <v/>
      </c>
      <c r="N44" s="35" t="str">
        <f>IF(AND('Mapa de Riesgos'!$Y$65="Baja",'Mapa de Riesgos'!$AA$65="Leve"),CONCATENATE("R9C",'Mapa de Riesgos'!$O$65),"")</f>
        <v/>
      </c>
      <c r="O44" s="36" t="str">
        <f>IF(AND('Mapa de Riesgos'!$Y$66="Baja",'Mapa de Riesgos'!$AA$66="Leve"),CONCATENATE("R9C",'Mapa de Riesgos'!$O$66),"")</f>
        <v/>
      </c>
      <c r="P44" s="25" t="str">
        <f>IF(AND('Mapa de Riesgos'!$Y$61="Baja",'Mapa de Riesgos'!$AA$61="Menor"),CONCATENATE("R9C",'Mapa de Riesgos'!$O$61),"")</f>
        <v/>
      </c>
      <c r="Q44" s="26" t="str">
        <f>IF(AND('Mapa de Riesgos'!$Y$62="Baja",'Mapa de Riesgos'!$AA$62="Menor"),CONCATENATE("R9C",'Mapa de Riesgos'!$O$62),"")</f>
        <v/>
      </c>
      <c r="R44" s="26" t="str">
        <f>IF(AND('Mapa de Riesgos'!$Y$63="Baja",'Mapa de Riesgos'!$AA$63="Menor"),CONCATENATE("R9C",'Mapa de Riesgos'!$O$63),"")</f>
        <v/>
      </c>
      <c r="S44" s="26" t="str">
        <f>IF(AND('Mapa de Riesgos'!$Y$64="Baja",'Mapa de Riesgos'!$AA$64="Menor"),CONCATENATE("R9C",'Mapa de Riesgos'!$O$64),"")</f>
        <v/>
      </c>
      <c r="T44" s="26" t="str">
        <f>IF(AND('Mapa de Riesgos'!$Y$65="Baja",'Mapa de Riesgos'!$AA$65="Menor"),CONCATENATE("R9C",'Mapa de Riesgos'!$O$65),"")</f>
        <v/>
      </c>
      <c r="U44" s="27" t="str">
        <f>IF(AND('Mapa de Riesgos'!$Y$66="Baja",'Mapa de Riesgos'!$AA$66="Menor"),CONCATENATE("R9C",'Mapa de Riesgos'!$O$66),"")</f>
        <v/>
      </c>
      <c r="V44" s="25" t="str">
        <f>IF(AND('Mapa de Riesgos'!$Y$61="Baja",'Mapa de Riesgos'!$AA$61="Moderado"),CONCATENATE("R9C",'Mapa de Riesgos'!$O$61),"")</f>
        <v/>
      </c>
      <c r="W44" s="26" t="str">
        <f>IF(AND('Mapa de Riesgos'!$Y$62="Baja",'Mapa de Riesgos'!$AA$62="Moderado"),CONCATENATE("R9C",'Mapa de Riesgos'!$O$62),"")</f>
        <v/>
      </c>
      <c r="X44" s="26" t="str">
        <f>IF(AND('Mapa de Riesgos'!$Y$63="Baja",'Mapa de Riesgos'!$AA$63="Moderado"),CONCATENATE("R9C",'Mapa de Riesgos'!$O$63),"")</f>
        <v/>
      </c>
      <c r="Y44" s="26" t="str">
        <f>IF(AND('Mapa de Riesgos'!$Y$64="Baja",'Mapa de Riesgos'!$AA$64="Moderado"),CONCATENATE("R9C",'Mapa de Riesgos'!$O$64),"")</f>
        <v/>
      </c>
      <c r="Z44" s="26" t="str">
        <f>IF(AND('Mapa de Riesgos'!$Y$65="Baja",'Mapa de Riesgos'!$AA$65="Moderado"),CONCATENATE("R9C",'Mapa de Riesgos'!$O$65),"")</f>
        <v/>
      </c>
      <c r="AA44" s="27" t="str">
        <f>IF(AND('Mapa de Riesgos'!$Y$66="Baja",'Mapa de Riesgos'!$AA$66="Moderado"),CONCATENATE("R9C",'Mapa de Riesgos'!$O$66),"")</f>
        <v/>
      </c>
      <c r="AB44" s="10" t="str">
        <f>IF(AND('Mapa de Riesgos'!$Y$61="Baja",'Mapa de Riesgos'!$AA$61="Mayor"),CONCATENATE("R9C",'Mapa de Riesgos'!$O$61),"")</f>
        <v/>
      </c>
      <c r="AC44" s="11" t="str">
        <f>IF(AND('Mapa de Riesgos'!$Y$62="Baja",'Mapa de Riesgos'!$AA$62="Mayor"),CONCATENATE("R9C",'Mapa de Riesgos'!$O$62),"")</f>
        <v/>
      </c>
      <c r="AD44" s="11" t="str">
        <f>IF(AND('Mapa de Riesgos'!$Y$63="Baja",'Mapa de Riesgos'!$AA$63="Mayor"),CONCATENATE("R9C",'Mapa de Riesgos'!$O$63),"")</f>
        <v/>
      </c>
      <c r="AE44" s="11" t="str">
        <f>IF(AND('Mapa de Riesgos'!$Y$64="Baja",'Mapa de Riesgos'!$AA$64="Mayor"),CONCATENATE("R9C",'Mapa de Riesgos'!$O$64),"")</f>
        <v/>
      </c>
      <c r="AF44" s="11" t="str">
        <f>IF(AND('Mapa de Riesgos'!$Y$65="Baja",'Mapa de Riesgos'!$AA$65="Mayor"),CONCATENATE("R9C",'Mapa de Riesgos'!$O$65),"")</f>
        <v/>
      </c>
      <c r="AG44" s="12" t="str">
        <f>IF(AND('Mapa de Riesgos'!$Y$66="Baja",'Mapa de Riesgos'!$AA$66="Mayor"),CONCATENATE("R9C",'Mapa de Riesgos'!$O$66),"")</f>
        <v/>
      </c>
      <c r="AH44" s="13" t="str">
        <f>IF(AND('Mapa de Riesgos'!$Y$61="Baja",'Mapa de Riesgos'!$AA$61="Catastrófico"),CONCATENATE("R9C",'Mapa de Riesgos'!$O$61),"")</f>
        <v/>
      </c>
      <c r="AI44" s="14" t="str">
        <f>IF(AND('Mapa de Riesgos'!$Y$62="Baja",'Mapa de Riesgos'!$AA$62="Catastrófico"),CONCATENATE("R9C",'Mapa de Riesgos'!$O$62),"")</f>
        <v/>
      </c>
      <c r="AJ44" s="14" t="str">
        <f>IF(AND('Mapa de Riesgos'!$Y$63="Baja",'Mapa de Riesgos'!$AA$63="Catastrófico"),CONCATENATE("R9C",'Mapa de Riesgos'!$O$63),"")</f>
        <v/>
      </c>
      <c r="AK44" s="14" t="str">
        <f>IF(AND('Mapa de Riesgos'!$Y$64="Baja",'Mapa de Riesgos'!$AA$64="Catastrófico"),CONCATENATE("R9C",'Mapa de Riesgos'!$O$64),"")</f>
        <v/>
      </c>
      <c r="AL44" s="14" t="str">
        <f>IF(AND('Mapa de Riesgos'!$Y$65="Baja",'Mapa de Riesgos'!$AA$65="Catastrófico"),CONCATENATE("R9C",'Mapa de Riesgos'!$O$65),"")</f>
        <v/>
      </c>
      <c r="AM44" s="15" t="str">
        <f>IF(AND('Mapa de Riesgos'!$Y$66="Baja",'Mapa de Riesgos'!$AA$66="Catastrófico"),CONCATENATE("R9C",'Mapa de Riesgos'!$O$66),"")</f>
        <v/>
      </c>
      <c r="AN44" s="41"/>
      <c r="AO44" s="288"/>
      <c r="AP44" s="289"/>
      <c r="AQ44" s="289"/>
      <c r="AR44" s="289"/>
      <c r="AS44" s="289"/>
      <c r="AT44" s="290"/>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row>
    <row r="45" spans="1:80" ht="15.75" customHeight="1" thickBot="1" x14ac:dyDescent="0.3">
      <c r="A45" s="41"/>
      <c r="B45" s="169"/>
      <c r="C45" s="169"/>
      <c r="D45" s="170"/>
      <c r="E45" s="269"/>
      <c r="F45" s="270"/>
      <c r="G45" s="270"/>
      <c r="H45" s="270"/>
      <c r="I45" s="270"/>
      <c r="J45" s="37" t="str">
        <f>IF(AND('Mapa de Riesgos'!$Y$67="Baja",'Mapa de Riesgos'!$AA$67="Leve"),CONCATENATE("R10C",'Mapa de Riesgos'!$O$67),"")</f>
        <v/>
      </c>
      <c r="K45" s="38" t="str">
        <f>IF(AND('Mapa de Riesgos'!$Y$68="Baja",'Mapa de Riesgos'!$AA$68="Leve"),CONCATENATE("R10C",'Mapa de Riesgos'!$O$68),"")</f>
        <v/>
      </c>
      <c r="L45" s="38" t="str">
        <f>IF(AND('Mapa de Riesgos'!$Y$69="Baja",'Mapa de Riesgos'!$AA$69="Leve"),CONCATENATE("R10C",'Mapa de Riesgos'!$O$69),"")</f>
        <v/>
      </c>
      <c r="M45" s="38" t="str">
        <f>IF(AND('Mapa de Riesgos'!$Y$70="Baja",'Mapa de Riesgos'!$AA$70="Leve"),CONCATENATE("R10C",'Mapa de Riesgos'!$O$70),"")</f>
        <v/>
      </c>
      <c r="N45" s="38" t="str">
        <f>IF(AND('Mapa de Riesgos'!$Y$71="Baja",'Mapa de Riesgos'!$AA$71="Leve"),CONCATENATE("R10C",'Mapa de Riesgos'!$O$71),"")</f>
        <v/>
      </c>
      <c r="O45" s="39" t="str">
        <f>IF(AND('Mapa de Riesgos'!$Y$72="Baja",'Mapa de Riesgos'!$AA$72="Leve"),CONCATENATE("R10C",'Mapa de Riesgos'!$O$72),"")</f>
        <v/>
      </c>
      <c r="P45" s="25" t="str">
        <f>IF(AND('Mapa de Riesgos'!$Y$67="Baja",'Mapa de Riesgos'!$AA$67="Menor"),CONCATENATE("R10C",'Mapa de Riesgos'!$O$67),"")</f>
        <v/>
      </c>
      <c r="Q45" s="26" t="str">
        <f>IF(AND('Mapa de Riesgos'!$Y$68="Baja",'Mapa de Riesgos'!$AA$68="Menor"),CONCATENATE("R10C",'Mapa de Riesgos'!$O$68),"")</f>
        <v/>
      </c>
      <c r="R45" s="26" t="str">
        <f>IF(AND('Mapa de Riesgos'!$Y$69="Baja",'Mapa de Riesgos'!$AA$69="Menor"),CONCATENATE("R10C",'Mapa de Riesgos'!$O$69),"")</f>
        <v/>
      </c>
      <c r="S45" s="26" t="str">
        <f>IF(AND('Mapa de Riesgos'!$Y$70="Baja",'Mapa de Riesgos'!$AA$70="Menor"),CONCATENATE("R10C",'Mapa de Riesgos'!$O$70),"")</f>
        <v/>
      </c>
      <c r="T45" s="26" t="str">
        <f>IF(AND('Mapa de Riesgos'!$Y$71="Baja",'Mapa de Riesgos'!$AA$71="Menor"),CONCATENATE("R10C",'Mapa de Riesgos'!$O$71),"")</f>
        <v/>
      </c>
      <c r="U45" s="27" t="str">
        <f>IF(AND('Mapa de Riesgos'!$Y$72="Baja",'Mapa de Riesgos'!$AA$72="Menor"),CONCATENATE("R10C",'Mapa de Riesgos'!$O$72),"")</f>
        <v/>
      </c>
      <c r="V45" s="28" t="str">
        <f>IF(AND('Mapa de Riesgos'!$Y$67="Baja",'Mapa de Riesgos'!$AA$67="Moderado"),CONCATENATE("R10C",'Mapa de Riesgos'!$O$67),"")</f>
        <v/>
      </c>
      <c r="W45" s="29" t="str">
        <f>IF(AND('Mapa de Riesgos'!$Y$68="Baja",'Mapa de Riesgos'!$AA$68="Moderado"),CONCATENATE("R10C",'Mapa de Riesgos'!$O$68),"")</f>
        <v/>
      </c>
      <c r="X45" s="29" t="str">
        <f>IF(AND('Mapa de Riesgos'!$Y$69="Baja",'Mapa de Riesgos'!$AA$69="Moderado"),CONCATENATE("R10C",'Mapa de Riesgos'!$O$69),"")</f>
        <v/>
      </c>
      <c r="Y45" s="29" t="str">
        <f>IF(AND('Mapa de Riesgos'!$Y$70="Baja",'Mapa de Riesgos'!$AA$70="Moderado"),CONCATENATE("R10C",'Mapa de Riesgos'!$O$70),"")</f>
        <v/>
      </c>
      <c r="Z45" s="29" t="str">
        <f>IF(AND('Mapa de Riesgos'!$Y$71="Baja",'Mapa de Riesgos'!$AA$71="Moderado"),CONCATENATE("R10C",'Mapa de Riesgos'!$O$71),"")</f>
        <v/>
      </c>
      <c r="AA45" s="30" t="str">
        <f>IF(AND('Mapa de Riesgos'!$Y$72="Baja",'Mapa de Riesgos'!$AA$72="Moderado"),CONCATENATE("R10C",'Mapa de Riesgos'!$O$72),"")</f>
        <v/>
      </c>
      <c r="AB45" s="16" t="str">
        <f>IF(AND('Mapa de Riesgos'!$Y$67="Baja",'Mapa de Riesgos'!$AA$67="Mayor"),CONCATENATE("R10C",'Mapa de Riesgos'!$O$67),"")</f>
        <v/>
      </c>
      <c r="AC45" s="17" t="str">
        <f>IF(AND('Mapa de Riesgos'!$Y$68="Baja",'Mapa de Riesgos'!$AA$68="Mayor"),CONCATENATE("R10C",'Mapa de Riesgos'!$O$68),"")</f>
        <v/>
      </c>
      <c r="AD45" s="17" t="str">
        <f>IF(AND('Mapa de Riesgos'!$Y$69="Baja",'Mapa de Riesgos'!$AA$69="Mayor"),CONCATENATE("R10C",'Mapa de Riesgos'!$O$69),"")</f>
        <v/>
      </c>
      <c r="AE45" s="17" t="str">
        <f>IF(AND('Mapa de Riesgos'!$Y$70="Baja",'Mapa de Riesgos'!$AA$70="Mayor"),CONCATENATE("R10C",'Mapa de Riesgos'!$O$70),"")</f>
        <v/>
      </c>
      <c r="AF45" s="17" t="str">
        <f>IF(AND('Mapa de Riesgos'!$Y$71="Baja",'Mapa de Riesgos'!$AA$71="Mayor"),CONCATENATE("R10C",'Mapa de Riesgos'!$O$71),"")</f>
        <v/>
      </c>
      <c r="AG45" s="18" t="str">
        <f>IF(AND('Mapa de Riesgos'!$Y$72="Baja",'Mapa de Riesgos'!$AA$72="Mayor"),CONCATENATE("R10C",'Mapa de Riesgos'!$O$72),"")</f>
        <v/>
      </c>
      <c r="AH45" s="19" t="str">
        <f>IF(AND('Mapa de Riesgos'!$Y$67="Baja",'Mapa de Riesgos'!$AA$67="Catastrófico"),CONCATENATE("R10C",'Mapa de Riesgos'!$O$67),"")</f>
        <v/>
      </c>
      <c r="AI45" s="20" t="str">
        <f>IF(AND('Mapa de Riesgos'!$Y$68="Baja",'Mapa de Riesgos'!$AA$68="Catastrófico"),CONCATENATE("R10C",'Mapa de Riesgos'!$O$68),"")</f>
        <v/>
      </c>
      <c r="AJ45" s="20" t="str">
        <f>IF(AND('Mapa de Riesgos'!$Y$69="Baja",'Mapa de Riesgos'!$AA$69="Catastrófico"),CONCATENATE("R10C",'Mapa de Riesgos'!$O$69),"")</f>
        <v/>
      </c>
      <c r="AK45" s="20" t="str">
        <f>IF(AND('Mapa de Riesgos'!$Y$70="Baja",'Mapa de Riesgos'!$AA$70="Catastrófico"),CONCATENATE("R10C",'Mapa de Riesgos'!$O$70),"")</f>
        <v/>
      </c>
      <c r="AL45" s="20" t="str">
        <f>IF(AND('Mapa de Riesgos'!$Y$71="Baja",'Mapa de Riesgos'!$AA$71="Catastrófico"),CONCATENATE("R10C",'Mapa de Riesgos'!$O$71),"")</f>
        <v/>
      </c>
      <c r="AM45" s="21" t="str">
        <f>IF(AND('Mapa de Riesgos'!$Y$72="Baja",'Mapa de Riesgos'!$AA$72="Catastrófico"),CONCATENATE("R10C",'Mapa de Riesgos'!$O$72),"")</f>
        <v/>
      </c>
      <c r="AN45" s="41"/>
      <c r="AO45" s="291"/>
      <c r="AP45" s="292"/>
      <c r="AQ45" s="292"/>
      <c r="AR45" s="292"/>
      <c r="AS45" s="292"/>
      <c r="AT45" s="293"/>
    </row>
    <row r="46" spans="1:80" ht="46.5" customHeight="1" x14ac:dyDescent="0.35">
      <c r="A46" s="41"/>
      <c r="B46" s="169"/>
      <c r="C46" s="169"/>
      <c r="D46" s="170"/>
      <c r="E46" s="264" t="s">
        <v>159</v>
      </c>
      <c r="F46" s="265"/>
      <c r="G46" s="265"/>
      <c r="H46" s="265"/>
      <c r="I46" s="282"/>
      <c r="J46" s="31" t="str">
        <f>IF(AND('Mapa de Riesgos'!$Y$12="Muy Baja",'Mapa de Riesgos'!$AA$12="Leve"),CONCATENATE("R1C",'Mapa de Riesgos'!$O$12),"")</f>
        <v/>
      </c>
      <c r="K46" s="32" t="str">
        <f>IF(AND('Mapa de Riesgos'!$Y$13="Muy Baja",'Mapa de Riesgos'!$AA$13="Leve"),CONCATENATE("R1C",'Mapa de Riesgos'!$O$13),"")</f>
        <v/>
      </c>
      <c r="L46" s="32" t="str">
        <f>IF(AND('Mapa de Riesgos'!$Y$14="Muy Baja",'Mapa de Riesgos'!$AA$14="Leve"),CONCATENATE("R1C",'Mapa de Riesgos'!$O$14),"")</f>
        <v/>
      </c>
      <c r="M46" s="32" t="str">
        <f>IF(AND('Mapa de Riesgos'!$Y$15="Muy Baja",'Mapa de Riesgos'!$AA$15="Leve"),CONCATENATE("R1C",'Mapa de Riesgos'!$O$15),"")</f>
        <v/>
      </c>
      <c r="N46" s="32" t="str">
        <f>IF(AND('Mapa de Riesgos'!$Y$16="Muy Baja",'Mapa de Riesgos'!$AA$16="Leve"),CONCATENATE("R1C",'Mapa de Riesgos'!$O$16),"")</f>
        <v/>
      </c>
      <c r="O46" s="33" t="str">
        <f>IF(AND('Mapa de Riesgos'!$Y$17="Muy Baja",'Mapa de Riesgos'!$AA$17="Leve"),CONCATENATE("R1C",'Mapa de Riesgos'!$O$17),"")</f>
        <v/>
      </c>
      <c r="P46" s="31" t="str">
        <f>IF(AND('Mapa de Riesgos'!$Y$12="Muy Baja",'Mapa de Riesgos'!$AA$12="Menor"),CONCATENATE("R1C",'Mapa de Riesgos'!$O$12),"")</f>
        <v/>
      </c>
      <c r="Q46" s="32" t="str">
        <f>IF(AND('Mapa de Riesgos'!$Y$13="Muy Baja",'Mapa de Riesgos'!$AA$13="Menor"),CONCATENATE("R1C",'Mapa de Riesgos'!$O$13),"")</f>
        <v/>
      </c>
      <c r="R46" s="32" t="str">
        <f>IF(AND('Mapa de Riesgos'!$Y$14="Muy Baja",'Mapa de Riesgos'!$AA$14="Menor"),CONCATENATE("R1C",'Mapa de Riesgos'!$O$14),"")</f>
        <v/>
      </c>
      <c r="S46" s="32" t="str">
        <f>IF(AND('Mapa de Riesgos'!$Y$15="Muy Baja",'Mapa de Riesgos'!$AA$15="Menor"),CONCATENATE("R1C",'Mapa de Riesgos'!$O$15),"")</f>
        <v/>
      </c>
      <c r="T46" s="32" t="str">
        <f>IF(AND('Mapa de Riesgos'!$Y$16="Muy Baja",'Mapa de Riesgos'!$AA$16="Menor"),CONCATENATE("R1C",'Mapa de Riesgos'!$O$16),"")</f>
        <v/>
      </c>
      <c r="U46" s="33" t="str">
        <f>IF(AND('Mapa de Riesgos'!$Y$17="Muy Baja",'Mapa de Riesgos'!$AA$17="Menor"),CONCATENATE("R1C",'Mapa de Riesgos'!$O$17),"")</f>
        <v/>
      </c>
      <c r="V46" s="22" t="str">
        <f>IF(AND('Mapa de Riesgos'!$Y$12="Muy Baja",'Mapa de Riesgos'!$AA$12="Moderado"),CONCATENATE("R1C",'Mapa de Riesgos'!$O$12),"")</f>
        <v/>
      </c>
      <c r="W46" s="40" t="str">
        <f>IF(AND('Mapa de Riesgos'!$Y$13="Muy Baja",'Mapa de Riesgos'!$AA$13="Moderado"),CONCATENATE("R1C",'Mapa de Riesgos'!$O$13),"")</f>
        <v/>
      </c>
      <c r="X46" s="23" t="str">
        <f>IF(AND('Mapa de Riesgos'!$Y$14="Muy Baja",'Mapa de Riesgos'!$AA$14="Moderado"),CONCATENATE("R1C",'Mapa de Riesgos'!$O$14),"")</f>
        <v/>
      </c>
      <c r="Y46" s="23" t="str">
        <f>IF(AND('Mapa de Riesgos'!$Y$15="Muy Baja",'Mapa de Riesgos'!$AA$15="Moderado"),CONCATENATE("R1C",'Mapa de Riesgos'!$O$15),"")</f>
        <v/>
      </c>
      <c r="Z46" s="23" t="str">
        <f>IF(AND('Mapa de Riesgos'!$Y$16="Muy Baja",'Mapa de Riesgos'!$AA$16="Moderado"),CONCATENATE("R1C",'Mapa de Riesgos'!$O$16),"")</f>
        <v/>
      </c>
      <c r="AA46" s="24" t="str">
        <f>IF(AND('Mapa de Riesgos'!$Y$17="Muy Baja",'Mapa de Riesgos'!$AA$17="Moderado"),CONCATENATE("R1C",'Mapa de Riesgos'!$O$17),"")</f>
        <v/>
      </c>
      <c r="AB46" s="4" t="str">
        <f>IF(AND('Mapa de Riesgos'!$Y$12="Muy Baja",'Mapa de Riesgos'!$AA$12="Mayor"),CONCATENATE("R1C",'Mapa de Riesgos'!$O$12),"")</f>
        <v/>
      </c>
      <c r="AC46" s="5" t="str">
        <f>IF(AND('Mapa de Riesgos'!$Y$13="Muy Baja",'Mapa de Riesgos'!$AA$13="Mayor"),CONCATENATE("R1C",'Mapa de Riesgos'!$O$13),"")</f>
        <v/>
      </c>
      <c r="AD46" s="5" t="str">
        <f>IF(AND('Mapa de Riesgos'!$Y$14="Muy Baja",'Mapa de Riesgos'!$AA$14="Mayor"),CONCATENATE("R1C",'Mapa de Riesgos'!$O$14),"")</f>
        <v/>
      </c>
      <c r="AE46" s="5" t="str">
        <f>IF(AND('Mapa de Riesgos'!$Y$15="Muy Baja",'Mapa de Riesgos'!$AA$15="Mayor"),CONCATENATE("R1C",'Mapa de Riesgos'!$O$15),"")</f>
        <v/>
      </c>
      <c r="AF46" s="5" t="str">
        <f>IF(AND('Mapa de Riesgos'!$Y$16="Muy Baja",'Mapa de Riesgos'!$AA$16="Mayor"),CONCATENATE("R1C",'Mapa de Riesgos'!$O$16),"")</f>
        <v/>
      </c>
      <c r="AG46" s="6" t="str">
        <f>IF(AND('Mapa de Riesgos'!$Y$17="Muy Baja",'Mapa de Riesgos'!$AA$17="Mayor"),CONCATENATE("R1C",'Mapa de Riesgos'!$O$17),"")</f>
        <v/>
      </c>
      <c r="AH46" s="7" t="str">
        <f>IF(AND('Mapa de Riesgos'!$Y$12="Muy Baja",'Mapa de Riesgos'!$AA$12="Catastrófico"),CONCATENATE("R1C",'Mapa de Riesgos'!$O$12),"")</f>
        <v/>
      </c>
      <c r="AI46" s="8" t="str">
        <f>IF(AND('Mapa de Riesgos'!$Y$13="Muy Baja",'Mapa de Riesgos'!$AA$13="Catastrófico"),CONCATENATE("R1C",'Mapa de Riesgos'!$O$13),"")</f>
        <v/>
      </c>
      <c r="AJ46" s="8" t="str">
        <f>IF(AND('Mapa de Riesgos'!$Y$14="Muy Baja",'Mapa de Riesgos'!$AA$14="Catastrófico"),CONCATENATE("R1C",'Mapa de Riesgos'!$O$14),"")</f>
        <v/>
      </c>
      <c r="AK46" s="8" t="str">
        <f>IF(AND('Mapa de Riesgos'!$Y$15="Muy Baja",'Mapa de Riesgos'!$AA$15="Catastrófico"),CONCATENATE("R1C",'Mapa de Riesgos'!$O$15),"")</f>
        <v/>
      </c>
      <c r="AL46" s="8" t="str">
        <f>IF(AND('Mapa de Riesgos'!$Y$16="Muy Baja",'Mapa de Riesgos'!$AA$16="Catastrófico"),CONCATENATE("R1C",'Mapa de Riesgos'!$O$16),"")</f>
        <v/>
      </c>
      <c r="AM46" s="9" t="str">
        <f>IF(AND('Mapa de Riesgos'!$Y$17="Muy Baja",'Mapa de Riesgos'!$AA$17="Catastrófico"),CONCATENATE("R1C",'Mapa de Riesgos'!$O$17),"")</f>
        <v/>
      </c>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row>
    <row r="47" spans="1:80" ht="46.5" customHeight="1" x14ac:dyDescent="0.25">
      <c r="A47" s="41"/>
      <c r="B47" s="169"/>
      <c r="C47" s="169"/>
      <c r="D47" s="170"/>
      <c r="E47" s="266"/>
      <c r="F47" s="267"/>
      <c r="G47" s="267"/>
      <c r="H47" s="267"/>
      <c r="I47" s="283"/>
      <c r="J47" s="34" t="str">
        <f>IF(AND('Mapa de Riesgos'!$Y$18="Muy Baja",'Mapa de Riesgos'!$AA$18="Leve"),CONCATENATE("R2C",'Mapa de Riesgos'!$O$18),"")</f>
        <v/>
      </c>
      <c r="K47" s="35" t="str">
        <f>IF(AND('Mapa de Riesgos'!$Y$19="Muy Baja",'Mapa de Riesgos'!$AA$19="Leve"),CONCATENATE("R2C",'Mapa de Riesgos'!$O$19),"")</f>
        <v/>
      </c>
      <c r="L47" s="35" t="str">
        <f>IF(AND('Mapa de Riesgos'!$Y$20="Muy Baja",'Mapa de Riesgos'!$AA$20="Leve"),CONCATENATE("R2C",'Mapa de Riesgos'!$O$20),"")</f>
        <v/>
      </c>
      <c r="M47" s="35" t="str">
        <f>IF(AND('Mapa de Riesgos'!$Y$21="Muy Baja",'Mapa de Riesgos'!$AA$21="Leve"),CONCATENATE("R2C",'Mapa de Riesgos'!$O$21),"")</f>
        <v/>
      </c>
      <c r="N47" s="35" t="str">
        <f>IF(AND('Mapa de Riesgos'!$Y$22="Muy Baja",'Mapa de Riesgos'!$AA$22="Leve"),CONCATENATE("R2C",'Mapa de Riesgos'!$O$22),"")</f>
        <v/>
      </c>
      <c r="O47" s="36" t="str">
        <f>IF(AND('Mapa de Riesgos'!$Y$23="Muy Baja",'Mapa de Riesgos'!$AA$23="Leve"),CONCATENATE("R2C",'Mapa de Riesgos'!$O$23),"")</f>
        <v/>
      </c>
      <c r="P47" s="34" t="str">
        <f>IF(AND('Mapa de Riesgos'!$Y$18="Muy Baja",'Mapa de Riesgos'!$AA$18="Menor"),CONCATENATE("R2C",'Mapa de Riesgos'!$O$18),"")</f>
        <v/>
      </c>
      <c r="Q47" s="35" t="str">
        <f>IF(AND('Mapa de Riesgos'!$Y$19="Muy Baja",'Mapa de Riesgos'!$AA$19="Menor"),CONCATENATE("R2C",'Mapa de Riesgos'!$O$19),"")</f>
        <v/>
      </c>
      <c r="R47" s="35" t="str">
        <f>IF(AND('Mapa de Riesgos'!$Y$20="Muy Baja",'Mapa de Riesgos'!$AA$20="Menor"),CONCATENATE("R2C",'Mapa de Riesgos'!$O$20),"")</f>
        <v/>
      </c>
      <c r="S47" s="35" t="str">
        <f>IF(AND('Mapa de Riesgos'!$Y$21="Muy Baja",'Mapa de Riesgos'!$AA$21="Menor"),CONCATENATE("R2C",'Mapa de Riesgos'!$O$21),"")</f>
        <v/>
      </c>
      <c r="T47" s="35" t="str">
        <f>IF(AND('Mapa de Riesgos'!$Y$22="Muy Baja",'Mapa de Riesgos'!$AA$22="Menor"),CONCATENATE("R2C",'Mapa de Riesgos'!$O$22),"")</f>
        <v/>
      </c>
      <c r="U47" s="36" t="str">
        <f>IF(AND('Mapa de Riesgos'!$Y$23="Muy Baja",'Mapa de Riesgos'!$AA$23="Menor"),CONCATENATE("R2C",'Mapa de Riesgos'!$O$23),"")</f>
        <v/>
      </c>
      <c r="V47" s="25" t="str">
        <f>IF(AND('Mapa de Riesgos'!$Y$18="Muy Baja",'Mapa de Riesgos'!$AA$18="Moderado"),CONCATENATE("R2C",'Mapa de Riesgos'!$O$18),"")</f>
        <v/>
      </c>
      <c r="W47" s="26" t="str">
        <f>IF(AND('Mapa de Riesgos'!$Y$19="Muy Baja",'Mapa de Riesgos'!$AA$19="Moderado"),CONCATENATE("R2C",'Mapa de Riesgos'!$O$19),"")</f>
        <v/>
      </c>
      <c r="X47" s="26" t="str">
        <f>IF(AND('Mapa de Riesgos'!$Y$20="Muy Baja",'Mapa de Riesgos'!$AA$20="Moderado"),CONCATENATE("R2C",'Mapa de Riesgos'!$O$20),"")</f>
        <v/>
      </c>
      <c r="Y47" s="26" t="str">
        <f>IF(AND('Mapa de Riesgos'!$Y$21="Muy Baja",'Mapa de Riesgos'!$AA$21="Moderado"),CONCATENATE("R2C",'Mapa de Riesgos'!$O$21),"")</f>
        <v/>
      </c>
      <c r="Z47" s="26" t="str">
        <f>IF(AND('Mapa de Riesgos'!$Y$22="Muy Baja",'Mapa de Riesgos'!$AA$22="Moderado"),CONCATENATE("R2C",'Mapa de Riesgos'!$O$22),"")</f>
        <v/>
      </c>
      <c r="AA47" s="27" t="str">
        <f>IF(AND('Mapa de Riesgos'!$Y$23="Muy Baja",'Mapa de Riesgos'!$AA$23="Moderado"),CONCATENATE("R2C",'Mapa de Riesgos'!$O$23),"")</f>
        <v/>
      </c>
      <c r="AB47" s="10" t="str">
        <f>IF(AND('Mapa de Riesgos'!$Y$18="Muy Baja",'Mapa de Riesgos'!$AA$18="Mayor"),CONCATENATE("R2C",'Mapa de Riesgos'!$O$18),"")</f>
        <v/>
      </c>
      <c r="AC47" s="11" t="str">
        <f>IF(AND('Mapa de Riesgos'!$Y$19="Muy Baja",'Mapa de Riesgos'!$AA$19="Mayor"),CONCATENATE("R2C",'Mapa de Riesgos'!$O$19),"")</f>
        <v/>
      </c>
      <c r="AD47" s="11" t="str">
        <f>IF(AND('Mapa de Riesgos'!$Y$20="Muy Baja",'Mapa de Riesgos'!$AA$20="Mayor"),CONCATENATE("R2C",'Mapa de Riesgos'!$O$20),"")</f>
        <v/>
      </c>
      <c r="AE47" s="11" t="str">
        <f>IF(AND('Mapa de Riesgos'!$Y$21="Muy Baja",'Mapa de Riesgos'!$AA$21="Mayor"),CONCATENATE("R2C",'Mapa de Riesgos'!$O$21),"")</f>
        <v/>
      </c>
      <c r="AF47" s="11" t="str">
        <f>IF(AND('Mapa de Riesgos'!$Y$22="Muy Baja",'Mapa de Riesgos'!$AA$22="Mayor"),CONCATENATE("R2C",'Mapa de Riesgos'!$O$22),"")</f>
        <v/>
      </c>
      <c r="AG47" s="12" t="str">
        <f>IF(AND('Mapa de Riesgos'!$Y$23="Muy Baja",'Mapa de Riesgos'!$AA$23="Mayor"),CONCATENATE("R2C",'Mapa de Riesgos'!$O$23),"")</f>
        <v/>
      </c>
      <c r="AH47" s="13" t="str">
        <f>IF(AND('Mapa de Riesgos'!$Y$18="Muy Baja",'Mapa de Riesgos'!$AA$18="Catastrófico"),CONCATENATE("R2C",'Mapa de Riesgos'!$O$18),"")</f>
        <v/>
      </c>
      <c r="AI47" s="14" t="str">
        <f>IF(AND('Mapa de Riesgos'!$Y$19="Muy Baja",'Mapa de Riesgos'!$AA$19="Catastrófico"),CONCATENATE("R2C",'Mapa de Riesgos'!$O$19),"")</f>
        <v/>
      </c>
      <c r="AJ47" s="14" t="str">
        <f>IF(AND('Mapa de Riesgos'!$Y$20="Muy Baja",'Mapa de Riesgos'!$AA$20="Catastrófico"),CONCATENATE("R2C",'Mapa de Riesgos'!$O$20),"")</f>
        <v/>
      </c>
      <c r="AK47" s="14" t="str">
        <f>IF(AND('Mapa de Riesgos'!$Y$21="Muy Baja",'Mapa de Riesgos'!$AA$21="Catastrófico"),CONCATENATE("R2C",'Mapa de Riesgos'!$O$21),"")</f>
        <v/>
      </c>
      <c r="AL47" s="14" t="str">
        <f>IF(AND('Mapa de Riesgos'!$Y$22="Muy Baja",'Mapa de Riesgos'!$AA$22="Catastrófico"),CONCATENATE("R2C",'Mapa de Riesgos'!$O$22),"")</f>
        <v/>
      </c>
      <c r="AM47" s="15" t="str">
        <f>IF(AND('Mapa de Riesgos'!$Y$23="Muy Baja",'Mapa de Riesgos'!$AA$23="Catastrófico"),CONCATENATE("R2C",'Mapa de Riesgos'!$O$23),"")</f>
        <v/>
      </c>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row>
    <row r="48" spans="1:80" ht="15" customHeight="1" x14ac:dyDescent="0.25">
      <c r="A48" s="41"/>
      <c r="B48" s="169"/>
      <c r="C48" s="169"/>
      <c r="D48" s="170"/>
      <c r="E48" s="266"/>
      <c r="F48" s="267"/>
      <c r="G48" s="267"/>
      <c r="H48" s="267"/>
      <c r="I48" s="283"/>
      <c r="J48" s="34" t="str">
        <f>IF(AND('Mapa de Riesgos'!$Y$24="Muy Baja",'Mapa de Riesgos'!$AA$24="Leve"),CONCATENATE("R3C",'Mapa de Riesgos'!$O$24),"")</f>
        <v/>
      </c>
      <c r="K48" s="35" t="str">
        <f>IF(AND('Mapa de Riesgos'!$Y$25="Muy Baja",'Mapa de Riesgos'!$AA$25="Leve"),CONCATENATE("R3C",'Mapa de Riesgos'!$O$25),"")</f>
        <v/>
      </c>
      <c r="L48" s="35" t="str">
        <f>IF(AND('Mapa de Riesgos'!$Y$26="Muy Baja",'Mapa de Riesgos'!$AA$26="Leve"),CONCATENATE("R3C",'Mapa de Riesgos'!$O$26),"")</f>
        <v/>
      </c>
      <c r="M48" s="35" t="str">
        <f>IF(AND('Mapa de Riesgos'!$Y$27="Muy Baja",'Mapa de Riesgos'!$AA$27="Leve"),CONCATENATE("R3C",'Mapa de Riesgos'!$O$27),"")</f>
        <v/>
      </c>
      <c r="N48" s="35" t="str">
        <f>IF(AND('Mapa de Riesgos'!$Y$28="Muy Baja",'Mapa de Riesgos'!$AA$28="Leve"),CONCATENATE("R3C",'Mapa de Riesgos'!$O$28),"")</f>
        <v/>
      </c>
      <c r="O48" s="36" t="str">
        <f>IF(AND('Mapa de Riesgos'!$Y$29="Muy Baja",'Mapa de Riesgos'!$AA$29="Leve"),CONCATENATE("R3C",'Mapa de Riesgos'!$O$29),"")</f>
        <v/>
      </c>
      <c r="P48" s="34" t="str">
        <f>IF(AND('Mapa de Riesgos'!$Y$24="Muy Baja",'Mapa de Riesgos'!$AA$24="Menor"),CONCATENATE("R3C",'Mapa de Riesgos'!$O$24),"")</f>
        <v/>
      </c>
      <c r="Q48" s="35" t="str">
        <f>IF(AND('Mapa de Riesgos'!$Y$25="Muy Baja",'Mapa de Riesgos'!$AA$25="Menor"),CONCATENATE("R3C",'Mapa de Riesgos'!$O$25),"")</f>
        <v/>
      </c>
      <c r="R48" s="35" t="str">
        <f>IF(AND('Mapa de Riesgos'!$Y$26="Muy Baja",'Mapa de Riesgos'!$AA$26="Menor"),CONCATENATE("R3C",'Mapa de Riesgos'!$O$26),"")</f>
        <v/>
      </c>
      <c r="S48" s="35" t="str">
        <f>IF(AND('Mapa de Riesgos'!$Y$27="Muy Baja",'Mapa de Riesgos'!$AA$27="Menor"),CONCATENATE("R3C",'Mapa de Riesgos'!$O$27),"")</f>
        <v/>
      </c>
      <c r="T48" s="35" t="str">
        <f>IF(AND('Mapa de Riesgos'!$Y$28="Muy Baja",'Mapa de Riesgos'!$AA$28="Menor"),CONCATENATE("R3C",'Mapa de Riesgos'!$O$28),"")</f>
        <v/>
      </c>
      <c r="U48" s="36" t="str">
        <f>IF(AND('Mapa de Riesgos'!$Y$29="Muy Baja",'Mapa de Riesgos'!$AA$29="Menor"),CONCATENATE("R3C",'Mapa de Riesgos'!$O$29),"")</f>
        <v/>
      </c>
      <c r="V48" s="25" t="str">
        <f>IF(AND('Mapa de Riesgos'!$Y$24="Muy Baja",'Mapa de Riesgos'!$AA$24="Moderado"),CONCATENATE("R3C",'Mapa de Riesgos'!$O$24),"")</f>
        <v/>
      </c>
      <c r="W48" s="26" t="str">
        <f>IF(AND('Mapa de Riesgos'!$Y$25="Muy Baja",'Mapa de Riesgos'!$AA$25="Moderado"),CONCATENATE("R3C",'Mapa de Riesgos'!$O$25),"")</f>
        <v/>
      </c>
      <c r="X48" s="26" t="str">
        <f>IF(AND('Mapa de Riesgos'!$Y$26="Muy Baja",'Mapa de Riesgos'!$AA$26="Moderado"),CONCATENATE("R3C",'Mapa de Riesgos'!$O$26),"")</f>
        <v/>
      </c>
      <c r="Y48" s="26" t="str">
        <f>IF(AND('Mapa de Riesgos'!$Y$27="Muy Baja",'Mapa de Riesgos'!$AA$27="Moderado"),CONCATENATE("R3C",'Mapa de Riesgos'!$O$27),"")</f>
        <v/>
      </c>
      <c r="Z48" s="26" t="str">
        <f>IF(AND('Mapa de Riesgos'!$Y$28="Muy Baja",'Mapa de Riesgos'!$AA$28="Moderado"),CONCATENATE("R3C",'Mapa de Riesgos'!$O$28),"")</f>
        <v/>
      </c>
      <c r="AA48" s="27" t="str">
        <f>IF(AND('Mapa de Riesgos'!$Y$29="Muy Baja",'Mapa de Riesgos'!$AA$29="Moderado"),CONCATENATE("R3C",'Mapa de Riesgos'!$O$29),"")</f>
        <v/>
      </c>
      <c r="AB48" s="10" t="str">
        <f>IF(AND('Mapa de Riesgos'!$Y$24="Muy Baja",'Mapa de Riesgos'!$AA$24="Mayor"),CONCATENATE("R3C",'Mapa de Riesgos'!$O$24),"")</f>
        <v/>
      </c>
      <c r="AC48" s="11" t="str">
        <f>IF(AND('Mapa de Riesgos'!$Y$25="Muy Baja",'Mapa de Riesgos'!$AA$25="Mayor"),CONCATENATE("R3C",'Mapa de Riesgos'!$O$25),"")</f>
        <v/>
      </c>
      <c r="AD48" s="11" t="str">
        <f>IF(AND('Mapa de Riesgos'!$Y$26="Muy Baja",'Mapa de Riesgos'!$AA$26="Mayor"),CONCATENATE("R3C",'Mapa de Riesgos'!$O$26),"")</f>
        <v/>
      </c>
      <c r="AE48" s="11" t="str">
        <f>IF(AND('Mapa de Riesgos'!$Y$27="Muy Baja",'Mapa de Riesgos'!$AA$27="Mayor"),CONCATENATE("R3C",'Mapa de Riesgos'!$O$27),"")</f>
        <v/>
      </c>
      <c r="AF48" s="11" t="str">
        <f>IF(AND('Mapa de Riesgos'!$Y$28="Muy Baja",'Mapa de Riesgos'!$AA$28="Mayor"),CONCATENATE("R3C",'Mapa de Riesgos'!$O$28),"")</f>
        <v/>
      </c>
      <c r="AG48" s="12" t="str">
        <f>IF(AND('Mapa de Riesgos'!$Y$29="Muy Baja",'Mapa de Riesgos'!$AA$29="Mayor"),CONCATENATE("R3C",'Mapa de Riesgos'!$O$29),"")</f>
        <v/>
      </c>
      <c r="AH48" s="13" t="str">
        <f>IF(AND('Mapa de Riesgos'!$Y$24="Muy Baja",'Mapa de Riesgos'!$AA$24="Catastrófico"),CONCATENATE("R3C",'Mapa de Riesgos'!$O$24),"")</f>
        <v/>
      </c>
      <c r="AI48" s="14" t="str">
        <f>IF(AND('Mapa de Riesgos'!$Y$25="Muy Baja",'Mapa de Riesgos'!$AA$25="Catastrófico"),CONCATENATE("R3C",'Mapa de Riesgos'!$O$25),"")</f>
        <v/>
      </c>
      <c r="AJ48" s="14" t="str">
        <f>IF(AND('Mapa de Riesgos'!$Y$26="Muy Baja",'Mapa de Riesgos'!$AA$26="Catastrófico"),CONCATENATE("R3C",'Mapa de Riesgos'!$O$26),"")</f>
        <v/>
      </c>
      <c r="AK48" s="14" t="str">
        <f>IF(AND('Mapa de Riesgos'!$Y$27="Muy Baja",'Mapa de Riesgos'!$AA$27="Catastrófico"),CONCATENATE("R3C",'Mapa de Riesgos'!$O$27),"")</f>
        <v/>
      </c>
      <c r="AL48" s="14" t="str">
        <f>IF(AND('Mapa de Riesgos'!$Y$28="Muy Baja",'Mapa de Riesgos'!$AA$28="Catastrófico"),CONCATENATE("R3C",'Mapa de Riesgos'!$O$28),"")</f>
        <v/>
      </c>
      <c r="AM48" s="15" t="str">
        <f>IF(AND('Mapa de Riesgos'!$Y$29="Muy Baja",'Mapa de Riesgos'!$AA$29="Catastrófico"),CONCATENATE("R3C",'Mapa de Riesgos'!$O$29),"")</f>
        <v/>
      </c>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row>
    <row r="49" spans="1:80" ht="15" customHeight="1" x14ac:dyDescent="0.25">
      <c r="A49" s="41"/>
      <c r="B49" s="169"/>
      <c r="C49" s="169"/>
      <c r="D49" s="170"/>
      <c r="E49" s="268"/>
      <c r="F49" s="267"/>
      <c r="G49" s="267"/>
      <c r="H49" s="267"/>
      <c r="I49" s="283"/>
      <c r="J49" s="34" t="str">
        <f>IF(AND('Mapa de Riesgos'!$Y$30="Muy Baja",'Mapa de Riesgos'!$AA$30="Leve"),CONCATENATE("R4C",'Mapa de Riesgos'!$O$30),"")</f>
        <v/>
      </c>
      <c r="K49" s="35" t="str">
        <f>IF(AND('Mapa de Riesgos'!$Y$32="Muy Baja",'Mapa de Riesgos'!$AA$32="Leve"),CONCATENATE("R4C",'Mapa de Riesgos'!$O$32),"")</f>
        <v/>
      </c>
      <c r="L49" s="35" t="str">
        <f>IF(AND('Mapa de Riesgos'!$Y$33="Muy Baja",'Mapa de Riesgos'!$AA$33="Leve"),CONCATENATE("R4C",'Mapa de Riesgos'!$O$33),"")</f>
        <v/>
      </c>
      <c r="M49" s="35" t="str">
        <f>IF(AND('Mapa de Riesgos'!$Y$34="Muy Baja",'Mapa de Riesgos'!$AA$34="Leve"),CONCATENATE("R4C",'Mapa de Riesgos'!$O$34),"")</f>
        <v/>
      </c>
      <c r="N49" s="35" t="str">
        <f>IF(AND('Mapa de Riesgos'!$Y$35="Muy Baja",'Mapa de Riesgos'!$AA$35="Leve"),CONCATENATE("R4C",'Mapa de Riesgos'!$O$35),"")</f>
        <v/>
      </c>
      <c r="O49" s="36" t="str">
        <f>IF(AND('Mapa de Riesgos'!$Y$36="Muy Baja",'Mapa de Riesgos'!$AA$36="Leve"),CONCATENATE("R4C",'Mapa de Riesgos'!$O$36),"")</f>
        <v/>
      </c>
      <c r="P49" s="34" t="str">
        <f>IF(AND('Mapa de Riesgos'!$Y$30="Muy Baja",'Mapa de Riesgos'!$AA$30="Menor"),CONCATENATE("R4C",'Mapa de Riesgos'!$O$30),"")</f>
        <v/>
      </c>
      <c r="Q49" s="35" t="str">
        <f>IF(AND('Mapa de Riesgos'!$Y$32="Muy Baja",'Mapa de Riesgos'!$AA$32="Menor"),CONCATENATE("R4C",'Mapa de Riesgos'!$O$32),"")</f>
        <v/>
      </c>
      <c r="R49" s="35" t="str">
        <f>IF(AND('Mapa de Riesgos'!$Y$33="Muy Baja",'Mapa de Riesgos'!$AA$33="Menor"),CONCATENATE("R4C",'Mapa de Riesgos'!$O$33),"")</f>
        <v/>
      </c>
      <c r="S49" s="35" t="str">
        <f>IF(AND('Mapa de Riesgos'!$Y$34="Muy Baja",'Mapa de Riesgos'!$AA$34="Menor"),CONCATENATE("R4C",'Mapa de Riesgos'!$O$34),"")</f>
        <v/>
      </c>
      <c r="T49" s="35" t="str">
        <f>IF(AND('Mapa de Riesgos'!$Y$35="Muy Baja",'Mapa de Riesgos'!$AA$35="Menor"),CONCATENATE("R4C",'Mapa de Riesgos'!$O$35),"")</f>
        <v/>
      </c>
      <c r="U49" s="36" t="str">
        <f>IF(AND('Mapa de Riesgos'!$Y$36="Muy Baja",'Mapa de Riesgos'!$AA$36="Menor"),CONCATENATE("R4C",'Mapa de Riesgos'!$O$36),"")</f>
        <v/>
      </c>
      <c r="V49" s="25" t="str">
        <f>IF(AND('Mapa de Riesgos'!$Y$30="Muy Baja",'Mapa de Riesgos'!$AA$30="Moderado"),CONCATENATE("R4C",'Mapa de Riesgos'!$O$30),"")</f>
        <v/>
      </c>
      <c r="W49" s="26" t="str">
        <f>IF(AND('Mapa de Riesgos'!$Y$32="Muy Baja",'Mapa de Riesgos'!$AA$32="Moderado"),CONCATENATE("R4C",'Mapa de Riesgos'!$O$32),"")</f>
        <v/>
      </c>
      <c r="X49" s="26" t="str">
        <f>IF(AND('Mapa de Riesgos'!$Y$33="Muy Baja",'Mapa de Riesgos'!$AA$33="Moderado"),CONCATENATE("R4C",'Mapa de Riesgos'!$O$33),"")</f>
        <v/>
      </c>
      <c r="Y49" s="26" t="str">
        <f>IF(AND('Mapa de Riesgos'!$Y$34="Muy Baja",'Mapa de Riesgos'!$AA$34="Moderado"),CONCATENATE("R4C",'Mapa de Riesgos'!$O$34),"")</f>
        <v/>
      </c>
      <c r="Z49" s="26" t="str">
        <f>IF(AND('Mapa de Riesgos'!$Y$35="Muy Baja",'Mapa de Riesgos'!$AA$35="Moderado"),CONCATENATE("R4C",'Mapa de Riesgos'!$O$35),"")</f>
        <v/>
      </c>
      <c r="AA49" s="27" t="str">
        <f>IF(AND('Mapa de Riesgos'!$Y$36="Muy Baja",'Mapa de Riesgos'!$AA$36="Moderado"),CONCATENATE("R4C",'Mapa de Riesgos'!$O$36),"")</f>
        <v/>
      </c>
      <c r="AB49" s="10" t="str">
        <f>IF(AND('Mapa de Riesgos'!$Y$30="Muy Baja",'Mapa de Riesgos'!$AA$30="Mayor"),CONCATENATE("R4C",'Mapa de Riesgos'!$O$30),"")</f>
        <v/>
      </c>
      <c r="AC49" s="11" t="str">
        <f>IF(AND('Mapa de Riesgos'!$Y$32="Muy Baja",'Mapa de Riesgos'!$AA$32="Mayor"),CONCATENATE("R4C",'Mapa de Riesgos'!$O$32),"")</f>
        <v/>
      </c>
      <c r="AD49" s="11" t="str">
        <f>IF(AND('Mapa de Riesgos'!$Y$33="Muy Baja",'Mapa de Riesgos'!$AA$33="Mayor"),CONCATENATE("R4C",'Mapa de Riesgos'!$O$33),"")</f>
        <v/>
      </c>
      <c r="AE49" s="11" t="str">
        <f>IF(AND('Mapa de Riesgos'!$Y$34="Muy Baja",'Mapa de Riesgos'!$AA$34="Mayor"),CONCATENATE("R4C",'Mapa de Riesgos'!$O$34),"")</f>
        <v/>
      </c>
      <c r="AF49" s="11" t="str">
        <f>IF(AND('Mapa de Riesgos'!$Y$35="Muy Baja",'Mapa de Riesgos'!$AA$35="Mayor"),CONCATENATE("R4C",'Mapa de Riesgos'!$O$35),"")</f>
        <v/>
      </c>
      <c r="AG49" s="12" t="str">
        <f>IF(AND('Mapa de Riesgos'!$Y$36="Muy Baja",'Mapa de Riesgos'!$AA$36="Mayor"),CONCATENATE("R4C",'Mapa de Riesgos'!$O$36),"")</f>
        <v/>
      </c>
      <c r="AH49" s="13" t="str">
        <f>IF(AND('Mapa de Riesgos'!$Y$30="Muy Baja",'Mapa de Riesgos'!$AA$30="Catastrófico"),CONCATENATE("R4C",'Mapa de Riesgos'!$O$30),"")</f>
        <v/>
      </c>
      <c r="AI49" s="14" t="str">
        <f>IF(AND('Mapa de Riesgos'!$Y$32="Muy Baja",'Mapa de Riesgos'!$AA$32="Catastrófico"),CONCATENATE("R4C",'Mapa de Riesgos'!$O$32),"")</f>
        <v/>
      </c>
      <c r="AJ49" s="14" t="str">
        <f>IF(AND('Mapa de Riesgos'!$Y$33="Muy Baja",'Mapa de Riesgos'!$AA$33="Catastrófico"),CONCATENATE("R4C",'Mapa de Riesgos'!$O$33),"")</f>
        <v/>
      </c>
      <c r="AK49" s="14" t="str">
        <f>IF(AND('Mapa de Riesgos'!$Y$34="Muy Baja",'Mapa de Riesgos'!$AA$34="Catastrófico"),CONCATENATE("R4C",'Mapa de Riesgos'!$O$34),"")</f>
        <v/>
      </c>
      <c r="AL49" s="14" t="str">
        <f>IF(AND('Mapa de Riesgos'!$Y$35="Muy Baja",'Mapa de Riesgos'!$AA$35="Catastrófico"),CONCATENATE("R4C",'Mapa de Riesgos'!$O$35),"")</f>
        <v/>
      </c>
      <c r="AM49" s="15" t="str">
        <f>IF(AND('Mapa de Riesgos'!$Y$36="Muy Baja",'Mapa de Riesgos'!$AA$36="Catastrófico"),CONCATENATE("R4C",'Mapa de Riesgos'!$O$36),"")</f>
        <v/>
      </c>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row>
    <row r="50" spans="1:80" ht="15" customHeight="1" x14ac:dyDescent="0.25">
      <c r="A50" s="41"/>
      <c r="B50" s="169"/>
      <c r="C50" s="169"/>
      <c r="D50" s="170"/>
      <c r="E50" s="268"/>
      <c r="F50" s="267"/>
      <c r="G50" s="267"/>
      <c r="H50" s="267"/>
      <c r="I50" s="283"/>
      <c r="J50" s="34" t="str">
        <f>IF(AND('Mapa de Riesgos'!$Y$37="Muy Baja",'Mapa de Riesgos'!$AA$37="Leve"),CONCATENATE("R5C",'Mapa de Riesgos'!$O$37),"")</f>
        <v/>
      </c>
      <c r="K50" s="35" t="str">
        <f>IF(AND('Mapa de Riesgos'!$Y$38="Muy Baja",'Mapa de Riesgos'!$AA$38="Leve"),CONCATENATE("R5C",'Mapa de Riesgos'!$O$38),"")</f>
        <v/>
      </c>
      <c r="L50" s="35" t="str">
        <f>IF(AND('Mapa de Riesgos'!$Y$39="Muy Baja",'Mapa de Riesgos'!$AA$39="Leve"),CONCATENATE("R5C",'Mapa de Riesgos'!$O$39),"")</f>
        <v/>
      </c>
      <c r="M50" s="35" t="str">
        <f>IF(AND('Mapa de Riesgos'!$Y$40="Muy Baja",'Mapa de Riesgos'!$AA$40="Leve"),CONCATENATE("R5C",'Mapa de Riesgos'!$O$40),"")</f>
        <v/>
      </c>
      <c r="N50" s="35" t="str">
        <f>IF(AND('Mapa de Riesgos'!$Y$41="Muy Baja",'Mapa de Riesgos'!$AA$41="Leve"),CONCATENATE("R5C",'Mapa de Riesgos'!$O$41),"")</f>
        <v/>
      </c>
      <c r="O50" s="36" t="str">
        <f>IF(AND('Mapa de Riesgos'!$Y$42="Muy Baja",'Mapa de Riesgos'!$AA$42="Leve"),CONCATENATE("R5C",'Mapa de Riesgos'!$O$42),"")</f>
        <v/>
      </c>
      <c r="P50" s="34" t="str">
        <f>IF(AND('Mapa de Riesgos'!$Y$37="Muy Baja",'Mapa de Riesgos'!$AA$37="Menor"),CONCATENATE("R5C",'Mapa de Riesgos'!$O$37),"")</f>
        <v/>
      </c>
      <c r="Q50" s="35" t="str">
        <f>IF(AND('Mapa de Riesgos'!$Y$38="Muy Baja",'Mapa de Riesgos'!$AA$38="Menor"),CONCATENATE("R5C",'Mapa de Riesgos'!$O$38),"")</f>
        <v/>
      </c>
      <c r="R50" s="35" t="str">
        <f>IF(AND('Mapa de Riesgos'!$Y$39="Muy Baja",'Mapa de Riesgos'!$AA$39="Menor"),CONCATENATE("R5C",'Mapa de Riesgos'!$O$39),"")</f>
        <v/>
      </c>
      <c r="S50" s="35" t="str">
        <f>IF(AND('Mapa de Riesgos'!$Y$40="Muy Baja",'Mapa de Riesgos'!$AA$40="Menor"),CONCATENATE("R5C",'Mapa de Riesgos'!$O$40),"")</f>
        <v/>
      </c>
      <c r="T50" s="35" t="str">
        <f>IF(AND('Mapa de Riesgos'!$Y$41="Muy Baja",'Mapa de Riesgos'!$AA$41="Menor"),CONCATENATE("R5C",'Mapa de Riesgos'!$O$41),"")</f>
        <v/>
      </c>
      <c r="U50" s="36" t="str">
        <f>IF(AND('Mapa de Riesgos'!$Y$42="Muy Baja",'Mapa de Riesgos'!$AA$42="Menor"),CONCATENATE("R5C",'Mapa de Riesgos'!$O$42),"")</f>
        <v/>
      </c>
      <c r="V50" s="25" t="str">
        <f>IF(AND('Mapa de Riesgos'!$Y$37="Muy Baja",'Mapa de Riesgos'!$AA$37="Moderado"),CONCATENATE("R5C",'Mapa de Riesgos'!$O$37),"")</f>
        <v/>
      </c>
      <c r="W50" s="26" t="str">
        <f>IF(AND('Mapa de Riesgos'!$Y$38="Muy Baja",'Mapa de Riesgos'!$AA$38="Moderado"),CONCATENATE("R5C",'Mapa de Riesgos'!$O$38),"")</f>
        <v/>
      </c>
      <c r="X50" s="26" t="str">
        <f>IF(AND('Mapa de Riesgos'!$Y$39="Muy Baja",'Mapa de Riesgos'!$AA$39="Moderado"),CONCATENATE("R5C",'Mapa de Riesgos'!$O$39),"")</f>
        <v/>
      </c>
      <c r="Y50" s="26" t="str">
        <f>IF(AND('Mapa de Riesgos'!$Y$40="Muy Baja",'Mapa de Riesgos'!$AA$40="Moderado"),CONCATENATE("R5C",'Mapa de Riesgos'!$O$40),"")</f>
        <v/>
      </c>
      <c r="Z50" s="26" t="str">
        <f>IF(AND('Mapa de Riesgos'!$Y$41="Muy Baja",'Mapa de Riesgos'!$AA$41="Moderado"),CONCATENATE("R5C",'Mapa de Riesgos'!$O$41),"")</f>
        <v/>
      </c>
      <c r="AA50" s="27" t="str">
        <f>IF(AND('Mapa de Riesgos'!$Y$42="Muy Baja",'Mapa de Riesgos'!$AA$42="Moderado"),CONCATENATE("R5C",'Mapa de Riesgos'!$O$42),"")</f>
        <v/>
      </c>
      <c r="AB50" s="10" t="str">
        <f>IF(AND('Mapa de Riesgos'!$Y$37="Muy Baja",'Mapa de Riesgos'!$AA$37="Mayor"),CONCATENATE("R5C",'Mapa de Riesgos'!$O$37),"")</f>
        <v/>
      </c>
      <c r="AC50" s="11" t="str">
        <f>IF(AND('Mapa de Riesgos'!$Y$38="Muy Baja",'Mapa de Riesgos'!$AA$38="Mayor"),CONCATENATE("R5C",'Mapa de Riesgos'!$O$38),"")</f>
        <v/>
      </c>
      <c r="AD50" s="11" t="str">
        <f>IF(AND('Mapa de Riesgos'!$Y$39="Muy Baja",'Mapa de Riesgos'!$AA$39="Mayor"),CONCATENATE("R5C",'Mapa de Riesgos'!$O$39),"")</f>
        <v/>
      </c>
      <c r="AE50" s="11" t="str">
        <f>IF(AND('Mapa de Riesgos'!$Y$40="Muy Baja",'Mapa de Riesgos'!$AA$40="Mayor"),CONCATENATE("R5C",'Mapa de Riesgos'!$O$40),"")</f>
        <v/>
      </c>
      <c r="AF50" s="11" t="str">
        <f>IF(AND('Mapa de Riesgos'!$Y$41="Muy Baja",'Mapa de Riesgos'!$AA$41="Mayor"),CONCATENATE("R5C",'Mapa de Riesgos'!$O$41),"")</f>
        <v/>
      </c>
      <c r="AG50" s="12" t="str">
        <f>IF(AND('Mapa de Riesgos'!$Y$42="Muy Baja",'Mapa de Riesgos'!$AA$42="Mayor"),CONCATENATE("R5C",'Mapa de Riesgos'!$O$42),"")</f>
        <v/>
      </c>
      <c r="AH50" s="13" t="str">
        <f>IF(AND('Mapa de Riesgos'!$Y$37="Muy Baja",'Mapa de Riesgos'!$AA$37="Catastrófico"),CONCATENATE("R5C",'Mapa de Riesgos'!$O$37),"")</f>
        <v/>
      </c>
      <c r="AI50" s="14" t="str">
        <f>IF(AND('Mapa de Riesgos'!$Y$38="Muy Baja",'Mapa de Riesgos'!$AA$38="Catastrófico"),CONCATENATE("R5C",'Mapa de Riesgos'!$O$38),"")</f>
        <v/>
      </c>
      <c r="AJ50" s="14" t="str">
        <f>IF(AND('Mapa de Riesgos'!$Y$39="Muy Baja",'Mapa de Riesgos'!$AA$39="Catastrófico"),CONCATENATE("R5C",'Mapa de Riesgos'!$O$39),"")</f>
        <v/>
      </c>
      <c r="AK50" s="14" t="str">
        <f>IF(AND('Mapa de Riesgos'!$Y$40="Muy Baja",'Mapa de Riesgos'!$AA$40="Catastrófico"),CONCATENATE("R5C",'Mapa de Riesgos'!$O$40),"")</f>
        <v/>
      </c>
      <c r="AL50" s="14" t="str">
        <f>IF(AND('Mapa de Riesgos'!$Y$41="Muy Baja",'Mapa de Riesgos'!$AA$41="Catastrófico"),CONCATENATE("R5C",'Mapa de Riesgos'!$O$41),"")</f>
        <v/>
      </c>
      <c r="AM50" s="15" t="str">
        <f>IF(AND('Mapa de Riesgos'!$Y$42="Muy Baja",'Mapa de Riesgos'!$AA$42="Catastrófico"),CONCATENATE("R5C",'Mapa de Riesgos'!$O$42),"")</f>
        <v/>
      </c>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row>
    <row r="51" spans="1:80" ht="15" customHeight="1" x14ac:dyDescent="0.25">
      <c r="A51" s="41"/>
      <c r="B51" s="169"/>
      <c r="C51" s="169"/>
      <c r="D51" s="170"/>
      <c r="E51" s="268"/>
      <c r="F51" s="267"/>
      <c r="G51" s="267"/>
      <c r="H51" s="267"/>
      <c r="I51" s="283"/>
      <c r="J51" s="34" t="str">
        <f>IF(AND('Mapa de Riesgos'!$Y$43="Muy Baja",'Mapa de Riesgos'!$AA$43="Leve"),CONCATENATE("R6C",'Mapa de Riesgos'!$O$43),"")</f>
        <v/>
      </c>
      <c r="K51" s="35" t="str">
        <f>IF(AND('Mapa de Riesgos'!$Y$44="Muy Baja",'Mapa de Riesgos'!$AA$44="Leve"),CONCATENATE("R6C",'Mapa de Riesgos'!$O$44),"")</f>
        <v/>
      </c>
      <c r="L51" s="35" t="str">
        <f>IF(AND('Mapa de Riesgos'!$Y$45="Muy Baja",'Mapa de Riesgos'!$AA$45="Leve"),CONCATENATE("R6C",'Mapa de Riesgos'!$O$45),"")</f>
        <v/>
      </c>
      <c r="M51" s="35" t="str">
        <f>IF(AND('Mapa de Riesgos'!$Y$46="Muy Baja",'Mapa de Riesgos'!$AA$46="Leve"),CONCATENATE("R6C",'Mapa de Riesgos'!$O$46),"")</f>
        <v/>
      </c>
      <c r="N51" s="35" t="str">
        <f>IF(AND('Mapa de Riesgos'!$Y$47="Muy Baja",'Mapa de Riesgos'!$AA$47="Leve"),CONCATENATE("R6C",'Mapa de Riesgos'!$O$47),"")</f>
        <v/>
      </c>
      <c r="O51" s="36" t="str">
        <f>IF(AND('Mapa de Riesgos'!$Y$48="Muy Baja",'Mapa de Riesgos'!$AA$48="Leve"),CONCATENATE("R6C",'Mapa de Riesgos'!$O$48),"")</f>
        <v/>
      </c>
      <c r="P51" s="34" t="str">
        <f>IF(AND('Mapa de Riesgos'!$Y$43="Muy Baja",'Mapa de Riesgos'!$AA$43="Menor"),CONCATENATE("R6C",'Mapa de Riesgos'!$O$43),"")</f>
        <v/>
      </c>
      <c r="Q51" s="35" t="str">
        <f>IF(AND('Mapa de Riesgos'!$Y$44="Muy Baja",'Mapa de Riesgos'!$AA$44="Menor"),CONCATENATE("R6C",'Mapa de Riesgos'!$O$44),"")</f>
        <v/>
      </c>
      <c r="R51" s="35" t="str">
        <f>IF(AND('Mapa de Riesgos'!$Y$45="Muy Baja",'Mapa de Riesgos'!$AA$45="Menor"),CONCATENATE("R6C",'Mapa de Riesgos'!$O$45),"")</f>
        <v/>
      </c>
      <c r="S51" s="35" t="str">
        <f>IF(AND('Mapa de Riesgos'!$Y$46="Muy Baja",'Mapa de Riesgos'!$AA$46="Menor"),CONCATENATE("R6C",'Mapa de Riesgos'!$O$46),"")</f>
        <v/>
      </c>
      <c r="T51" s="35" t="str">
        <f>IF(AND('Mapa de Riesgos'!$Y$47="Muy Baja",'Mapa de Riesgos'!$AA$47="Menor"),CONCATENATE("R6C",'Mapa de Riesgos'!$O$47),"")</f>
        <v/>
      </c>
      <c r="U51" s="36" t="str">
        <f>IF(AND('Mapa de Riesgos'!$Y$48="Muy Baja",'Mapa de Riesgos'!$AA$48="Menor"),CONCATENATE("R6C",'Mapa de Riesgos'!$O$48),"")</f>
        <v/>
      </c>
      <c r="V51" s="25" t="str">
        <f>IF(AND('Mapa de Riesgos'!$Y$43="Muy Baja",'Mapa de Riesgos'!$AA$43="Moderado"),CONCATENATE("R6C",'Mapa de Riesgos'!$O$43),"")</f>
        <v/>
      </c>
      <c r="W51" s="26" t="str">
        <f>IF(AND('Mapa de Riesgos'!$Y$44="Muy Baja",'Mapa de Riesgos'!$AA$44="Moderado"),CONCATENATE("R6C",'Mapa de Riesgos'!$O$44),"")</f>
        <v/>
      </c>
      <c r="X51" s="26" t="str">
        <f>IF(AND('Mapa de Riesgos'!$Y$45="Muy Baja",'Mapa de Riesgos'!$AA$45="Moderado"),CONCATENATE("R6C",'Mapa de Riesgos'!$O$45),"")</f>
        <v/>
      </c>
      <c r="Y51" s="26" t="str">
        <f>IF(AND('Mapa de Riesgos'!$Y$46="Muy Baja",'Mapa de Riesgos'!$AA$46="Moderado"),CONCATENATE("R6C",'Mapa de Riesgos'!$O$46),"")</f>
        <v/>
      </c>
      <c r="Z51" s="26" t="str">
        <f>IF(AND('Mapa de Riesgos'!$Y$47="Muy Baja",'Mapa de Riesgos'!$AA$47="Moderado"),CONCATENATE("R6C",'Mapa de Riesgos'!$O$47),"")</f>
        <v/>
      </c>
      <c r="AA51" s="27" t="str">
        <f>IF(AND('Mapa de Riesgos'!$Y$48="Muy Baja",'Mapa de Riesgos'!$AA$48="Moderado"),CONCATENATE("R6C",'Mapa de Riesgos'!$O$48),"")</f>
        <v/>
      </c>
      <c r="AB51" s="10" t="str">
        <f>IF(AND('Mapa de Riesgos'!$Y$43="Muy Baja",'Mapa de Riesgos'!$AA$43="Mayor"),CONCATENATE("R6C",'Mapa de Riesgos'!$O$43),"")</f>
        <v/>
      </c>
      <c r="AC51" s="11" t="str">
        <f>IF(AND('Mapa de Riesgos'!$Y$44="Muy Baja",'Mapa de Riesgos'!$AA$44="Mayor"),CONCATENATE("R6C",'Mapa de Riesgos'!$O$44),"")</f>
        <v/>
      </c>
      <c r="AD51" s="11" t="str">
        <f>IF(AND('Mapa de Riesgos'!$Y$45="Muy Baja",'Mapa de Riesgos'!$AA$45="Mayor"),CONCATENATE("R6C",'Mapa de Riesgos'!$O$45),"")</f>
        <v/>
      </c>
      <c r="AE51" s="11" t="str">
        <f>IF(AND('Mapa de Riesgos'!$Y$46="Muy Baja",'Mapa de Riesgos'!$AA$46="Mayor"),CONCATENATE("R6C",'Mapa de Riesgos'!$O$46),"")</f>
        <v/>
      </c>
      <c r="AF51" s="11" t="str">
        <f>IF(AND('Mapa de Riesgos'!$Y$47="Muy Baja",'Mapa de Riesgos'!$AA$47="Mayor"),CONCATENATE("R6C",'Mapa de Riesgos'!$O$47),"")</f>
        <v/>
      </c>
      <c r="AG51" s="12" t="str">
        <f>IF(AND('Mapa de Riesgos'!$Y$48="Muy Baja",'Mapa de Riesgos'!$AA$48="Mayor"),CONCATENATE("R6C",'Mapa de Riesgos'!$O$48),"")</f>
        <v/>
      </c>
      <c r="AH51" s="13" t="str">
        <f>IF(AND('Mapa de Riesgos'!$Y$43="Muy Baja",'Mapa de Riesgos'!$AA$43="Catastrófico"),CONCATENATE("R6C",'Mapa de Riesgos'!$O$43),"")</f>
        <v/>
      </c>
      <c r="AI51" s="14" t="str">
        <f>IF(AND('Mapa de Riesgos'!$Y$44="Muy Baja",'Mapa de Riesgos'!$AA$44="Catastrófico"),CONCATENATE("R6C",'Mapa de Riesgos'!$O$44),"")</f>
        <v/>
      </c>
      <c r="AJ51" s="14" t="str">
        <f>IF(AND('Mapa de Riesgos'!$Y$45="Muy Baja",'Mapa de Riesgos'!$AA$45="Catastrófico"),CONCATENATE("R6C",'Mapa de Riesgos'!$O$45),"")</f>
        <v/>
      </c>
      <c r="AK51" s="14" t="str">
        <f>IF(AND('Mapa de Riesgos'!$Y$46="Muy Baja",'Mapa de Riesgos'!$AA$46="Catastrófico"),CONCATENATE("R6C",'Mapa de Riesgos'!$O$46),"")</f>
        <v/>
      </c>
      <c r="AL51" s="14" t="str">
        <f>IF(AND('Mapa de Riesgos'!$Y$47="Muy Baja",'Mapa de Riesgos'!$AA$47="Catastrófico"),CONCATENATE("R6C",'Mapa de Riesgos'!$O$47),"")</f>
        <v/>
      </c>
      <c r="AM51" s="15" t="str">
        <f>IF(AND('Mapa de Riesgos'!$Y$48="Muy Baja",'Mapa de Riesgos'!$AA$48="Catastrófico"),CONCATENATE("R6C",'Mapa de Riesgos'!$O$48),"")</f>
        <v/>
      </c>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row>
    <row r="52" spans="1:80" ht="15" customHeight="1" x14ac:dyDescent="0.25">
      <c r="A52" s="41"/>
      <c r="B52" s="169"/>
      <c r="C52" s="169"/>
      <c r="D52" s="170"/>
      <c r="E52" s="268"/>
      <c r="F52" s="267"/>
      <c r="G52" s="267"/>
      <c r="H52" s="267"/>
      <c r="I52" s="283"/>
      <c r="J52" s="34" t="str">
        <f>IF(AND('Mapa de Riesgos'!$Y$49="Muy Baja",'Mapa de Riesgos'!$AA$49="Leve"),CONCATENATE("R7C",'Mapa de Riesgos'!$O$49),"")</f>
        <v/>
      </c>
      <c r="K52" s="35" t="str">
        <f>IF(AND('Mapa de Riesgos'!$Y$50="Muy Baja",'Mapa de Riesgos'!$AA$50="Leve"),CONCATENATE("R7C",'Mapa de Riesgos'!$O$50),"")</f>
        <v/>
      </c>
      <c r="L52" s="35" t="str">
        <f>IF(AND('Mapa de Riesgos'!$Y$51="Muy Baja",'Mapa de Riesgos'!$AA$51="Leve"),CONCATENATE("R7C",'Mapa de Riesgos'!$O$51),"")</f>
        <v/>
      </c>
      <c r="M52" s="35" t="str">
        <f>IF(AND('Mapa de Riesgos'!$Y$52="Muy Baja",'Mapa de Riesgos'!$AA$52="Leve"),CONCATENATE("R7C",'Mapa de Riesgos'!$O$52),"")</f>
        <v/>
      </c>
      <c r="N52" s="35" t="str">
        <f>IF(AND('Mapa de Riesgos'!$Y$53="Muy Baja",'Mapa de Riesgos'!$AA$53="Leve"),CONCATENATE("R7C",'Mapa de Riesgos'!$O$53),"")</f>
        <v/>
      </c>
      <c r="O52" s="36" t="str">
        <f>IF(AND('Mapa de Riesgos'!$Y$54="Muy Baja",'Mapa de Riesgos'!$AA$54="Leve"),CONCATENATE("R7C",'Mapa de Riesgos'!$O$54),"")</f>
        <v/>
      </c>
      <c r="P52" s="34" t="str">
        <f>IF(AND('Mapa de Riesgos'!$Y$49="Muy Baja",'Mapa de Riesgos'!$AA$49="Menor"),CONCATENATE("R7C",'Mapa de Riesgos'!$O$49),"")</f>
        <v/>
      </c>
      <c r="Q52" s="35" t="str">
        <f>IF(AND('Mapa de Riesgos'!$Y$50="Muy Baja",'Mapa de Riesgos'!$AA$50="Menor"),CONCATENATE("R7C",'Mapa de Riesgos'!$O$50),"")</f>
        <v/>
      </c>
      <c r="R52" s="35" t="str">
        <f>IF(AND('Mapa de Riesgos'!$Y$51="Muy Baja",'Mapa de Riesgos'!$AA$51="Menor"),CONCATENATE("R7C",'Mapa de Riesgos'!$O$51),"")</f>
        <v/>
      </c>
      <c r="S52" s="35" t="str">
        <f>IF(AND('Mapa de Riesgos'!$Y$52="Muy Baja",'Mapa de Riesgos'!$AA$52="Menor"),CONCATENATE("R7C",'Mapa de Riesgos'!$O$52),"")</f>
        <v/>
      </c>
      <c r="T52" s="35" t="str">
        <f>IF(AND('Mapa de Riesgos'!$Y$53="Muy Baja",'Mapa de Riesgos'!$AA$53="Menor"),CONCATENATE("R7C",'Mapa de Riesgos'!$O$53),"")</f>
        <v/>
      </c>
      <c r="U52" s="36" t="str">
        <f>IF(AND('Mapa de Riesgos'!$Y$54="Muy Baja",'Mapa de Riesgos'!$AA$54="Menor"),CONCATENATE("R7C",'Mapa de Riesgos'!$O$54),"")</f>
        <v/>
      </c>
      <c r="V52" s="25" t="str">
        <f>IF(AND('Mapa de Riesgos'!$Y$49="Muy Baja",'Mapa de Riesgos'!$AA$49="Moderado"),CONCATENATE("R7C",'Mapa de Riesgos'!$O$49),"")</f>
        <v/>
      </c>
      <c r="W52" s="26" t="str">
        <f>IF(AND('Mapa de Riesgos'!$Y$50="Muy Baja",'Mapa de Riesgos'!$AA$50="Moderado"),CONCATENATE("R7C",'Mapa de Riesgos'!$O$50),"")</f>
        <v/>
      </c>
      <c r="X52" s="26" t="str">
        <f>IF(AND('Mapa de Riesgos'!$Y$51="Muy Baja",'Mapa de Riesgos'!$AA$51="Moderado"),CONCATENATE("R7C",'Mapa de Riesgos'!$O$51),"")</f>
        <v/>
      </c>
      <c r="Y52" s="26" t="str">
        <f>IF(AND('Mapa de Riesgos'!$Y$52="Muy Baja",'Mapa de Riesgos'!$AA$52="Moderado"),CONCATENATE("R7C",'Mapa de Riesgos'!$O$52),"")</f>
        <v/>
      </c>
      <c r="Z52" s="26" t="str">
        <f>IF(AND('Mapa de Riesgos'!$Y$53="Muy Baja",'Mapa de Riesgos'!$AA$53="Moderado"),CONCATENATE("R7C",'Mapa de Riesgos'!$O$53),"")</f>
        <v/>
      </c>
      <c r="AA52" s="27" t="str">
        <f>IF(AND('Mapa de Riesgos'!$Y$54="Muy Baja",'Mapa de Riesgos'!$AA$54="Moderado"),CONCATENATE("R7C",'Mapa de Riesgos'!$O$54),"")</f>
        <v/>
      </c>
      <c r="AB52" s="10" t="str">
        <f>IF(AND('Mapa de Riesgos'!$Y$49="Muy Baja",'Mapa de Riesgos'!$AA$49="Mayor"),CONCATENATE("R7C",'Mapa de Riesgos'!$O$49),"")</f>
        <v/>
      </c>
      <c r="AC52" s="11" t="str">
        <f>IF(AND('Mapa de Riesgos'!$Y$50="Muy Baja",'Mapa de Riesgos'!$AA$50="Mayor"),CONCATENATE("R7C",'Mapa de Riesgos'!$O$50),"")</f>
        <v/>
      </c>
      <c r="AD52" s="11" t="str">
        <f>IF(AND('Mapa de Riesgos'!$Y$51="Muy Baja",'Mapa de Riesgos'!$AA$51="Mayor"),CONCATENATE("R7C",'Mapa de Riesgos'!$O$51),"")</f>
        <v/>
      </c>
      <c r="AE52" s="11" t="str">
        <f>IF(AND('Mapa de Riesgos'!$Y$52="Muy Baja",'Mapa de Riesgos'!$AA$52="Mayor"),CONCATENATE("R7C",'Mapa de Riesgos'!$O$52),"")</f>
        <v/>
      </c>
      <c r="AF52" s="11" t="str">
        <f>IF(AND('Mapa de Riesgos'!$Y$53="Muy Baja",'Mapa de Riesgos'!$AA$53="Mayor"),CONCATENATE("R7C",'Mapa de Riesgos'!$O$53),"")</f>
        <v/>
      </c>
      <c r="AG52" s="12" t="str">
        <f>IF(AND('Mapa de Riesgos'!$Y$54="Muy Baja",'Mapa de Riesgos'!$AA$54="Mayor"),CONCATENATE("R7C",'Mapa de Riesgos'!$O$54),"")</f>
        <v/>
      </c>
      <c r="AH52" s="13" t="str">
        <f>IF(AND('Mapa de Riesgos'!$Y$49="Muy Baja",'Mapa de Riesgos'!$AA$49="Catastrófico"),CONCATENATE("R7C",'Mapa de Riesgos'!$O$49),"")</f>
        <v/>
      </c>
      <c r="AI52" s="14" t="str">
        <f>IF(AND('Mapa de Riesgos'!$Y$50="Muy Baja",'Mapa de Riesgos'!$AA$50="Catastrófico"),CONCATENATE("R7C",'Mapa de Riesgos'!$O$50),"")</f>
        <v/>
      </c>
      <c r="AJ52" s="14" t="str">
        <f>IF(AND('Mapa de Riesgos'!$Y$51="Muy Baja",'Mapa de Riesgos'!$AA$51="Catastrófico"),CONCATENATE("R7C",'Mapa de Riesgos'!$O$51),"")</f>
        <v/>
      </c>
      <c r="AK52" s="14" t="str">
        <f>IF(AND('Mapa de Riesgos'!$Y$52="Muy Baja",'Mapa de Riesgos'!$AA$52="Catastrófico"),CONCATENATE("R7C",'Mapa de Riesgos'!$O$52),"")</f>
        <v/>
      </c>
      <c r="AL52" s="14" t="str">
        <f>IF(AND('Mapa de Riesgos'!$Y$53="Muy Baja",'Mapa de Riesgos'!$AA$53="Catastrófico"),CONCATENATE("R7C",'Mapa de Riesgos'!$O$53),"")</f>
        <v/>
      </c>
      <c r="AM52" s="15" t="str">
        <f>IF(AND('Mapa de Riesgos'!$Y$54="Muy Baja",'Mapa de Riesgos'!$AA$54="Catastrófico"),CONCATENATE("R7C",'Mapa de Riesgos'!$O$54),"")</f>
        <v/>
      </c>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row>
    <row r="53" spans="1:80" ht="15" customHeight="1" x14ac:dyDescent="0.25">
      <c r="A53" s="41"/>
      <c r="B53" s="169"/>
      <c r="C53" s="169"/>
      <c r="D53" s="170"/>
      <c r="E53" s="268"/>
      <c r="F53" s="267"/>
      <c r="G53" s="267"/>
      <c r="H53" s="267"/>
      <c r="I53" s="283"/>
      <c r="J53" s="34" t="str">
        <f>IF(AND('Mapa de Riesgos'!$Y$55="Muy Baja",'Mapa de Riesgos'!$AA$55="Leve"),CONCATENATE("R8C",'Mapa de Riesgos'!$O$55),"")</f>
        <v/>
      </c>
      <c r="K53" s="35" t="str">
        <f>IF(AND('Mapa de Riesgos'!$Y$56="Muy Baja",'Mapa de Riesgos'!$AA$56="Leve"),CONCATENATE("R8C",'Mapa de Riesgos'!$O$56),"")</f>
        <v/>
      </c>
      <c r="L53" s="35" t="str">
        <f>IF(AND('Mapa de Riesgos'!$Y$57="Muy Baja",'Mapa de Riesgos'!$AA$57="Leve"),CONCATENATE("R8C",'Mapa de Riesgos'!$O$57),"")</f>
        <v/>
      </c>
      <c r="M53" s="35" t="str">
        <f>IF(AND('Mapa de Riesgos'!$Y$58="Muy Baja",'Mapa de Riesgos'!$AA$58="Leve"),CONCATENATE("R8C",'Mapa de Riesgos'!$O$58),"")</f>
        <v/>
      </c>
      <c r="N53" s="35" t="str">
        <f>IF(AND('Mapa de Riesgos'!$Y$59="Muy Baja",'Mapa de Riesgos'!$AA$59="Leve"),CONCATENATE("R8C",'Mapa de Riesgos'!$O$59),"")</f>
        <v/>
      </c>
      <c r="O53" s="36" t="str">
        <f>IF(AND('Mapa de Riesgos'!$Y$60="Muy Baja",'Mapa de Riesgos'!$AA$60="Leve"),CONCATENATE("R8C",'Mapa de Riesgos'!$O$60),"")</f>
        <v/>
      </c>
      <c r="P53" s="34" t="str">
        <f>IF(AND('Mapa de Riesgos'!$Y$55="Muy Baja",'Mapa de Riesgos'!$AA$55="Menor"),CONCATENATE("R8C",'Mapa de Riesgos'!$O$55),"")</f>
        <v/>
      </c>
      <c r="Q53" s="35" t="str">
        <f>IF(AND('Mapa de Riesgos'!$Y$56="Muy Baja",'Mapa de Riesgos'!$AA$56="Menor"),CONCATENATE("R8C",'Mapa de Riesgos'!$O$56),"")</f>
        <v/>
      </c>
      <c r="R53" s="35" t="str">
        <f>IF(AND('Mapa de Riesgos'!$Y$57="Muy Baja",'Mapa de Riesgos'!$AA$57="Menor"),CONCATENATE("R8C",'Mapa de Riesgos'!$O$57),"")</f>
        <v/>
      </c>
      <c r="S53" s="35" t="str">
        <f>IF(AND('Mapa de Riesgos'!$Y$58="Muy Baja",'Mapa de Riesgos'!$AA$58="Menor"),CONCATENATE("R8C",'Mapa de Riesgos'!$O$58),"")</f>
        <v/>
      </c>
      <c r="T53" s="35" t="str">
        <f>IF(AND('Mapa de Riesgos'!$Y$59="Muy Baja",'Mapa de Riesgos'!$AA$59="Menor"),CONCATENATE("R8C",'Mapa de Riesgos'!$O$59),"")</f>
        <v/>
      </c>
      <c r="U53" s="36" t="str">
        <f>IF(AND('Mapa de Riesgos'!$Y$60="Muy Baja",'Mapa de Riesgos'!$AA$60="Menor"),CONCATENATE("R8C",'Mapa de Riesgos'!$O$60),"")</f>
        <v/>
      </c>
      <c r="V53" s="25" t="str">
        <f>IF(AND('Mapa de Riesgos'!$Y$55="Muy Baja",'Mapa de Riesgos'!$AA$55="Moderado"),CONCATENATE("R8C",'Mapa de Riesgos'!$O$55),"")</f>
        <v/>
      </c>
      <c r="W53" s="26" t="str">
        <f>IF(AND('Mapa de Riesgos'!$Y$56="Muy Baja",'Mapa de Riesgos'!$AA$56="Moderado"),CONCATENATE("R8C",'Mapa de Riesgos'!$O$56),"")</f>
        <v/>
      </c>
      <c r="X53" s="26" t="str">
        <f>IF(AND('Mapa de Riesgos'!$Y$57="Muy Baja",'Mapa de Riesgos'!$AA$57="Moderado"),CONCATENATE("R8C",'Mapa de Riesgos'!$O$57),"")</f>
        <v/>
      </c>
      <c r="Y53" s="26" t="str">
        <f>IF(AND('Mapa de Riesgos'!$Y$58="Muy Baja",'Mapa de Riesgos'!$AA$58="Moderado"),CONCATENATE("R8C",'Mapa de Riesgos'!$O$58),"")</f>
        <v/>
      </c>
      <c r="Z53" s="26" t="str">
        <f>IF(AND('Mapa de Riesgos'!$Y$59="Muy Baja",'Mapa de Riesgos'!$AA$59="Moderado"),CONCATENATE("R8C",'Mapa de Riesgos'!$O$59),"")</f>
        <v/>
      </c>
      <c r="AA53" s="27" t="str">
        <f>IF(AND('Mapa de Riesgos'!$Y$60="Muy Baja",'Mapa de Riesgos'!$AA$60="Moderado"),CONCATENATE("R8C",'Mapa de Riesgos'!$O$60),"")</f>
        <v/>
      </c>
      <c r="AB53" s="10" t="str">
        <f>IF(AND('Mapa de Riesgos'!$Y$55="Muy Baja",'Mapa de Riesgos'!$AA$55="Mayor"),CONCATENATE("R8C",'Mapa de Riesgos'!$O$55),"")</f>
        <v/>
      </c>
      <c r="AC53" s="11" t="str">
        <f>IF(AND('Mapa de Riesgos'!$Y$56="Muy Baja",'Mapa de Riesgos'!$AA$56="Mayor"),CONCATENATE("R8C",'Mapa de Riesgos'!$O$56),"")</f>
        <v/>
      </c>
      <c r="AD53" s="11" t="str">
        <f>IF(AND('Mapa de Riesgos'!$Y$57="Muy Baja",'Mapa de Riesgos'!$AA$57="Mayor"),CONCATENATE("R8C",'Mapa de Riesgos'!$O$57),"")</f>
        <v/>
      </c>
      <c r="AE53" s="11" t="str">
        <f>IF(AND('Mapa de Riesgos'!$Y$58="Muy Baja",'Mapa de Riesgos'!$AA$58="Mayor"),CONCATENATE("R8C",'Mapa de Riesgos'!$O$58),"")</f>
        <v/>
      </c>
      <c r="AF53" s="11" t="str">
        <f>IF(AND('Mapa de Riesgos'!$Y$59="Muy Baja",'Mapa de Riesgos'!$AA$59="Mayor"),CONCATENATE("R8C",'Mapa de Riesgos'!$O$59),"")</f>
        <v/>
      </c>
      <c r="AG53" s="12" t="str">
        <f>IF(AND('Mapa de Riesgos'!$Y$60="Muy Baja",'Mapa de Riesgos'!$AA$60="Mayor"),CONCATENATE("R8C",'Mapa de Riesgos'!$O$60),"")</f>
        <v/>
      </c>
      <c r="AH53" s="13" t="str">
        <f>IF(AND('Mapa de Riesgos'!$Y$55="Muy Baja",'Mapa de Riesgos'!$AA$55="Catastrófico"),CONCATENATE("R8C",'Mapa de Riesgos'!$O$55),"")</f>
        <v/>
      </c>
      <c r="AI53" s="14" t="str">
        <f>IF(AND('Mapa de Riesgos'!$Y$56="Muy Baja",'Mapa de Riesgos'!$AA$56="Catastrófico"),CONCATENATE("R8C",'Mapa de Riesgos'!$O$56),"")</f>
        <v/>
      </c>
      <c r="AJ53" s="14" t="str">
        <f>IF(AND('Mapa de Riesgos'!$Y$57="Muy Baja",'Mapa de Riesgos'!$AA$57="Catastrófico"),CONCATENATE("R8C",'Mapa de Riesgos'!$O$57),"")</f>
        <v/>
      </c>
      <c r="AK53" s="14" t="str">
        <f>IF(AND('Mapa de Riesgos'!$Y$58="Muy Baja",'Mapa de Riesgos'!$AA$58="Catastrófico"),CONCATENATE("R8C",'Mapa de Riesgos'!$O$58),"")</f>
        <v/>
      </c>
      <c r="AL53" s="14" t="str">
        <f>IF(AND('Mapa de Riesgos'!$Y$59="Muy Baja",'Mapa de Riesgos'!$AA$59="Catastrófico"),CONCATENATE("R8C",'Mapa de Riesgos'!$O$59),"")</f>
        <v/>
      </c>
      <c r="AM53" s="15" t="str">
        <f>IF(AND('Mapa de Riesgos'!$Y$60="Muy Baja",'Mapa de Riesgos'!$AA$60="Catastrófico"),CONCATENATE("R8C",'Mapa de Riesgos'!$O$60),"")</f>
        <v/>
      </c>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row>
    <row r="54" spans="1:80" ht="15" customHeight="1" x14ac:dyDescent="0.25">
      <c r="A54" s="41"/>
      <c r="B54" s="169"/>
      <c r="C54" s="169"/>
      <c r="D54" s="170"/>
      <c r="E54" s="268"/>
      <c r="F54" s="267"/>
      <c r="G54" s="267"/>
      <c r="H54" s="267"/>
      <c r="I54" s="283"/>
      <c r="J54" s="34" t="str">
        <f>IF(AND('Mapa de Riesgos'!$Y$61="Muy Baja",'Mapa de Riesgos'!$AA$61="Leve"),CONCATENATE("R9C",'Mapa de Riesgos'!$O$61),"")</f>
        <v/>
      </c>
      <c r="K54" s="35" t="str">
        <f>IF(AND('Mapa de Riesgos'!$Y$62="Muy Baja",'Mapa de Riesgos'!$AA$62="Leve"),CONCATENATE("R9C",'Mapa de Riesgos'!$O$62),"")</f>
        <v/>
      </c>
      <c r="L54" s="35" t="str">
        <f>IF(AND('Mapa de Riesgos'!$Y$63="Muy Baja",'Mapa de Riesgos'!$AA$63="Leve"),CONCATENATE("R9C",'Mapa de Riesgos'!$O$63),"")</f>
        <v/>
      </c>
      <c r="M54" s="35" t="str">
        <f>IF(AND('Mapa de Riesgos'!$Y$64="Muy Baja",'Mapa de Riesgos'!$AA$64="Leve"),CONCATENATE("R9C",'Mapa de Riesgos'!$O$64),"")</f>
        <v/>
      </c>
      <c r="N54" s="35" t="str">
        <f>IF(AND('Mapa de Riesgos'!$Y$65="Muy Baja",'Mapa de Riesgos'!$AA$65="Leve"),CONCATENATE("R9C",'Mapa de Riesgos'!$O$65),"")</f>
        <v/>
      </c>
      <c r="O54" s="36" t="str">
        <f>IF(AND('Mapa de Riesgos'!$Y$66="Muy Baja",'Mapa de Riesgos'!$AA$66="Leve"),CONCATENATE("R9C",'Mapa de Riesgos'!$O$66),"")</f>
        <v/>
      </c>
      <c r="P54" s="34" t="str">
        <f>IF(AND('Mapa de Riesgos'!$Y$61="Muy Baja",'Mapa de Riesgos'!$AA$61="Menor"),CONCATENATE("R9C",'Mapa de Riesgos'!$O$61),"")</f>
        <v/>
      </c>
      <c r="Q54" s="35" t="str">
        <f>IF(AND('Mapa de Riesgos'!$Y$62="Muy Baja",'Mapa de Riesgos'!$AA$62="Menor"),CONCATENATE("R9C",'Mapa de Riesgos'!$O$62),"")</f>
        <v/>
      </c>
      <c r="R54" s="35" t="str">
        <f>IF(AND('Mapa de Riesgos'!$Y$63="Muy Baja",'Mapa de Riesgos'!$AA$63="Menor"),CONCATENATE("R9C",'Mapa de Riesgos'!$O$63),"")</f>
        <v/>
      </c>
      <c r="S54" s="35" t="str">
        <f>IF(AND('Mapa de Riesgos'!$Y$64="Muy Baja",'Mapa de Riesgos'!$AA$64="Menor"),CONCATENATE("R9C",'Mapa de Riesgos'!$O$64),"")</f>
        <v/>
      </c>
      <c r="T54" s="35" t="str">
        <f>IF(AND('Mapa de Riesgos'!$Y$65="Muy Baja",'Mapa de Riesgos'!$AA$65="Menor"),CONCATENATE("R9C",'Mapa de Riesgos'!$O$65),"")</f>
        <v/>
      </c>
      <c r="U54" s="36" t="str">
        <f>IF(AND('Mapa de Riesgos'!$Y$66="Muy Baja",'Mapa de Riesgos'!$AA$66="Menor"),CONCATENATE("R9C",'Mapa de Riesgos'!$O$66),"")</f>
        <v/>
      </c>
      <c r="V54" s="25" t="str">
        <f>IF(AND('Mapa de Riesgos'!$Y$61="Muy Baja",'Mapa de Riesgos'!$AA$61="Moderado"),CONCATENATE("R9C",'Mapa de Riesgos'!$O$61),"")</f>
        <v/>
      </c>
      <c r="W54" s="26" t="str">
        <f>IF(AND('Mapa de Riesgos'!$Y$62="Muy Baja",'Mapa de Riesgos'!$AA$62="Moderado"),CONCATENATE("R9C",'Mapa de Riesgos'!$O$62),"")</f>
        <v/>
      </c>
      <c r="X54" s="26" t="str">
        <f>IF(AND('Mapa de Riesgos'!$Y$63="Muy Baja",'Mapa de Riesgos'!$AA$63="Moderado"),CONCATENATE("R9C",'Mapa de Riesgos'!$O$63),"")</f>
        <v/>
      </c>
      <c r="Y54" s="26" t="str">
        <f>IF(AND('Mapa de Riesgos'!$Y$64="Muy Baja",'Mapa de Riesgos'!$AA$64="Moderado"),CONCATENATE("R9C",'Mapa de Riesgos'!$O$64),"")</f>
        <v/>
      </c>
      <c r="Z54" s="26" t="str">
        <f>IF(AND('Mapa de Riesgos'!$Y$65="Muy Baja",'Mapa de Riesgos'!$AA$65="Moderado"),CONCATENATE("R9C",'Mapa de Riesgos'!$O$65),"")</f>
        <v/>
      </c>
      <c r="AA54" s="27" t="str">
        <f>IF(AND('Mapa de Riesgos'!$Y$66="Muy Baja",'Mapa de Riesgos'!$AA$66="Moderado"),CONCATENATE("R9C",'Mapa de Riesgos'!$O$66),"")</f>
        <v/>
      </c>
      <c r="AB54" s="10" t="str">
        <f>IF(AND('Mapa de Riesgos'!$Y$61="Muy Baja",'Mapa de Riesgos'!$AA$61="Mayor"),CONCATENATE("R9C",'Mapa de Riesgos'!$O$61),"")</f>
        <v/>
      </c>
      <c r="AC54" s="11" t="str">
        <f>IF(AND('Mapa de Riesgos'!$Y$62="Muy Baja",'Mapa de Riesgos'!$AA$62="Mayor"),CONCATENATE("R9C",'Mapa de Riesgos'!$O$62),"")</f>
        <v/>
      </c>
      <c r="AD54" s="11" t="str">
        <f>IF(AND('Mapa de Riesgos'!$Y$63="Muy Baja",'Mapa de Riesgos'!$AA$63="Mayor"),CONCATENATE("R9C",'Mapa de Riesgos'!$O$63),"")</f>
        <v/>
      </c>
      <c r="AE54" s="11" t="str">
        <f>IF(AND('Mapa de Riesgos'!$Y$64="Muy Baja",'Mapa de Riesgos'!$AA$64="Mayor"),CONCATENATE("R9C",'Mapa de Riesgos'!$O$64),"")</f>
        <v/>
      </c>
      <c r="AF54" s="11" t="str">
        <f>IF(AND('Mapa de Riesgos'!$Y$65="Muy Baja",'Mapa de Riesgos'!$AA$65="Mayor"),CONCATENATE("R9C",'Mapa de Riesgos'!$O$65),"")</f>
        <v/>
      </c>
      <c r="AG54" s="12" t="str">
        <f>IF(AND('Mapa de Riesgos'!$Y$66="Muy Baja",'Mapa de Riesgos'!$AA$66="Mayor"),CONCATENATE("R9C",'Mapa de Riesgos'!$O$66),"")</f>
        <v/>
      </c>
      <c r="AH54" s="13" t="str">
        <f>IF(AND('Mapa de Riesgos'!$Y$61="Muy Baja",'Mapa de Riesgos'!$AA$61="Catastrófico"),CONCATENATE("R9C",'Mapa de Riesgos'!$O$61),"")</f>
        <v/>
      </c>
      <c r="AI54" s="14" t="str">
        <f>IF(AND('Mapa de Riesgos'!$Y$62="Muy Baja",'Mapa de Riesgos'!$AA$62="Catastrófico"),CONCATENATE("R9C",'Mapa de Riesgos'!$O$62),"")</f>
        <v/>
      </c>
      <c r="AJ54" s="14" t="str">
        <f>IF(AND('Mapa de Riesgos'!$Y$63="Muy Baja",'Mapa de Riesgos'!$AA$63="Catastrófico"),CONCATENATE("R9C",'Mapa de Riesgos'!$O$63),"")</f>
        <v/>
      </c>
      <c r="AK54" s="14" t="str">
        <f>IF(AND('Mapa de Riesgos'!$Y$64="Muy Baja",'Mapa de Riesgos'!$AA$64="Catastrófico"),CONCATENATE("R9C",'Mapa de Riesgos'!$O$64),"")</f>
        <v/>
      </c>
      <c r="AL54" s="14" t="str">
        <f>IF(AND('Mapa de Riesgos'!$Y$65="Muy Baja",'Mapa de Riesgos'!$AA$65="Catastrófico"),CONCATENATE("R9C",'Mapa de Riesgos'!$O$65),"")</f>
        <v/>
      </c>
      <c r="AM54" s="15" t="str">
        <f>IF(AND('Mapa de Riesgos'!$Y$66="Muy Baja",'Mapa de Riesgos'!$AA$66="Catastrófico"),CONCATENATE("R9C",'Mapa de Riesgos'!$O$66),"")</f>
        <v/>
      </c>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row>
    <row r="55" spans="1:80" ht="15.75" customHeight="1" thickBot="1" x14ac:dyDescent="0.3">
      <c r="A55" s="41"/>
      <c r="B55" s="169"/>
      <c r="C55" s="169"/>
      <c r="D55" s="170"/>
      <c r="E55" s="269"/>
      <c r="F55" s="270"/>
      <c r="G55" s="270"/>
      <c r="H55" s="270"/>
      <c r="I55" s="284"/>
      <c r="J55" s="37" t="str">
        <f>IF(AND('Mapa de Riesgos'!$Y$67="Muy Baja",'Mapa de Riesgos'!$AA$67="Leve"),CONCATENATE("R10C",'Mapa de Riesgos'!$O$67),"")</f>
        <v/>
      </c>
      <c r="K55" s="38" t="str">
        <f>IF(AND('Mapa de Riesgos'!$Y$68="Muy Baja",'Mapa de Riesgos'!$AA$68="Leve"),CONCATENATE("R10C",'Mapa de Riesgos'!$O$68),"")</f>
        <v/>
      </c>
      <c r="L55" s="38" t="str">
        <f>IF(AND('Mapa de Riesgos'!$Y$69="Muy Baja",'Mapa de Riesgos'!$AA$69="Leve"),CONCATENATE("R10C",'Mapa de Riesgos'!$O$69),"")</f>
        <v/>
      </c>
      <c r="M55" s="38" t="str">
        <f>IF(AND('Mapa de Riesgos'!$Y$70="Muy Baja",'Mapa de Riesgos'!$AA$70="Leve"),CONCATENATE("R10C",'Mapa de Riesgos'!$O$70),"")</f>
        <v/>
      </c>
      <c r="N55" s="38" t="str">
        <f>IF(AND('Mapa de Riesgos'!$Y$71="Muy Baja",'Mapa de Riesgos'!$AA$71="Leve"),CONCATENATE("R10C",'Mapa de Riesgos'!$O$71),"")</f>
        <v/>
      </c>
      <c r="O55" s="39" t="str">
        <f>IF(AND('Mapa de Riesgos'!$Y$72="Muy Baja",'Mapa de Riesgos'!$AA$72="Leve"),CONCATENATE("R10C",'Mapa de Riesgos'!$O$72),"")</f>
        <v/>
      </c>
      <c r="P55" s="37" t="str">
        <f>IF(AND('Mapa de Riesgos'!$Y$67="Muy Baja",'Mapa de Riesgos'!$AA$67="Menor"),CONCATENATE("R10C",'Mapa de Riesgos'!$O$67),"")</f>
        <v/>
      </c>
      <c r="Q55" s="38" t="str">
        <f>IF(AND('Mapa de Riesgos'!$Y$68="Muy Baja",'Mapa de Riesgos'!$AA$68="Menor"),CONCATENATE("R10C",'Mapa de Riesgos'!$O$68),"")</f>
        <v/>
      </c>
      <c r="R55" s="38" t="str">
        <f>IF(AND('Mapa de Riesgos'!$Y$69="Muy Baja",'Mapa de Riesgos'!$AA$69="Menor"),CONCATENATE("R10C",'Mapa de Riesgos'!$O$69),"")</f>
        <v/>
      </c>
      <c r="S55" s="38" t="str">
        <f>IF(AND('Mapa de Riesgos'!$Y$70="Muy Baja",'Mapa de Riesgos'!$AA$70="Menor"),CONCATENATE("R10C",'Mapa de Riesgos'!$O$70),"")</f>
        <v/>
      </c>
      <c r="T55" s="38" t="str">
        <f>IF(AND('Mapa de Riesgos'!$Y$71="Muy Baja",'Mapa de Riesgos'!$AA$71="Menor"),CONCATENATE("R10C",'Mapa de Riesgos'!$O$71),"")</f>
        <v/>
      </c>
      <c r="U55" s="39" t="str">
        <f>IF(AND('Mapa de Riesgos'!$Y$72="Muy Baja",'Mapa de Riesgos'!$AA$72="Menor"),CONCATENATE("R10C",'Mapa de Riesgos'!$O$72),"")</f>
        <v/>
      </c>
      <c r="V55" s="28" t="str">
        <f>IF(AND('Mapa de Riesgos'!$Y$67="Muy Baja",'Mapa de Riesgos'!$AA$67="Moderado"),CONCATENATE("R10C",'Mapa de Riesgos'!$O$67),"")</f>
        <v/>
      </c>
      <c r="W55" s="29" t="str">
        <f>IF(AND('Mapa de Riesgos'!$Y$68="Muy Baja",'Mapa de Riesgos'!$AA$68="Moderado"),CONCATENATE("R10C",'Mapa de Riesgos'!$O$68),"")</f>
        <v/>
      </c>
      <c r="X55" s="29" t="str">
        <f>IF(AND('Mapa de Riesgos'!$Y$69="Muy Baja",'Mapa de Riesgos'!$AA$69="Moderado"),CONCATENATE("R10C",'Mapa de Riesgos'!$O$69),"")</f>
        <v/>
      </c>
      <c r="Y55" s="29" t="str">
        <f>IF(AND('Mapa de Riesgos'!$Y$70="Muy Baja",'Mapa de Riesgos'!$AA$70="Moderado"),CONCATENATE("R10C",'Mapa de Riesgos'!$O$70),"")</f>
        <v/>
      </c>
      <c r="Z55" s="29" t="str">
        <f>IF(AND('Mapa de Riesgos'!$Y$71="Muy Baja",'Mapa de Riesgos'!$AA$71="Moderado"),CONCATENATE("R10C",'Mapa de Riesgos'!$O$71),"")</f>
        <v/>
      </c>
      <c r="AA55" s="30" t="str">
        <f>IF(AND('Mapa de Riesgos'!$Y$72="Muy Baja",'Mapa de Riesgos'!$AA$72="Moderado"),CONCATENATE("R10C",'Mapa de Riesgos'!$O$72),"")</f>
        <v/>
      </c>
      <c r="AB55" s="16" t="str">
        <f>IF(AND('Mapa de Riesgos'!$Y$67="Muy Baja",'Mapa de Riesgos'!$AA$67="Mayor"),CONCATENATE("R10C",'Mapa de Riesgos'!$O$67),"")</f>
        <v/>
      </c>
      <c r="AC55" s="17" t="str">
        <f>IF(AND('Mapa de Riesgos'!$Y$68="Muy Baja",'Mapa de Riesgos'!$AA$68="Mayor"),CONCATENATE("R10C",'Mapa de Riesgos'!$O$68),"")</f>
        <v/>
      </c>
      <c r="AD55" s="17" t="str">
        <f>IF(AND('Mapa de Riesgos'!$Y$69="Muy Baja",'Mapa de Riesgos'!$AA$69="Mayor"),CONCATENATE("R10C",'Mapa de Riesgos'!$O$69),"")</f>
        <v/>
      </c>
      <c r="AE55" s="17" t="str">
        <f>IF(AND('Mapa de Riesgos'!$Y$70="Muy Baja",'Mapa de Riesgos'!$AA$70="Mayor"),CONCATENATE("R10C",'Mapa de Riesgos'!$O$70),"")</f>
        <v/>
      </c>
      <c r="AF55" s="17" t="str">
        <f>IF(AND('Mapa de Riesgos'!$Y$71="Muy Baja",'Mapa de Riesgos'!$AA$71="Mayor"),CONCATENATE("R10C",'Mapa de Riesgos'!$O$71),"")</f>
        <v/>
      </c>
      <c r="AG55" s="18" t="str">
        <f>IF(AND('Mapa de Riesgos'!$Y$72="Muy Baja",'Mapa de Riesgos'!$AA$72="Mayor"),CONCATENATE("R10C",'Mapa de Riesgos'!$O$72),"")</f>
        <v/>
      </c>
      <c r="AH55" s="19" t="str">
        <f>IF(AND('Mapa de Riesgos'!$Y$67="Muy Baja",'Mapa de Riesgos'!$AA$67="Catastrófico"),CONCATENATE("R10C",'Mapa de Riesgos'!$O$67),"")</f>
        <v/>
      </c>
      <c r="AI55" s="20" t="str">
        <f>IF(AND('Mapa de Riesgos'!$Y$68="Muy Baja",'Mapa de Riesgos'!$AA$68="Catastrófico"),CONCATENATE("R10C",'Mapa de Riesgos'!$O$68),"")</f>
        <v/>
      </c>
      <c r="AJ55" s="20" t="str">
        <f>IF(AND('Mapa de Riesgos'!$Y$69="Muy Baja",'Mapa de Riesgos'!$AA$69="Catastrófico"),CONCATENATE("R10C",'Mapa de Riesgos'!$O$69),"")</f>
        <v/>
      </c>
      <c r="AK55" s="20" t="str">
        <f>IF(AND('Mapa de Riesgos'!$Y$70="Muy Baja",'Mapa de Riesgos'!$AA$70="Catastrófico"),CONCATENATE("R10C",'Mapa de Riesgos'!$O$70),"")</f>
        <v/>
      </c>
      <c r="AL55" s="20" t="str">
        <f>IF(AND('Mapa de Riesgos'!$Y$71="Muy Baja",'Mapa de Riesgos'!$AA$71="Catastrófico"),CONCATENATE("R10C",'Mapa de Riesgos'!$O$71),"")</f>
        <v/>
      </c>
      <c r="AM55" s="21" t="str">
        <f>IF(AND('Mapa de Riesgos'!$Y$72="Muy Baja",'Mapa de Riesgos'!$AA$72="Catastrófico"),CONCATENATE("R10C",'Mapa de Riesgos'!$O$72),"")</f>
        <v/>
      </c>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row>
    <row r="56" spans="1:80" x14ac:dyDescent="0.25">
      <c r="A56" s="41"/>
      <c r="B56" s="41"/>
      <c r="C56" s="41"/>
      <c r="D56" s="41"/>
      <c r="E56" s="41"/>
      <c r="F56" s="41"/>
      <c r="G56" s="41"/>
      <c r="H56" s="41"/>
      <c r="I56" s="41"/>
      <c r="J56" s="264" t="s">
        <v>160</v>
      </c>
      <c r="K56" s="265"/>
      <c r="L56" s="265"/>
      <c r="M56" s="265"/>
      <c r="N56" s="265"/>
      <c r="O56" s="282"/>
      <c r="P56" s="264" t="s">
        <v>161</v>
      </c>
      <c r="Q56" s="265"/>
      <c r="R56" s="265"/>
      <c r="S56" s="265"/>
      <c r="T56" s="265"/>
      <c r="U56" s="282"/>
      <c r="V56" s="264" t="s">
        <v>162</v>
      </c>
      <c r="W56" s="265"/>
      <c r="X56" s="265"/>
      <c r="Y56" s="265"/>
      <c r="Z56" s="265"/>
      <c r="AA56" s="282"/>
      <c r="AB56" s="264" t="s">
        <v>163</v>
      </c>
      <c r="AC56" s="303"/>
      <c r="AD56" s="265"/>
      <c r="AE56" s="265"/>
      <c r="AF56" s="265"/>
      <c r="AG56" s="282"/>
      <c r="AH56" s="264" t="s">
        <v>164</v>
      </c>
      <c r="AI56" s="265"/>
      <c r="AJ56" s="265"/>
      <c r="AK56" s="265"/>
      <c r="AL56" s="265"/>
      <c r="AM56" s="282"/>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row>
    <row r="57" spans="1:80" x14ac:dyDescent="0.25">
      <c r="A57" s="41"/>
      <c r="B57" s="41"/>
      <c r="C57" s="41"/>
      <c r="D57" s="41"/>
      <c r="E57" s="41"/>
      <c r="F57" s="41"/>
      <c r="G57" s="41"/>
      <c r="H57" s="41"/>
      <c r="I57" s="41"/>
      <c r="J57" s="268"/>
      <c r="K57" s="267"/>
      <c r="L57" s="267"/>
      <c r="M57" s="267"/>
      <c r="N57" s="267"/>
      <c r="O57" s="283"/>
      <c r="P57" s="268"/>
      <c r="Q57" s="267"/>
      <c r="R57" s="267"/>
      <c r="S57" s="267"/>
      <c r="T57" s="267"/>
      <c r="U57" s="283"/>
      <c r="V57" s="268"/>
      <c r="W57" s="267"/>
      <c r="X57" s="267"/>
      <c r="Y57" s="267"/>
      <c r="Z57" s="267"/>
      <c r="AA57" s="283"/>
      <c r="AB57" s="268"/>
      <c r="AC57" s="267"/>
      <c r="AD57" s="267"/>
      <c r="AE57" s="267"/>
      <c r="AF57" s="267"/>
      <c r="AG57" s="283"/>
      <c r="AH57" s="268"/>
      <c r="AI57" s="267"/>
      <c r="AJ57" s="267"/>
      <c r="AK57" s="267"/>
      <c r="AL57" s="267"/>
      <c r="AM57" s="283"/>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row>
    <row r="58" spans="1:80" x14ac:dyDescent="0.25">
      <c r="A58" s="41"/>
      <c r="B58" s="41"/>
      <c r="C58" s="41"/>
      <c r="D58" s="41"/>
      <c r="E58" s="41"/>
      <c r="F58" s="41"/>
      <c r="G58" s="41"/>
      <c r="H58" s="41"/>
      <c r="I58" s="41"/>
      <c r="J58" s="268"/>
      <c r="K58" s="267"/>
      <c r="L58" s="267"/>
      <c r="M58" s="267"/>
      <c r="N58" s="267"/>
      <c r="O58" s="283"/>
      <c r="P58" s="268"/>
      <c r="Q58" s="267"/>
      <c r="R58" s="267"/>
      <c r="S58" s="267"/>
      <c r="T58" s="267"/>
      <c r="U58" s="283"/>
      <c r="V58" s="268"/>
      <c r="W58" s="267"/>
      <c r="X58" s="267"/>
      <c r="Y58" s="267"/>
      <c r="Z58" s="267"/>
      <c r="AA58" s="283"/>
      <c r="AB58" s="268"/>
      <c r="AC58" s="267"/>
      <c r="AD58" s="267"/>
      <c r="AE58" s="267"/>
      <c r="AF58" s="267"/>
      <c r="AG58" s="283"/>
      <c r="AH58" s="268"/>
      <c r="AI58" s="267"/>
      <c r="AJ58" s="267"/>
      <c r="AK58" s="267"/>
      <c r="AL58" s="267"/>
      <c r="AM58" s="283"/>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row>
    <row r="59" spans="1:80" x14ac:dyDescent="0.25">
      <c r="A59" s="41"/>
      <c r="B59" s="41"/>
      <c r="C59" s="41"/>
      <c r="D59" s="41"/>
      <c r="E59" s="41"/>
      <c r="F59" s="41"/>
      <c r="G59" s="41"/>
      <c r="H59" s="41"/>
      <c r="I59" s="41"/>
      <c r="J59" s="268"/>
      <c r="K59" s="267"/>
      <c r="L59" s="267"/>
      <c r="M59" s="267"/>
      <c r="N59" s="267"/>
      <c r="O59" s="283"/>
      <c r="P59" s="268"/>
      <c r="Q59" s="267"/>
      <c r="R59" s="267"/>
      <c r="S59" s="267"/>
      <c r="T59" s="267"/>
      <c r="U59" s="283"/>
      <c r="V59" s="268"/>
      <c r="W59" s="267"/>
      <c r="X59" s="267"/>
      <c r="Y59" s="267"/>
      <c r="Z59" s="267"/>
      <c r="AA59" s="283"/>
      <c r="AB59" s="268"/>
      <c r="AC59" s="267"/>
      <c r="AD59" s="267"/>
      <c r="AE59" s="267"/>
      <c r="AF59" s="267"/>
      <c r="AG59" s="283"/>
      <c r="AH59" s="268"/>
      <c r="AI59" s="267"/>
      <c r="AJ59" s="267"/>
      <c r="AK59" s="267"/>
      <c r="AL59" s="267"/>
      <c r="AM59" s="283"/>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row>
    <row r="60" spans="1:80" x14ac:dyDescent="0.25">
      <c r="A60" s="41"/>
      <c r="B60" s="41"/>
      <c r="C60" s="41"/>
      <c r="D60" s="41"/>
      <c r="E60" s="41"/>
      <c r="F60" s="41"/>
      <c r="G60" s="41"/>
      <c r="H60" s="41"/>
      <c r="I60" s="41"/>
      <c r="J60" s="268"/>
      <c r="K60" s="267"/>
      <c r="L60" s="267"/>
      <c r="M60" s="267"/>
      <c r="N60" s="267"/>
      <c r="O60" s="283"/>
      <c r="P60" s="268"/>
      <c r="Q60" s="267"/>
      <c r="R60" s="267"/>
      <c r="S60" s="267"/>
      <c r="T60" s="267"/>
      <c r="U60" s="283"/>
      <c r="V60" s="268"/>
      <c r="W60" s="267"/>
      <c r="X60" s="267"/>
      <c r="Y60" s="267"/>
      <c r="Z60" s="267"/>
      <c r="AA60" s="283"/>
      <c r="AB60" s="268"/>
      <c r="AC60" s="267"/>
      <c r="AD60" s="267"/>
      <c r="AE60" s="267"/>
      <c r="AF60" s="267"/>
      <c r="AG60" s="283"/>
      <c r="AH60" s="268"/>
      <c r="AI60" s="267"/>
      <c r="AJ60" s="267"/>
      <c r="AK60" s="267"/>
      <c r="AL60" s="267"/>
      <c r="AM60" s="283"/>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row>
    <row r="61" spans="1:80" ht="15.75" thickBot="1" x14ac:dyDescent="0.3">
      <c r="A61" s="41"/>
      <c r="B61" s="41"/>
      <c r="C61" s="41"/>
      <c r="D61" s="41"/>
      <c r="E61" s="41"/>
      <c r="F61" s="41"/>
      <c r="G61" s="41"/>
      <c r="H61" s="41"/>
      <c r="I61" s="41"/>
      <c r="J61" s="269"/>
      <c r="K61" s="270"/>
      <c r="L61" s="270"/>
      <c r="M61" s="270"/>
      <c r="N61" s="270"/>
      <c r="O61" s="284"/>
      <c r="P61" s="269"/>
      <c r="Q61" s="270"/>
      <c r="R61" s="270"/>
      <c r="S61" s="270"/>
      <c r="T61" s="270"/>
      <c r="U61" s="284"/>
      <c r="V61" s="269"/>
      <c r="W61" s="270"/>
      <c r="X61" s="270"/>
      <c r="Y61" s="270"/>
      <c r="Z61" s="270"/>
      <c r="AA61" s="284"/>
      <c r="AB61" s="269"/>
      <c r="AC61" s="270"/>
      <c r="AD61" s="270"/>
      <c r="AE61" s="270"/>
      <c r="AF61" s="270"/>
      <c r="AG61" s="284"/>
      <c r="AH61" s="269"/>
      <c r="AI61" s="270"/>
      <c r="AJ61" s="270"/>
      <c r="AK61" s="270"/>
      <c r="AL61" s="270"/>
      <c r="AM61" s="284"/>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row>
    <row r="62" spans="1:80"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row>
    <row r="63" spans="1:80" ht="15" customHeight="1" x14ac:dyDescent="0.25">
      <c r="A63" s="4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1"/>
      <c r="AV63" s="41"/>
      <c r="AW63" s="41"/>
      <c r="AX63" s="41"/>
      <c r="AY63" s="41"/>
      <c r="AZ63" s="41"/>
      <c r="BA63" s="41"/>
      <c r="BB63" s="41"/>
      <c r="BC63" s="41"/>
      <c r="BD63" s="41"/>
      <c r="BE63" s="41"/>
      <c r="BF63" s="41"/>
      <c r="BG63" s="41"/>
      <c r="BH63" s="41"/>
    </row>
    <row r="64" spans="1:80" ht="15" customHeight="1" x14ac:dyDescent="0.25">
      <c r="A64" s="41"/>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1"/>
      <c r="AV64" s="41"/>
      <c r="AW64" s="41"/>
      <c r="AX64" s="41"/>
      <c r="AY64" s="41"/>
      <c r="AZ64" s="41"/>
      <c r="BA64" s="41"/>
      <c r="BB64" s="41"/>
      <c r="BC64" s="41"/>
      <c r="BD64" s="41"/>
      <c r="BE64" s="41"/>
      <c r="BF64" s="41"/>
      <c r="BG64" s="41"/>
      <c r="BH64" s="41"/>
    </row>
    <row r="65" spans="1:60"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60"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60"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60"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row>
    <row r="69" spans="1:60"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row>
    <row r="70" spans="1:60"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1:60"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row>
    <row r="72" spans="1:60"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row>
    <row r="73" spans="1:60"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row>
    <row r="74" spans="1:60"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row>
    <row r="75" spans="1:60"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row>
    <row r="76" spans="1:60"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row>
    <row r="77" spans="1:60"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row>
    <row r="78" spans="1:60"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row>
    <row r="79" spans="1:60"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row>
    <row r="80" spans="1:60"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row>
    <row r="81" spans="1:60"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row>
    <row r="82" spans="1:60"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row>
    <row r="83" spans="1:60"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row>
    <row r="84" spans="1:60"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row>
    <row r="85" spans="1:60"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row>
    <row r="86" spans="1:60"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row>
    <row r="87" spans="1:60"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row>
    <row r="88" spans="1:60"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row>
    <row r="89" spans="1:60"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row>
    <row r="90" spans="1:60"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row>
    <row r="91" spans="1:60"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row>
    <row r="92" spans="1:60"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row>
    <row r="97" spans="1:60"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row>
    <row r="98" spans="1:60"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row>
    <row r="99" spans="1:60"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row>
    <row r="100" spans="1:60"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row>
    <row r="101" spans="1:60"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row>
    <row r="102" spans="1:60"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row>
    <row r="103" spans="1:60"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row>
    <row r="104" spans="1:60"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row>
    <row r="105" spans="1:60"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row>
    <row r="106" spans="1:60"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row>
    <row r="107" spans="1:60"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row>
    <row r="108" spans="1:60"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row>
    <row r="109" spans="1:60"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row>
    <row r="110" spans="1:60"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row>
    <row r="111" spans="1:60"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row>
    <row r="112" spans="1:6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row>
    <row r="113" spans="1:60"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row>
    <row r="114" spans="1:60"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row>
    <row r="115" spans="1:6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row>
    <row r="116" spans="1:6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row>
    <row r="117" spans="1:6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row>
    <row r="118" spans="1:6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row>
    <row r="119" spans="1:6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row>
    <row r="120" spans="1:6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row>
    <row r="121" spans="1:60"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row>
    <row r="122" spans="1:60"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row>
    <row r="123" spans="1:6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row>
    <row r="124" spans="1:6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row>
    <row r="125" spans="1:6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row>
    <row r="126" spans="1:6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row>
    <row r="127" spans="1:6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row>
    <row r="128" spans="1:6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row>
    <row r="129" spans="1:6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row>
    <row r="130" spans="1:6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row>
    <row r="131" spans="1:6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row>
    <row r="132" spans="1:6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row>
    <row r="133" spans="1:6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row>
    <row r="134" spans="1:6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row>
    <row r="135" spans="1:6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row>
    <row r="136" spans="1:6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row>
    <row r="137" spans="1:6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row>
    <row r="138" spans="1:6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row>
    <row r="139" spans="1:6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row>
    <row r="140" spans="1:6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row>
    <row r="141" spans="1:6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row>
    <row r="142" spans="1:6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row>
    <row r="143" spans="1:6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row>
    <row r="144" spans="1:6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row>
    <row r="145" spans="1:60"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row>
    <row r="146" spans="1:60"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row>
    <row r="147" spans="1:60"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row>
    <row r="148" spans="1:60"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row>
    <row r="149" spans="1:60"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row>
    <row r="150" spans="1:60"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row>
    <row r="151" spans="1:60"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row>
    <row r="152" spans="1:60"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row>
    <row r="153" spans="1:60"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row>
    <row r="154" spans="1:60"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row>
    <row r="155" spans="1:60"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row>
    <row r="156" spans="1:60"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row>
    <row r="157" spans="1:60"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row>
    <row r="158" spans="1:60"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row>
    <row r="159" spans="1:60"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row>
    <row r="160" spans="1:60"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row>
    <row r="161" spans="1:60"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row>
    <row r="162" spans="1:60"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row>
    <row r="163" spans="1:60"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row>
    <row r="164" spans="1:60"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row>
    <row r="165" spans="1:60"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row>
    <row r="166" spans="1:60"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row>
    <row r="167" spans="1:60"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row>
    <row r="168" spans="1:60"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row>
    <row r="169" spans="1:60"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row>
    <row r="170" spans="1:60"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row>
    <row r="171" spans="1:60"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row>
    <row r="172" spans="1:60"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row>
    <row r="173" spans="1:60"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row>
    <row r="174" spans="1:60"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row>
    <row r="175" spans="1:60"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row>
    <row r="176" spans="1:60"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row>
    <row r="177" spans="1:60"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row>
    <row r="178" spans="1:60"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row>
    <row r="179" spans="1:60"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row>
    <row r="180" spans="1:60"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row>
    <row r="181" spans="1:60"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row>
    <row r="182" spans="1:60"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row>
    <row r="183" spans="1:60"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row>
    <row r="184" spans="1:60"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row>
    <row r="185" spans="1:60"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row>
    <row r="186" spans="1:60"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row>
    <row r="187" spans="1:60"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row>
    <row r="188" spans="1:60"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row>
    <row r="189" spans="1:60"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row>
    <row r="190" spans="1:60"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row>
    <row r="191" spans="1:60" x14ac:dyDescent="0.25">
      <c r="A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row>
    <row r="192" spans="1:60" x14ac:dyDescent="0.25">
      <c r="A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row>
    <row r="193" spans="1:60" x14ac:dyDescent="0.25">
      <c r="A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row>
    <row r="194" spans="1:60" x14ac:dyDescent="0.25">
      <c r="A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row>
    <row r="195" spans="1:60" x14ac:dyDescent="0.25">
      <c r="A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row>
    <row r="196" spans="1:60" x14ac:dyDescent="0.25">
      <c r="A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row>
    <row r="197" spans="1:60" x14ac:dyDescent="0.25">
      <c r="A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row>
    <row r="198" spans="1:60" x14ac:dyDescent="0.25">
      <c r="A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row>
    <row r="199" spans="1:60" x14ac:dyDescent="0.25">
      <c r="A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row>
    <row r="200" spans="1:60" x14ac:dyDescent="0.25">
      <c r="A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row>
    <row r="201" spans="1:60" x14ac:dyDescent="0.25">
      <c r="A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row>
    <row r="202" spans="1:60" x14ac:dyDescent="0.25">
      <c r="A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row>
    <row r="203" spans="1:60" x14ac:dyDescent="0.25">
      <c r="A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row>
    <row r="204" spans="1:60" x14ac:dyDescent="0.25">
      <c r="A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row>
    <row r="205" spans="1:60" x14ac:dyDescent="0.25">
      <c r="A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row>
    <row r="206" spans="1:60" x14ac:dyDescent="0.25">
      <c r="A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row>
    <row r="207" spans="1:60" x14ac:dyDescent="0.25">
      <c r="A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row>
    <row r="208" spans="1:60" x14ac:dyDescent="0.25">
      <c r="A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row>
    <row r="209" spans="1:60" x14ac:dyDescent="0.25">
      <c r="A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row>
    <row r="210" spans="1:60" x14ac:dyDescent="0.25">
      <c r="A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row>
    <row r="211" spans="1:60" x14ac:dyDescent="0.25">
      <c r="A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row>
    <row r="212" spans="1:60" x14ac:dyDescent="0.25">
      <c r="A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row>
    <row r="213" spans="1:60" x14ac:dyDescent="0.25">
      <c r="A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row>
    <row r="214" spans="1:60" x14ac:dyDescent="0.25">
      <c r="A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row>
    <row r="215" spans="1:60" x14ac:dyDescent="0.25">
      <c r="A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row>
    <row r="216" spans="1:60" x14ac:dyDescent="0.25">
      <c r="A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row>
    <row r="217" spans="1:60" x14ac:dyDescent="0.25">
      <c r="A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row>
    <row r="218" spans="1:60" x14ac:dyDescent="0.25">
      <c r="A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row>
    <row r="219" spans="1:60" x14ac:dyDescent="0.25">
      <c r="A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row>
    <row r="220" spans="1:60" x14ac:dyDescent="0.25">
      <c r="A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row>
    <row r="221" spans="1:60" x14ac:dyDescent="0.25">
      <c r="A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row>
    <row r="222" spans="1:60" x14ac:dyDescent="0.25">
      <c r="A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row>
    <row r="223" spans="1:60" x14ac:dyDescent="0.25">
      <c r="A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row>
    <row r="224" spans="1:60" x14ac:dyDescent="0.25">
      <c r="A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row>
    <row r="225" spans="1:60" x14ac:dyDescent="0.25">
      <c r="A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row>
    <row r="226" spans="1:60" x14ac:dyDescent="0.25">
      <c r="A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row>
    <row r="227" spans="1:60" x14ac:dyDescent="0.25">
      <c r="A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row>
    <row r="228" spans="1:60" x14ac:dyDescent="0.25">
      <c r="A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row>
    <row r="229" spans="1:60" x14ac:dyDescent="0.25">
      <c r="A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row>
    <row r="230" spans="1:60" x14ac:dyDescent="0.25">
      <c r="A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row>
    <row r="231" spans="1:60" x14ac:dyDescent="0.25">
      <c r="A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row>
    <row r="232" spans="1:60" x14ac:dyDescent="0.25">
      <c r="A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row>
    <row r="233" spans="1:60" x14ac:dyDescent="0.25">
      <c r="A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row>
    <row r="234" spans="1:60" x14ac:dyDescent="0.25">
      <c r="A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row>
    <row r="235" spans="1:60" x14ac:dyDescent="0.25">
      <c r="A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row>
    <row r="236" spans="1:60" x14ac:dyDescent="0.25">
      <c r="A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row>
    <row r="237" spans="1:60" x14ac:dyDescent="0.25">
      <c r="A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row>
    <row r="238" spans="1:60" x14ac:dyDescent="0.25">
      <c r="A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row>
    <row r="239" spans="1:60" x14ac:dyDescent="0.25">
      <c r="A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row>
    <row r="240" spans="1:60" x14ac:dyDescent="0.25">
      <c r="A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row>
    <row r="241" spans="1:60" x14ac:dyDescent="0.25">
      <c r="A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row>
    <row r="242" spans="1:60" x14ac:dyDescent="0.25">
      <c r="A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row>
    <row r="243" spans="1:60" x14ac:dyDescent="0.25">
      <c r="A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row>
    <row r="244" spans="1:60" x14ac:dyDescent="0.25">
      <c r="A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row>
    <row r="245" spans="1:60" x14ac:dyDescent="0.25">
      <c r="A245" s="41"/>
    </row>
    <row r="246" spans="1:60" x14ac:dyDescent="0.25">
      <c r="A246" s="41"/>
    </row>
    <row r="247" spans="1:60" x14ac:dyDescent="0.25">
      <c r="A247" s="41"/>
    </row>
    <row r="248" spans="1:60" x14ac:dyDescent="0.25">
      <c r="A248" s="4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73"/>
    <col min="2" max="2" width="24.140625" style="73" customWidth="1"/>
    <col min="3" max="3" width="70.140625" style="73" customWidth="1"/>
    <col min="4" max="4" width="42.42578125" style="73" customWidth="1"/>
    <col min="5" max="16384" width="11.5703125" style="73"/>
  </cols>
  <sheetData>
    <row r="1" spans="1:37" ht="15" x14ac:dyDescent="0.2">
      <c r="B1" s="305"/>
      <c r="C1" s="308" t="s">
        <v>0</v>
      </c>
      <c r="D1" s="63" t="s">
        <v>1</v>
      </c>
    </row>
    <row r="2" spans="1:37" ht="15" x14ac:dyDescent="0.2">
      <c r="B2" s="306"/>
      <c r="C2" s="309"/>
      <c r="D2" s="63" t="s">
        <v>2</v>
      </c>
    </row>
    <row r="3" spans="1:37" ht="15" x14ac:dyDescent="0.2">
      <c r="B3" s="306"/>
      <c r="C3" s="309"/>
      <c r="D3" s="63" t="s">
        <v>166</v>
      </c>
    </row>
    <row r="4" spans="1:37" ht="15" x14ac:dyDescent="0.2">
      <c r="B4" s="307"/>
      <c r="C4" s="310"/>
      <c r="D4" s="63" t="s">
        <v>167</v>
      </c>
    </row>
    <row r="5" spans="1:37" ht="23.25" x14ac:dyDescent="0.2">
      <c r="A5" s="74"/>
      <c r="B5" s="304" t="s">
        <v>168</v>
      </c>
      <c r="C5" s="304"/>
      <c r="D5" s="304"/>
      <c r="E5" s="74"/>
      <c r="F5" s="74"/>
      <c r="G5" s="74"/>
      <c r="H5" s="74"/>
      <c r="I5" s="74"/>
      <c r="J5" s="74"/>
      <c r="K5" s="74"/>
      <c r="L5" s="74"/>
      <c r="M5" s="74"/>
      <c r="N5" s="74"/>
      <c r="O5" s="74"/>
      <c r="P5" s="74"/>
      <c r="Q5" s="74"/>
      <c r="R5" s="74"/>
      <c r="S5" s="74"/>
      <c r="T5" s="74"/>
      <c r="U5" s="74"/>
      <c r="V5" s="74"/>
      <c r="W5" s="74"/>
      <c r="X5" s="74"/>
      <c r="Y5" s="74"/>
      <c r="Z5" s="74"/>
      <c r="AA5" s="74"/>
      <c r="AB5" s="74"/>
      <c r="AC5" s="74"/>
      <c r="AD5" s="74"/>
      <c r="AE5" s="74"/>
    </row>
    <row r="6" spans="1:37" x14ac:dyDescent="0.2">
      <c r="A6" s="74"/>
      <c r="B6" s="75"/>
      <c r="C6" s="75"/>
      <c r="D6" s="75"/>
      <c r="E6" s="74"/>
      <c r="F6" s="74"/>
      <c r="G6" s="74"/>
      <c r="H6" s="74"/>
      <c r="I6" s="74"/>
      <c r="J6" s="74"/>
      <c r="K6" s="74"/>
      <c r="L6" s="74"/>
      <c r="M6" s="74"/>
      <c r="N6" s="74"/>
      <c r="O6" s="74"/>
      <c r="P6" s="74"/>
      <c r="Q6" s="74"/>
      <c r="R6" s="74"/>
      <c r="S6" s="74"/>
      <c r="T6" s="74"/>
      <c r="U6" s="74"/>
      <c r="V6" s="74"/>
      <c r="W6" s="74"/>
      <c r="X6" s="74"/>
      <c r="Y6" s="74"/>
      <c r="Z6" s="74"/>
      <c r="AA6" s="74"/>
      <c r="AB6" s="74"/>
      <c r="AC6" s="74"/>
      <c r="AD6" s="74"/>
      <c r="AE6" s="74"/>
    </row>
    <row r="7" spans="1:37" ht="18" x14ac:dyDescent="0.2">
      <c r="A7" s="74"/>
      <c r="B7" s="93"/>
      <c r="C7" s="94" t="s">
        <v>169</v>
      </c>
      <c r="D7" s="94" t="s">
        <v>150</v>
      </c>
      <c r="E7" s="74"/>
      <c r="F7" s="74"/>
      <c r="G7" s="74"/>
      <c r="H7" s="74"/>
      <c r="I7" s="74"/>
      <c r="J7" s="74"/>
      <c r="K7" s="74"/>
      <c r="L7" s="74"/>
      <c r="M7" s="74"/>
      <c r="N7" s="74"/>
      <c r="O7" s="74"/>
      <c r="P7" s="74"/>
      <c r="Q7" s="74"/>
      <c r="R7" s="74"/>
      <c r="S7" s="74"/>
      <c r="T7" s="74"/>
      <c r="U7" s="74"/>
      <c r="V7" s="74"/>
      <c r="W7" s="74"/>
      <c r="X7" s="74"/>
      <c r="Y7" s="74"/>
      <c r="Z7" s="74"/>
      <c r="AA7" s="74"/>
      <c r="AB7" s="74"/>
      <c r="AC7" s="74"/>
      <c r="AD7" s="74"/>
      <c r="AE7" s="74"/>
    </row>
    <row r="8" spans="1:37" ht="36" x14ac:dyDescent="0.2">
      <c r="A8" s="74"/>
      <c r="B8" s="95" t="s">
        <v>170</v>
      </c>
      <c r="C8" s="96" t="s">
        <v>171</v>
      </c>
      <c r="D8" s="97">
        <v>0.2</v>
      </c>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7" ht="36" x14ac:dyDescent="0.2">
      <c r="A9" s="74"/>
      <c r="B9" s="98" t="s">
        <v>172</v>
      </c>
      <c r="C9" s="96" t="s">
        <v>173</v>
      </c>
      <c r="D9" s="97">
        <v>0.4</v>
      </c>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7" ht="36" x14ac:dyDescent="0.2">
      <c r="A10" s="74"/>
      <c r="B10" s="99" t="s">
        <v>174</v>
      </c>
      <c r="C10" s="96" t="s">
        <v>175</v>
      </c>
      <c r="D10" s="97">
        <v>0.6</v>
      </c>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row>
    <row r="11" spans="1:37" ht="36" x14ac:dyDescent="0.2">
      <c r="A11" s="74"/>
      <c r="B11" s="100" t="s">
        <v>176</v>
      </c>
      <c r="C11" s="96" t="s">
        <v>177</v>
      </c>
      <c r="D11" s="97">
        <v>0.8</v>
      </c>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row>
    <row r="12" spans="1:37" ht="36" x14ac:dyDescent="0.2">
      <c r="A12" s="74"/>
      <c r="B12" s="101" t="s">
        <v>178</v>
      </c>
      <c r="C12" s="96" t="s">
        <v>179</v>
      </c>
      <c r="D12" s="97">
        <v>1</v>
      </c>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row>
    <row r="13" spans="1:37" x14ac:dyDescent="0.2">
      <c r="A13" s="74"/>
      <c r="B13" s="84"/>
      <c r="C13" s="84"/>
      <c r="D13" s="8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row>
    <row r="14" spans="1:37" ht="15" x14ac:dyDescent="0.2">
      <c r="A14" s="74"/>
      <c r="B14" s="92"/>
      <c r="C14" s="84"/>
      <c r="D14" s="8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row>
    <row r="15" spans="1:37" x14ac:dyDescent="0.2">
      <c r="A15" s="74"/>
      <c r="B15" s="84"/>
      <c r="C15" s="84"/>
      <c r="D15" s="8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row>
    <row r="16" spans="1:37" x14ac:dyDescent="0.2">
      <c r="A16" s="74"/>
      <c r="B16" s="84"/>
      <c r="C16" s="84"/>
      <c r="D16" s="8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row>
    <row r="17" spans="1:37" x14ac:dyDescent="0.2">
      <c r="A17" s="74"/>
      <c r="B17" s="84"/>
      <c r="C17" s="84"/>
      <c r="D17" s="8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row>
    <row r="18" spans="1:37" x14ac:dyDescent="0.2">
      <c r="A18" s="74"/>
      <c r="B18" s="84"/>
      <c r="C18" s="84"/>
      <c r="D18" s="8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row>
    <row r="19" spans="1:37" x14ac:dyDescent="0.2">
      <c r="A19" s="74"/>
      <c r="B19" s="84"/>
      <c r="C19" s="84"/>
      <c r="D19" s="8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row>
    <row r="20" spans="1:37" x14ac:dyDescent="0.2">
      <c r="A20" s="74"/>
      <c r="B20" s="84"/>
      <c r="C20" s="84"/>
      <c r="D20" s="8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row>
    <row r="21" spans="1:37" x14ac:dyDescent="0.2">
      <c r="A21" s="74"/>
      <c r="B21" s="84"/>
      <c r="C21" s="84"/>
      <c r="D21" s="8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row>
    <row r="22" spans="1:37" x14ac:dyDescent="0.2">
      <c r="A22" s="74"/>
      <c r="B22" s="84"/>
      <c r="C22" s="84"/>
      <c r="D22" s="8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row>
    <row r="23" spans="1:37" x14ac:dyDescent="0.2">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row>
    <row r="24" spans="1:37" x14ac:dyDescent="0.2">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row>
    <row r="25" spans="1:37" x14ac:dyDescent="0.2">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row>
    <row r="26" spans="1:37" x14ac:dyDescent="0.2">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row>
    <row r="27" spans="1:37" x14ac:dyDescent="0.2">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row>
    <row r="28" spans="1:37" x14ac:dyDescent="0.2">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row>
    <row r="29" spans="1:37" x14ac:dyDescent="0.2">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row>
    <row r="30" spans="1:37" x14ac:dyDescent="0.2">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row>
    <row r="31" spans="1:37" x14ac:dyDescent="0.2">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row>
    <row r="32" spans="1:37" x14ac:dyDescent="0.2">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row>
    <row r="33" spans="1:37" x14ac:dyDescent="0.2">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row>
    <row r="34" spans="1:37" x14ac:dyDescent="0.2">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row>
    <row r="35" spans="1:37" x14ac:dyDescent="0.2">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row>
    <row r="36" spans="1:37" x14ac:dyDescent="0.2">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row>
    <row r="37" spans="1:37" x14ac:dyDescent="0.2">
      <c r="A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7" x14ac:dyDescent="0.2">
      <c r="A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row>
    <row r="39" spans="1:37" x14ac:dyDescent="0.2">
      <c r="A39" s="74"/>
    </row>
    <row r="40" spans="1:37" x14ac:dyDescent="0.2">
      <c r="A40" s="74"/>
    </row>
    <row r="41" spans="1:37" x14ac:dyDescent="0.2">
      <c r="A41" s="74"/>
    </row>
    <row r="42" spans="1:37" x14ac:dyDescent="0.2">
      <c r="A42" s="74"/>
    </row>
    <row r="43" spans="1:37" x14ac:dyDescent="0.2">
      <c r="A43" s="74"/>
    </row>
    <row r="44" spans="1:37" x14ac:dyDescent="0.2">
      <c r="A44" s="74"/>
    </row>
    <row r="45" spans="1:37" x14ac:dyDescent="0.2">
      <c r="A45" s="74"/>
    </row>
    <row r="46" spans="1:37" x14ac:dyDescent="0.2">
      <c r="A46" s="74"/>
    </row>
    <row r="47" spans="1:37" x14ac:dyDescent="0.2">
      <c r="A47" s="74"/>
    </row>
    <row r="48" spans="1:37"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73"/>
    <col min="2" max="2" width="40.42578125" style="73" customWidth="1"/>
    <col min="3" max="3" width="27.85546875" style="73" customWidth="1"/>
    <col min="4" max="4" width="43.7109375" style="73" customWidth="1"/>
    <col min="5" max="5" width="55.5703125" style="73" customWidth="1"/>
    <col min="6" max="6" width="144.7109375" style="73" bestFit="1" customWidth="1"/>
    <col min="7" max="16384" width="11.5703125" style="73"/>
  </cols>
  <sheetData>
    <row r="1" spans="1:22" ht="26.25" customHeight="1" x14ac:dyDescent="0.2">
      <c r="B1" s="318"/>
      <c r="C1" s="319" t="s">
        <v>0</v>
      </c>
      <c r="D1" s="320"/>
      <c r="E1" s="63" t="s">
        <v>1</v>
      </c>
    </row>
    <row r="2" spans="1:22" ht="26.25" customHeight="1" x14ac:dyDescent="0.2">
      <c r="B2" s="318"/>
      <c r="C2" s="321"/>
      <c r="D2" s="322"/>
      <c r="E2" s="63" t="s">
        <v>2</v>
      </c>
    </row>
    <row r="3" spans="1:22" ht="26.25" customHeight="1" x14ac:dyDescent="0.2">
      <c r="B3" s="318"/>
      <c r="C3" s="321"/>
      <c r="D3" s="322"/>
      <c r="E3" s="63" t="s">
        <v>166</v>
      </c>
    </row>
    <row r="4" spans="1:22" ht="28.5" customHeight="1" x14ac:dyDescent="0.2">
      <c r="B4" s="318"/>
      <c r="C4" s="323"/>
      <c r="D4" s="324"/>
      <c r="E4" s="63" t="s">
        <v>180</v>
      </c>
    </row>
    <row r="5" spans="1:22" ht="33.75" x14ac:dyDescent="0.2">
      <c r="A5" s="74"/>
      <c r="B5" s="317" t="s">
        <v>181</v>
      </c>
      <c r="C5" s="317"/>
      <c r="D5" s="317"/>
      <c r="E5" s="317"/>
      <c r="F5" s="74"/>
      <c r="G5" s="74"/>
      <c r="H5" s="74"/>
      <c r="I5" s="74"/>
      <c r="J5" s="74"/>
      <c r="K5" s="74"/>
      <c r="L5" s="74"/>
      <c r="M5" s="74"/>
      <c r="N5" s="74"/>
      <c r="O5" s="74"/>
      <c r="P5" s="74"/>
      <c r="Q5" s="74"/>
      <c r="R5" s="74"/>
      <c r="S5" s="74"/>
      <c r="T5" s="74"/>
      <c r="U5" s="74"/>
      <c r="V5" s="74"/>
    </row>
    <row r="6" spans="1:22" x14ac:dyDescent="0.2">
      <c r="A6" s="74"/>
      <c r="B6" s="75"/>
      <c r="C6" s="75"/>
      <c r="D6" s="75"/>
      <c r="E6" s="75"/>
      <c r="F6" s="74"/>
      <c r="G6" s="74"/>
      <c r="H6" s="74"/>
      <c r="I6" s="74"/>
      <c r="J6" s="74"/>
      <c r="K6" s="74"/>
      <c r="L6" s="74"/>
      <c r="M6" s="74"/>
      <c r="N6" s="74"/>
      <c r="O6" s="74"/>
      <c r="P6" s="74"/>
      <c r="Q6" s="74"/>
      <c r="R6" s="74"/>
      <c r="S6" s="74"/>
      <c r="T6" s="74"/>
      <c r="U6" s="74"/>
      <c r="V6" s="74"/>
    </row>
    <row r="7" spans="1:22" ht="30" customHeight="1" x14ac:dyDescent="0.2">
      <c r="A7" s="74"/>
      <c r="B7" s="64"/>
      <c r="C7" s="314" t="s">
        <v>182</v>
      </c>
      <c r="D7" s="315"/>
      <c r="E7" s="316"/>
      <c r="F7" s="74"/>
      <c r="G7" s="74"/>
      <c r="H7" s="74"/>
      <c r="I7" s="74"/>
      <c r="J7" s="74"/>
      <c r="K7" s="74"/>
      <c r="L7" s="74"/>
      <c r="M7" s="74"/>
      <c r="N7" s="74"/>
      <c r="O7" s="74"/>
      <c r="P7" s="74"/>
      <c r="Q7" s="74"/>
      <c r="R7" s="74"/>
      <c r="S7" s="74"/>
      <c r="T7" s="74"/>
      <c r="U7" s="74"/>
      <c r="V7" s="74"/>
    </row>
    <row r="8" spans="1:22" ht="88.5" customHeight="1" x14ac:dyDescent="0.2">
      <c r="A8" s="76" t="s">
        <v>183</v>
      </c>
      <c r="B8" s="77" t="s">
        <v>184</v>
      </c>
      <c r="C8" s="311" t="s">
        <v>185</v>
      </c>
      <c r="D8" s="312"/>
      <c r="E8" s="313"/>
      <c r="F8" s="74"/>
      <c r="G8" s="74"/>
      <c r="H8" s="74"/>
      <c r="I8" s="74"/>
      <c r="J8" s="74"/>
      <c r="K8" s="74"/>
      <c r="L8" s="74"/>
      <c r="M8" s="74"/>
      <c r="N8" s="74"/>
      <c r="O8" s="74"/>
      <c r="P8" s="74"/>
      <c r="Q8" s="74"/>
      <c r="R8" s="74"/>
      <c r="S8" s="74"/>
      <c r="T8" s="74"/>
      <c r="U8" s="74"/>
      <c r="V8" s="74"/>
    </row>
    <row r="9" spans="1:22" ht="75.75" customHeight="1" x14ac:dyDescent="0.2">
      <c r="A9" s="76" t="s">
        <v>186</v>
      </c>
      <c r="B9" s="78" t="s">
        <v>187</v>
      </c>
      <c r="C9" s="311" t="s">
        <v>188</v>
      </c>
      <c r="D9" s="312"/>
      <c r="E9" s="313"/>
      <c r="F9" s="74"/>
      <c r="G9" s="74"/>
      <c r="H9" s="74"/>
      <c r="I9" s="74"/>
      <c r="J9" s="74"/>
      <c r="K9" s="74"/>
      <c r="L9" s="74"/>
      <c r="M9" s="74"/>
      <c r="N9" s="74"/>
      <c r="O9" s="74"/>
      <c r="P9" s="74"/>
      <c r="Q9" s="74"/>
      <c r="R9" s="74"/>
      <c r="S9" s="74"/>
      <c r="T9" s="74"/>
      <c r="U9" s="74"/>
      <c r="V9" s="74"/>
    </row>
    <row r="10" spans="1:22" ht="78.75" customHeight="1" x14ac:dyDescent="0.2">
      <c r="A10" s="76" t="s">
        <v>156</v>
      </c>
      <c r="B10" s="79" t="s">
        <v>189</v>
      </c>
      <c r="C10" s="311" t="s">
        <v>190</v>
      </c>
      <c r="D10" s="312"/>
      <c r="E10" s="313"/>
      <c r="F10" s="74"/>
      <c r="G10" s="74"/>
      <c r="H10" s="74"/>
      <c r="I10" s="74"/>
      <c r="J10" s="74"/>
      <c r="K10" s="74"/>
      <c r="L10" s="74"/>
      <c r="M10" s="74"/>
      <c r="N10" s="74"/>
      <c r="O10" s="74"/>
      <c r="P10" s="74"/>
      <c r="Q10" s="74"/>
      <c r="R10" s="74"/>
      <c r="S10" s="74"/>
      <c r="T10" s="74"/>
      <c r="U10" s="74"/>
      <c r="V10" s="74"/>
    </row>
    <row r="11" spans="1:22" ht="78.75" customHeight="1" x14ac:dyDescent="0.2">
      <c r="A11" s="76" t="s">
        <v>191</v>
      </c>
      <c r="B11" s="80" t="s">
        <v>192</v>
      </c>
      <c r="C11" s="311" t="s">
        <v>193</v>
      </c>
      <c r="D11" s="312"/>
      <c r="E11" s="313"/>
      <c r="F11" s="74"/>
      <c r="G11" s="74"/>
      <c r="H11" s="74"/>
      <c r="I11" s="74"/>
      <c r="J11" s="74"/>
      <c r="K11" s="74"/>
      <c r="L11" s="74"/>
      <c r="M11" s="74"/>
      <c r="N11" s="74"/>
      <c r="O11" s="74"/>
      <c r="P11" s="74"/>
      <c r="Q11" s="74"/>
      <c r="R11" s="74"/>
      <c r="S11" s="74"/>
      <c r="T11" s="74"/>
      <c r="U11" s="74"/>
      <c r="V11" s="74"/>
    </row>
    <row r="12" spans="1:22" ht="85.5" customHeight="1" x14ac:dyDescent="0.2">
      <c r="A12" s="76" t="s">
        <v>194</v>
      </c>
      <c r="B12" s="81" t="s">
        <v>195</v>
      </c>
      <c r="C12" s="311" t="s">
        <v>196</v>
      </c>
      <c r="D12" s="312"/>
      <c r="E12" s="313"/>
      <c r="F12" s="74"/>
      <c r="G12" s="74"/>
      <c r="H12" s="74"/>
      <c r="I12" s="74"/>
      <c r="J12" s="74"/>
      <c r="K12" s="74"/>
      <c r="L12" s="74"/>
      <c r="M12" s="74"/>
      <c r="N12" s="74"/>
      <c r="O12" s="74"/>
      <c r="P12" s="74"/>
      <c r="Q12" s="74"/>
      <c r="R12" s="74"/>
      <c r="S12" s="74"/>
      <c r="T12" s="74"/>
      <c r="U12" s="74"/>
      <c r="V12" s="74"/>
    </row>
    <row r="13" spans="1:22" ht="20.25" x14ac:dyDescent="0.2">
      <c r="A13" s="76"/>
      <c r="B13" s="76"/>
      <c r="C13" s="82"/>
      <c r="D13" s="82"/>
      <c r="E13" s="82"/>
      <c r="F13" s="74"/>
      <c r="G13" s="74"/>
      <c r="H13" s="74"/>
      <c r="I13" s="74"/>
      <c r="J13" s="74"/>
      <c r="K13" s="74"/>
      <c r="L13" s="74"/>
      <c r="M13" s="74"/>
      <c r="N13" s="74"/>
      <c r="O13" s="74"/>
      <c r="P13" s="74"/>
      <c r="Q13" s="74"/>
      <c r="R13" s="74"/>
      <c r="S13" s="74"/>
      <c r="T13" s="74"/>
      <c r="U13" s="74"/>
      <c r="V13" s="74"/>
    </row>
    <row r="14" spans="1:22" ht="15" x14ac:dyDescent="0.2">
      <c r="A14" s="76"/>
      <c r="B14" s="83"/>
      <c r="C14" s="83"/>
      <c r="D14" s="83"/>
      <c r="E14" s="83"/>
      <c r="F14" s="74"/>
      <c r="G14" s="74"/>
      <c r="H14" s="74"/>
      <c r="I14" s="74"/>
      <c r="J14" s="74"/>
      <c r="K14" s="74"/>
      <c r="L14" s="74"/>
      <c r="M14" s="74"/>
      <c r="N14" s="74"/>
      <c r="O14" s="74"/>
      <c r="P14" s="74"/>
      <c r="Q14" s="74"/>
      <c r="R14" s="74"/>
      <c r="S14" s="74"/>
      <c r="T14" s="74"/>
      <c r="U14" s="74"/>
      <c r="V14" s="74"/>
    </row>
    <row r="15" spans="1:22" x14ac:dyDescent="0.2">
      <c r="A15" s="76"/>
      <c r="B15" s="76" t="s">
        <v>197</v>
      </c>
      <c r="C15" s="76" t="s">
        <v>198</v>
      </c>
      <c r="D15" s="76"/>
      <c r="E15" s="76" t="s">
        <v>199</v>
      </c>
      <c r="F15" s="74"/>
      <c r="G15" s="74"/>
      <c r="H15" s="74"/>
      <c r="I15" s="74"/>
      <c r="J15" s="74"/>
      <c r="K15" s="74"/>
      <c r="L15" s="74"/>
      <c r="M15" s="74"/>
      <c r="N15" s="74"/>
      <c r="O15" s="74"/>
      <c r="P15" s="74"/>
      <c r="Q15" s="74"/>
      <c r="R15" s="74"/>
      <c r="S15" s="74"/>
      <c r="T15" s="74"/>
      <c r="U15" s="74"/>
      <c r="V15" s="74"/>
    </row>
    <row r="16" spans="1:22" x14ac:dyDescent="0.2">
      <c r="A16" s="76"/>
      <c r="B16" s="76" t="s">
        <v>200</v>
      </c>
      <c r="C16" s="76" t="s">
        <v>201</v>
      </c>
      <c r="D16" s="76"/>
      <c r="E16" s="76" t="s">
        <v>202</v>
      </c>
      <c r="F16" s="74"/>
      <c r="G16" s="74"/>
      <c r="H16" s="74"/>
      <c r="I16" s="74"/>
      <c r="J16" s="74"/>
      <c r="K16" s="74"/>
      <c r="L16" s="74"/>
      <c r="M16" s="74"/>
      <c r="N16" s="74"/>
      <c r="O16" s="74"/>
      <c r="P16" s="74"/>
      <c r="Q16" s="74"/>
      <c r="R16" s="74"/>
      <c r="S16" s="74"/>
      <c r="T16" s="74"/>
      <c r="U16" s="74"/>
      <c r="V16" s="74"/>
    </row>
    <row r="17" spans="1:22" x14ac:dyDescent="0.2">
      <c r="A17" s="76"/>
      <c r="B17" s="76"/>
      <c r="C17" s="76" t="s">
        <v>131</v>
      </c>
      <c r="D17" s="76"/>
      <c r="E17" s="76" t="s">
        <v>203</v>
      </c>
      <c r="F17" s="74"/>
      <c r="G17" s="74"/>
      <c r="H17" s="74"/>
      <c r="I17" s="74"/>
      <c r="J17" s="74"/>
      <c r="K17" s="74"/>
      <c r="L17" s="74"/>
      <c r="M17" s="74"/>
      <c r="N17" s="74"/>
      <c r="O17" s="74"/>
      <c r="P17" s="74"/>
      <c r="Q17" s="74"/>
      <c r="R17" s="74"/>
      <c r="S17" s="74"/>
      <c r="T17" s="74"/>
      <c r="U17" s="74"/>
      <c r="V17" s="74"/>
    </row>
    <row r="18" spans="1:22" x14ac:dyDescent="0.2">
      <c r="A18" s="76"/>
      <c r="B18" s="76"/>
      <c r="C18" s="76" t="s">
        <v>111</v>
      </c>
      <c r="D18" s="76"/>
      <c r="E18" s="76" t="s">
        <v>204</v>
      </c>
      <c r="F18" s="74"/>
      <c r="G18" s="74"/>
      <c r="H18" s="74"/>
      <c r="I18" s="74"/>
      <c r="J18" s="74"/>
      <c r="K18" s="74"/>
      <c r="L18" s="74"/>
      <c r="M18" s="74"/>
      <c r="N18" s="74"/>
      <c r="O18" s="74"/>
      <c r="P18" s="74"/>
      <c r="Q18" s="74"/>
      <c r="R18" s="74"/>
      <c r="S18" s="74"/>
      <c r="T18" s="74"/>
      <c r="U18" s="74"/>
      <c r="V18" s="74"/>
    </row>
    <row r="19" spans="1:22" x14ac:dyDescent="0.2">
      <c r="A19" s="76"/>
      <c r="B19" s="76"/>
      <c r="C19" s="76" t="s">
        <v>125</v>
      </c>
      <c r="D19" s="76"/>
      <c r="E19" s="76" t="s">
        <v>205</v>
      </c>
      <c r="F19" s="74"/>
      <c r="G19" s="74"/>
      <c r="H19" s="74"/>
      <c r="I19" s="74"/>
      <c r="J19" s="74"/>
      <c r="K19" s="74"/>
      <c r="L19" s="74"/>
      <c r="M19" s="74"/>
      <c r="N19" s="74"/>
      <c r="O19" s="74"/>
      <c r="P19" s="74"/>
      <c r="Q19" s="74"/>
      <c r="R19" s="74"/>
      <c r="S19" s="74"/>
      <c r="T19" s="74"/>
      <c r="U19" s="74"/>
      <c r="V19" s="74"/>
    </row>
    <row r="20" spans="1:22" x14ac:dyDescent="0.2">
      <c r="A20" s="76"/>
      <c r="B20" s="76"/>
      <c r="C20" s="76"/>
      <c r="D20" s="76"/>
      <c r="E20" s="76"/>
      <c r="F20" s="74"/>
      <c r="G20" s="74"/>
      <c r="H20" s="74"/>
      <c r="I20" s="74"/>
      <c r="J20" s="74"/>
      <c r="K20" s="74"/>
      <c r="L20" s="74"/>
      <c r="M20" s="74"/>
      <c r="N20" s="74"/>
      <c r="O20" s="74"/>
      <c r="P20" s="74"/>
    </row>
    <row r="21" spans="1:22" x14ac:dyDescent="0.2">
      <c r="A21" s="76"/>
      <c r="B21" s="76"/>
      <c r="C21" s="76"/>
      <c r="D21" s="76"/>
      <c r="E21" s="76"/>
      <c r="F21" s="74"/>
      <c r="G21" s="74"/>
      <c r="H21" s="74"/>
      <c r="I21" s="74"/>
      <c r="J21" s="74"/>
      <c r="K21" s="74"/>
      <c r="L21" s="74"/>
      <c r="M21" s="74"/>
      <c r="N21" s="74"/>
      <c r="O21" s="74"/>
      <c r="P21" s="74"/>
    </row>
    <row r="22" spans="1:22" x14ac:dyDescent="0.2">
      <c r="A22" s="76"/>
      <c r="B22" s="84"/>
      <c r="C22" s="84"/>
      <c r="D22" s="84"/>
      <c r="E22" s="84"/>
      <c r="F22" s="74"/>
      <c r="G22" s="74"/>
      <c r="H22" s="74"/>
      <c r="I22" s="74"/>
      <c r="J22" s="74"/>
      <c r="K22" s="74"/>
      <c r="L22" s="74"/>
      <c r="M22" s="74"/>
      <c r="N22" s="74"/>
      <c r="O22" s="74"/>
      <c r="P22" s="74"/>
    </row>
    <row r="23" spans="1:22" x14ac:dyDescent="0.2">
      <c r="A23" s="76"/>
      <c r="B23" s="84"/>
      <c r="C23" s="84"/>
      <c r="D23" s="84"/>
      <c r="E23" s="84"/>
      <c r="F23" s="74"/>
      <c r="G23" s="74"/>
      <c r="H23" s="74"/>
      <c r="I23" s="74"/>
      <c r="J23" s="74"/>
      <c r="K23" s="74"/>
      <c r="L23" s="74"/>
      <c r="M23" s="74"/>
      <c r="N23" s="74"/>
      <c r="O23" s="74"/>
      <c r="P23" s="74"/>
    </row>
    <row r="24" spans="1:22" x14ac:dyDescent="0.2">
      <c r="A24" s="76"/>
      <c r="B24" s="84"/>
      <c r="C24" s="84"/>
      <c r="D24" s="84"/>
      <c r="E24" s="84"/>
      <c r="F24" s="74"/>
      <c r="G24" s="74"/>
      <c r="H24" s="74"/>
      <c r="I24" s="74"/>
      <c r="J24" s="74"/>
      <c r="K24" s="74"/>
      <c r="L24" s="74"/>
      <c r="M24" s="74"/>
      <c r="N24" s="74"/>
      <c r="O24" s="74"/>
      <c r="P24" s="74"/>
    </row>
    <row r="25" spans="1:22" x14ac:dyDescent="0.2">
      <c r="A25" s="76"/>
      <c r="B25" s="84"/>
      <c r="C25" s="84"/>
      <c r="D25" s="84"/>
      <c r="E25" s="84"/>
      <c r="F25" s="74"/>
      <c r="G25" s="74"/>
      <c r="H25" s="74"/>
      <c r="I25" s="74"/>
      <c r="J25" s="74"/>
      <c r="K25" s="74"/>
      <c r="L25" s="74"/>
      <c r="M25" s="74"/>
      <c r="N25" s="74"/>
      <c r="O25" s="74"/>
      <c r="P25" s="74"/>
    </row>
    <row r="26" spans="1:22" ht="20.25" x14ac:dyDescent="0.2">
      <c r="A26" s="76"/>
      <c r="B26" s="76"/>
      <c r="C26" s="82"/>
      <c r="D26" s="82"/>
      <c r="E26" s="82"/>
      <c r="F26" s="74"/>
      <c r="G26" s="74"/>
      <c r="H26" s="74"/>
      <c r="I26" s="74"/>
      <c r="J26" s="74"/>
      <c r="K26" s="74"/>
      <c r="L26" s="74"/>
      <c r="M26" s="74"/>
      <c r="N26" s="74"/>
      <c r="O26" s="74"/>
      <c r="P26" s="74"/>
    </row>
    <row r="27" spans="1:22" ht="20.25" x14ac:dyDescent="0.2">
      <c r="A27" s="76"/>
      <c r="B27" s="76"/>
      <c r="C27" s="82"/>
      <c r="D27" s="82"/>
      <c r="E27" s="82"/>
      <c r="F27" s="74"/>
      <c r="G27" s="74"/>
      <c r="H27" s="74"/>
      <c r="I27" s="74"/>
      <c r="J27" s="74"/>
      <c r="K27" s="74"/>
      <c r="L27" s="74"/>
      <c r="M27" s="74"/>
      <c r="N27" s="74"/>
      <c r="O27" s="74"/>
      <c r="P27" s="74"/>
    </row>
    <row r="28" spans="1:22" ht="20.25" x14ac:dyDescent="0.2">
      <c r="A28" s="76"/>
      <c r="B28" s="76"/>
      <c r="C28" s="82"/>
      <c r="D28" s="82"/>
      <c r="E28" s="82"/>
      <c r="F28" s="74"/>
      <c r="G28" s="74"/>
      <c r="H28" s="74"/>
      <c r="I28" s="74"/>
      <c r="J28" s="74"/>
      <c r="K28" s="74"/>
      <c r="L28" s="74"/>
      <c r="M28" s="74"/>
      <c r="N28" s="74"/>
      <c r="O28" s="74"/>
      <c r="P28" s="74"/>
    </row>
    <row r="29" spans="1:22" ht="20.25" x14ac:dyDescent="0.2">
      <c r="A29" s="76"/>
      <c r="B29" s="76"/>
      <c r="C29" s="82"/>
      <c r="D29" s="82"/>
      <c r="E29" s="82"/>
      <c r="F29" s="74"/>
      <c r="G29" s="74"/>
      <c r="H29" s="74"/>
      <c r="I29" s="74"/>
      <c r="J29" s="74"/>
      <c r="K29" s="74"/>
      <c r="L29" s="74"/>
      <c r="M29" s="74"/>
      <c r="N29" s="74"/>
      <c r="O29" s="74"/>
      <c r="P29" s="74"/>
    </row>
    <row r="30" spans="1:22" ht="20.25" x14ac:dyDescent="0.2">
      <c r="A30" s="76"/>
      <c r="B30" s="76"/>
      <c r="C30" s="82"/>
      <c r="D30" s="82"/>
      <c r="E30" s="82"/>
      <c r="F30" s="74"/>
      <c r="G30" s="74"/>
      <c r="H30" s="74"/>
      <c r="I30" s="74"/>
      <c r="J30" s="74"/>
      <c r="K30" s="74"/>
      <c r="L30" s="74"/>
      <c r="M30" s="74"/>
      <c r="N30" s="74"/>
      <c r="O30" s="74"/>
      <c r="P30" s="74"/>
    </row>
    <row r="31" spans="1:22" ht="20.25" x14ac:dyDescent="0.2">
      <c r="A31" s="76"/>
      <c r="B31" s="76"/>
      <c r="C31" s="82"/>
      <c r="D31" s="82"/>
      <c r="E31" s="82"/>
      <c r="F31" s="74"/>
      <c r="G31" s="74"/>
      <c r="H31" s="74"/>
      <c r="I31" s="74"/>
      <c r="J31" s="74"/>
      <c r="K31" s="74"/>
      <c r="L31" s="74"/>
      <c r="M31" s="74"/>
      <c r="N31" s="74"/>
      <c r="O31" s="74"/>
      <c r="P31" s="74"/>
    </row>
    <row r="32" spans="1:22" ht="20.25" x14ac:dyDescent="0.2">
      <c r="A32" s="76"/>
      <c r="B32" s="76"/>
      <c r="C32" s="82"/>
      <c r="D32" s="82"/>
      <c r="E32" s="82"/>
      <c r="F32" s="74"/>
      <c r="G32" s="74"/>
      <c r="H32" s="74"/>
      <c r="I32" s="74"/>
      <c r="J32" s="74"/>
      <c r="K32" s="74"/>
      <c r="L32" s="74"/>
      <c r="M32" s="74"/>
      <c r="N32" s="74"/>
      <c r="O32" s="74"/>
      <c r="P32" s="74"/>
    </row>
    <row r="33" spans="1:16" ht="20.25" x14ac:dyDescent="0.2">
      <c r="A33" s="76"/>
      <c r="B33" s="76"/>
      <c r="C33" s="82"/>
      <c r="D33" s="82"/>
      <c r="E33" s="82"/>
      <c r="F33" s="74"/>
      <c r="G33" s="74"/>
      <c r="H33" s="74"/>
      <c r="I33" s="74"/>
      <c r="J33" s="74"/>
      <c r="K33" s="74"/>
      <c r="L33" s="74"/>
      <c r="M33" s="74"/>
      <c r="N33" s="74"/>
      <c r="O33" s="74"/>
      <c r="P33" s="74"/>
    </row>
    <row r="34" spans="1:16" ht="20.25" x14ac:dyDescent="0.2">
      <c r="A34" s="76"/>
      <c r="B34" s="76"/>
      <c r="C34" s="82"/>
      <c r="D34" s="82"/>
      <c r="E34" s="82"/>
      <c r="F34" s="74"/>
      <c r="G34" s="74"/>
      <c r="H34" s="74"/>
      <c r="I34" s="74"/>
      <c r="J34" s="74"/>
      <c r="K34" s="74"/>
      <c r="L34" s="74"/>
      <c r="M34" s="74"/>
      <c r="N34" s="74"/>
      <c r="O34" s="74"/>
      <c r="P34" s="74"/>
    </row>
    <row r="35" spans="1:16" ht="20.25" x14ac:dyDescent="0.2">
      <c r="A35" s="76"/>
      <c r="B35" s="76"/>
      <c r="C35" s="82"/>
      <c r="D35" s="82"/>
      <c r="E35" s="82"/>
      <c r="F35" s="74"/>
      <c r="G35" s="74"/>
      <c r="H35" s="74"/>
      <c r="I35" s="74"/>
      <c r="J35" s="74"/>
      <c r="K35" s="74"/>
      <c r="L35" s="74"/>
      <c r="M35" s="74"/>
      <c r="N35" s="74"/>
      <c r="O35" s="74"/>
      <c r="P35" s="74"/>
    </row>
    <row r="36" spans="1:16" ht="20.25" x14ac:dyDescent="0.2">
      <c r="A36" s="76"/>
      <c r="B36" s="76"/>
      <c r="C36" s="82"/>
      <c r="D36" s="82"/>
      <c r="E36" s="82"/>
      <c r="F36" s="74"/>
      <c r="G36" s="74"/>
      <c r="H36" s="74"/>
      <c r="I36" s="74"/>
      <c r="J36" s="74"/>
      <c r="K36" s="74"/>
      <c r="L36" s="74"/>
      <c r="M36" s="74"/>
      <c r="N36" s="74"/>
      <c r="O36" s="74"/>
      <c r="P36" s="74"/>
    </row>
    <row r="37" spans="1:16" ht="20.25" x14ac:dyDescent="0.2">
      <c r="A37" s="76"/>
      <c r="B37" s="76"/>
      <c r="C37" s="82"/>
      <c r="D37" s="82"/>
      <c r="E37" s="82"/>
      <c r="F37" s="74"/>
      <c r="G37" s="74"/>
      <c r="H37" s="74"/>
      <c r="I37" s="74"/>
      <c r="J37" s="74"/>
      <c r="K37" s="74"/>
      <c r="L37" s="74"/>
      <c r="M37" s="74"/>
      <c r="N37" s="74"/>
      <c r="O37" s="74"/>
      <c r="P37" s="74"/>
    </row>
    <row r="38" spans="1:16" ht="20.25" x14ac:dyDescent="0.2">
      <c r="A38" s="76"/>
      <c r="B38" s="76"/>
      <c r="C38" s="82"/>
      <c r="D38" s="82"/>
      <c r="E38" s="82"/>
      <c r="F38" s="74"/>
      <c r="G38" s="74"/>
      <c r="H38" s="74"/>
      <c r="I38" s="74"/>
      <c r="J38" s="74"/>
      <c r="K38" s="74"/>
      <c r="L38" s="74"/>
      <c r="M38" s="74"/>
      <c r="N38" s="74"/>
      <c r="O38" s="74"/>
      <c r="P38" s="74"/>
    </row>
    <row r="39" spans="1:16" ht="20.25" x14ac:dyDescent="0.2">
      <c r="A39" s="76"/>
      <c r="B39" s="76"/>
      <c r="C39" s="82"/>
      <c r="D39" s="82"/>
      <c r="E39" s="82"/>
      <c r="F39" s="74"/>
      <c r="G39" s="74"/>
      <c r="H39" s="74"/>
      <c r="I39" s="74"/>
      <c r="J39" s="74"/>
      <c r="K39" s="74"/>
      <c r="L39" s="74"/>
      <c r="M39" s="74"/>
      <c r="N39" s="74"/>
      <c r="O39" s="74"/>
      <c r="P39" s="74"/>
    </row>
    <row r="40" spans="1:16" ht="20.25" x14ac:dyDescent="0.2">
      <c r="A40" s="76"/>
      <c r="B40" s="76"/>
      <c r="C40" s="82"/>
      <c r="D40" s="82"/>
      <c r="E40" s="82"/>
      <c r="F40" s="74"/>
      <c r="G40" s="74"/>
      <c r="H40" s="74"/>
      <c r="I40" s="74"/>
      <c r="J40" s="74"/>
      <c r="K40" s="74"/>
      <c r="L40" s="74"/>
      <c r="M40" s="74"/>
      <c r="N40" s="74"/>
      <c r="O40" s="74"/>
      <c r="P40" s="74"/>
    </row>
    <row r="41" spans="1:16" ht="20.25" x14ac:dyDescent="0.2">
      <c r="A41" s="76"/>
      <c r="B41" s="76"/>
      <c r="C41" s="82"/>
      <c r="D41" s="82"/>
      <c r="E41" s="82"/>
      <c r="F41" s="74"/>
      <c r="G41" s="74"/>
      <c r="H41" s="74"/>
      <c r="I41" s="74"/>
      <c r="J41" s="74"/>
      <c r="K41" s="74"/>
      <c r="L41" s="74"/>
      <c r="M41" s="74"/>
      <c r="N41" s="74"/>
      <c r="O41" s="74"/>
      <c r="P41" s="74"/>
    </row>
    <row r="42" spans="1:16" ht="20.25" x14ac:dyDescent="0.2">
      <c r="A42" s="76"/>
      <c r="B42" s="76"/>
      <c r="C42" s="82"/>
      <c r="D42" s="82"/>
      <c r="E42" s="82"/>
      <c r="F42" s="74"/>
      <c r="G42" s="74"/>
      <c r="H42" s="74"/>
      <c r="I42" s="74"/>
      <c r="J42" s="74"/>
      <c r="K42" s="74"/>
      <c r="L42" s="74"/>
      <c r="M42" s="74"/>
      <c r="N42" s="74"/>
      <c r="O42" s="74"/>
      <c r="P42" s="74"/>
    </row>
    <row r="43" spans="1:16" ht="20.25" x14ac:dyDescent="0.2">
      <c r="A43" s="76"/>
      <c r="B43" s="76"/>
      <c r="C43" s="82"/>
      <c r="D43" s="82"/>
      <c r="E43" s="82"/>
      <c r="F43" s="74"/>
      <c r="G43" s="74"/>
      <c r="H43" s="74"/>
      <c r="I43" s="74"/>
      <c r="J43" s="74"/>
      <c r="K43" s="74"/>
      <c r="L43" s="74"/>
      <c r="M43" s="74"/>
      <c r="N43" s="74"/>
      <c r="O43" s="74"/>
      <c r="P43" s="74"/>
    </row>
    <row r="44" spans="1:16" ht="20.25" x14ac:dyDescent="0.2">
      <c r="A44" s="76"/>
      <c r="B44" s="76"/>
      <c r="C44" s="82"/>
      <c r="D44" s="82"/>
      <c r="E44" s="82"/>
      <c r="F44" s="74"/>
      <c r="G44" s="74"/>
      <c r="H44" s="74"/>
      <c r="I44" s="74"/>
      <c r="J44" s="74"/>
      <c r="K44" s="74"/>
      <c r="L44" s="74"/>
      <c r="M44" s="74"/>
      <c r="N44" s="74"/>
      <c r="O44" s="74"/>
      <c r="P44" s="74"/>
    </row>
    <row r="45" spans="1:16" ht="20.25" x14ac:dyDescent="0.2">
      <c r="A45" s="76"/>
      <c r="B45" s="76"/>
      <c r="C45" s="82"/>
      <c r="D45" s="82"/>
      <c r="E45" s="82"/>
      <c r="F45" s="74"/>
      <c r="G45" s="74"/>
      <c r="H45" s="74"/>
      <c r="I45" s="74"/>
      <c r="J45" s="74"/>
      <c r="K45" s="74"/>
      <c r="L45" s="74"/>
      <c r="M45" s="74"/>
      <c r="N45" s="74"/>
      <c r="O45" s="74"/>
      <c r="P45" s="74"/>
    </row>
    <row r="46" spans="1:16" ht="20.25" x14ac:dyDescent="0.2">
      <c r="A46" s="76"/>
      <c r="B46" s="76"/>
      <c r="C46" s="82"/>
      <c r="D46" s="82"/>
      <c r="E46" s="82"/>
      <c r="F46" s="74"/>
      <c r="G46" s="74"/>
      <c r="H46" s="74"/>
      <c r="I46" s="74"/>
      <c r="J46" s="74"/>
      <c r="K46" s="74"/>
      <c r="L46" s="74"/>
      <c r="M46" s="74"/>
      <c r="N46" s="74"/>
      <c r="O46" s="74"/>
      <c r="P46" s="74"/>
    </row>
    <row r="47" spans="1:16" ht="20.25" x14ac:dyDescent="0.2">
      <c r="A47" s="76"/>
      <c r="B47" s="76"/>
      <c r="C47" s="82"/>
      <c r="D47" s="82"/>
      <c r="E47" s="82"/>
      <c r="F47" s="74"/>
      <c r="G47" s="74"/>
      <c r="H47" s="74"/>
      <c r="I47" s="74"/>
      <c r="J47" s="74"/>
      <c r="K47" s="74"/>
      <c r="L47" s="74"/>
      <c r="M47" s="74"/>
      <c r="N47" s="74"/>
      <c r="O47" s="74"/>
      <c r="P47" s="74"/>
    </row>
    <row r="48" spans="1:16" ht="20.25" x14ac:dyDescent="0.2">
      <c r="A48" s="76"/>
      <c r="B48" s="76"/>
      <c r="C48" s="82"/>
      <c r="D48" s="82"/>
      <c r="E48" s="82"/>
      <c r="F48" s="74"/>
      <c r="G48" s="74"/>
      <c r="H48" s="74"/>
      <c r="I48" s="74"/>
      <c r="J48" s="74"/>
      <c r="K48" s="74"/>
      <c r="L48" s="74"/>
      <c r="M48" s="74"/>
      <c r="N48" s="74"/>
      <c r="O48" s="74"/>
      <c r="P48" s="74"/>
    </row>
    <row r="49" spans="1:16" ht="20.25" x14ac:dyDescent="0.2">
      <c r="A49" s="76"/>
      <c r="B49" s="76"/>
      <c r="C49" s="82"/>
      <c r="D49" s="82"/>
      <c r="E49" s="82"/>
      <c r="F49" s="74"/>
      <c r="G49" s="74"/>
      <c r="H49" s="74"/>
      <c r="I49" s="74"/>
      <c r="J49" s="74"/>
      <c r="K49" s="74"/>
      <c r="L49" s="74"/>
      <c r="M49" s="74"/>
      <c r="N49" s="74"/>
      <c r="O49" s="74"/>
      <c r="P49" s="74"/>
    </row>
    <row r="50" spans="1:16" ht="20.25" x14ac:dyDescent="0.2">
      <c r="A50" s="76"/>
      <c r="B50" s="76"/>
      <c r="C50" s="82"/>
      <c r="D50" s="82"/>
      <c r="E50" s="82"/>
      <c r="F50" s="74"/>
      <c r="G50" s="74"/>
      <c r="H50" s="74"/>
      <c r="I50" s="74"/>
      <c r="J50" s="74"/>
      <c r="K50" s="74"/>
      <c r="L50" s="74"/>
      <c r="M50" s="74"/>
      <c r="N50" s="74"/>
      <c r="O50" s="74"/>
      <c r="P50" s="74"/>
    </row>
    <row r="51" spans="1:16" ht="20.25" x14ac:dyDescent="0.2">
      <c r="A51" s="76"/>
      <c r="B51" s="76"/>
      <c r="C51" s="82"/>
      <c r="D51" s="82"/>
      <c r="E51" s="82"/>
      <c r="F51" s="74"/>
      <c r="G51" s="74"/>
      <c r="H51" s="74"/>
      <c r="I51" s="74"/>
      <c r="J51" s="74"/>
      <c r="K51" s="74"/>
      <c r="L51" s="74"/>
      <c r="M51" s="74"/>
      <c r="N51" s="74"/>
      <c r="O51" s="74"/>
      <c r="P51" s="74"/>
    </row>
    <row r="52" spans="1:16" ht="20.25" x14ac:dyDescent="0.2">
      <c r="A52" s="76"/>
      <c r="B52" s="76"/>
      <c r="C52" s="82"/>
      <c r="D52" s="82"/>
      <c r="E52" s="82"/>
      <c r="F52" s="74"/>
      <c r="G52" s="74"/>
      <c r="H52" s="74"/>
      <c r="I52" s="74"/>
      <c r="J52" s="74"/>
      <c r="K52" s="74"/>
      <c r="L52" s="74"/>
      <c r="M52" s="74"/>
      <c r="N52" s="74"/>
      <c r="O52" s="74"/>
      <c r="P52" s="74"/>
    </row>
    <row r="53" spans="1:16" ht="20.25" x14ac:dyDescent="0.2">
      <c r="A53" s="76"/>
      <c r="B53" s="76"/>
      <c r="C53" s="82"/>
      <c r="D53" s="82"/>
      <c r="E53" s="82"/>
      <c r="F53" s="74"/>
      <c r="G53" s="74"/>
      <c r="H53" s="74"/>
      <c r="I53" s="74"/>
      <c r="J53" s="74"/>
      <c r="K53" s="74"/>
      <c r="L53" s="74"/>
      <c r="M53" s="74"/>
      <c r="N53" s="74"/>
      <c r="O53" s="74"/>
      <c r="P53" s="74"/>
    </row>
    <row r="54" spans="1:16" ht="20.25" x14ac:dyDescent="0.2">
      <c r="A54" s="76"/>
      <c r="B54" s="76"/>
      <c r="C54" s="82"/>
      <c r="D54" s="82"/>
      <c r="E54" s="82"/>
      <c r="F54" s="74"/>
      <c r="G54" s="74"/>
      <c r="H54" s="74"/>
      <c r="I54" s="74"/>
      <c r="J54" s="74"/>
      <c r="K54" s="74"/>
      <c r="L54" s="74"/>
      <c r="M54" s="74"/>
      <c r="N54" s="74"/>
      <c r="O54" s="74"/>
      <c r="P54" s="74"/>
    </row>
    <row r="55" spans="1:16" ht="20.25" x14ac:dyDescent="0.2">
      <c r="A55" s="76"/>
      <c r="B55" s="76"/>
      <c r="C55" s="82"/>
      <c r="D55" s="82"/>
      <c r="E55" s="82"/>
      <c r="F55" s="74"/>
      <c r="G55" s="74"/>
      <c r="H55" s="74"/>
      <c r="I55" s="74"/>
      <c r="J55" s="74"/>
      <c r="K55" s="74"/>
      <c r="L55" s="74"/>
      <c r="M55" s="74"/>
      <c r="N55" s="74"/>
      <c r="O55" s="74"/>
      <c r="P55" s="74"/>
    </row>
    <row r="56" spans="1:16" ht="20.25" x14ac:dyDescent="0.2">
      <c r="A56" s="76"/>
      <c r="B56" s="85"/>
      <c r="C56" s="86"/>
      <c r="D56" s="86"/>
      <c r="E56" s="86"/>
    </row>
    <row r="57" spans="1:16" ht="20.25" x14ac:dyDescent="0.2">
      <c r="A57" s="76"/>
      <c r="B57" s="85"/>
      <c r="C57" s="86"/>
      <c r="D57" s="86"/>
      <c r="E57" s="86"/>
    </row>
    <row r="58" spans="1:16" ht="20.25" x14ac:dyDescent="0.2">
      <c r="A58" s="76"/>
      <c r="B58" s="85"/>
      <c r="C58" s="86"/>
      <c r="D58" s="86"/>
      <c r="E58" s="86"/>
    </row>
    <row r="59" spans="1:16" ht="20.25" x14ac:dyDescent="0.2">
      <c r="A59" s="76"/>
      <c r="B59" s="85"/>
      <c r="C59" s="86"/>
      <c r="D59" s="86"/>
      <c r="E59" s="86"/>
    </row>
    <row r="60" spans="1:16" ht="20.25" x14ac:dyDescent="0.2">
      <c r="A60" s="76"/>
      <c r="B60" s="85"/>
      <c r="C60" s="86"/>
      <c r="D60" s="86"/>
      <c r="E60" s="86"/>
    </row>
    <row r="61" spans="1:16" ht="20.25" x14ac:dyDescent="0.2">
      <c r="A61" s="76"/>
      <c r="B61" s="85"/>
      <c r="C61" s="86"/>
      <c r="D61" s="86"/>
      <c r="E61" s="86"/>
    </row>
    <row r="62" spans="1:16" ht="20.25" x14ac:dyDescent="0.2">
      <c r="A62" s="76"/>
      <c r="B62" s="85"/>
      <c r="C62" s="86"/>
      <c r="D62" s="86"/>
      <c r="E62" s="86"/>
    </row>
    <row r="63" spans="1:16" ht="20.25" x14ac:dyDescent="0.2">
      <c r="A63" s="76"/>
      <c r="B63" s="85"/>
      <c r="C63" s="86"/>
      <c r="D63" s="86"/>
      <c r="E63" s="86"/>
    </row>
    <row r="64" spans="1:16" ht="20.25" x14ac:dyDescent="0.2">
      <c r="A64" s="76"/>
      <c r="B64" s="85"/>
      <c r="C64" s="86"/>
      <c r="D64" s="86"/>
      <c r="E64" s="86"/>
    </row>
    <row r="65" spans="1:5" ht="20.25" x14ac:dyDescent="0.2">
      <c r="A65" s="76"/>
      <c r="B65" s="85"/>
      <c r="C65" s="86"/>
      <c r="D65" s="86"/>
      <c r="E65" s="86"/>
    </row>
    <row r="66" spans="1:5" ht="20.25" x14ac:dyDescent="0.2">
      <c r="A66" s="76"/>
      <c r="B66" s="85"/>
      <c r="C66" s="86"/>
      <c r="D66" s="86"/>
      <c r="E66" s="86"/>
    </row>
    <row r="67" spans="1:5" ht="20.25" x14ac:dyDescent="0.2">
      <c r="A67" s="76"/>
      <c r="B67" s="85"/>
      <c r="C67" s="86"/>
      <c r="D67" s="86"/>
      <c r="E67" s="86"/>
    </row>
    <row r="68" spans="1:5" ht="20.25" x14ac:dyDescent="0.2">
      <c r="A68" s="76"/>
      <c r="B68" s="85"/>
      <c r="C68" s="86"/>
      <c r="D68" s="86"/>
      <c r="E68" s="86"/>
    </row>
    <row r="69" spans="1:5" ht="20.25" x14ac:dyDescent="0.2">
      <c r="A69" s="76"/>
      <c r="B69" s="85"/>
      <c r="C69" s="86"/>
      <c r="D69" s="86"/>
      <c r="E69" s="86"/>
    </row>
    <row r="70" spans="1:5" ht="20.25" x14ac:dyDescent="0.2">
      <c r="A70" s="76"/>
      <c r="B70" s="85"/>
      <c r="C70" s="86"/>
      <c r="D70" s="86"/>
      <c r="E70" s="86"/>
    </row>
    <row r="71" spans="1:5" ht="20.25" x14ac:dyDescent="0.2">
      <c r="A71" s="76"/>
      <c r="B71" s="85"/>
      <c r="C71" s="86"/>
      <c r="D71" s="86"/>
      <c r="E71" s="86"/>
    </row>
    <row r="72" spans="1:5" ht="20.25" x14ac:dyDescent="0.2">
      <c r="A72" s="76"/>
      <c r="B72" s="85"/>
      <c r="C72" s="86"/>
      <c r="D72" s="86"/>
      <c r="E72" s="86"/>
    </row>
    <row r="73" spans="1:5" ht="20.25" x14ac:dyDescent="0.2">
      <c r="A73" s="76"/>
      <c r="B73" s="85"/>
      <c r="C73" s="86"/>
      <c r="D73" s="86"/>
      <c r="E73" s="86"/>
    </row>
    <row r="74" spans="1:5" ht="20.25" x14ac:dyDescent="0.2">
      <c r="A74" s="76"/>
      <c r="B74" s="85"/>
      <c r="C74" s="86"/>
      <c r="D74" s="86"/>
      <c r="E74" s="86"/>
    </row>
    <row r="75" spans="1:5" ht="20.25" x14ac:dyDescent="0.2">
      <c r="A75" s="76"/>
      <c r="B75" s="85"/>
      <c r="C75" s="86"/>
      <c r="D75" s="86"/>
      <c r="E75" s="86"/>
    </row>
    <row r="76" spans="1:5" ht="20.25" x14ac:dyDescent="0.2">
      <c r="A76" s="76"/>
      <c r="B76" s="85"/>
      <c r="C76" s="86"/>
      <c r="D76" s="86"/>
      <c r="E76" s="86"/>
    </row>
    <row r="77" spans="1:5" ht="20.25" x14ac:dyDescent="0.2">
      <c r="A77" s="76"/>
      <c r="B77" s="85"/>
      <c r="C77" s="86"/>
      <c r="D77" s="86"/>
      <c r="E77" s="86"/>
    </row>
    <row r="78" spans="1:5" ht="20.25" x14ac:dyDescent="0.2">
      <c r="A78" s="76"/>
      <c r="B78" s="85"/>
      <c r="C78" s="86"/>
      <c r="D78" s="86"/>
      <c r="E78" s="86"/>
    </row>
    <row r="79" spans="1:5" ht="20.25" x14ac:dyDescent="0.2">
      <c r="A79" s="76"/>
      <c r="B79" s="85"/>
      <c r="C79" s="86"/>
      <c r="D79" s="86"/>
      <c r="E79" s="86"/>
    </row>
    <row r="80" spans="1:5" ht="20.25" x14ac:dyDescent="0.2">
      <c r="A80" s="76"/>
      <c r="B80" s="85"/>
      <c r="C80" s="86"/>
      <c r="D80" s="86"/>
      <c r="E80" s="86"/>
    </row>
    <row r="81" spans="1:5" ht="20.25" x14ac:dyDescent="0.2">
      <c r="A81" s="76"/>
      <c r="B81" s="85"/>
      <c r="C81" s="86"/>
      <c r="D81" s="86"/>
      <c r="E81" s="86"/>
    </row>
    <row r="82" spans="1:5" ht="20.25" x14ac:dyDescent="0.2">
      <c r="A82" s="76"/>
      <c r="B82" s="85"/>
      <c r="C82" s="86"/>
      <c r="D82" s="86"/>
      <c r="E82" s="86"/>
    </row>
    <row r="83" spans="1:5" ht="20.25" x14ac:dyDescent="0.2">
      <c r="A83" s="76"/>
      <c r="B83" s="85"/>
      <c r="C83" s="86"/>
      <c r="D83" s="86"/>
      <c r="E83" s="86"/>
    </row>
    <row r="84" spans="1:5" ht="20.25" x14ac:dyDescent="0.2">
      <c r="A84" s="76"/>
      <c r="B84" s="85"/>
      <c r="C84" s="86"/>
      <c r="D84" s="86"/>
      <c r="E84" s="86"/>
    </row>
    <row r="85" spans="1:5" ht="20.25" x14ac:dyDescent="0.2">
      <c r="A85" s="76"/>
      <c r="B85" s="85"/>
      <c r="C85" s="86"/>
      <c r="D85" s="86"/>
      <c r="E85" s="86"/>
    </row>
    <row r="86" spans="1:5" ht="20.25" x14ac:dyDescent="0.2">
      <c r="A86" s="76"/>
      <c r="B86" s="85"/>
      <c r="C86" s="86"/>
      <c r="D86" s="86"/>
      <c r="E86" s="86"/>
    </row>
    <row r="87" spans="1:5" ht="20.25" x14ac:dyDescent="0.2">
      <c r="A87" s="76"/>
      <c r="B87" s="85"/>
      <c r="C87" s="86"/>
      <c r="D87" s="86"/>
      <c r="E87" s="86"/>
    </row>
    <row r="88" spans="1:5" ht="20.25" x14ac:dyDescent="0.2">
      <c r="A88" s="76"/>
      <c r="B88" s="85"/>
      <c r="C88" s="86"/>
      <c r="D88" s="86"/>
      <c r="E88" s="86"/>
    </row>
    <row r="89" spans="1:5" ht="20.25" x14ac:dyDescent="0.2">
      <c r="A89" s="76"/>
      <c r="B89" s="85"/>
      <c r="C89" s="86"/>
      <c r="D89" s="86"/>
      <c r="E89" s="86"/>
    </row>
    <row r="90" spans="1:5" ht="20.25" x14ac:dyDescent="0.2">
      <c r="A90" s="76"/>
      <c r="B90" s="85"/>
      <c r="C90" s="86"/>
      <c r="D90" s="86"/>
      <c r="E90" s="86"/>
    </row>
    <row r="91" spans="1:5" ht="20.25" x14ac:dyDescent="0.2">
      <c r="A91" s="76"/>
      <c r="B91" s="85"/>
      <c r="C91" s="86"/>
      <c r="D91" s="86"/>
      <c r="E91" s="86"/>
    </row>
    <row r="92" spans="1:5" ht="20.25" x14ac:dyDescent="0.2">
      <c r="A92" s="76"/>
      <c r="B92" s="85"/>
      <c r="C92" s="86"/>
      <c r="D92" s="86"/>
      <c r="E92" s="86"/>
    </row>
    <row r="93" spans="1:5" ht="20.25" x14ac:dyDescent="0.2">
      <c r="A93" s="76"/>
      <c r="B93" s="85"/>
      <c r="C93" s="86"/>
      <c r="D93" s="86"/>
      <c r="E93" s="86"/>
    </row>
    <row r="94" spans="1:5" ht="20.25" x14ac:dyDescent="0.2">
      <c r="A94" s="76"/>
      <c r="B94" s="85"/>
      <c r="C94" s="86"/>
      <c r="D94" s="86"/>
      <c r="E94" s="86"/>
    </row>
    <row r="95" spans="1:5" ht="20.25" x14ac:dyDescent="0.2">
      <c r="A95" s="76"/>
      <c r="B95" s="85"/>
      <c r="C95" s="86"/>
      <c r="D95" s="86"/>
      <c r="E95" s="86"/>
    </row>
    <row r="96" spans="1:5" ht="20.25" x14ac:dyDescent="0.2">
      <c r="A96" s="76"/>
      <c r="B96" s="85"/>
      <c r="C96" s="86"/>
      <c r="D96" s="86"/>
      <c r="E96" s="86"/>
    </row>
    <row r="97" spans="1:5" ht="20.25" x14ac:dyDescent="0.2">
      <c r="A97" s="76"/>
      <c r="B97" s="85"/>
      <c r="C97" s="86"/>
      <c r="D97" s="86"/>
      <c r="E97" s="86"/>
    </row>
    <row r="98" spans="1:5" ht="20.25" x14ac:dyDescent="0.2">
      <c r="A98" s="76"/>
      <c r="B98" s="85"/>
      <c r="C98" s="86"/>
      <c r="D98" s="86"/>
      <c r="E98" s="86"/>
    </row>
    <row r="99" spans="1:5" ht="20.25" x14ac:dyDescent="0.2">
      <c r="A99" s="76"/>
      <c r="B99" s="85"/>
      <c r="C99" s="86"/>
      <c r="D99" s="86"/>
      <c r="E99" s="86"/>
    </row>
    <row r="100" spans="1:5" ht="20.25" x14ac:dyDescent="0.2">
      <c r="A100" s="76"/>
      <c r="B100" s="85"/>
      <c r="C100" s="86"/>
      <c r="D100" s="86"/>
      <c r="E100" s="86"/>
    </row>
    <row r="101" spans="1:5" ht="20.25" x14ac:dyDescent="0.2">
      <c r="A101" s="76"/>
      <c r="B101" s="85"/>
      <c r="C101" s="86"/>
      <c r="D101" s="86"/>
      <c r="E101" s="86"/>
    </row>
    <row r="102" spans="1:5" ht="20.25" x14ac:dyDescent="0.2">
      <c r="A102" s="76"/>
      <c r="B102" s="85"/>
      <c r="C102" s="86"/>
      <c r="D102" s="86"/>
      <c r="E102" s="86"/>
    </row>
    <row r="103" spans="1:5" ht="20.25" x14ac:dyDescent="0.2">
      <c r="A103" s="76"/>
      <c r="B103" s="85"/>
      <c r="C103" s="86"/>
      <c r="D103" s="86"/>
      <c r="E103" s="86"/>
    </row>
    <row r="104" spans="1:5" ht="20.25" x14ac:dyDescent="0.2">
      <c r="A104" s="76"/>
      <c r="B104" s="85"/>
      <c r="C104" s="86"/>
      <c r="D104" s="86"/>
      <c r="E104" s="86"/>
    </row>
    <row r="105" spans="1:5" ht="20.25" x14ac:dyDescent="0.2">
      <c r="A105" s="76"/>
      <c r="B105" s="85"/>
      <c r="C105" s="86"/>
      <c r="D105" s="86"/>
      <c r="E105" s="86"/>
    </row>
    <row r="106" spans="1:5" ht="20.25" x14ac:dyDescent="0.2">
      <c r="A106" s="76"/>
      <c r="B106" s="85"/>
      <c r="C106" s="86"/>
      <c r="D106" s="86"/>
      <c r="E106" s="86"/>
    </row>
    <row r="107" spans="1:5" ht="20.25" x14ac:dyDescent="0.2">
      <c r="A107" s="76"/>
      <c r="B107" s="85"/>
      <c r="C107" s="86"/>
      <c r="D107" s="86"/>
      <c r="E107" s="86"/>
    </row>
    <row r="108" spans="1:5" ht="20.25" x14ac:dyDescent="0.2">
      <c r="A108" s="76"/>
      <c r="B108" s="85"/>
      <c r="C108" s="86"/>
      <c r="D108" s="86"/>
      <c r="E108" s="86"/>
    </row>
    <row r="109" spans="1:5" ht="20.25" x14ac:dyDescent="0.2">
      <c r="A109" s="76"/>
      <c r="B109" s="85"/>
      <c r="C109" s="86"/>
      <c r="D109" s="86"/>
      <c r="E109" s="86"/>
    </row>
    <row r="110" spans="1:5" ht="20.25" x14ac:dyDescent="0.2">
      <c r="A110" s="76"/>
      <c r="B110" s="85"/>
      <c r="C110" s="86"/>
      <c r="D110" s="86"/>
      <c r="E110" s="86"/>
    </row>
    <row r="111" spans="1:5" ht="20.25" x14ac:dyDescent="0.2">
      <c r="A111" s="76"/>
      <c r="B111" s="85"/>
      <c r="C111" s="86"/>
      <c r="D111" s="86"/>
      <c r="E111" s="86"/>
    </row>
    <row r="112" spans="1:5" ht="20.25" x14ac:dyDescent="0.2">
      <c r="A112" s="76"/>
      <c r="B112" s="85"/>
      <c r="C112" s="86"/>
      <c r="D112" s="86"/>
      <c r="E112" s="86"/>
    </row>
    <row r="113" spans="1:5" ht="20.25" x14ac:dyDescent="0.2">
      <c r="A113" s="76"/>
      <c r="B113" s="85"/>
      <c r="C113" s="86"/>
      <c r="D113" s="86"/>
      <c r="E113" s="86"/>
    </row>
    <row r="114" spans="1:5" ht="20.25" x14ac:dyDescent="0.2">
      <c r="A114" s="76"/>
      <c r="B114" s="85"/>
      <c r="C114" s="86"/>
      <c r="D114" s="86"/>
      <c r="E114" s="86"/>
    </row>
    <row r="115" spans="1:5" ht="20.25" x14ac:dyDescent="0.2">
      <c r="A115" s="76"/>
      <c r="B115" s="85"/>
      <c r="C115" s="86"/>
      <c r="D115" s="86"/>
      <c r="E115" s="86"/>
    </row>
    <row r="116" spans="1:5" ht="20.25" x14ac:dyDescent="0.2">
      <c r="A116" s="76"/>
      <c r="B116" s="85"/>
      <c r="C116" s="86"/>
      <c r="D116" s="86"/>
      <c r="E116" s="86"/>
    </row>
    <row r="117" spans="1:5" ht="20.25" x14ac:dyDescent="0.2">
      <c r="A117" s="76"/>
      <c r="B117" s="85"/>
      <c r="C117" s="86"/>
      <c r="D117" s="86"/>
      <c r="E117" s="86"/>
    </row>
    <row r="118" spans="1:5" ht="20.25" x14ac:dyDescent="0.2">
      <c r="A118" s="76"/>
      <c r="B118" s="85"/>
      <c r="C118" s="86"/>
      <c r="D118" s="86"/>
      <c r="E118" s="86"/>
    </row>
    <row r="119" spans="1:5" ht="20.25" x14ac:dyDescent="0.2">
      <c r="A119" s="76"/>
      <c r="B119" s="85"/>
      <c r="C119" s="86"/>
      <c r="D119" s="86"/>
      <c r="E119" s="86"/>
    </row>
    <row r="120" spans="1:5" ht="20.25" x14ac:dyDescent="0.2">
      <c r="A120" s="76"/>
      <c r="B120" s="85"/>
      <c r="C120" s="86"/>
      <c r="D120" s="86"/>
      <c r="E120" s="86"/>
    </row>
    <row r="121" spans="1:5" ht="20.25" x14ac:dyDescent="0.2">
      <c r="A121" s="76"/>
      <c r="B121" s="85"/>
      <c r="C121" s="86"/>
      <c r="D121" s="86"/>
      <c r="E121" s="86"/>
    </row>
    <row r="122" spans="1:5" ht="20.25" x14ac:dyDescent="0.2">
      <c r="A122" s="76"/>
      <c r="B122" s="85"/>
      <c r="C122" s="86"/>
      <c r="D122" s="86"/>
      <c r="E122" s="86"/>
    </row>
    <row r="123" spans="1:5" ht="20.25" x14ac:dyDescent="0.2">
      <c r="A123" s="76"/>
      <c r="B123" s="85"/>
      <c r="C123" s="86"/>
      <c r="D123" s="86"/>
      <c r="E123" s="86"/>
    </row>
    <row r="124" spans="1:5" ht="20.25" x14ac:dyDescent="0.2">
      <c r="A124" s="76"/>
      <c r="B124" s="85"/>
      <c r="C124" s="86"/>
      <c r="D124" s="86"/>
      <c r="E124" s="86"/>
    </row>
    <row r="125" spans="1:5" ht="20.25" x14ac:dyDescent="0.2">
      <c r="A125" s="76"/>
      <c r="B125" s="85"/>
      <c r="C125" s="86"/>
      <c r="D125" s="86"/>
      <c r="E125" s="86"/>
    </row>
    <row r="126" spans="1:5" ht="20.25" x14ac:dyDescent="0.2">
      <c r="A126" s="76"/>
      <c r="B126" s="85"/>
      <c r="C126" s="86"/>
      <c r="D126" s="86"/>
      <c r="E126" s="86"/>
    </row>
    <row r="127" spans="1:5" ht="20.25" x14ac:dyDescent="0.2">
      <c r="A127" s="76"/>
      <c r="B127" s="85"/>
      <c r="C127" s="86"/>
      <c r="D127" s="86"/>
      <c r="E127" s="86"/>
    </row>
    <row r="128" spans="1:5" ht="20.25" x14ac:dyDescent="0.2">
      <c r="A128" s="76"/>
      <c r="B128" s="85"/>
      <c r="C128" s="86"/>
      <c r="D128" s="86"/>
      <c r="E128" s="86"/>
    </row>
    <row r="129" spans="1:5" ht="20.25" x14ac:dyDescent="0.2">
      <c r="A129" s="76"/>
      <c r="B129" s="85"/>
      <c r="C129" s="86"/>
      <c r="D129" s="86"/>
      <c r="E129" s="86"/>
    </row>
    <row r="130" spans="1:5" ht="20.25" x14ac:dyDescent="0.2">
      <c r="A130" s="76"/>
      <c r="B130" s="85"/>
      <c r="C130" s="86"/>
      <c r="D130" s="86"/>
      <c r="E130" s="86"/>
    </row>
    <row r="131" spans="1:5" ht="20.25" x14ac:dyDescent="0.2">
      <c r="A131" s="76"/>
      <c r="B131" s="85"/>
      <c r="C131" s="86"/>
      <c r="D131" s="86"/>
      <c r="E131" s="86"/>
    </row>
    <row r="132" spans="1:5" ht="20.25" x14ac:dyDescent="0.2">
      <c r="A132" s="76"/>
      <c r="B132" s="85"/>
      <c r="C132" s="86"/>
      <c r="D132" s="86"/>
      <c r="E132" s="86"/>
    </row>
    <row r="133" spans="1:5" ht="20.25" x14ac:dyDescent="0.2">
      <c r="A133" s="76"/>
      <c r="B133" s="85"/>
      <c r="C133" s="86"/>
      <c r="D133" s="86"/>
      <c r="E133" s="86"/>
    </row>
    <row r="134" spans="1:5" ht="20.25" x14ac:dyDescent="0.2">
      <c r="A134" s="76"/>
      <c r="B134" s="85"/>
      <c r="C134" s="86"/>
      <c r="D134" s="86"/>
      <c r="E134" s="86"/>
    </row>
    <row r="135" spans="1:5" ht="20.25" x14ac:dyDescent="0.2">
      <c r="A135" s="76"/>
      <c r="B135" s="85"/>
      <c r="C135" s="86"/>
      <c r="D135" s="86"/>
      <c r="E135" s="86"/>
    </row>
    <row r="136" spans="1:5" ht="20.25" x14ac:dyDescent="0.2">
      <c r="A136" s="76"/>
      <c r="B136" s="85"/>
      <c r="C136" s="86"/>
      <c r="D136" s="86"/>
      <c r="E136" s="86"/>
    </row>
    <row r="137" spans="1:5" ht="20.25" x14ac:dyDescent="0.2">
      <c r="A137" s="76"/>
      <c r="B137" s="85"/>
      <c r="C137" s="86"/>
      <c r="D137" s="86"/>
      <c r="E137" s="86"/>
    </row>
    <row r="138" spans="1:5" ht="20.25" x14ac:dyDescent="0.2">
      <c r="A138" s="76"/>
      <c r="B138" s="85"/>
      <c r="C138" s="86"/>
      <c r="D138" s="86"/>
      <c r="E138" s="86"/>
    </row>
    <row r="139" spans="1:5" ht="20.25" x14ac:dyDescent="0.2">
      <c r="A139" s="76"/>
      <c r="B139" s="85"/>
      <c r="C139" s="86"/>
      <c r="D139" s="86"/>
      <c r="E139" s="86"/>
    </row>
    <row r="140" spans="1:5" ht="20.25" x14ac:dyDescent="0.2">
      <c r="A140" s="76"/>
      <c r="B140" s="85"/>
      <c r="C140" s="86"/>
      <c r="D140" s="86"/>
      <c r="E140" s="86"/>
    </row>
    <row r="141" spans="1:5" ht="20.25" x14ac:dyDescent="0.2">
      <c r="A141" s="76"/>
      <c r="B141" s="85"/>
      <c r="C141" s="86"/>
      <c r="D141" s="86"/>
      <c r="E141" s="86"/>
    </row>
    <row r="142" spans="1:5" ht="20.25" x14ac:dyDescent="0.2">
      <c r="A142" s="76"/>
      <c r="B142" s="85"/>
      <c r="C142" s="86"/>
      <c r="D142" s="86"/>
      <c r="E142" s="86"/>
    </row>
    <row r="143" spans="1:5" ht="20.25" x14ac:dyDescent="0.2">
      <c r="A143" s="76"/>
      <c r="B143" s="85"/>
      <c r="C143" s="86"/>
      <c r="D143" s="86"/>
      <c r="E143" s="86"/>
    </row>
    <row r="144" spans="1:5" ht="20.25" x14ac:dyDescent="0.2">
      <c r="A144" s="76"/>
      <c r="B144" s="85"/>
      <c r="C144" s="86"/>
      <c r="D144" s="86"/>
      <c r="E144" s="86"/>
    </row>
    <row r="145" spans="1:5" ht="20.25" x14ac:dyDescent="0.2">
      <c r="A145" s="76"/>
      <c r="B145" s="85"/>
      <c r="C145" s="86"/>
      <c r="D145" s="86"/>
      <c r="E145" s="86"/>
    </row>
    <row r="146" spans="1:5" ht="20.25" x14ac:dyDescent="0.2">
      <c r="A146" s="76"/>
      <c r="B146" s="85"/>
      <c r="C146" s="86"/>
      <c r="D146" s="86"/>
      <c r="E146" s="86"/>
    </row>
    <row r="147" spans="1:5" ht="20.25" x14ac:dyDescent="0.2">
      <c r="A147" s="76"/>
      <c r="B147" s="85"/>
      <c r="C147" s="86"/>
      <c r="D147" s="86"/>
      <c r="E147" s="86"/>
    </row>
    <row r="148" spans="1:5" ht="20.25" x14ac:dyDescent="0.2">
      <c r="A148" s="76"/>
      <c r="B148" s="85"/>
      <c r="C148" s="86"/>
      <c r="D148" s="86"/>
      <c r="E148" s="86"/>
    </row>
    <row r="149" spans="1:5" ht="20.25" x14ac:dyDescent="0.2">
      <c r="A149" s="76"/>
      <c r="B149" s="85"/>
      <c r="C149" s="86"/>
      <c r="D149" s="86"/>
      <c r="E149" s="86"/>
    </row>
    <row r="150" spans="1:5" ht="20.25" x14ac:dyDescent="0.2">
      <c r="A150" s="76"/>
      <c r="B150" s="85"/>
      <c r="C150" s="86"/>
      <c r="D150" s="86"/>
      <c r="E150" s="86"/>
    </row>
    <row r="151" spans="1:5" ht="20.25" x14ac:dyDescent="0.2">
      <c r="A151" s="76"/>
      <c r="B151" s="85"/>
      <c r="C151" s="86"/>
      <c r="D151" s="86"/>
      <c r="E151" s="86"/>
    </row>
    <row r="152" spans="1:5" ht="20.25" x14ac:dyDescent="0.2">
      <c r="A152" s="76"/>
      <c r="B152" s="85"/>
      <c r="C152" s="86"/>
      <c r="D152" s="86"/>
      <c r="E152" s="86"/>
    </row>
    <row r="153" spans="1:5" ht="20.25" x14ac:dyDescent="0.2">
      <c r="A153" s="76"/>
      <c r="B153" s="85"/>
      <c r="C153" s="86"/>
      <c r="D153" s="86"/>
      <c r="E153" s="86"/>
    </row>
    <row r="154" spans="1:5" ht="20.25" x14ac:dyDescent="0.2">
      <c r="A154" s="76"/>
      <c r="B154" s="85"/>
      <c r="C154" s="86"/>
      <c r="D154" s="86"/>
      <c r="E154" s="86"/>
    </row>
    <row r="155" spans="1:5" ht="20.25" x14ac:dyDescent="0.2">
      <c r="A155" s="76"/>
      <c r="B155" s="85"/>
      <c r="C155" s="86"/>
      <c r="D155" s="86"/>
      <c r="E155" s="86"/>
    </row>
    <row r="156" spans="1:5" ht="20.25" x14ac:dyDescent="0.2">
      <c r="A156" s="76"/>
      <c r="B156" s="85"/>
      <c r="C156" s="86"/>
      <c r="D156" s="86"/>
      <c r="E156" s="86"/>
    </row>
    <row r="157" spans="1:5" ht="20.25" x14ac:dyDescent="0.2">
      <c r="A157" s="76"/>
      <c r="B157" s="85"/>
      <c r="C157" s="86"/>
      <c r="D157" s="86"/>
      <c r="E157" s="86"/>
    </row>
    <row r="158" spans="1:5" ht="20.25" x14ac:dyDescent="0.2">
      <c r="A158" s="76"/>
      <c r="B158" s="85"/>
      <c r="C158" s="86"/>
      <c r="D158" s="86"/>
      <c r="E158" s="86"/>
    </row>
    <row r="159" spans="1:5" ht="20.25" x14ac:dyDescent="0.2">
      <c r="A159" s="76"/>
      <c r="B159" s="85"/>
      <c r="C159" s="86"/>
      <c r="D159" s="86"/>
      <c r="E159" s="86"/>
    </row>
    <row r="160" spans="1:5" ht="20.25" x14ac:dyDescent="0.2">
      <c r="A160" s="76"/>
      <c r="B160" s="85"/>
      <c r="C160" s="86"/>
      <c r="D160" s="86"/>
      <c r="E160" s="86"/>
    </row>
    <row r="161" spans="1:5" ht="20.25" x14ac:dyDescent="0.2">
      <c r="A161" s="76"/>
      <c r="B161" s="85"/>
      <c r="C161" s="86"/>
      <c r="D161" s="86"/>
      <c r="E161" s="86"/>
    </row>
    <row r="162" spans="1:5" ht="20.25" x14ac:dyDescent="0.2">
      <c r="A162" s="76"/>
      <c r="B162" s="85"/>
      <c r="C162" s="86"/>
      <c r="D162" s="86"/>
      <c r="E162" s="86"/>
    </row>
    <row r="163" spans="1:5" ht="20.25" x14ac:dyDescent="0.2">
      <c r="A163" s="76"/>
      <c r="B163" s="85"/>
      <c r="C163" s="86"/>
      <c r="D163" s="86"/>
      <c r="E163" s="86"/>
    </row>
    <row r="164" spans="1:5" ht="20.25" x14ac:dyDescent="0.2">
      <c r="A164" s="76"/>
      <c r="B164" s="85"/>
      <c r="C164" s="86"/>
      <c r="D164" s="86"/>
      <c r="E164" s="86"/>
    </row>
    <row r="165" spans="1:5" ht="20.25" x14ac:dyDescent="0.2">
      <c r="A165" s="76"/>
      <c r="B165" s="85"/>
      <c r="C165" s="86"/>
      <c r="D165" s="86"/>
      <c r="E165" s="86"/>
    </row>
    <row r="166" spans="1:5" ht="20.25" x14ac:dyDescent="0.2">
      <c r="A166" s="76"/>
      <c r="B166" s="85"/>
      <c r="C166" s="86"/>
      <c r="D166" s="86"/>
      <c r="E166" s="86"/>
    </row>
    <row r="167" spans="1:5" ht="20.25" x14ac:dyDescent="0.2">
      <c r="A167" s="76"/>
      <c r="B167" s="85"/>
      <c r="C167" s="86"/>
      <c r="D167" s="86"/>
      <c r="E167" s="86"/>
    </row>
    <row r="168" spans="1:5" ht="20.25" x14ac:dyDescent="0.2">
      <c r="A168" s="76"/>
      <c r="B168" s="85"/>
      <c r="C168" s="86"/>
      <c r="D168" s="86"/>
      <c r="E168" s="86"/>
    </row>
    <row r="169" spans="1:5" ht="20.25" x14ac:dyDescent="0.2">
      <c r="A169" s="76"/>
      <c r="B169" s="85"/>
      <c r="C169" s="86"/>
      <c r="D169" s="86"/>
      <c r="E169" s="86"/>
    </row>
    <row r="170" spans="1:5" ht="20.25" x14ac:dyDescent="0.2">
      <c r="A170" s="76"/>
      <c r="B170" s="85"/>
      <c r="C170" s="86"/>
      <c r="D170" s="86"/>
      <c r="E170" s="86"/>
    </row>
    <row r="171" spans="1:5" ht="20.25" x14ac:dyDescent="0.2">
      <c r="A171" s="76"/>
      <c r="B171" s="85"/>
      <c r="C171" s="86"/>
      <c r="D171" s="86"/>
      <c r="E171" s="86"/>
    </row>
    <row r="172" spans="1:5" ht="20.25" x14ac:dyDescent="0.2">
      <c r="A172" s="76"/>
      <c r="B172" s="85"/>
      <c r="C172" s="86"/>
      <c r="D172" s="86"/>
      <c r="E172" s="86"/>
    </row>
    <row r="173" spans="1:5" ht="20.25" x14ac:dyDescent="0.2">
      <c r="A173" s="76"/>
      <c r="B173" s="85"/>
      <c r="C173" s="86"/>
      <c r="D173" s="86"/>
      <c r="E173" s="86"/>
    </row>
    <row r="174" spans="1:5" ht="20.25" x14ac:dyDescent="0.2">
      <c r="A174" s="76"/>
      <c r="B174" s="85"/>
      <c r="C174" s="86"/>
      <c r="D174" s="86"/>
      <c r="E174" s="86"/>
    </row>
    <row r="175" spans="1:5" ht="20.25" x14ac:dyDescent="0.2">
      <c r="A175" s="76"/>
      <c r="B175" s="85"/>
      <c r="C175" s="86"/>
      <c r="D175" s="86"/>
      <c r="E175" s="86"/>
    </row>
    <row r="176" spans="1:5" ht="20.25" x14ac:dyDescent="0.2">
      <c r="A176" s="76"/>
      <c r="B176" s="85"/>
      <c r="C176" s="86"/>
      <c r="D176" s="86"/>
      <c r="E176" s="86"/>
    </row>
    <row r="177" spans="1:5" ht="20.25" x14ac:dyDescent="0.2">
      <c r="A177" s="76"/>
      <c r="B177" s="85"/>
      <c r="C177" s="86"/>
      <c r="D177" s="86"/>
      <c r="E177" s="86"/>
    </row>
    <row r="178" spans="1:5" ht="20.25" x14ac:dyDescent="0.2">
      <c r="A178" s="76"/>
      <c r="B178" s="85"/>
      <c r="C178" s="86"/>
      <c r="D178" s="86"/>
      <c r="E178" s="86"/>
    </row>
    <row r="179" spans="1:5" ht="20.25" x14ac:dyDescent="0.2">
      <c r="A179" s="76"/>
      <c r="B179" s="85"/>
      <c r="C179" s="86"/>
      <c r="D179" s="86"/>
      <c r="E179" s="86"/>
    </row>
    <row r="180" spans="1:5" ht="20.25" x14ac:dyDescent="0.2">
      <c r="A180" s="76"/>
      <c r="B180" s="85"/>
      <c r="C180" s="86"/>
      <c r="D180" s="86"/>
      <c r="E180" s="86"/>
    </row>
    <row r="181" spans="1:5" ht="20.25" x14ac:dyDescent="0.2">
      <c r="A181" s="76"/>
      <c r="B181" s="85"/>
      <c r="C181" s="86"/>
      <c r="D181" s="86"/>
      <c r="E181" s="86"/>
    </row>
    <row r="182" spans="1:5" ht="20.25" x14ac:dyDescent="0.2">
      <c r="A182" s="76"/>
      <c r="B182" s="85"/>
      <c r="C182" s="86"/>
      <c r="D182" s="86"/>
      <c r="E182" s="86"/>
    </row>
    <row r="183" spans="1:5" ht="20.25" x14ac:dyDescent="0.2">
      <c r="A183" s="76"/>
      <c r="B183" s="85"/>
      <c r="C183" s="86"/>
      <c r="D183" s="86"/>
      <c r="E183" s="86"/>
    </row>
    <row r="184" spans="1:5" ht="20.25" x14ac:dyDescent="0.2">
      <c r="A184" s="76"/>
      <c r="B184" s="85"/>
      <c r="C184" s="86"/>
      <c r="D184" s="86"/>
      <c r="E184" s="86"/>
    </row>
    <row r="185" spans="1:5" ht="20.25" x14ac:dyDescent="0.2">
      <c r="A185" s="76"/>
      <c r="B185" s="85"/>
      <c r="C185" s="86"/>
      <c r="D185" s="86"/>
      <c r="E185" s="86"/>
    </row>
    <row r="186" spans="1:5" ht="20.25" x14ac:dyDescent="0.2">
      <c r="A186" s="76"/>
      <c r="B186" s="85"/>
      <c r="C186" s="86"/>
      <c r="D186" s="86"/>
      <c r="E186" s="86"/>
    </row>
    <row r="187" spans="1:5" ht="20.25" x14ac:dyDescent="0.2">
      <c r="A187" s="76"/>
      <c r="B187" s="85"/>
      <c r="C187" s="86"/>
      <c r="D187" s="86"/>
      <c r="E187" s="86"/>
    </row>
    <row r="188" spans="1:5" ht="20.25" x14ac:dyDescent="0.2">
      <c r="A188" s="76"/>
      <c r="B188" s="85"/>
      <c r="C188" s="86"/>
      <c r="D188" s="86"/>
      <c r="E188" s="86"/>
    </row>
    <row r="189" spans="1:5" ht="20.25" x14ac:dyDescent="0.2">
      <c r="A189" s="76"/>
      <c r="B189" s="85"/>
      <c r="C189" s="86"/>
      <c r="D189" s="86"/>
      <c r="E189" s="86"/>
    </row>
    <row r="190" spans="1:5" ht="20.25" x14ac:dyDescent="0.2">
      <c r="A190" s="76"/>
      <c r="B190" s="85"/>
      <c r="C190" s="86"/>
      <c r="D190" s="86"/>
      <c r="E190" s="86"/>
    </row>
    <row r="191" spans="1:5" ht="20.25" x14ac:dyDescent="0.2">
      <c r="A191" s="76"/>
      <c r="B191" s="85"/>
      <c r="C191" s="86"/>
      <c r="D191" s="86"/>
      <c r="E191" s="86"/>
    </row>
    <row r="192" spans="1:5" ht="20.25" x14ac:dyDescent="0.2">
      <c r="A192" s="76"/>
      <c r="B192" s="85"/>
      <c r="C192" s="86"/>
      <c r="D192" s="86"/>
      <c r="E192" s="86"/>
    </row>
    <row r="193" spans="1:5" ht="20.25" x14ac:dyDescent="0.2">
      <c r="A193" s="76"/>
      <c r="B193" s="85"/>
      <c r="C193" s="86"/>
      <c r="D193" s="86"/>
      <c r="E193" s="86"/>
    </row>
    <row r="194" spans="1:5" ht="20.25" x14ac:dyDescent="0.2">
      <c r="A194" s="76"/>
      <c r="B194" s="85"/>
      <c r="C194" s="86"/>
      <c r="D194" s="86"/>
      <c r="E194" s="86"/>
    </row>
    <row r="195" spans="1:5" ht="20.25" x14ac:dyDescent="0.2">
      <c r="A195" s="76"/>
      <c r="B195" s="85"/>
      <c r="C195" s="86"/>
      <c r="D195" s="86"/>
      <c r="E195" s="86"/>
    </row>
    <row r="196" spans="1:5" ht="20.25" x14ac:dyDescent="0.2">
      <c r="A196" s="76"/>
      <c r="B196" s="85"/>
      <c r="C196" s="86"/>
      <c r="D196" s="86"/>
      <c r="E196" s="86"/>
    </row>
    <row r="197" spans="1:5" ht="20.25" x14ac:dyDescent="0.2">
      <c r="A197" s="76"/>
      <c r="B197" s="85"/>
      <c r="C197" s="86"/>
      <c r="D197" s="86"/>
      <c r="E197" s="86"/>
    </row>
    <row r="198" spans="1:5" ht="20.25" x14ac:dyDescent="0.2">
      <c r="A198" s="76"/>
      <c r="B198" s="85"/>
      <c r="C198" s="86"/>
      <c r="D198" s="86"/>
      <c r="E198" s="86"/>
    </row>
    <row r="199" spans="1:5" ht="20.25" x14ac:dyDescent="0.2">
      <c r="A199" s="76"/>
      <c r="B199" s="85"/>
      <c r="C199" s="86"/>
      <c r="D199" s="86"/>
      <c r="E199" s="86"/>
    </row>
    <row r="200" spans="1:5" ht="20.25" x14ac:dyDescent="0.2">
      <c r="A200" s="76"/>
      <c r="B200" s="85"/>
      <c r="C200" s="86"/>
      <c r="D200" s="86"/>
      <c r="E200" s="86"/>
    </row>
    <row r="201" spans="1:5" ht="20.25" x14ac:dyDescent="0.2">
      <c r="A201" s="76"/>
      <c r="B201" s="85"/>
      <c r="C201" s="86"/>
      <c r="D201" s="86"/>
      <c r="E201" s="86"/>
    </row>
    <row r="202" spans="1:5" ht="20.25" x14ac:dyDescent="0.2">
      <c r="A202" s="76"/>
      <c r="B202" s="85"/>
      <c r="C202" s="86"/>
      <c r="D202" s="86"/>
      <c r="E202" s="86"/>
    </row>
    <row r="203" spans="1:5" ht="20.25" x14ac:dyDescent="0.2">
      <c r="A203" s="76"/>
      <c r="B203" s="85"/>
      <c r="C203" s="86"/>
      <c r="D203" s="86"/>
      <c r="E203" s="86"/>
    </row>
    <row r="204" spans="1:5" ht="20.25" x14ac:dyDescent="0.2">
      <c r="A204" s="76"/>
      <c r="B204" s="85"/>
      <c r="C204" s="86"/>
      <c r="D204" s="86"/>
      <c r="E204" s="86"/>
    </row>
    <row r="205" spans="1:5" ht="20.25" x14ac:dyDescent="0.2">
      <c r="A205" s="76"/>
      <c r="B205" s="85"/>
      <c r="C205" s="86"/>
      <c r="D205" s="86"/>
      <c r="E205" s="86"/>
    </row>
    <row r="206" spans="1:5" ht="20.25" x14ac:dyDescent="0.2">
      <c r="A206" s="76"/>
      <c r="B206" s="85"/>
      <c r="C206" s="86"/>
      <c r="D206" s="86"/>
      <c r="E206" s="86"/>
    </row>
    <row r="207" spans="1:5" ht="20.25" x14ac:dyDescent="0.2">
      <c r="A207" s="76"/>
      <c r="B207" s="85"/>
      <c r="C207" s="86"/>
      <c r="D207" s="86"/>
      <c r="E207" s="86"/>
    </row>
    <row r="208" spans="1:5" ht="20.25" x14ac:dyDescent="0.2">
      <c r="A208" s="76"/>
      <c r="B208" s="85"/>
      <c r="C208" s="86"/>
      <c r="D208" s="86"/>
      <c r="E208" s="86"/>
    </row>
    <row r="209" spans="1:9" ht="20.25" x14ac:dyDescent="0.2">
      <c r="A209" s="76"/>
      <c r="B209" s="85"/>
      <c r="C209" s="86"/>
      <c r="D209" s="86"/>
      <c r="E209" s="86"/>
    </row>
    <row r="210" spans="1:9" ht="20.25" x14ac:dyDescent="0.2">
      <c r="A210" s="76"/>
      <c r="B210" s="85"/>
      <c r="C210" s="86"/>
      <c r="D210" s="86"/>
      <c r="E210" s="86"/>
    </row>
    <row r="211" spans="1:9" ht="20.25" x14ac:dyDescent="0.2">
      <c r="A211" s="76"/>
      <c r="B211" s="85"/>
      <c r="C211" s="86"/>
      <c r="D211" s="86"/>
      <c r="E211" s="86"/>
    </row>
    <row r="212" spans="1:9" x14ac:dyDescent="0.2">
      <c r="A212" s="74"/>
      <c r="B212" s="85"/>
      <c r="C212" s="85"/>
      <c r="D212" s="85"/>
      <c r="E212" s="85"/>
    </row>
    <row r="213" spans="1:9" ht="20.25" x14ac:dyDescent="0.2">
      <c r="A213" s="74"/>
      <c r="B213" s="87" t="s">
        <v>206</v>
      </c>
      <c r="C213" s="87" t="s">
        <v>207</v>
      </c>
      <c r="D213" s="87"/>
      <c r="E213" s="88" t="s">
        <v>206</v>
      </c>
      <c r="F213" s="88" t="s">
        <v>207</v>
      </c>
    </row>
    <row r="214" spans="1:9" ht="20.25" x14ac:dyDescent="0.3">
      <c r="A214" s="74"/>
      <c r="B214" s="89" t="s">
        <v>208</v>
      </c>
      <c r="C214" s="89" t="s">
        <v>209</v>
      </c>
      <c r="D214" s="89"/>
      <c r="E214" s="73" t="s">
        <v>208</v>
      </c>
      <c r="G214" s="73" t="str">
        <f>IF(NOT(ISBLANK(E214)),E214,IF(NOT(ISBLANK(F214)),"     "&amp;F214,FALSE))</f>
        <v>Afectación Económica o presupuestal</v>
      </c>
      <c r="H214" s="73" t="s">
        <v>208</v>
      </c>
      <c r="I214" s="73" t="str">
        <f>IF(NOT(ISERROR(MATCH(H214,_xlfn.ANCHORARRAY(B225),0))),G227&amp;"Por favor no seleccionar los criterios de impacto",H214)</f>
        <v>❌Por favor no seleccionar los criterios de impacto</v>
      </c>
    </row>
    <row r="215" spans="1:9" ht="20.25" x14ac:dyDescent="0.3">
      <c r="A215" s="74"/>
      <c r="B215" s="89" t="s">
        <v>208</v>
      </c>
      <c r="C215" s="89" t="s">
        <v>188</v>
      </c>
      <c r="D215" s="89"/>
      <c r="F215" s="73" t="s">
        <v>209</v>
      </c>
      <c r="G215" s="73" t="str">
        <f t="shared" ref="G215:G225" si="0">IF(NOT(ISBLANK(E215)),E215,IF(NOT(ISBLANK(F215)),"     "&amp;F215,FALSE))</f>
        <v xml:space="preserve">     Afectación menor a 10 SMLMV .</v>
      </c>
    </row>
    <row r="216" spans="1:9" ht="20.25" x14ac:dyDescent="0.3">
      <c r="A216" s="74"/>
      <c r="B216" s="89" t="s">
        <v>208</v>
      </c>
      <c r="C216" s="89" t="s">
        <v>190</v>
      </c>
      <c r="D216" s="89"/>
      <c r="F216" s="73" t="s">
        <v>188</v>
      </c>
      <c r="G216" s="73" t="str">
        <f t="shared" si="0"/>
        <v xml:space="preserve">     Entre 10 y 50 SMLMV </v>
      </c>
    </row>
    <row r="217" spans="1:9" ht="20.25" x14ac:dyDescent="0.3">
      <c r="A217" s="74"/>
      <c r="B217" s="89" t="s">
        <v>208</v>
      </c>
      <c r="C217" s="89" t="s">
        <v>193</v>
      </c>
      <c r="D217" s="89"/>
      <c r="F217" s="73" t="s">
        <v>190</v>
      </c>
      <c r="G217" s="73" t="str">
        <f t="shared" si="0"/>
        <v xml:space="preserve">     Entre 50 y 100 SMLMV </v>
      </c>
    </row>
    <row r="218" spans="1:9" ht="20.25" x14ac:dyDescent="0.3">
      <c r="A218" s="74"/>
      <c r="B218" s="89" t="s">
        <v>208</v>
      </c>
      <c r="C218" s="89" t="s">
        <v>196</v>
      </c>
      <c r="D218" s="89"/>
      <c r="F218" s="73" t="s">
        <v>193</v>
      </c>
      <c r="G218" s="73" t="str">
        <f t="shared" si="0"/>
        <v xml:space="preserve">     Entre 100 y 500 SMLMV </v>
      </c>
    </row>
    <row r="219" spans="1:9" ht="20.25" x14ac:dyDescent="0.3">
      <c r="A219" s="74"/>
      <c r="B219" s="89" t="s">
        <v>210</v>
      </c>
      <c r="C219" s="89" t="s">
        <v>211</v>
      </c>
      <c r="D219" s="89"/>
      <c r="F219" s="73" t="s">
        <v>196</v>
      </c>
      <c r="G219" s="73" t="str">
        <f t="shared" si="0"/>
        <v xml:space="preserve">     Mayor a 500 SMLMV </v>
      </c>
    </row>
    <row r="220" spans="1:9" ht="20.25" x14ac:dyDescent="0.3">
      <c r="A220" s="74"/>
      <c r="B220" s="89" t="s">
        <v>210</v>
      </c>
      <c r="C220" s="89" t="s">
        <v>212</v>
      </c>
      <c r="D220" s="89"/>
      <c r="E220" s="73" t="s">
        <v>210</v>
      </c>
      <c r="G220" s="73" t="str">
        <f t="shared" si="0"/>
        <v>Pérdida Reputacional</v>
      </c>
    </row>
    <row r="221" spans="1:9" ht="20.25" x14ac:dyDescent="0.3">
      <c r="A221" s="74"/>
      <c r="B221" s="89" t="s">
        <v>210</v>
      </c>
      <c r="C221" s="89" t="s">
        <v>213</v>
      </c>
      <c r="D221" s="89"/>
      <c r="F221" s="73" t="s">
        <v>211</v>
      </c>
      <c r="G221" s="73" t="str">
        <f t="shared" si="0"/>
        <v xml:space="preserve">     El riesgo afecta la imagen de alguna área de la organización</v>
      </c>
    </row>
    <row r="222" spans="1:9" ht="20.25" x14ac:dyDescent="0.3">
      <c r="A222" s="74"/>
      <c r="B222" s="89" t="s">
        <v>210</v>
      </c>
      <c r="C222" s="89" t="s">
        <v>214</v>
      </c>
      <c r="D222" s="89"/>
      <c r="F222" s="73" t="s">
        <v>212</v>
      </c>
      <c r="G222" s="73" t="str">
        <f t="shared" si="0"/>
        <v xml:space="preserve">     El riesgo afecta la imagen de la entidad internamente, de conocimiento general, nivel interno, de junta dircetiva y accionistas y/o de provedores</v>
      </c>
    </row>
    <row r="223" spans="1:9" ht="20.25" x14ac:dyDescent="0.3">
      <c r="A223" s="74"/>
      <c r="B223" s="89" t="s">
        <v>210</v>
      </c>
      <c r="C223" s="89" t="s">
        <v>215</v>
      </c>
      <c r="D223" s="89"/>
      <c r="F223" s="73" t="s">
        <v>213</v>
      </c>
      <c r="G223" s="73" t="str">
        <f t="shared" si="0"/>
        <v xml:space="preserve">     El riesgo afecta la imagen de la entidad con algunos usuarios de relevancia frente al logro de los objetivos</v>
      </c>
    </row>
    <row r="224" spans="1:9" x14ac:dyDescent="0.2">
      <c r="A224" s="74"/>
      <c r="B224" s="90"/>
      <c r="C224" s="90"/>
      <c r="D224" s="90"/>
      <c r="F224" s="73" t="s">
        <v>214</v>
      </c>
      <c r="G224" s="73" t="str">
        <f t="shared" si="0"/>
        <v xml:space="preserve">     El riesgo afecta la imagen de de la entidad con efecto publicitario sostenido a nivel de sector administrativo, nivel departamental o municipal</v>
      </c>
    </row>
    <row r="225" spans="1:7" x14ac:dyDescent="0.2">
      <c r="A225" s="74"/>
      <c r="B225" s="90" t="str" cm="1">
        <f t="array" ref="B225:B227">_xlfn.UNIQUE(Tabla1[[#All],[Criterios]])</f>
        <v>Criterios</v>
      </c>
      <c r="C225" s="90"/>
      <c r="D225" s="90"/>
      <c r="F225" s="73" t="s">
        <v>215</v>
      </c>
      <c r="G225" s="73" t="str">
        <f t="shared" si="0"/>
        <v xml:space="preserve">     El riesgo afecta la imagen de la entidad a nivel nacional, con efecto publicitarios sostenible a nivel país</v>
      </c>
    </row>
    <row r="226" spans="1:7" x14ac:dyDescent="0.2">
      <c r="A226" s="74"/>
      <c r="B226" s="90" t="str">
        <v>Afectación Económica o presupuestal</v>
      </c>
      <c r="C226" s="90"/>
      <c r="D226" s="90"/>
    </row>
    <row r="227" spans="1:7" x14ac:dyDescent="0.2">
      <c r="B227" s="90" t="str">
        <v>Pérdida Reputacional</v>
      </c>
      <c r="C227" s="90"/>
      <c r="D227" s="90"/>
      <c r="G227" s="3" t="s">
        <v>216</v>
      </c>
    </row>
    <row r="228" spans="1:7" x14ac:dyDescent="0.2">
      <c r="B228" s="91"/>
      <c r="C228" s="91"/>
      <c r="D228" s="91"/>
      <c r="G228" s="3" t="s">
        <v>217</v>
      </c>
    </row>
    <row r="229" spans="1:7" x14ac:dyDescent="0.2">
      <c r="B229" s="91"/>
      <c r="C229" s="91"/>
      <c r="D229" s="91"/>
    </row>
    <row r="230" spans="1:7" x14ac:dyDescent="0.2">
      <c r="B230" s="91"/>
      <c r="C230" s="91"/>
      <c r="D230" s="91"/>
    </row>
    <row r="231" spans="1:7" x14ac:dyDescent="0.2">
      <c r="B231" s="91"/>
      <c r="C231" s="91"/>
      <c r="D231" s="91"/>
      <c r="E231" s="91"/>
    </row>
    <row r="232" spans="1:7" x14ac:dyDescent="0.2">
      <c r="B232" s="91"/>
      <c r="C232" s="91"/>
      <c r="D232" s="91"/>
      <c r="E232" s="91"/>
    </row>
    <row r="233" spans="1:7" x14ac:dyDescent="0.2">
      <c r="B233" s="91"/>
      <c r="C233" s="91"/>
      <c r="D233" s="91"/>
      <c r="E233" s="91"/>
    </row>
    <row r="234" spans="1:7" x14ac:dyDescent="0.2">
      <c r="B234" s="91"/>
      <c r="C234" s="91"/>
      <c r="D234" s="91"/>
      <c r="E234" s="91"/>
    </row>
    <row r="235" spans="1:7" x14ac:dyDescent="0.2">
      <c r="B235" s="91"/>
      <c r="C235" s="91"/>
      <c r="D235" s="91"/>
      <c r="E235" s="91"/>
    </row>
    <row r="236" spans="1:7" x14ac:dyDescent="0.2">
      <c r="B236" s="91"/>
      <c r="C236" s="91"/>
      <c r="D236" s="91"/>
      <c r="E236" s="91"/>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43"/>
    <col min="3" max="3" width="17" style="43" customWidth="1"/>
    <col min="4" max="4" width="14.28515625" style="43"/>
    <col min="5" max="5" width="46" style="43" customWidth="1"/>
    <col min="6" max="6" width="39" style="43" customWidth="1"/>
    <col min="7" max="16384" width="14.28515625" style="43"/>
  </cols>
  <sheetData>
    <row r="1" spans="2:6" ht="15" x14ac:dyDescent="0.2">
      <c r="B1" s="325"/>
      <c r="C1" s="132" t="s">
        <v>0</v>
      </c>
      <c r="D1" s="132"/>
      <c r="E1" s="132"/>
      <c r="F1" s="63" t="s">
        <v>1</v>
      </c>
    </row>
    <row r="2" spans="2:6" ht="15" x14ac:dyDescent="0.2">
      <c r="B2" s="325"/>
      <c r="C2" s="132"/>
      <c r="D2" s="132"/>
      <c r="E2" s="132"/>
      <c r="F2" s="63" t="s">
        <v>2</v>
      </c>
    </row>
    <row r="3" spans="2:6" ht="15" x14ac:dyDescent="0.2">
      <c r="B3" s="325"/>
      <c r="C3" s="132"/>
      <c r="D3" s="132"/>
      <c r="E3" s="132"/>
      <c r="F3" s="63" t="s">
        <v>3</v>
      </c>
    </row>
    <row r="4" spans="2:6" ht="15" x14ac:dyDescent="0.2">
      <c r="B4" s="325"/>
      <c r="C4" s="132"/>
      <c r="D4" s="132"/>
      <c r="E4" s="132"/>
      <c r="F4" s="63" t="s">
        <v>218</v>
      </c>
    </row>
    <row r="5" spans="2:6" ht="24" customHeight="1" thickBot="1" x14ac:dyDescent="0.25">
      <c r="B5" s="326" t="s">
        <v>219</v>
      </c>
      <c r="C5" s="327"/>
      <c r="D5" s="327"/>
      <c r="E5" s="327"/>
      <c r="F5" s="328"/>
    </row>
    <row r="6" spans="2:6" ht="16.5" thickBot="1" x14ac:dyDescent="0.3">
      <c r="B6" s="44"/>
      <c r="C6" s="44"/>
      <c r="D6" s="44"/>
      <c r="E6" s="44"/>
      <c r="F6" s="44"/>
    </row>
    <row r="7" spans="2:6" ht="16.5" thickBot="1" x14ac:dyDescent="0.25">
      <c r="B7" s="330" t="s">
        <v>220</v>
      </c>
      <c r="C7" s="331"/>
      <c r="D7" s="331"/>
      <c r="E7" s="56" t="s">
        <v>221</v>
      </c>
      <c r="F7" s="57" t="s">
        <v>222</v>
      </c>
    </row>
    <row r="8" spans="2:6" ht="31.5" x14ac:dyDescent="0.2">
      <c r="B8" s="332" t="s">
        <v>223</v>
      </c>
      <c r="C8" s="335" t="s">
        <v>100</v>
      </c>
      <c r="D8" s="45" t="s">
        <v>113</v>
      </c>
      <c r="E8" s="46" t="s">
        <v>224</v>
      </c>
      <c r="F8" s="47">
        <v>0.25</v>
      </c>
    </row>
    <row r="9" spans="2:6" ht="47.25" x14ac:dyDescent="0.2">
      <c r="B9" s="333"/>
      <c r="C9" s="336"/>
      <c r="D9" s="48" t="s">
        <v>225</v>
      </c>
      <c r="E9" s="49" t="s">
        <v>226</v>
      </c>
      <c r="F9" s="50">
        <v>0.15</v>
      </c>
    </row>
    <row r="10" spans="2:6" ht="47.25" x14ac:dyDescent="0.2">
      <c r="B10" s="333"/>
      <c r="C10" s="337"/>
      <c r="D10" s="48" t="s">
        <v>126</v>
      </c>
      <c r="E10" s="49" t="s">
        <v>227</v>
      </c>
      <c r="F10" s="50">
        <v>0.1</v>
      </c>
    </row>
    <row r="11" spans="2:6" ht="63" x14ac:dyDescent="0.2">
      <c r="B11" s="333"/>
      <c r="C11" s="338" t="s">
        <v>101</v>
      </c>
      <c r="D11" s="48" t="s">
        <v>228</v>
      </c>
      <c r="E11" s="49" t="s">
        <v>229</v>
      </c>
      <c r="F11" s="50">
        <v>0.25</v>
      </c>
    </row>
    <row r="12" spans="2:6" ht="31.5" x14ac:dyDescent="0.2">
      <c r="B12" s="334"/>
      <c r="C12" s="338"/>
      <c r="D12" s="48" t="s">
        <v>114</v>
      </c>
      <c r="E12" s="49" t="s">
        <v>230</v>
      </c>
      <c r="F12" s="50">
        <v>0.15</v>
      </c>
    </row>
    <row r="13" spans="2:6" ht="47.25" x14ac:dyDescent="0.2">
      <c r="B13" s="339" t="s">
        <v>231</v>
      </c>
      <c r="C13" s="338" t="s">
        <v>103</v>
      </c>
      <c r="D13" s="48" t="s">
        <v>115</v>
      </c>
      <c r="E13" s="49" t="s">
        <v>232</v>
      </c>
      <c r="F13" s="51" t="s">
        <v>233</v>
      </c>
    </row>
    <row r="14" spans="2:6" ht="63" x14ac:dyDescent="0.2">
      <c r="B14" s="339"/>
      <c r="C14" s="338"/>
      <c r="D14" s="48" t="s">
        <v>234</v>
      </c>
      <c r="E14" s="49" t="s">
        <v>235</v>
      </c>
      <c r="F14" s="51" t="s">
        <v>233</v>
      </c>
    </row>
    <row r="15" spans="2:6" ht="47.25" x14ac:dyDescent="0.2">
      <c r="B15" s="339"/>
      <c r="C15" s="338" t="s">
        <v>104</v>
      </c>
      <c r="D15" s="48" t="s">
        <v>116</v>
      </c>
      <c r="E15" s="49" t="s">
        <v>236</v>
      </c>
      <c r="F15" s="51" t="s">
        <v>233</v>
      </c>
    </row>
    <row r="16" spans="2:6" ht="47.25" x14ac:dyDescent="0.2">
      <c r="B16" s="339"/>
      <c r="C16" s="338"/>
      <c r="D16" s="48" t="s">
        <v>237</v>
      </c>
      <c r="E16" s="49" t="s">
        <v>238</v>
      </c>
      <c r="F16" s="51" t="s">
        <v>233</v>
      </c>
    </row>
    <row r="17" spans="2:6" ht="31.5" x14ac:dyDescent="0.2">
      <c r="B17" s="339"/>
      <c r="C17" s="338" t="s">
        <v>105</v>
      </c>
      <c r="D17" s="48" t="s">
        <v>117</v>
      </c>
      <c r="E17" s="49" t="s">
        <v>239</v>
      </c>
      <c r="F17" s="51" t="s">
        <v>233</v>
      </c>
    </row>
    <row r="18" spans="2:6" ht="32.25" thickBot="1" x14ac:dyDescent="0.25">
      <c r="B18" s="340"/>
      <c r="C18" s="341"/>
      <c r="D18" s="52" t="s">
        <v>240</v>
      </c>
      <c r="E18" s="53" t="s">
        <v>241</v>
      </c>
      <c r="F18" s="54" t="s">
        <v>233</v>
      </c>
    </row>
    <row r="19" spans="2:6" ht="49.5" customHeight="1" x14ac:dyDescent="0.2">
      <c r="B19" s="329" t="s">
        <v>242</v>
      </c>
      <c r="C19" s="329"/>
      <c r="D19" s="329"/>
      <c r="E19" s="329"/>
      <c r="F19" s="329"/>
    </row>
    <row r="20" spans="2:6" ht="27" customHeight="1" x14ac:dyDescent="0.25">
      <c r="B20" s="55"/>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10" zoomScaleNormal="110" workbookViewId="0">
      <selection activeCell="A10" sqref="A10:A11"/>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343"/>
      <c r="B1" s="349" t="s">
        <v>0</v>
      </c>
      <c r="C1" s="63" t="s">
        <v>1</v>
      </c>
    </row>
    <row r="2" spans="1:3" x14ac:dyDescent="0.25">
      <c r="A2" s="343"/>
      <c r="B2" s="349"/>
      <c r="C2" s="63" t="s">
        <v>2</v>
      </c>
    </row>
    <row r="3" spans="1:3" x14ac:dyDescent="0.25">
      <c r="A3" s="343"/>
      <c r="B3" s="349"/>
      <c r="C3" s="63" t="s">
        <v>3</v>
      </c>
    </row>
    <row r="4" spans="1:3" x14ac:dyDescent="0.25">
      <c r="A4" s="343"/>
      <c r="B4" s="349"/>
      <c r="C4" s="63" t="s">
        <v>243</v>
      </c>
    </row>
    <row r="5" spans="1:3" ht="40.5" customHeight="1" x14ac:dyDescent="0.25">
      <c r="A5" s="343"/>
      <c r="B5" s="343"/>
      <c r="C5" s="343"/>
    </row>
    <row r="6" spans="1:3" ht="56.25" customHeight="1" x14ac:dyDescent="0.25">
      <c r="A6" s="344" t="s">
        <v>244</v>
      </c>
      <c r="B6" s="344"/>
      <c r="C6" s="344"/>
    </row>
    <row r="7" spans="1:3" ht="51" customHeight="1" x14ac:dyDescent="0.25">
      <c r="A7" s="345" t="s">
        <v>245</v>
      </c>
      <c r="B7" s="345"/>
      <c r="C7" s="345"/>
    </row>
    <row r="8" spans="1:3" ht="53.25" customHeight="1" x14ac:dyDescent="0.25">
      <c r="A8" s="344" t="s">
        <v>246</v>
      </c>
      <c r="B8" s="344"/>
      <c r="C8" s="344"/>
    </row>
    <row r="9" spans="1:3" ht="310.5" customHeight="1" x14ac:dyDescent="0.25">
      <c r="A9" s="346" t="s">
        <v>247</v>
      </c>
      <c r="B9" s="346"/>
      <c r="C9" s="346"/>
    </row>
    <row r="10" spans="1:3" ht="21" customHeight="1" x14ac:dyDescent="0.25">
      <c r="A10" s="347" t="s">
        <v>248</v>
      </c>
      <c r="B10" s="62" t="s">
        <v>249</v>
      </c>
      <c r="C10" s="62" t="s">
        <v>23</v>
      </c>
    </row>
    <row r="11" spans="1:3" ht="21" customHeight="1" thickBot="1" x14ac:dyDescent="0.3">
      <c r="A11" s="348"/>
      <c r="B11" s="58" t="s">
        <v>250</v>
      </c>
      <c r="C11" s="59" t="s">
        <v>251</v>
      </c>
    </row>
    <row r="12" spans="1:3" ht="30" customHeight="1" thickBot="1" x14ac:dyDescent="0.3">
      <c r="A12" s="60">
        <v>1</v>
      </c>
      <c r="B12" s="61" t="s">
        <v>252</v>
      </c>
      <c r="C12" s="61" t="s">
        <v>253</v>
      </c>
    </row>
    <row r="13" spans="1:3" ht="30" customHeight="1" thickBot="1" x14ac:dyDescent="0.3">
      <c r="A13" s="60">
        <v>2</v>
      </c>
      <c r="B13" s="61" t="s">
        <v>254</v>
      </c>
      <c r="C13" s="61" t="s">
        <v>255</v>
      </c>
    </row>
    <row r="14" spans="1:3" ht="30" customHeight="1" thickBot="1" x14ac:dyDescent="0.3">
      <c r="A14" s="60">
        <v>3</v>
      </c>
      <c r="B14" s="61" t="s">
        <v>256</v>
      </c>
      <c r="C14" s="61" t="s">
        <v>257</v>
      </c>
    </row>
    <row r="15" spans="1:3" ht="30" customHeight="1" thickBot="1" x14ac:dyDescent="0.3">
      <c r="A15" s="60">
        <v>4</v>
      </c>
      <c r="B15" s="61" t="s">
        <v>258</v>
      </c>
      <c r="C15" s="61" t="s">
        <v>259</v>
      </c>
    </row>
    <row r="16" spans="1:3" ht="30" customHeight="1" thickBot="1" x14ac:dyDescent="0.3">
      <c r="A16" s="60">
        <v>5</v>
      </c>
      <c r="B16" s="61" t="s">
        <v>260</v>
      </c>
      <c r="C16" s="61" t="s">
        <v>261</v>
      </c>
    </row>
    <row r="17" spans="1:3" ht="30" customHeight="1" thickBot="1" x14ac:dyDescent="0.3">
      <c r="A17" s="60">
        <v>6</v>
      </c>
      <c r="B17" s="61" t="s">
        <v>262</v>
      </c>
      <c r="C17" s="61" t="s">
        <v>263</v>
      </c>
    </row>
    <row r="18" spans="1:3" ht="30" customHeight="1" thickBot="1" x14ac:dyDescent="0.3">
      <c r="A18" s="60">
        <v>7</v>
      </c>
      <c r="B18" s="61" t="s">
        <v>264</v>
      </c>
      <c r="C18" s="61" t="s">
        <v>265</v>
      </c>
    </row>
    <row r="19" spans="1:3" ht="30" customHeight="1" thickBot="1" x14ac:dyDescent="0.3">
      <c r="A19" s="60">
        <v>8</v>
      </c>
      <c r="B19" s="61" t="s">
        <v>262</v>
      </c>
      <c r="C19" s="61" t="s">
        <v>266</v>
      </c>
    </row>
    <row r="20" spans="1:3" ht="53.25" customHeight="1" thickBot="1" x14ac:dyDescent="0.3">
      <c r="A20" s="60">
        <v>9</v>
      </c>
      <c r="B20" s="61" t="s">
        <v>267</v>
      </c>
      <c r="C20" s="61" t="s">
        <v>268</v>
      </c>
    </row>
    <row r="21" spans="1:3" ht="30" customHeight="1" thickBot="1" x14ac:dyDescent="0.3">
      <c r="A21" s="60">
        <v>10</v>
      </c>
      <c r="B21" s="61" t="s">
        <v>269</v>
      </c>
      <c r="C21" s="61" t="s">
        <v>270</v>
      </c>
    </row>
    <row r="22" spans="1:3" ht="30" customHeight="1" thickBot="1" x14ac:dyDescent="0.3">
      <c r="A22" s="60">
        <v>11</v>
      </c>
      <c r="B22" s="61" t="s">
        <v>271</v>
      </c>
      <c r="C22" s="61" t="s">
        <v>272</v>
      </c>
    </row>
    <row r="23" spans="1:3" ht="30" customHeight="1" thickBot="1" x14ac:dyDescent="0.3">
      <c r="A23" s="60">
        <v>12</v>
      </c>
      <c r="B23" s="61" t="s">
        <v>273</v>
      </c>
      <c r="C23" s="61" t="s">
        <v>274</v>
      </c>
    </row>
    <row r="24" spans="1:3" ht="30" customHeight="1" thickBot="1" x14ac:dyDescent="0.3">
      <c r="A24" s="60">
        <v>13</v>
      </c>
      <c r="B24" s="61" t="s">
        <v>275</v>
      </c>
      <c r="C24" s="61" t="s">
        <v>276</v>
      </c>
    </row>
    <row r="25" spans="1:3" ht="30" customHeight="1" thickBot="1" x14ac:dyDescent="0.3">
      <c r="A25" s="60">
        <v>14</v>
      </c>
      <c r="B25" s="61" t="s">
        <v>277</v>
      </c>
      <c r="C25" s="61" t="s">
        <v>278</v>
      </c>
    </row>
    <row r="26" spans="1:3" ht="30" customHeight="1" thickBot="1" x14ac:dyDescent="0.3">
      <c r="A26" s="60">
        <v>15</v>
      </c>
      <c r="B26" s="61" t="s">
        <v>279</v>
      </c>
      <c r="C26" s="61" t="s">
        <v>280</v>
      </c>
    </row>
    <row r="27" spans="1:3" ht="30" customHeight="1" thickBot="1" x14ac:dyDescent="0.3">
      <c r="A27" s="60">
        <v>16</v>
      </c>
      <c r="B27" s="61" t="s">
        <v>281</v>
      </c>
      <c r="C27" s="61" t="s">
        <v>282</v>
      </c>
    </row>
    <row r="28" spans="1:3" ht="30" customHeight="1" thickBot="1" x14ac:dyDescent="0.3">
      <c r="A28" s="60">
        <v>17</v>
      </c>
      <c r="B28" s="61" t="s">
        <v>283</v>
      </c>
      <c r="C28" s="61" t="s">
        <v>284</v>
      </c>
    </row>
    <row r="29" spans="1:3" ht="30" customHeight="1" thickBot="1" x14ac:dyDescent="0.3">
      <c r="A29" s="60">
        <v>18</v>
      </c>
      <c r="B29" s="61" t="s">
        <v>283</v>
      </c>
      <c r="C29" s="61" t="s">
        <v>285</v>
      </c>
    </row>
    <row r="30" spans="1:3" ht="30" customHeight="1" thickBot="1" x14ac:dyDescent="0.3">
      <c r="A30" s="60">
        <v>19</v>
      </c>
      <c r="B30" s="61" t="s">
        <v>283</v>
      </c>
      <c r="C30" s="61" t="s">
        <v>286</v>
      </c>
    </row>
    <row r="31" spans="1:3" ht="30" customHeight="1" thickBot="1" x14ac:dyDescent="0.3">
      <c r="A31" s="60">
        <v>20</v>
      </c>
      <c r="B31" s="61" t="s">
        <v>283</v>
      </c>
      <c r="C31" s="61" t="s">
        <v>287</v>
      </c>
    </row>
    <row r="32" spans="1:3" ht="30" customHeight="1" thickBot="1" x14ac:dyDescent="0.3">
      <c r="A32" s="60">
        <v>21</v>
      </c>
      <c r="B32" s="61" t="s">
        <v>288</v>
      </c>
      <c r="C32" s="61" t="s">
        <v>289</v>
      </c>
    </row>
    <row r="33" spans="1:3" ht="30" customHeight="1" thickBot="1" x14ac:dyDescent="0.3">
      <c r="A33" s="60">
        <v>22</v>
      </c>
      <c r="B33" s="61" t="s">
        <v>290</v>
      </c>
      <c r="C33" s="61" t="s">
        <v>291</v>
      </c>
    </row>
    <row r="34" spans="1:3" ht="30" customHeight="1" thickBot="1" x14ac:dyDescent="0.3">
      <c r="A34" s="60">
        <v>23</v>
      </c>
      <c r="B34" s="61" t="s">
        <v>292</v>
      </c>
      <c r="C34" s="61" t="s">
        <v>293</v>
      </c>
    </row>
    <row r="35" spans="1:3" ht="39.75" customHeight="1" thickBot="1" x14ac:dyDescent="0.3">
      <c r="A35" s="60">
        <v>24</v>
      </c>
      <c r="B35" s="61" t="s">
        <v>294</v>
      </c>
      <c r="C35" s="61" t="s">
        <v>295</v>
      </c>
    </row>
    <row r="36" spans="1:3" ht="30" customHeight="1" thickBot="1" x14ac:dyDescent="0.3">
      <c r="A36" s="60">
        <v>25</v>
      </c>
      <c r="B36" s="61" t="s">
        <v>296</v>
      </c>
      <c r="C36" s="61" t="s">
        <v>297</v>
      </c>
    </row>
    <row r="37" spans="1:3" ht="30" customHeight="1" thickBot="1" x14ac:dyDescent="0.3">
      <c r="A37" s="60">
        <v>26</v>
      </c>
      <c r="B37" s="61" t="s">
        <v>298</v>
      </c>
      <c r="C37" s="61" t="s">
        <v>299</v>
      </c>
    </row>
    <row r="38" spans="1:3" ht="30" customHeight="1" thickBot="1" x14ac:dyDescent="0.3">
      <c r="A38" s="60">
        <v>27</v>
      </c>
      <c r="B38" s="61" t="s">
        <v>300</v>
      </c>
      <c r="C38" s="61" t="s">
        <v>301</v>
      </c>
    </row>
    <row r="39" spans="1:3" ht="30" customHeight="1" thickBot="1" x14ac:dyDescent="0.3">
      <c r="A39" s="60">
        <v>28</v>
      </c>
      <c r="B39" s="61" t="s">
        <v>302</v>
      </c>
      <c r="C39" s="61" t="s">
        <v>303</v>
      </c>
    </row>
    <row r="40" spans="1:3" ht="30" customHeight="1" thickBot="1" x14ac:dyDescent="0.3">
      <c r="A40" s="60">
        <v>29</v>
      </c>
      <c r="B40" s="61" t="s">
        <v>304</v>
      </c>
      <c r="C40" s="61" t="s">
        <v>305</v>
      </c>
    </row>
    <row r="41" spans="1:3" ht="30" customHeight="1" thickBot="1" x14ac:dyDescent="0.3">
      <c r="A41" s="60">
        <v>30</v>
      </c>
      <c r="B41" s="61" t="s">
        <v>306</v>
      </c>
      <c r="C41" s="61" t="s">
        <v>307</v>
      </c>
    </row>
    <row r="42" spans="1:3" ht="30" customHeight="1" thickBot="1" x14ac:dyDescent="0.3">
      <c r="A42" s="60">
        <v>31</v>
      </c>
      <c r="B42" s="61" t="s">
        <v>308</v>
      </c>
      <c r="C42" s="61" t="s">
        <v>309</v>
      </c>
    </row>
    <row r="43" spans="1:3" ht="30" customHeight="1" thickBot="1" x14ac:dyDescent="0.3">
      <c r="A43" s="60">
        <v>32</v>
      </c>
      <c r="B43" s="61" t="s">
        <v>310</v>
      </c>
      <c r="C43" s="61" t="s">
        <v>311</v>
      </c>
    </row>
    <row r="44" spans="1:3" ht="30" customHeight="1" thickBot="1" x14ac:dyDescent="0.3">
      <c r="A44" s="60">
        <v>33</v>
      </c>
      <c r="B44" s="61" t="s">
        <v>312</v>
      </c>
      <c r="C44" s="61" t="s">
        <v>121</v>
      </c>
    </row>
    <row r="45" spans="1:3" ht="30" customHeight="1" thickBot="1" x14ac:dyDescent="0.3">
      <c r="A45" s="60">
        <v>34</v>
      </c>
      <c r="B45" s="61" t="s">
        <v>313</v>
      </c>
      <c r="C45" s="61" t="s">
        <v>314</v>
      </c>
    </row>
    <row r="46" spans="1:3" ht="30" customHeight="1" thickBot="1" x14ac:dyDescent="0.3">
      <c r="A46" s="60">
        <v>35</v>
      </c>
      <c r="B46" s="61" t="s">
        <v>315</v>
      </c>
      <c r="C46" s="61" t="s">
        <v>316</v>
      </c>
    </row>
    <row r="47" spans="1:3" ht="30" customHeight="1" thickBot="1" x14ac:dyDescent="0.3">
      <c r="A47" s="60">
        <v>36</v>
      </c>
      <c r="B47" s="61" t="s">
        <v>290</v>
      </c>
      <c r="C47" s="61" t="s">
        <v>317</v>
      </c>
    </row>
    <row r="48" spans="1:3" ht="30" customHeight="1" thickBot="1" x14ac:dyDescent="0.3">
      <c r="A48" s="60">
        <v>37</v>
      </c>
      <c r="B48" s="61" t="s">
        <v>318</v>
      </c>
      <c r="C48" s="61" t="s">
        <v>319</v>
      </c>
    </row>
    <row r="49" spans="1:3" ht="30" customHeight="1" thickBot="1" x14ac:dyDescent="0.3">
      <c r="A49" s="60">
        <v>38</v>
      </c>
      <c r="B49" s="61" t="s">
        <v>320</v>
      </c>
      <c r="C49" s="61" t="s">
        <v>321</v>
      </c>
    </row>
    <row r="50" spans="1:3" ht="30" customHeight="1" thickBot="1" x14ac:dyDescent="0.3">
      <c r="A50" s="60">
        <v>39</v>
      </c>
      <c r="B50" s="61" t="s">
        <v>322</v>
      </c>
      <c r="C50" s="61" t="s">
        <v>323</v>
      </c>
    </row>
    <row r="51" spans="1:3" ht="30" customHeight="1" thickBot="1" x14ac:dyDescent="0.3">
      <c r="A51" s="60">
        <v>40</v>
      </c>
      <c r="B51" s="61" t="s">
        <v>324</v>
      </c>
      <c r="C51" s="61" t="s">
        <v>325</v>
      </c>
    </row>
    <row r="52" spans="1:3" ht="30" customHeight="1" thickBot="1" x14ac:dyDescent="0.3">
      <c r="A52" s="60">
        <v>41</v>
      </c>
      <c r="B52" s="61" t="s">
        <v>322</v>
      </c>
      <c r="C52" s="61" t="s">
        <v>326</v>
      </c>
    </row>
    <row r="53" spans="1:3" ht="30" customHeight="1" thickBot="1" x14ac:dyDescent="0.3">
      <c r="A53" s="60">
        <v>42</v>
      </c>
      <c r="B53" s="61" t="s">
        <v>327</v>
      </c>
      <c r="C53" s="61" t="s">
        <v>328</v>
      </c>
    </row>
    <row r="54" spans="1:3" ht="30" customHeight="1" thickBot="1" x14ac:dyDescent="0.3">
      <c r="A54" s="60">
        <v>43</v>
      </c>
      <c r="B54" s="61" t="s">
        <v>329</v>
      </c>
      <c r="C54" s="61" t="s">
        <v>330</v>
      </c>
    </row>
    <row r="55" spans="1:3" ht="30" customHeight="1" thickBot="1" x14ac:dyDescent="0.3">
      <c r="A55" s="60">
        <v>43</v>
      </c>
      <c r="B55" s="61" t="s">
        <v>331</v>
      </c>
      <c r="C55" s="61" t="s">
        <v>332</v>
      </c>
    </row>
    <row r="56" spans="1:3" ht="30" customHeight="1" thickBot="1" x14ac:dyDescent="0.3">
      <c r="A56" s="60">
        <v>44</v>
      </c>
      <c r="B56" s="61" t="s">
        <v>333</v>
      </c>
      <c r="C56" s="61" t="s">
        <v>334</v>
      </c>
    </row>
    <row r="57" spans="1:3" ht="30" customHeight="1" thickBot="1" x14ac:dyDescent="0.3">
      <c r="A57" s="60">
        <v>45</v>
      </c>
      <c r="B57" s="61" t="s">
        <v>335</v>
      </c>
      <c r="C57" s="61" t="s">
        <v>336</v>
      </c>
    </row>
    <row r="58" spans="1:3" ht="40.5" customHeight="1" thickBot="1" x14ac:dyDescent="0.3">
      <c r="A58" s="60">
        <v>46</v>
      </c>
      <c r="B58" s="61" t="s">
        <v>337</v>
      </c>
      <c r="C58" s="61" t="s">
        <v>338</v>
      </c>
    </row>
    <row r="59" spans="1:3" ht="30" customHeight="1" thickBot="1" x14ac:dyDescent="0.3">
      <c r="A59" s="60">
        <v>47</v>
      </c>
      <c r="B59" s="61" t="s">
        <v>339</v>
      </c>
      <c r="C59" s="61" t="s">
        <v>340</v>
      </c>
    </row>
    <row r="60" spans="1:3" ht="30" customHeight="1" thickBot="1" x14ac:dyDescent="0.3">
      <c r="A60" s="60">
        <v>48</v>
      </c>
      <c r="B60" s="61" t="s">
        <v>339</v>
      </c>
      <c r="C60" s="61" t="s">
        <v>341</v>
      </c>
    </row>
    <row r="61" spans="1:3" ht="30" customHeight="1" thickBot="1" x14ac:dyDescent="0.3">
      <c r="A61" s="60">
        <v>49</v>
      </c>
      <c r="B61" s="61" t="s">
        <v>339</v>
      </c>
      <c r="C61" s="61" t="s">
        <v>342</v>
      </c>
    </row>
    <row r="62" spans="1:3" ht="30" customHeight="1" thickBot="1" x14ac:dyDescent="0.3">
      <c r="A62" s="60">
        <v>50</v>
      </c>
      <c r="B62" s="61" t="s">
        <v>343</v>
      </c>
      <c r="C62" s="61" t="s">
        <v>344</v>
      </c>
    </row>
    <row r="63" spans="1:3" ht="21.75" customHeight="1" x14ac:dyDescent="0.3">
      <c r="A63" s="350" t="s">
        <v>345</v>
      </c>
      <c r="B63" s="350"/>
      <c r="C63" s="350"/>
    </row>
    <row r="65" spans="1:3" x14ac:dyDescent="0.25">
      <c r="A65" s="351" t="s">
        <v>346</v>
      </c>
      <c r="B65" s="352"/>
      <c r="C65" s="352"/>
    </row>
    <row r="66" spans="1:3" x14ac:dyDescent="0.25">
      <c r="A66" s="352"/>
      <c r="B66" s="352"/>
      <c r="C66" s="352"/>
    </row>
    <row r="67" spans="1:3" x14ac:dyDescent="0.25">
      <c r="A67" s="352"/>
      <c r="B67" s="352"/>
      <c r="C67" s="352"/>
    </row>
    <row r="68" spans="1:3" x14ac:dyDescent="0.25">
      <c r="A68" s="352"/>
      <c r="B68" s="352"/>
      <c r="C68" s="352"/>
    </row>
    <row r="69" spans="1:3" x14ac:dyDescent="0.25">
      <c r="A69" s="352"/>
      <c r="B69" s="352"/>
      <c r="C69" s="352"/>
    </row>
    <row r="70" spans="1:3" x14ac:dyDescent="0.25">
      <c r="A70" s="352"/>
      <c r="B70" s="352"/>
      <c r="C70" s="352"/>
    </row>
    <row r="71" spans="1:3" x14ac:dyDescent="0.25">
      <c r="A71" s="352"/>
      <c r="B71" s="352"/>
      <c r="C71" s="352"/>
    </row>
    <row r="72" spans="1:3" x14ac:dyDescent="0.25">
      <c r="A72" s="352"/>
      <c r="B72" s="352"/>
      <c r="C72" s="352"/>
    </row>
    <row r="73" spans="1:3" x14ac:dyDescent="0.25">
      <c r="A73" s="352"/>
      <c r="B73" s="352"/>
      <c r="C73" s="352"/>
    </row>
    <row r="75" spans="1:3" x14ac:dyDescent="0.25">
      <c r="A75" s="353" t="s">
        <v>347</v>
      </c>
      <c r="B75" s="354"/>
      <c r="C75" s="354"/>
    </row>
    <row r="76" spans="1:3" x14ac:dyDescent="0.25">
      <c r="A76" s="354"/>
      <c r="B76" s="354"/>
      <c r="C76" s="354"/>
    </row>
    <row r="77" spans="1:3" x14ac:dyDescent="0.25">
      <c r="A77" s="354"/>
      <c r="B77" s="354"/>
      <c r="C77" s="354"/>
    </row>
    <row r="79" spans="1:3" x14ac:dyDescent="0.25">
      <c r="A79" s="342"/>
      <c r="B79" s="342"/>
      <c r="C79" s="342"/>
    </row>
    <row r="80" spans="1:3" x14ac:dyDescent="0.25">
      <c r="A80" s="342"/>
      <c r="B80" s="342"/>
      <c r="C80" s="342"/>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348</v>
      </c>
      <c r="E2" t="s">
        <v>106</v>
      </c>
    </row>
    <row r="3" spans="2:5" x14ac:dyDescent="0.25">
      <c r="B3" t="s">
        <v>349</v>
      </c>
    </row>
    <row r="4" spans="2:5" x14ac:dyDescent="0.25">
      <c r="B4" t="s">
        <v>350</v>
      </c>
    </row>
    <row r="5" spans="2:5" x14ac:dyDescent="0.25">
      <c r="B5" t="s">
        <v>118</v>
      </c>
    </row>
    <row r="8" spans="2:5" x14ac:dyDescent="0.25">
      <c r="B8" t="s">
        <v>351</v>
      </c>
    </row>
    <row r="9" spans="2:5" x14ac:dyDescent="0.25">
      <c r="B9" t="s">
        <v>352</v>
      </c>
    </row>
    <row r="10" spans="2:5" x14ac:dyDescent="0.25">
      <c r="B10" t="s">
        <v>353</v>
      </c>
    </row>
    <row r="13" spans="2:5" x14ac:dyDescent="0.25">
      <c r="B13" t="s">
        <v>354</v>
      </c>
    </row>
    <row r="14" spans="2:5" x14ac:dyDescent="0.25">
      <c r="B14" t="s">
        <v>138</v>
      </c>
    </row>
    <row r="15" spans="2:5" x14ac:dyDescent="0.25">
      <c r="B15" t="s">
        <v>355</v>
      </c>
    </row>
    <row r="16" spans="2:5" x14ac:dyDescent="0.25">
      <c r="B16" t="s">
        <v>356</v>
      </c>
    </row>
    <row r="17" spans="2:2" x14ac:dyDescent="0.25">
      <c r="B17" t="s">
        <v>357</v>
      </c>
    </row>
    <row r="18" spans="2:2" x14ac:dyDescent="0.25">
      <c r="B18" t="s">
        <v>358</v>
      </c>
    </row>
    <row r="19" spans="2:2" x14ac:dyDescent="0.25">
      <c r="B19" t="s">
        <v>359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2024-11-25T14:09:01Z</dcterms:modified>
  <cp:category/>
  <cp:contentStatus/>
</cp:coreProperties>
</file>