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8"/>
  <workbookPr/>
  <mc:AlternateContent xmlns:mc="http://schemas.openxmlformats.org/markup-compatibility/2006">
    <mc:Choice Requires="x15">
      <x15ac:absPath xmlns:x15ac="http://schemas.microsoft.com/office/spreadsheetml/2010/11/ac" url="/Volumes/Macintosh HD/Alcaldía de Bucaramanga/ALCALDÍA 2024/TAREAS 2024/TAREAS ABRIL 2024/TERCER INFORME PMA/"/>
    </mc:Choice>
  </mc:AlternateContent>
  <xr:revisionPtr revIDLastSave="0" documentId="8_{1A55C8AE-8B95-4289-B147-5EAB99EBC9B6}" xr6:coauthVersionLast="47" xr6:coauthVersionMax="47" xr10:uidLastSave="{00000000-0000-0000-0000-000000000000}"/>
  <bookViews>
    <workbookView xWindow="0" yWindow="0" windowWidth="25600" windowHeight="16000" xr2:uid="{00000000-000D-0000-FFFF-FFFF00000000}"/>
  </bookViews>
  <sheets>
    <sheet name="PMA" sheetId="1" r:id="rId1"/>
    <sheet name="Hoja1" sheetId="2" state="hidden" r:id="rId2"/>
  </sheets>
  <definedNames>
    <definedName name="_xlnm._FilterDatabase" localSheetId="0" hidden="1">PMA!$A$1:$T$103</definedName>
    <definedName name="_xlnm.Print_Area" localSheetId="0">PMA!$A$1:$T$128</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 l="1"/>
  <c r="K7" i="2"/>
  <c r="L23" i="1"/>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50" i="1"/>
  <c r="L51" i="1"/>
  <c r="L52" i="1"/>
  <c r="L53" i="1"/>
  <c r="L49" i="1"/>
  <c r="L48" i="1"/>
  <c r="L62" i="1"/>
  <c r="I136" i="1" s="1"/>
  <c r="L55" i="1"/>
  <c r="L56" i="1"/>
  <c r="L57" i="1"/>
  <c r="L58" i="1"/>
  <c r="L59" i="1"/>
  <c r="L61" i="1"/>
  <c r="L54" i="1"/>
  <c r="L41" i="1"/>
  <c r="L42" i="1"/>
  <c r="L43" i="1"/>
  <c r="L44" i="1"/>
  <c r="L45" i="1"/>
  <c r="L46" i="1"/>
  <c r="L47" i="1"/>
  <c r="L40" i="1"/>
  <c r="L35" i="1"/>
  <c r="L26" i="1"/>
  <c r="L24" i="1"/>
  <c r="L25" i="1"/>
  <c r="L15" i="1"/>
  <c r="L14" i="1"/>
  <c r="I131" i="1" s="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33" i="1" l="1"/>
  <c r="I134" i="1"/>
  <c r="I137" i="1"/>
  <c r="I135" i="1"/>
  <c r="I132" i="1"/>
  <c r="F140" i="1" l="1"/>
</calcChain>
</file>

<file path=xl/sharedStrings.xml><?xml version="1.0" encoding="utf-8"?>
<sst xmlns="http://schemas.openxmlformats.org/spreadsheetml/2006/main" count="768" uniqueCount="467">
  <si>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</si>
  <si>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</si>
  <si>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</si>
  <si>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</si>
  <si>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</si>
  <si>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</si>
  <si>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</si>
  <si>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</si>
  <si>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</si>
  <si>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</si>
  <si>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Jaime Andrés Beltrán</t>
  </si>
  <si>
    <t xml:space="preserve">Fecha de iniciación: </t>
  </si>
  <si>
    <t>Julio 27 de 2023</t>
  </si>
  <si>
    <t>Responsable del proceso:</t>
  </si>
  <si>
    <t>Sonnia Janeth García</t>
  </si>
  <si>
    <t>Fecha de finalización:</t>
  </si>
  <si>
    <t>Diciembre 31 de 2026</t>
  </si>
  <si>
    <t xml:space="preserve">Cargo: </t>
  </si>
  <si>
    <t>Secretaria Administrativa</t>
  </si>
  <si>
    <t xml:space="preserve">Fecha de remisión del avance: </t>
  </si>
  <si>
    <t>27 de abril de 2024</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</si>
  <si>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</si>
  <si>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</si>
  <si>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</si>
  <si>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</si>
  <si>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</si>
  <si>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</si>
  <si>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</si>
  <si>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</si>
  <si>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</si>
  <si>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</si>
  <si>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</si>
  <si>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</si>
  <si>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</si>
  <si>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</si>
  <si>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</si>
  <si>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</si>
  <si>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</si>
  <si>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</si>
  <si>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</si>
  <si>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</si>
  <si>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</si>
  <si>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</si>
  <si>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</si>
  <si>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</si>
  <si>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</si>
  <si>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</si>
  <si>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</si>
  <si>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</si>
  <si>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</si>
  <si>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</si>
  <si>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</si>
  <si>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</si>
  <si>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</si>
  <si>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</si>
  <si>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</si>
  <si>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t>Informe No 3
Periodo: enero 2024 a abril de 2024
27 de abril de 2024</t>
  </si>
  <si>
    <t>La oficina de Control Interno de Gestión, cuenta con esta  información para el desarrollo de la cuantificación de los avances en materia de intervención y conservación de documental a través del ciclo vital de los expedientes.
La oficina de Control Interno de Gestión, realiza monitoreo a la actualización de la medición de los archivos de gestión.  A la fecha de consolidación de este informe, esta tarea no presenta avances.</t>
  </si>
  <si>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</si>
  <si>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</si>
  <si>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</si>
  <si>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</si>
  <si>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</si>
  <si>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</si>
  <si>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</si>
  <si>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</si>
  <si>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</si>
  <si>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</si>
  <si>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(febrero - abril de 2024)</t>
  </si>
  <si>
    <t>Secretaría Jurídica y Secretaría Administrativa.</t>
  </si>
  <si>
    <t>Esta labor esta en proceso de consolidación por parte de los responsables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</si>
  <si>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</si>
  <si>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</si>
  <si>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</si>
  <si>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</si>
  <si>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379,7 metros lineales intervenidos en el periodo de tiempo suscrito. Esto sin desconocer que la intervención profunda de los expedientes que constituyen los archivos de gestión es una labor constante durante este año 2024</t>
  </si>
  <si>
    <t>Todas las secretarías, áreas y oficinas de la Alcaldía del Municipio de Bucaramanga.</t>
  </si>
  <si>
    <t>Se remiten evidencias de los inventarios documentales elaborados por cada secretaría y oficina</t>
  </si>
  <si>
    <t xml:space="preserve">La oficina de Control Interno de Gestión, la Secretaría Administrativa y el área de gestión documental han realizado la labor de seguimiento a la elaboración de inventarios documentales, mismos que reposan dentro del repositorio documental adjuntado (mediante link) en este informe. </t>
  </si>
  <si>
    <t xml:space="preserve">Realizar el inventario documental del archivo central de la Alcaldía Municipal de Bucaramanga. </t>
  </si>
  <si>
    <t>43%</t>
  </si>
  <si>
    <t>Se relacionan el informe de medición de Archivo Central en el cual se remiten los metros lineales que cuentan con inventarios Documentales. Adicionalmente, mediante oficio 2-S-SAA-202307-00062621 del día 11 de julio de 2023 el Área de Gestión Documental solicitó a la Secretaría Administrativa la contratación de 20 técnicos y 2 profesionales con TP, experiencia y dedicación exclusiva a actividades de gestión documental para subsanar los hallazgos 1. Organización documental del archivo central y 2. Inventarios Documentales (FUID). La necesidad de personal se proyectó a partir de la medición de aproximadamente 3.931 metros lineales de documentación, que a su vez constituyen una cantidad cercana a 15.724 cajas de referencia X200.</t>
  </si>
  <si>
    <t>Oficio SAA-00062621 del 11 de julio de 2023 / Relación de metros inventariados de Archivo Central</t>
  </si>
  <si>
    <r>
      <t xml:space="preserve">Organización de los Archivos de Gestión.                                                                                    </t>
    </r>
    <r>
      <rPr>
        <sz val="11"/>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</si>
  <si>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</si>
  <si>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</si>
  <si>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</si>
  <si>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</si>
  <si>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</si>
  <si>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</si>
  <si>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Durante el mes de mayo de 2023 fue actualizado el formato de Hoja de Control Documental Código: F-GDO-8600-238,37-009 a su Versión 3.0. Dicho formato reposa dentro de los repositorios digitales de la entidad para su respectivo uso por parte de los funcionarios y contratistas. De igual manera, con el fin de establecer procesos de seguimiento a toda la labor de gestión documental al interior de la Alcaldía de Bucaramanga, durante el mes de mayo de 2023 se creó el formato Informe de Seguimiento a la Organización Documental código: F-GDO-8600-238,37-033 Versión 0.0. Esta acción presenta un avance del 100%</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</si>
  <si>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</si>
  <si>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</si>
  <si>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</si>
  <si>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</si>
  <si>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</si>
  <si>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</si>
  <si>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</si>
  <si>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</si>
  <si>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Durante el  año 2023 en ejercicio de la necesidad de establecer niveles de intervención y conservación documental a todo nivel durante el ciclo vital de los documentos, se ha generado la  Circular 011 del 19 de septiembre de 2023 expedida por la Secretaría Administrativa; Esta tuvo como finalidad la de dar a conocer las directrices ligadas al cumplimiento de los procesos internos y externos de mejoramiento documental.
La Secretaría Administrativa expidió la circular 006 del 18 de mayo de 2023 en donde se da cuenta de la obligatoreidad del uso de la hoja de control para las series complejas.
La Oficina de Control Interno de gestión reconoce la importancia y el cumplimiento de los procesos de capacitación al interior de todas las dependencias de la entidad, capacitaciones dadas por la Secretaría Administrativa y el área de Gestión Documental. Logrando un 100% de avance en las tareas propuestas para la socializacion de los nuevos instrumentos.  Esta acción presenta un avance del 100%</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</si>
  <si>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</si>
  <si>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</si>
  <si>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</si>
  <si>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</si>
  <si>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</si>
  <si>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</si>
  <si>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</si>
  <si>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</si>
  <si>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</si>
  <si>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</si>
  <si>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este perdio de tiempo, labores de clasificaicón documental por un estimado de 5067,3  metros lineales</t>
  </si>
  <si>
    <t>Todos los archivos de gestión de la Alcaldía Municipal de Bucaramanga.</t>
  </si>
  <si>
    <t>https://bucaramangagovco-my.sharepoint.com/:f:/r/personal/controlinterno_bucaramanga_gov_co/Documents/ARCHIVO%20DIGITAL%20OCIG/2024/Plan%20de%20mejoramiento%20archvistico/TERCER%20SEGUIMIENTO/2.%20ORGANIZACIO%CC%81N%20DE%20ARCHIVOS?csf=1&amp;web=1&amp;e=qJ63K7</t>
  </si>
  <si>
    <t>Desde la oficina de Control Interno de Gestión, la Secretaría Administrativa y el área de gestión documental se han adelantado los procesos de seguimiento a la intervención documental a todo nivel de los archivos de gestión y del archivo central de la Alcaldía de bucarmanga. En este sentido en los repositorios previamente adjuntados en la columna de evidencia, se da cuenta de estos avances. Desde la OCIG  se realiza seguimiento trimestral al proceso de gestión documental en los archivos de gestión de la entidad. De dichos seguimientos y cumpliendo con los roles PROPIOS de la OCIG enmarcados en el articulo 17 del decreto 648 de 2017 se han dado las recomendaciones  para el mejoramiento continuo  de los procesos de gestión documental, tanto en la intervención de los archivos a todo nivel como en su almacenamiento y conservación. Esta acción presenta un avance promedio del 58%</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</si>
  <si>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</si>
  <si>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</si>
  <si>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</si>
  <si>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</si>
  <si>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</si>
  <si>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</si>
  <si>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t>Esta labor esta en proceso de consolidación.</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</si>
  <si>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</si>
  <si>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</si>
  <si>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</si>
  <si>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</si>
  <si>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</si>
  <si>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</si>
  <si>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 xml:space="preserve">La evidencia de las mejoras del software se relaciona en las acciones 1, 2 y 3. </t>
  </si>
  <si>
    <t>Durante el mes de enero del 2023 se adelantó la configuración del software GSC para el establecimiento de consecutivos de radicación acordes a las disposiciones y recomendaciones del Archivo General de la Nación.
En aras de dar a conocer los cambios realizados al Sistema GSC de la alcaldía de Bucaramanga, se generó Circular 06 del día 27 de febrero de 2023  por parte Secretaría Administrativa / Área de Gestión del Servicio al ciudadano.
En relación con la necesidad de capacitar a los funcionarios respecto a los cambios surtidos en el sistema GSC, El día 13 de junio de 2023, el Área de TICS realizó capacitación virtual sobre el manejo de la plataforma GSC.  Esta acción presenta un avance del 100%</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</si>
  <si>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</si>
  <si>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</si>
  <si>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</si>
  <si>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</si>
  <si>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3. UNIDAD DE CORRESPONDENCIA+Objetivo 1+Tarea 2+CIRCULAR 06_2023+Secretaría Administrativa+Área de Gestión de Servicio a la Ciudadanía  /  3. UNIDAD DE CORRESPONDENCIA+Objetivo 1+Tarea 2+Correo+Secretaría Adminisistrativa+Área de Gestión de Servicio a la Ciudadanía</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</si>
  <si>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</si>
  <si>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</si>
  <si>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</si>
  <si>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</si>
  <si>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3. UNIDAD DE CORRESPONDENCIA CAME+Objetivo 1+Tarea 3+Capacitación+Secretaría Administrativa+Área de Gestión del Servio a la  Ciudadanía</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</si>
  <si>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</si>
  <si>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</si>
  <si>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</si>
  <si>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</si>
  <si>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</si>
  <si>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3. UNIDAD DE CORRESPONDENCIA+Objetivo 2+Tarea 1_P-GSC-8200-170-003 GESTIÓN COMUNICACIONES INTERNAS-EXTERNAS_Sec Admin_CAME  /  3. UNIDAD DE CORRESPONDENCIA+Objetivo 2+Tarea 1_Aprobación del SIGC de la AMD No 12 del P-GSC-8200-170-003_Sec Admin_CAME</t>
  </si>
  <si>
    <t>La labor de actualización de los procedimientos de gestión de radicados de entrada y salida se realizó y se cumplió en un 100%; el mismo cuenta con código P-GSC-8200-170-003, versión 1.0.
El Área de Mejoramiento Continuo consolidó la aprobación de la actualización del Procedimiento para gestión de comunicaciones internas y/o externas con código  P-GSC-8200-170-003, versión 1.0. En esta actualización se incluye como documento de referencia - Guia de cargos autorizados para firmar las comunicaciones internas y externas emitidas por la administracion municipal G-GSC-8200-170-003.  Esta acción presenta un avance del 100%</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</si>
  <si>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</si>
  <si>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</si>
  <si>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</si>
  <si>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</si>
  <si>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3. UNIDAD DE CORRESPONDENCIA+Objetivo 2+Tarea 2_CG-GSC-8200-170-003 GUIA FIRMAS CARGOS AUTORIZADOS+Sec Administrativa+CAME</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</si>
  <si>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</si>
  <si>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</si>
  <si>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</si>
  <si>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3. UNIDAD DE CORRESPONDENCIA+Objetivo 2+Tarea 2 y 3_PROCEDIMIENTO+Secretaría Administrativa+Área de Gestión del Servio a la  Ciudadanía</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</si>
  <si>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</si>
  <si>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</si>
  <si>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</si>
  <si>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</si>
  <si>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</si>
  <si>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3. UNIDAD DE CORRESPONDENCIA+Objetivo 3+Tarea 1+Oficio términos vencimiento+Secretaría Administrativa+Área de Gestión del Servio a la Ciudadanía  /  3. UNIDAD DE CORRESPONDENCIA CAME+Objetivo 3+Tarea 1_Vencimiento de términos +Sec Administrativa+CAME</t>
  </si>
  <si>
    <t>Informe No 2
Periodo: noviembre 2023 a enero de 2024
26 de enero de 2024</t>
  </si>
  <si>
    <t>Esta labor de ha adelantado durante el año 2023, entre las áreas de mejoramiento continuo (calidad) y la oficina aseora  Tic, dando cumplimiento a esta tarea.  Esta acción presenta un avance del 100%</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</si>
  <si>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</si>
  <si>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</si>
  <si>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</si>
  <si>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</si>
  <si>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</si>
  <si>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</si>
  <si>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https://bucaramangagovco-my.sharepoint.com/:f:/g/personal/controlinterno_bucaramanga_gov_co/Ej-O7PhdFDpGpPa5n8ivm-cB8CMw2Vw92dUvYJNs3Fg5sw?e=BYa5ny</t>
  </si>
  <si>
    <t xml:space="preserve">Esta actividad se realizó a finales del año 2023, la entidad actualmente cuenta con señalética en todos sus espacios. Esta acción presenta un avance del 100%. </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</si>
  <si>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</si>
  <si>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</si>
  <si>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</si>
  <si>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rFont val="Arial"/>
        <family val="2"/>
      </rPr>
      <t>Actos Administrativos</t>
    </r>
    <r>
      <rPr>
        <sz val="11"/>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</si>
  <si>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</si>
  <si>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</si>
  <si>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</si>
  <si>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</si>
  <si>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</si>
  <si>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El formato de hoja de control  fue actualizado. Mediante seguimientos internos de gestión docuemental llevados a cabo por la OCIG se pudo evidenciar su uso.  Esta acción presenta un avance del 100%</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</si>
  <si>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</si>
  <si>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</si>
  <si>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</si>
  <si>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</si>
  <si>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</si>
  <si>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 La Secretaría Administrativa/Área de Gestión Documental, generó la circular 015 de noviembre de 2022 en donde establece la obligatoriedad del  formato de Acta de Anulación de Actos Administrativos con Código: F-GDO-8600-238,37-031. De igual manera este fue socializado mediante correo electronico.   Esta acción presenta un avance del 100%</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</si>
  <si>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</si>
  <si>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</si>
  <si>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</si>
  <si>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</si>
  <si>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</si>
  <si>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</si>
  <si>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Informe No 2
Periodo: noviembre 2023 a enero de 2024
26 de enero de 2024                                                                               Informe No 3
Periodo: enero 2024 a abril de 2024
27 de abril de 2024</t>
  </si>
  <si>
    <t>La Secretaría Jurídica, Secretaría Administrativa  y Área de las TICS se reunieron los días 24 y 25 de abril de 2023, con el fin de establecer y dar inicio al plan de trabajo respecto a las responsabilidades sobre la proyección, revisión, tramite y firma de los actos administrativos. Dichas reuniones también determinaron la asignación de enlaces por parte de cada una de las áreas involucradas con el fin de generar seguimiento continuo y  monitoreo a los actos administrartivos, Y AL  uso del sistema GSC.  Esta acción presenta un avance del 100%</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</si>
  <si>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</si>
  <si>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</si>
  <si>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</si>
  <si>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Esta labor según la planificación temporal del PMA no ha iniciado y por tanto no presenta avances u observaciones por parte de la OCIG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</si>
  <si>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</si>
  <si>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</si>
  <si>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</si>
  <si>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</si>
  <si>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</si>
  <si>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Esta labor según la planificación temporal del PMA no  iniciado y por tanto no presenta avances u observaciones por parte de la OCIG </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</si>
  <si>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</si>
  <si>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</si>
  <si>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</si>
  <si>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</si>
  <si>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</si>
  <si>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</si>
  <si>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</si>
  <si>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</si>
  <si>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</si>
  <si>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</si>
  <si>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</si>
  <si>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</si>
  <si>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</si>
  <si>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</si>
  <si>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</si>
  <si>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</si>
  <si>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</si>
  <si>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</si>
  <si>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</si>
  <si>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</si>
  <si>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</si>
  <si>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</si>
  <si>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 xml:space="preserve">El Área de Gestión de Talento Humano - Historias laborales de la Secretaría de Educación reporta avances en la intervención de historias laborales activas e inactivas y elaboración de inventarios de docentes activos e inactivos. En este proceso mencionan que en el trimestre actual (febrero - abril) han realizado la clasificación, ordenación, limpieza, depuración, y foliación a 246 historias laborales de los cuales 188 son historias laborales de docentes y administrativos docentes Activos y 58 historias laborales de docentes y administrativos docentes Inactivos (6.5 metros lineales), con lo cual dicha oficina informa reunir un acumulado de 22.9 metros lineales intervenidos desde el inicio del PMA. Esto equivale a un avance del 7.8% en esta tarea. En esta misma actividad se han desarrollado las acciones de cumplimiento del Plan de Mejoramiento con la Contraloría General de la República, dentro del cual se encuentra el hallazgo No. 20 sobre Historias Laborales.  </t>
  </si>
  <si>
    <t>Secretaría de Educación: Área de Gestión del Talento Humano en el Servicio Educativo / Historias Laborales.</t>
  </si>
  <si>
    <t>5. ORGANIZACIÓN DE HISTORIAS LABORALES - SEB</t>
  </si>
  <si>
    <t>Informe No 1.
Periodo: julio a septiembre de 2023
26 de octubre de 2023
Informe N°2  Periodo: Nov 2023 - Enero 2024                                                                        Informe No 3
Periodo: enero 2024 a abril de 2024
27 de abril de 2024</t>
  </si>
  <si>
    <t>Las diversas áreas encargadas del proceso de gestión documental sobre las historias laborales, de la Secretaría Administrativa y Secretaría de Educación han iniciado su proceso de intervención documental sobre dichos expedientes, sin enmbargo los avances no son significativos y desde la Oficina de Control Interno se les recomienta implementar un plan de contigencia  para clasificar, ordenar y describir dicha serie documental. Esta acción mantiene un avance del 3,87%</t>
  </si>
  <si>
    <t>Realizar la limpieza y depuración de los documentos a incorporar en cada historia laboral.</t>
  </si>
  <si>
    <t>En el trimestre informado se ha ealizado la limpieza y depuración a 246 historias laborales de los cuales 188 son historias laborales de docentes y administrativos docentes Activos y 58 historias laborales de docentes y administrativos docentes Inactivos (6.5 metros lineales). Se relaciona a esta tarea evidencias fotográficas.</t>
  </si>
  <si>
    <t>Diligenciar las hojas de control por cada Historia Laboral.</t>
  </si>
  <si>
    <t>Se ha avanzado en la elaboración de 246 hojas de control. Se relaciona a esta tarea evidencias fotográficas.</t>
  </si>
  <si>
    <t>Foliar cada expediente de Historia Laboral.</t>
  </si>
  <si>
    <t>Esta actividad se encuentra en proceso ya que se realiza simultaneamente en la  intervención de las Historias Laborales, por tanto, al momento se han elaborado 246 hojas de control. Se relaciona a esta tarea la evidencia fotográfica.</t>
  </si>
  <si>
    <t>Realizar rotulación de cajas y carpetas.</t>
  </si>
  <si>
    <t xml:space="preserve">Esta actividad se encuentra en proceso aunque se realiza simultaneamente en la  intervención de las Historias Laborales, por tanto, se relacionan fotografías que evidencian que el archivo cuenta con formatos de descripción que permiten realizar búsquedas. Es necesario indicar que estas actividades se encuentran en seguimiento debido a que se han generado reprocesos. </t>
  </si>
  <si>
    <t>Registrar y actualizar en el Formato Unico de Inventario Documental.</t>
  </si>
  <si>
    <t>Se reportan avances en la elaboración de inventarios documentales de historias laborales de docentes activos e inactivos. No obstante, la dependencia cuenta con inventarios en estado natural para realizar búsquedas, es debido a las revisiones en materia de gestión documental que se ha generado la necesidad de realizar modificaciones y estos se están llevando a cabo.</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</si>
  <si>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</si>
  <si>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</si>
  <si>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</si>
  <si>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</si>
  <si>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</si>
  <si>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</si>
  <si>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</si>
  <si>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Las diversas áreas encargadas del proceso de gestión documental sobre las historias laborales, de la Secretaría Administrativa y Secretaría de Educación han iniciado sus proceso de intervención documental sobre dichos expedientes, sin enmbargo los avances no resultan significativos y desde la Oficina de Control Interno se les insta a redoblar esfuerzos para clasificar, ordenar y describir dicha serie documental. Esta acción presenta un avance del 13,3%</t>
  </si>
  <si>
    <t>Ordenar internamente los documentos a incorporar en cada historia laboral.</t>
  </si>
  <si>
    <t>2,2%</t>
  </si>
  <si>
    <t>El Área de Gestión de talento Humano - Historias Laborales de la Secretaría Administrativa reporta avances en la intervención de 5 metros lineales correspondientes 132 carpetas hasta la fecha, también en la elaboración de inventarios documentales de los servidores públicos de carrera administrativa.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por ello los avances consolidados sobre la intervención se mantienen y corresponden en total a un avance promedio del 2.2%.</t>
  </si>
  <si>
    <t>Realizar limpieza y depuración de los expedientes de Historias Laborales.</t>
  </si>
  <si>
    <t>El Área de Gestión de talento humano de la Secretaría Administrativa reporta avances en la intervención de 132 carpetas desde el 08 de agosto de 2023 que han sido limpiadas y depuradas.</t>
  </si>
  <si>
    <t>Foliar cada historia laboral.</t>
  </si>
  <si>
    <t>El Área de Gestión de talento humano de la Secretaría Administrativa reporta avances en la intervención de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</si>
  <si>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</si>
  <si>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132 carpetas desde el 08 de agosto de 2023 que han sido rotuladas. </t>
  </si>
  <si>
    <t>Diligenciar correctamente las hojas de control para cada Historia Laboral.</t>
  </si>
  <si>
    <t>El Área de Gestión de talento humano de la Secretaría Administrativa reporta avances en la intervención de 132 carpetas desde el 08 de agosto de 2023 en las que se ha diligenciado el formato de hoja de control.</t>
  </si>
  <si>
    <t>Diligenciar el inventario documental.</t>
  </si>
  <si>
    <t xml:space="preserve">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</si>
  <si>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</si>
  <si>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</si>
  <si>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</si>
  <si>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</si>
  <si>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</si>
  <si>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</si>
  <si>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</si>
  <si>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</si>
  <si>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</si>
  <si>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</si>
  <si>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t>Las labores encaminadas a la elaboración de las tablas de valoración documental como:
— Lectura y análisis de actos administrativos emanados por la Alcaldía del Municipio de Bucaramanga (Decretos), por el Concejo Municipal (Acuerdos) y demás fuente primaria útil para el establecimiento de las estructuras orgánicas a lo largo del siglo XX.
—Solicitar información a las distintas dependencias a fin de reconocer depósitos internos y externos en los cuales se pueda hallar documentación objeto de aplicación de TVD.
—— Realización de inventarios del total de asuntos documentales usando el formato único de inventario documental de la entidad. 
Han sido llevadas a cabo en los tiempos establecidos en el  PMA. Sin enmbargo las tareas relacionadas con la consolidación total  de las tablas de valoración documental se encuentran en proceso de planeación y corresponden de igual manera a los tiempos determinados dentro del PMA para el Archivo General de la Nación. Esta acción presenta un avances del 100% en 7 de las 16 tareas. Las restantes no presentan avances.</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</si>
  <si>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</si>
  <si>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</si>
  <si>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</si>
  <si>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</si>
  <si>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</si>
  <si>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</si>
  <si>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</si>
  <si>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</si>
  <si>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</si>
  <si>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</si>
  <si>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</si>
  <si>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</si>
  <si>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</si>
  <si>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</si>
  <si>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</si>
  <si>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</si>
  <si>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</si>
  <si>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</si>
  <si>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</si>
  <si>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</si>
  <si>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</si>
  <si>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</si>
  <si>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</si>
  <si>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</si>
  <si>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</si>
  <si>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</si>
  <si>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</si>
  <si>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</si>
  <si>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</si>
  <si>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</si>
  <si>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</si>
  <si>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</si>
  <si>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</si>
  <si>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</si>
  <si>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</si>
  <si>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</si>
  <si>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</si>
  <si>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</si>
  <si>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</si>
  <si>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</si>
  <si>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</si>
  <si>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</si>
  <si>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</si>
  <si>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</si>
  <si>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</si>
  <si>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</si>
  <si>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</si>
  <si>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</si>
  <si>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</si>
  <si>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</si>
  <si>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</si>
  <si>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</si>
  <si>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</si>
  <si>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</si>
  <si>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</si>
  <si>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</si>
  <si>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</si>
  <si>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</si>
  <si>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</si>
  <si>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r>
      <rPr>
        <b/>
        <sz val="11"/>
        <rFont val="Arial"/>
        <family val="2"/>
      </rPr>
      <t>Sistema Integrado de Conservaciòn - SIC</t>
    </r>
    <r>
      <rPr>
        <sz val="11"/>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</si>
  <si>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</si>
  <si>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</si>
  <si>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</si>
  <si>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</si>
  <si>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</si>
  <si>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</si>
  <si>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Informe No 1.
Periodo: julio a septiembre de 2023
26 de octubre de 2023</t>
  </si>
  <si>
    <t xml:space="preserve">
El equipo profesional del Área de Gestión Documental realizó la actualización del Plan de Preservación Documental durante los meses de junio y julio del 2023. Este documento una vez revisado internamente, fue sometido a consideración del Comité Institucional de Gestión y Desempeño (MIPG) de la Administración Central del Municipio de Bucaramanga y fue aprobado MEDIANTE ACTA  No. 4 del 27 de julio de 2023. Luego, el Área de Mejoramiento Continuo procedió a validar la Actualización del Plan de Preservación Documental el 11 de septiembre de 2023. Esta acción presenta un avance del 100%</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</si>
  <si>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</si>
  <si>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</si>
  <si>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</si>
  <si>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</si>
  <si>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</si>
  <si>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</si>
  <si>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</si>
  <si>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</si>
  <si>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</si>
  <si>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</si>
  <si>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</si>
  <si>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</si>
  <si>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</si>
  <si>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</si>
  <si>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Informe No 2
Periodo: noviembre 2023 a enero de 2024
26 de enero de 2024                                                                                                 Informe No 3
Periodo: enero 2024 a abril de 2024
27 de abril de 2024</t>
  </si>
  <si>
    <t>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Esta acción presenta un avance del 80%.</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</si>
  <si>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</si>
  <si>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</si>
  <si>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</si>
  <si>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Sin embargo, el mantenimiento debe mantenerse para la vigencia 2024 de acuerdo a las necesidades.</t>
  </si>
  <si>
    <t>Secretaria Administrativa- Área de Gestión de Recursos Fisicos.</t>
  </si>
  <si>
    <t>https://bucaramangagovco-my.sharepoint.com/:f:/r/personal/controlinterno_bucaramanga_gov_co/Documents/ARCHIVO%20DIGITAL%20OCIG/2023/PLAN%20DE%20MEJORAMIENTO%20ARCHVISTICO/SEGUNDO%20SEGUIMIENTO/ADMINISTRATIVA/7.%20SISTEMA%20INTEGRADO%20DE%20CONSERVACIO%CC%81N%20-SIC/OBJETIVO%203?csf=1&amp;web=1&amp;e=dj7BqS</t>
  </si>
  <si>
    <t>Esta tarea presentó avances durante el segundo informe cuyo rango temporal comprendío los meses de noviembre del 2023 a enero del 2024. Durante el presente 2024 la oficina de bienes y servicios ha gestionado estas necesidades y en los subsiguientes informes se consolidarán las acciones tendientes a superar estas tareas.</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</si>
  <si>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</si>
  <si>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</si>
  <si>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Sin embargo, el mantenimiento debe mantenerse para la vigencia 2024 de acuerdo a las necesidades.</t>
  </si>
  <si>
    <t xml:space="preserve"> Secretaria Administrativa- Área de Gestión de Recursos Fisicos. </t>
  </si>
  <si>
    <t xml:space="preserve">Proyección de necesidad de proceso contractual para instalación de techo tipo cielo raso. </t>
  </si>
  <si>
    <t>Requerimiento  con las especificaciones tecnicas del techado con cielo raso del Archivo Central.</t>
  </si>
  <si>
    <t>Esta tarea no presenta avances para el presente periodo de informe (febrero - abril 2024).</t>
  </si>
  <si>
    <t>Instalación de cielo raso en el techo de Archivo Central.</t>
  </si>
  <si>
    <t xml:space="preserve">Informe de la instalación del cielo raso en el techo del Archivo Central.           </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</si>
  <si>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</si>
  <si>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</si>
  <si>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</si>
  <si>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 xml:space="preserve"> - Requerimiento  con las especificaciones tecnicas para aplicación de pintura ignifuga y levantamiento de paredes en el Archivo Central                                          - Informe de aplicación de los elementos solicitados.</t>
  </si>
  <si>
    <t>Esta tarea no presenta  avance dentro del presente informe sobre el plan de mejoramiento archivistíco, la fecha inicio de esta actividad se encuentra fuera de este seguimiento.</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</si>
  <si>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</si>
  <si>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iImplementarlo.  (Esta actividad surge de un proceso contractual que se realiza anualmente).</t>
  </si>
  <si>
    <t xml:space="preserve"> - Cronograma de actividades de aseo general.                                       -  Informe detallado de la implementación de las actividades de aseo. </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</si>
  <si>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t>
  </si>
  <si>
    <t>Al momento se relacionan los formatos de limpieza y sesinfección que el personal que trabaja en los archivos de la entidad ha podido desarrollar mientras se surte el proceso contractual para esta actividad.</t>
  </si>
  <si>
    <t>Esta tarea no ha tenido un avance dentro del presente informe sobre el plan de mejoramiento archivistíco, pero se encuentra aún dentro de los tiempos planteados en el mismo PMA. 
NOTA Área de gestión Documental: aunque el oficio de especificaciones técnicas se realizó desde el año 2023, en marzo del 2024 se llevó a cabo una reunión para definir los requerimientos del proceso contractual de aseo y el Área de Recursos Físicos se comprometió con ello.</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</si>
  <si>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</si>
  <si>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</si>
  <si>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Con ello, se continuará cumplimiento con esta tarea.</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</si>
  <si>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</si>
  <si>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</si>
  <si>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</si>
  <si>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</si>
  <si>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Aplicación del producto a los depósitos del Archivo Central.</t>
  </si>
  <si>
    <t>Formato de entrega de elementos de aseo y cafeteria a puntos e Informe de aplicación de los elementos solicitados.</t>
  </si>
  <si>
    <t xml:space="preserve"> Secretaria Administrativa- Área de Gestión de Recursos Fisicos (Almacen).</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</si>
  <si>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</si>
  <si>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</si>
  <si>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</si>
  <si>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t>
  </si>
  <si>
    <t>Se anexan (3) evidencias requerimiento técnico del bien o servicio a contratar (aires acondicionados y termohigrómetros) del 07 de julio de 2023 junto con la propuesta económica y análisis de precios: Objetivo 6.</t>
  </si>
  <si>
    <t>El Área de Gestión de Recursos Físicos inicio la proyección del proceso contractual para la adquisición de aires acondicionados para la conservación de los archivos en los espacios en donde se resguardan los mismos. A la fecha de este seguimiento se allega el contrato no. 209 de adquisicion de Termohigrometros para el monitoreo del ambiente en los espacios de documental. Esta acción presenta un avance  promedio del 50%</t>
  </si>
  <si>
    <t>Instalación de los equipos requeridos (aires acondicionados) en los depósitos del Archivo Central.</t>
  </si>
  <si>
    <t>Informe de la instalación de los equipos requeridos (aires acondicionados) en los depósitos del Archivo Central.</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</si>
  <si>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</si>
  <si>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</si>
  <si>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</si>
  <si>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</si>
  <si>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</si>
  <si>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</si>
  <si>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</si>
  <si>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</si>
  <si>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</si>
  <si>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Instalación de papel o filtro UV en los ventanales del Archivo Central ubicado en el CAIV para la cual bienes y servicio.</t>
  </si>
  <si>
    <t>Informe de actividad de instalación de filtro o papel polarizado con capacidad de bloqueo de rayos UV.</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</si>
  <si>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</si>
  <si>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</si>
  <si>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</si>
  <si>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 xml:space="preserve">Se remiten evidencias de los procesos de limpieza y fumigación en cumplimiento del SIC, correspondientes al proceso anual de desinfección y desinsectación que cubre todos los depósitos y oficinas de la entidad, sobre este se anexa circular 046 del 12 de septiembre de 2023 expedida por la Secretaría Administrativa, certificado y ficha técnica de los productos usados. </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</si>
  <si>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</si>
  <si>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</si>
  <si>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Informe No 1.
Periodo: julio a septiembre de 2023
26 de octubre de 2023                             Informe N°2  Periodo: Nov 2023 - Enero 2024</t>
  </si>
  <si>
    <t>Se han llevado a cabo jornadas de fumigación y desinfección de repositorios de archivo siguiendo las directrices del Sistema Integrado de Conservación, cumpliendo con la tarea planteada en el PMA</t>
  </si>
  <si>
    <t>Implementar el cronograma para la aplicación de los procesos de control de roedores, desinsectación y desinfección (esta actividad surge de un proceso contractual que se realiza anualmente).</t>
  </si>
  <si>
    <t>Ficha técnica de aplicación del proceso.</t>
  </si>
  <si>
    <t>Se remiten evidencias del proceso de Saneamiento Ambiental en cumplimiento del SIC, correspondientes al segundo proceso anual de desinfección, desinsectación y desratización realizado el 18 de noviembre de 2023, el cual cubre todos los depósitos y oficinas de la entidad, certificado y ficha técnica de los productos usados. Con ello se da cumpliento en un 100% a esta tarea.</t>
  </si>
  <si>
    <t>Evidencias del programa de saneamiento (Remitido en el informe 2)</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</si>
  <si>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</si>
  <si>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</si>
  <si>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</si>
  <si>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</si>
  <si>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</si>
  <si>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Respecto a esta tarea se cargaron las evidencias para el segundo informe, la entidad ya cuenta con señaletica fotoluminiscente, por lo cual esta acción está cumplida en un 100%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</si>
  <si>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</si>
  <si>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</si>
  <si>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</si>
  <si>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</si>
  <si>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</si>
  <si>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r>
      <rPr>
        <sz val="11"/>
        <color rgb="FF000000"/>
        <rFont val="Arial"/>
      </rPr>
      <t xml:space="preserve">Respecto a esta tarea la misma presentó avances para el segundo informe y las demas acciones tendientes a la superación de estas obervaciones se encuentra dentro de los tiempos planteados en el PMA. </t>
    </r>
    <r>
      <rPr>
        <sz val="11"/>
        <color rgb="FF7030A0"/>
        <rFont val="Arial"/>
      </rPr>
      <t xml:space="preserve"> </t>
    </r>
  </si>
  <si>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</si>
  <si>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</si>
  <si>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</si>
  <si>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</si>
  <si>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</si>
  <si>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50%</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</si>
  <si>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</si>
  <si>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</si>
  <si>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</si>
  <si>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</si>
  <si>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xml:space="preserve">Acción </t>
  </si>
  <si>
    <t>%  TOTAL</t>
  </si>
  <si>
    <t xml:space="preserve"> </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</si>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</sst>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25">
    <font>
      <sz val="11"/>
      <color theme="1"/>
      <name val="Calibri"/>
      <charset val="134"/>
      <scheme val="minor"/>
    </font>
    <font>
      <sz val="10"/>
      <color theme="1"/>
      <name val="Arial"/>
      <family val="2"/>
    </font>
    <font>
      <sz val="9"/>
      <color theme="1"/>
      <name val="Arial"/>
      <family val="2"/>
    </font>
    <font>
      <u/>
      <sz val="11"/>
      <color theme="10"/>
      <name val="Calibri"/>
      <family val="2"/>
      <scheme val="minor"/>
    </font>
    <font>
      <sz val="10"/>
      <name val="Arial"/>
      <family val="2"/>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b/>
      <sz val="10"/>
      <name val="Arial"/>
      <family val="2"/>
    </font>
    <font>
      <sz val="10"/>
      <color indexed="8"/>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rgb="FF000000"/>
      <name val="Arial"/>
    </font>
    <font>
      <sz val="11"/>
      <name val="Arial"/>
    </font>
    <font>
      <sz val="11"/>
      <color rgb="FF7030A0"/>
      <name val="Arial"/>
    </font>
  </fonts>
  <fills count="9">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theme="0"/>
        <bgColor theme="0"/>
      </patternFill>
    </fill>
    <fill>
      <patternFill patternType="solid">
        <fgColor theme="4" tint="0.79985961485641044"/>
        <bgColor indexed="64"/>
      </patternFill>
    </fill>
    <fill>
      <patternFill patternType="solid">
        <fgColor rgb="FFFFFFFF"/>
        <bgColor rgb="FFFFFFFF"/>
      </patternFill>
    </fill>
    <fill>
      <patternFill patternType="solid">
        <fgColor theme="4" tint="0.59999389629810485"/>
        <bgColor indexed="64"/>
      </patternFill>
    </fill>
    <fill>
      <patternFill patternType="solid">
        <fgColor theme="4" tint="0.79998168889431442"/>
        <bgColor indexed="64"/>
      </patternFill>
    </fill>
  </fills>
  <borders count="83">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top style="thin">
        <color rgb="FF000000"/>
      </top>
      <bottom style="thin">
        <color auto="1"/>
      </bottom>
      <diagonal/>
    </border>
    <border>
      <left style="thin">
        <color auto="1"/>
      </left>
      <right style="medium">
        <color auto="1"/>
      </right>
      <top/>
      <bottom style="medium">
        <color auto="1"/>
      </bottom>
      <diagonal/>
    </border>
    <border>
      <left style="thin">
        <color auto="1"/>
      </left>
      <right style="thin">
        <color rgb="FF000000"/>
      </right>
      <top style="medium">
        <color auto="1"/>
      </top>
      <bottom/>
      <diagonal/>
    </border>
    <border>
      <left style="thin">
        <color auto="1"/>
      </left>
      <right style="thin">
        <color rgb="FF000000"/>
      </right>
      <top/>
      <bottom/>
      <diagonal/>
    </border>
    <border>
      <left style="thin">
        <color auto="1"/>
      </left>
      <right style="thin">
        <color rgb="FF000000"/>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bottom style="medium">
        <color rgb="FF000000"/>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rgb="FF000000"/>
      </left>
      <right style="medium">
        <color auto="1"/>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thin">
        <color auto="1"/>
      </left>
      <right style="thin">
        <color auto="1"/>
      </right>
      <top style="thin">
        <color rgb="FF000000"/>
      </top>
      <bottom/>
      <diagonal/>
    </border>
    <border>
      <left/>
      <right/>
      <top style="thin">
        <color rgb="FF000000"/>
      </top>
      <bottom/>
      <diagonal/>
    </border>
    <border>
      <left style="thin">
        <color rgb="FF000000"/>
      </left>
      <right style="thin">
        <color rgb="FF000000"/>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auto="1"/>
      </left>
      <right/>
      <top style="medium">
        <color auto="1"/>
      </top>
      <bottom style="thin">
        <color auto="1"/>
      </bottom>
      <diagonal/>
    </border>
  </borders>
  <cellStyleXfs count="3">
    <xf numFmtId="0" fontId="0" fillId="0" borderId="0"/>
    <xf numFmtId="9" fontId="14" fillId="0" borderId="0" applyFont="0" applyFill="0" applyBorder="0" applyAlignment="0" applyProtection="0"/>
    <xf numFmtId="0" fontId="3" fillId="0" borderId="0" applyNumberFormat="0" applyFill="0" applyBorder="0" applyAlignment="0" applyProtection="0"/>
  </cellStyleXfs>
  <cellXfs count="486">
    <xf numFmtId="0" fontId="0" fillId="0" borderId="0" xfId="0"/>
    <xf numFmtId="0" fontId="1"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5" fillId="0" borderId="1"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xf>
    <xf numFmtId="0" fontId="0" fillId="0" borderId="0" xfId="0" applyAlignment="1">
      <alignment vertical="center" wrapText="1"/>
    </xf>
    <xf numFmtId="0" fontId="9"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justify" vertical="center" wrapText="1"/>
    </xf>
    <xf numFmtId="0" fontId="10" fillId="0" borderId="4" xfId="0" applyFont="1" applyBorder="1"/>
    <xf numFmtId="0" fontId="6" fillId="0" borderId="4" xfId="0" applyFont="1" applyBorder="1"/>
    <xf numFmtId="0" fontId="1" fillId="0" borderId="0" xfId="0" applyFont="1" applyAlignment="1">
      <alignment horizontal="center"/>
    </xf>
    <xf numFmtId="10" fontId="7" fillId="0" borderId="0" xfId="0" applyNumberFormat="1" applyFont="1" applyAlignment="1">
      <alignment horizontal="center" vertical="center" wrapText="1"/>
    </xf>
    <xf numFmtId="0" fontId="11" fillId="0" borderId="0" xfId="0" applyFont="1" applyAlignment="1">
      <alignment vertical="center" wrapText="1"/>
    </xf>
    <xf numFmtId="10" fontId="5" fillId="0" borderId="0" xfId="0" applyNumberFormat="1" applyFont="1" applyAlignment="1">
      <alignment horizontal="center" vertical="center" wrapText="1"/>
    </xf>
    <xf numFmtId="9" fontId="5" fillId="0" borderId="0" xfId="0" applyNumberFormat="1" applyFont="1" applyAlignment="1">
      <alignment horizontal="center"/>
    </xf>
    <xf numFmtId="0" fontId="5" fillId="0" borderId="0" xfId="0" applyFont="1" applyAlignment="1">
      <alignment horizontal="justify" vertical="center" wrapText="1"/>
    </xf>
    <xf numFmtId="0" fontId="7" fillId="0" borderId="0" xfId="0" applyFont="1"/>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6" xfId="0" applyFont="1" applyBorder="1"/>
    <xf numFmtId="0" fontId="6" fillId="0" borderId="8" xfId="0" applyFont="1" applyBorder="1"/>
    <xf numFmtId="0" fontId="5" fillId="0" borderId="8" xfId="0" applyFont="1" applyBorder="1" applyAlignment="1">
      <alignment horizontal="right" vertical="center" wrapText="1"/>
    </xf>
    <xf numFmtId="0" fontId="6" fillId="0" borderId="8" xfId="0" applyFont="1" applyBorder="1" applyAlignment="1">
      <alignment horizontal="left" vertical="center" wrapText="1"/>
    </xf>
    <xf numFmtId="0" fontId="10" fillId="0" borderId="0" xfId="0" applyFont="1"/>
    <xf numFmtId="0" fontId="6"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justify" vertical="center" wrapText="1"/>
    </xf>
    <xf numFmtId="0" fontId="1" fillId="0" borderId="0" xfId="0" applyFont="1" applyAlignment="1">
      <alignment horizontal="justify" vertical="center" wrapText="1"/>
    </xf>
    <xf numFmtId="0" fontId="6" fillId="0" borderId="0" xfId="0" applyFont="1" applyAlignment="1">
      <alignment horizontal="center"/>
    </xf>
    <xf numFmtId="49" fontId="6" fillId="0" borderId="0" xfId="0" applyNumberFormat="1" applyFont="1" applyAlignment="1">
      <alignment horizontal="center"/>
    </xf>
    <xf numFmtId="49" fontId="6" fillId="0" borderId="0" xfId="0" applyNumberFormat="1" applyFont="1"/>
    <xf numFmtId="0" fontId="12" fillId="0" borderId="0" xfId="0" applyFont="1" applyAlignment="1">
      <alignment horizontal="center" vertical="center" wrapText="1"/>
    </xf>
    <xf numFmtId="9" fontId="4" fillId="0" borderId="0" xfId="1" applyFont="1" applyFill="1" applyBorder="1" applyAlignment="1">
      <alignment horizontal="center" vertical="center" wrapText="1"/>
    </xf>
    <xf numFmtId="49" fontId="7" fillId="0" borderId="0" xfId="0" applyNumberFormat="1" applyFont="1" applyAlignment="1">
      <alignment horizontal="center"/>
    </xf>
    <xf numFmtId="0" fontId="5" fillId="0" borderId="0" xfId="0" applyFont="1" applyAlignment="1">
      <alignment vertical="center" wrapText="1"/>
    </xf>
    <xf numFmtId="49" fontId="5" fillId="0" borderId="0" xfId="0" applyNumberFormat="1" applyFont="1" applyAlignment="1">
      <alignment vertical="center" wrapText="1"/>
    </xf>
    <xf numFmtId="0" fontId="6" fillId="0" borderId="8" xfId="0" applyFont="1" applyBorder="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9" fontId="4" fillId="0" borderId="8" xfId="1" applyFont="1" applyFill="1" applyBorder="1" applyAlignment="1">
      <alignment horizontal="center" vertical="center" wrapText="1"/>
    </xf>
    <xf numFmtId="0" fontId="1" fillId="0" borderId="8" xfId="0" applyFont="1" applyBorder="1"/>
    <xf numFmtId="0" fontId="13" fillId="0" borderId="3"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0" xfId="0" applyFont="1" applyAlignment="1">
      <alignment horizontal="justify" vertical="center" wrapText="1"/>
    </xf>
    <xf numFmtId="0" fontId="13"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9" fillId="0" borderId="0" xfId="0" applyFont="1" applyAlignment="1">
      <alignment horizontal="center" vertical="center"/>
    </xf>
    <xf numFmtId="0" fontId="16" fillId="0" borderId="14" xfId="0" applyFont="1" applyBorder="1" applyAlignment="1">
      <alignment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vertical="center" wrapText="1"/>
    </xf>
    <xf numFmtId="0" fontId="15" fillId="0" borderId="55" xfId="0" applyFont="1" applyBorder="1" applyAlignment="1">
      <alignment vertical="center"/>
    </xf>
    <xf numFmtId="0" fontId="16" fillId="0" borderId="20" xfId="0" applyFont="1" applyBorder="1" applyAlignment="1">
      <alignment vertical="center"/>
    </xf>
    <xf numFmtId="0" fontId="16" fillId="0" borderId="56" xfId="0" applyFont="1" applyBorder="1" applyAlignment="1">
      <alignment vertical="center"/>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5" fillId="3" borderId="28" xfId="0" applyFont="1" applyFill="1" applyBorder="1" applyAlignment="1" applyProtection="1">
      <alignment horizontal="center" vertical="center" wrapText="1"/>
      <protection locked="0"/>
    </xf>
    <xf numFmtId="164" fontId="15" fillId="3" borderId="29" xfId="0" applyNumberFormat="1" applyFont="1" applyFill="1" applyBorder="1" applyAlignment="1">
      <alignment horizontal="center" vertical="center" wrapText="1"/>
    </xf>
    <xf numFmtId="1" fontId="15" fillId="3" borderId="29" xfId="0" applyNumberFormat="1" applyFont="1" applyFill="1" applyBorder="1" applyAlignment="1">
      <alignment horizontal="center" vertical="center" wrapText="1"/>
    </xf>
    <xf numFmtId="9" fontId="15" fillId="3" borderId="28" xfId="0" applyNumberFormat="1" applyFont="1" applyFill="1" applyBorder="1" applyAlignment="1" applyProtection="1">
      <alignment horizontal="center" vertical="center" wrapText="1"/>
      <protection locked="0"/>
    </xf>
    <xf numFmtId="49" fontId="15" fillId="3" borderId="3" xfId="0" applyNumberFormat="1" applyFont="1" applyFill="1" applyBorder="1" applyAlignment="1">
      <alignment horizontal="center" vertical="center" wrapText="1"/>
    </xf>
    <xf numFmtId="9" fontId="15" fillId="3" borderId="29" xfId="0" applyNumberFormat="1" applyFont="1" applyFill="1" applyBorder="1" applyAlignment="1" applyProtection="1">
      <alignment horizontal="center" vertical="center" wrapText="1"/>
      <protection locked="0"/>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0" borderId="31" xfId="0" applyFont="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14" fontId="15" fillId="3" borderId="31" xfId="0" applyNumberFormat="1" applyFont="1" applyFill="1" applyBorder="1" applyAlignment="1">
      <alignment horizontal="center" vertical="center" wrapText="1"/>
    </xf>
    <xf numFmtId="1" fontId="15" fillId="3" borderId="14" xfId="0" applyNumberFormat="1" applyFont="1" applyFill="1" applyBorder="1" applyAlignment="1" applyProtection="1">
      <alignment horizontal="center" vertical="center" wrapText="1"/>
      <protection locked="0"/>
    </xf>
    <xf numFmtId="9" fontId="15" fillId="3" borderId="14" xfId="0" applyNumberFormat="1" applyFont="1" applyFill="1" applyBorder="1" applyAlignment="1" applyProtection="1">
      <alignment horizontal="center" vertical="center" wrapText="1"/>
      <protection locked="0"/>
    </xf>
    <xf numFmtId="49" fontId="15" fillId="3" borderId="14" xfId="0" applyNumberFormat="1"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59" xfId="0" applyFont="1" applyFill="1" applyBorder="1" applyAlignment="1">
      <alignment horizontal="center" vertical="center"/>
    </xf>
    <xf numFmtId="0" fontId="15" fillId="0" borderId="14" xfId="0" applyFont="1" applyBorder="1" applyAlignment="1" applyProtection="1">
      <alignment horizontal="center" vertical="center" wrapText="1"/>
      <protection locked="0"/>
    </xf>
    <xf numFmtId="14" fontId="15" fillId="3" borderId="14" xfId="0" applyNumberFormat="1" applyFont="1" applyFill="1" applyBorder="1" applyAlignment="1">
      <alignment horizontal="center" vertical="center" wrapText="1"/>
    </xf>
    <xf numFmtId="9" fontId="15" fillId="3" borderId="14" xfId="1" applyFont="1" applyFill="1" applyBorder="1" applyAlignment="1" applyProtection="1">
      <alignment horizontal="center" vertical="center" wrapText="1"/>
      <protection locked="0"/>
    </xf>
    <xf numFmtId="49" fontId="15" fillId="3" borderId="14" xfId="0" applyNumberFormat="1" applyFont="1" applyFill="1" applyBorder="1" applyAlignment="1" applyProtection="1">
      <alignment horizontal="center" vertical="center" wrapText="1"/>
      <protection locked="0"/>
    </xf>
    <xf numFmtId="14" fontId="15" fillId="0" borderId="14" xfId="0" applyNumberFormat="1" applyFont="1" applyBorder="1" applyAlignment="1">
      <alignment horizontal="center" vertical="center" wrapText="1"/>
    </xf>
    <xf numFmtId="9" fontId="15" fillId="0" borderId="32" xfId="1" applyFont="1" applyFill="1" applyBorder="1" applyAlignment="1" applyProtection="1">
      <alignment horizontal="center" vertical="center" wrapText="1"/>
      <protection locked="0"/>
    </xf>
    <xf numFmtId="49" fontId="15" fillId="3" borderId="32" xfId="0" applyNumberFormat="1" applyFont="1" applyFill="1" applyBorder="1" applyAlignment="1" applyProtection="1">
      <alignment horizontal="center" vertical="center" wrapText="1"/>
      <protection locked="0"/>
    </xf>
    <xf numFmtId="9" fontId="15" fillId="0" borderId="14" xfId="0" applyNumberFormat="1"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0" borderId="59" xfId="0" applyFont="1" applyBorder="1" applyAlignment="1">
      <alignment horizontal="center" vertical="center"/>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14" fontId="15" fillId="3" borderId="35" xfId="0" applyNumberFormat="1" applyFont="1" applyFill="1" applyBorder="1" applyAlignment="1">
      <alignment horizontal="center" vertical="center" wrapText="1"/>
    </xf>
    <xf numFmtId="14" fontId="15" fillId="0" borderId="35" xfId="0" applyNumberFormat="1" applyFont="1" applyBorder="1" applyAlignment="1">
      <alignment horizontal="center" vertical="center" wrapText="1"/>
    </xf>
    <xf numFmtId="1" fontId="15" fillId="3" borderId="35" xfId="0" applyNumberFormat="1" applyFont="1" applyFill="1" applyBorder="1" applyAlignment="1" applyProtection="1">
      <alignment horizontal="center" vertical="center" wrapText="1"/>
      <protection locked="0"/>
    </xf>
    <xf numFmtId="49" fontId="15" fillId="3" borderId="34" xfId="0" applyNumberFormat="1" applyFont="1" applyFill="1" applyBorder="1" applyAlignment="1" applyProtection="1">
      <alignment horizontal="center" vertical="center" wrapText="1"/>
      <protection locked="0"/>
    </xf>
    <xf numFmtId="0" fontId="17"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61" xfId="0" applyFont="1" applyBorder="1" applyAlignment="1">
      <alignment horizontal="center" vertical="center"/>
    </xf>
    <xf numFmtId="0" fontId="15" fillId="0" borderId="29" xfId="0" applyFont="1" applyBorder="1" applyAlignment="1" applyProtection="1">
      <alignment horizontal="center" vertical="center" wrapText="1"/>
      <protection locked="0"/>
    </xf>
    <xf numFmtId="14" fontId="15" fillId="0" borderId="29" xfId="0" applyNumberFormat="1" applyFont="1" applyBorder="1" applyAlignment="1">
      <alignment horizontal="center" vertical="center" wrapText="1"/>
    </xf>
    <xf numFmtId="1" fontId="15" fillId="3" borderId="29" xfId="0" applyNumberFormat="1" applyFont="1" applyFill="1" applyBorder="1" applyAlignment="1" applyProtection="1">
      <alignment horizontal="center" vertical="center" wrapText="1"/>
      <protection locked="0"/>
    </xf>
    <xf numFmtId="9" fontId="15" fillId="0" borderId="29" xfId="0" applyNumberFormat="1" applyFont="1" applyBorder="1" applyAlignment="1" applyProtection="1">
      <alignment horizontal="center" vertical="center" wrapText="1"/>
      <protection locked="0"/>
    </xf>
    <xf numFmtId="49" fontId="15" fillId="0" borderId="29"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23" xfId="0" applyFont="1" applyBorder="1" applyAlignment="1">
      <alignment horizontal="center" vertical="center"/>
    </xf>
    <xf numFmtId="49" fontId="15" fillId="0" borderId="14" xfId="0" applyNumberFormat="1" applyFont="1" applyBorder="1" applyAlignment="1">
      <alignment horizontal="center" vertical="center" wrapText="1"/>
    </xf>
    <xf numFmtId="49" fontId="15" fillId="0" borderId="14" xfId="0" applyNumberFormat="1" applyFont="1" applyBorder="1" applyAlignment="1" applyProtection="1">
      <alignment horizontal="center" vertical="center" wrapText="1"/>
      <protection locked="0"/>
    </xf>
    <xf numFmtId="49" fontId="15" fillId="0" borderId="35" xfId="1" applyNumberFormat="1" applyFont="1" applyFill="1" applyBorder="1" applyAlignment="1" applyProtection="1">
      <alignment horizontal="center" vertical="center" wrapText="1"/>
      <protection locked="0"/>
    </xf>
    <xf numFmtId="49" fontId="15" fillId="0" borderId="35" xfId="0" applyNumberFormat="1"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49" fontId="15" fillId="0" borderId="29" xfId="0" applyNumberFormat="1" applyFont="1"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38" xfId="0" applyFont="1" applyBorder="1" applyAlignment="1" applyProtection="1">
      <alignment horizontal="center" vertical="center" wrapText="1"/>
      <protection locked="0"/>
    </xf>
    <xf numFmtId="0" fontId="15" fillId="0" borderId="62" xfId="0" applyFont="1" applyBorder="1" applyAlignment="1">
      <alignment horizontal="center" vertical="center" wrapText="1"/>
    </xf>
    <xf numFmtId="1" fontId="15" fillId="0" borderId="14"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protection locked="0"/>
    </xf>
    <xf numFmtId="49" fontId="15" fillId="0" borderId="32" xfId="1" applyNumberFormat="1" applyFont="1" applyFill="1" applyBorder="1" applyAlignment="1" applyProtection="1">
      <alignment horizontal="center" vertical="center" wrapText="1"/>
      <protection locked="0"/>
    </xf>
    <xf numFmtId="1" fontId="15" fillId="0" borderId="35" xfId="0" applyNumberFormat="1" applyFont="1" applyBorder="1" applyAlignment="1" applyProtection="1">
      <alignment horizontal="center" vertical="center" wrapText="1"/>
      <protection locked="0"/>
    </xf>
    <xf numFmtId="1" fontId="15" fillId="0" borderId="29" xfId="0" applyNumberFormat="1" applyFont="1" applyBorder="1" applyAlignment="1" applyProtection="1">
      <alignment horizontal="center" vertical="center" wrapText="1"/>
      <protection locked="0"/>
    </xf>
    <xf numFmtId="0" fontId="16" fillId="3" borderId="29" xfId="0" applyFont="1" applyFill="1" applyBorder="1" applyAlignment="1">
      <alignment horizontal="center" vertical="center" wrapText="1"/>
    </xf>
    <xf numFmtId="49" fontId="15" fillId="3" borderId="14" xfId="0" applyNumberFormat="1" applyFont="1" applyFill="1" applyBorder="1" applyAlignment="1" applyProtection="1">
      <alignment horizontal="left" vertical="center" wrapText="1"/>
      <protection locked="0"/>
    </xf>
    <xf numFmtId="0" fontId="16" fillId="3" borderId="14" xfId="0" applyFont="1" applyFill="1" applyBorder="1" applyAlignment="1">
      <alignment horizontal="center" vertical="center" wrapText="1"/>
    </xf>
    <xf numFmtId="0" fontId="15" fillId="0" borderId="44" xfId="0" applyFont="1" applyBorder="1" applyAlignment="1">
      <alignment horizontal="center" vertical="center" wrapText="1"/>
    </xf>
    <xf numFmtId="49" fontId="15" fillId="0" borderId="14" xfId="1" applyNumberFormat="1" applyFont="1" applyFill="1" applyBorder="1" applyAlignment="1" applyProtection="1">
      <alignment horizontal="center" vertical="center" wrapText="1"/>
      <protection locked="0"/>
    </xf>
    <xf numFmtId="49" fontId="15" fillId="0" borderId="38" xfId="0" applyNumberFormat="1" applyFont="1" applyBorder="1" applyAlignment="1" applyProtection="1">
      <alignment horizontal="center" vertical="center" wrapText="1"/>
      <protection locked="0"/>
    </xf>
    <xf numFmtId="0" fontId="15" fillId="0" borderId="59" xfId="0" applyFont="1" applyBorder="1" applyAlignment="1">
      <alignment vertical="center" wrapText="1"/>
    </xf>
    <xf numFmtId="14" fontId="15" fillId="0" borderId="38" xfId="0" applyNumberFormat="1" applyFont="1" applyBorder="1" applyAlignment="1">
      <alignment horizontal="center" vertical="center" wrapText="1"/>
    </xf>
    <xf numFmtId="1" fontId="15" fillId="0" borderId="38" xfId="0" applyNumberFormat="1" applyFont="1" applyBorder="1" applyAlignment="1" applyProtection="1">
      <alignment vertical="center" wrapText="1"/>
      <protection locked="0"/>
    </xf>
    <xf numFmtId="14" fontId="15" fillId="3" borderId="32" xfId="0" applyNumberFormat="1" applyFont="1" applyFill="1" applyBorder="1" applyAlignment="1">
      <alignment horizontal="center" vertical="center" wrapText="1"/>
    </xf>
    <xf numFmtId="14" fontId="15" fillId="0" borderId="32" xfId="0" applyNumberFormat="1" applyFont="1" applyBorder="1" applyAlignment="1">
      <alignment horizontal="center" vertical="center" wrapText="1"/>
    </xf>
    <xf numFmtId="1" fontId="15" fillId="0" borderId="31" xfId="0" applyNumberFormat="1" applyFont="1" applyBorder="1" applyAlignment="1" applyProtection="1">
      <alignment vertical="center" wrapText="1"/>
      <protection locked="0"/>
    </xf>
    <xf numFmtId="49" fontId="15" fillId="0" borderId="38" xfId="1" applyNumberFormat="1" applyFont="1" applyFill="1" applyBorder="1" applyAlignment="1" applyProtection="1">
      <alignment horizontal="center" vertical="center" wrapText="1"/>
      <protection locked="0"/>
    </xf>
    <xf numFmtId="0" fontId="15" fillId="0" borderId="38" xfId="0" applyFont="1" applyBorder="1" applyAlignment="1">
      <alignment horizontal="center" vertical="center" wrapText="1"/>
    </xf>
    <xf numFmtId="0" fontId="15" fillId="0" borderId="26" xfId="0" applyFont="1" applyBorder="1" applyAlignment="1">
      <alignment vertical="center" wrapText="1"/>
    </xf>
    <xf numFmtId="1" fontId="15" fillId="0" borderId="38" xfId="0" applyNumberFormat="1" applyFont="1" applyBorder="1" applyAlignment="1" applyProtection="1">
      <alignment horizontal="center" vertical="center" wrapText="1"/>
      <protection locked="0"/>
    </xf>
    <xf numFmtId="0" fontId="15" fillId="0" borderId="61" xfId="0" applyFont="1" applyBorder="1" applyAlignment="1">
      <alignment vertical="center" wrapText="1"/>
    </xf>
    <xf numFmtId="1" fontId="15" fillId="0" borderId="28" xfId="0" applyNumberFormat="1" applyFont="1" applyBorder="1" applyAlignment="1" applyProtection="1">
      <alignment horizontal="center" vertical="center" wrapText="1"/>
      <protection locked="0"/>
    </xf>
    <xf numFmtId="0" fontId="15" fillId="0" borderId="26" xfId="0" applyFont="1" applyBorder="1" applyAlignment="1">
      <alignment horizontal="center" vertical="center"/>
    </xf>
    <xf numFmtId="49" fontId="15" fillId="0" borderId="34" xfId="1" applyNumberFormat="1" applyFont="1" applyFill="1" applyBorder="1" applyAlignment="1" applyProtection="1">
      <alignment horizontal="center" vertical="center" wrapText="1"/>
      <protection locked="0"/>
    </xf>
    <xf numFmtId="1" fontId="15" fillId="0" borderId="31" xfId="0" applyNumberFormat="1" applyFont="1" applyBorder="1" applyAlignment="1" applyProtection="1">
      <alignment horizontal="center" vertical="center" wrapText="1"/>
      <protection locked="0"/>
    </xf>
    <xf numFmtId="0" fontId="15" fillId="0" borderId="59" xfId="0" applyFont="1" applyBorder="1"/>
    <xf numFmtId="0" fontId="15" fillId="0" borderId="26" xfId="0" applyFont="1" applyBorder="1"/>
    <xf numFmtId="0" fontId="15" fillId="3" borderId="29" xfId="0" applyFont="1" applyFill="1" applyBorder="1" applyAlignment="1" applyProtection="1">
      <alignment horizontal="center" vertical="center" wrapText="1"/>
      <protection locked="0"/>
    </xf>
    <xf numFmtId="49" fontId="15" fillId="3" borderId="29" xfId="0" applyNumberFormat="1"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67" xfId="0" applyFont="1" applyBorder="1" applyAlignment="1" applyProtection="1">
      <alignment horizontal="center" vertical="center" wrapText="1"/>
      <protection locked="0"/>
    </xf>
    <xf numFmtId="0" fontId="16" fillId="3" borderId="32" xfId="0" applyFont="1" applyFill="1" applyBorder="1" applyAlignment="1">
      <alignment horizontal="center" vertical="center" wrapText="1"/>
    </xf>
    <xf numFmtId="0" fontId="16" fillId="3" borderId="69" xfId="0" applyFont="1" applyFill="1" applyBorder="1" applyAlignment="1">
      <alignment horizontal="center" vertical="center"/>
    </xf>
    <xf numFmtId="0" fontId="16" fillId="3" borderId="59" xfId="0" applyFont="1" applyFill="1" applyBorder="1" applyAlignment="1">
      <alignment horizontal="center" vertical="center"/>
    </xf>
    <xf numFmtId="49" fontId="15" fillId="3" borderId="14" xfId="1" applyNumberFormat="1"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0" fontId="15" fillId="3" borderId="35" xfId="0" applyFont="1" applyFill="1" applyBorder="1" applyAlignment="1">
      <alignment horizontal="center" vertical="center" wrapText="1"/>
    </xf>
    <xf numFmtId="0" fontId="15" fillId="3" borderId="61" xfId="0" applyFont="1" applyFill="1" applyBorder="1" applyAlignment="1">
      <alignment horizontal="center" vertical="center"/>
    </xf>
    <xf numFmtId="0" fontId="15" fillId="0" borderId="0" xfId="0" applyFont="1" applyAlignment="1">
      <alignment horizontal="center" vertical="center" wrapText="1"/>
    </xf>
    <xf numFmtId="0" fontId="17" fillId="3" borderId="28" xfId="2" applyFont="1" applyFill="1" applyBorder="1" applyAlignment="1">
      <alignment horizontal="center" vertical="center" wrapText="1"/>
    </xf>
    <xf numFmtId="0" fontId="17" fillId="0" borderId="32" xfId="2" applyFont="1" applyBorder="1" applyAlignment="1" applyProtection="1">
      <alignment horizontal="center" vertical="center" wrapText="1"/>
      <protection locked="0"/>
    </xf>
    <xf numFmtId="0" fontId="17" fillId="0" borderId="35"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14" xfId="2" applyFont="1" applyBorder="1" applyAlignment="1">
      <alignment horizontal="center" vertical="center" wrapText="1"/>
    </xf>
    <xf numFmtId="14" fontId="15" fillId="0" borderId="14" xfId="0" applyNumberFormat="1" applyFont="1" applyBorder="1" applyAlignment="1">
      <alignment horizontal="center" vertical="center"/>
    </xf>
    <xf numFmtId="14" fontId="15" fillId="0" borderId="35" xfId="0" applyNumberFormat="1" applyFont="1" applyBorder="1" applyAlignment="1">
      <alignment horizontal="center" vertical="center"/>
    </xf>
    <xf numFmtId="0" fontId="17" fillId="0" borderId="29" xfId="2" applyFont="1" applyBorder="1" applyAlignment="1" applyProtection="1">
      <alignment horizontal="center" vertical="center" wrapText="1"/>
      <protection locked="0"/>
    </xf>
    <xf numFmtId="0" fontId="17" fillId="0" borderId="45" xfId="2" applyFont="1" applyBorder="1" applyAlignment="1" applyProtection="1">
      <alignment horizontal="center" vertical="center" wrapText="1"/>
      <protection locked="0"/>
    </xf>
    <xf numFmtId="0" fontId="15" fillId="0" borderId="0" xfId="0" applyFont="1" applyAlignment="1">
      <alignment horizontal="center" vertical="center"/>
    </xf>
    <xf numFmtId="0" fontId="17" fillId="0" borderId="11" xfId="2" applyFont="1" applyBorder="1" applyAlignment="1" applyProtection="1">
      <alignment horizontal="center" vertical="center" wrapText="1"/>
      <protection locked="0"/>
    </xf>
    <xf numFmtId="164" fontId="15" fillId="0" borderId="14" xfId="0" applyNumberFormat="1" applyFont="1" applyBorder="1" applyAlignment="1">
      <alignment horizontal="center" vertical="center" wrapText="1"/>
    </xf>
    <xf numFmtId="0" fontId="17" fillId="0" borderId="15" xfId="2" applyFont="1" applyBorder="1" applyAlignment="1" applyProtection="1">
      <alignment horizontal="center" vertical="center" wrapText="1"/>
      <protection locked="0"/>
    </xf>
    <xf numFmtId="0" fontId="17" fillId="0" borderId="0" xfId="2" applyFont="1" applyAlignment="1">
      <alignment horizontal="center" vertical="center" wrapText="1"/>
    </xf>
    <xf numFmtId="0" fontId="17" fillId="0" borderId="71" xfId="2" applyFont="1" applyBorder="1" applyAlignment="1">
      <alignment horizontal="center" vertical="center"/>
    </xf>
    <xf numFmtId="0" fontId="17" fillId="3" borderId="29"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5" fillId="0" borderId="14" xfId="0" applyFont="1" applyBorder="1" applyAlignment="1">
      <alignment horizontal="center" vertical="center"/>
    </xf>
    <xf numFmtId="0" fontId="15" fillId="0" borderId="41" xfId="0" applyFont="1" applyBorder="1" applyAlignment="1">
      <alignment horizontal="center" vertical="center" wrapText="1"/>
    </xf>
    <xf numFmtId="14" fontId="15" fillId="0" borderId="32" xfId="0" applyNumberFormat="1" applyFont="1" applyBorder="1" applyAlignment="1">
      <alignment horizontal="center" vertical="center"/>
    </xf>
    <xf numFmtId="49" fontId="15" fillId="0" borderId="41" xfId="0" applyNumberFormat="1" applyFont="1" applyBorder="1" applyAlignment="1">
      <alignment horizontal="center" vertical="center" wrapText="1"/>
    </xf>
    <xf numFmtId="0" fontId="17" fillId="4" borderId="41" xfId="2" applyFont="1" applyFill="1" applyBorder="1" applyAlignment="1">
      <alignment horizontal="center" vertical="center" wrapText="1"/>
    </xf>
    <xf numFmtId="0" fontId="16" fillId="4" borderId="41" xfId="0" applyFont="1" applyFill="1" applyBorder="1" applyAlignment="1">
      <alignment horizontal="center" vertical="center" wrapText="1"/>
    </xf>
    <xf numFmtId="0" fontId="15" fillId="0" borderId="66" xfId="0" applyFont="1" applyBorder="1" applyAlignment="1">
      <alignment horizontal="center" vertical="center" wrapText="1"/>
    </xf>
    <xf numFmtId="164" fontId="15" fillId="0" borderId="14" xfId="0" applyNumberFormat="1" applyFont="1" applyBorder="1" applyAlignment="1">
      <alignment horizontal="center" vertical="center"/>
    </xf>
    <xf numFmtId="0" fontId="17" fillId="4" borderId="14" xfId="2"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165" fontId="15" fillId="0" borderId="14" xfId="0" applyNumberFormat="1" applyFont="1" applyBorder="1" applyAlignment="1">
      <alignment horizontal="center" vertical="center" wrapText="1"/>
    </xf>
    <xf numFmtId="165" fontId="15" fillId="3" borderId="14" xfId="0" applyNumberFormat="1"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38" xfId="0" applyFont="1" applyFill="1" applyBorder="1" applyAlignment="1">
      <alignment horizontal="center" vertical="center" wrapText="1"/>
    </xf>
    <xf numFmtId="165" fontId="15" fillId="0" borderId="38" xfId="0" applyNumberFormat="1" applyFont="1" applyBorder="1" applyAlignment="1">
      <alignment horizontal="center" vertical="center" wrapText="1"/>
    </xf>
    <xf numFmtId="49" fontId="15" fillId="0" borderId="38" xfId="0" applyNumberFormat="1" applyFont="1" applyBorder="1" applyAlignment="1">
      <alignment horizontal="center" vertical="center" wrapText="1"/>
    </xf>
    <xf numFmtId="0" fontId="17" fillId="3" borderId="32" xfId="2" applyFont="1" applyFill="1" applyBorder="1" applyAlignment="1">
      <alignment horizontal="center" vertical="center" wrapText="1"/>
    </xf>
    <xf numFmtId="0" fontId="17" fillId="3" borderId="14" xfId="2" applyFont="1" applyFill="1" applyBorder="1" applyAlignment="1">
      <alignment horizontal="center" vertical="center" wrapText="1"/>
    </xf>
    <xf numFmtId="14" fontId="15" fillId="3" borderId="14" xfId="0" applyNumberFormat="1" applyFont="1" applyFill="1" applyBorder="1" applyAlignment="1">
      <alignment horizontal="center" vertical="center"/>
    </xf>
    <xf numFmtId="0" fontId="15" fillId="0" borderId="0" xfId="0" applyFont="1"/>
    <xf numFmtId="0" fontId="17" fillId="0" borderId="14" xfId="0" applyFont="1" applyBorder="1" applyAlignment="1">
      <alignment horizontal="center" vertical="center" wrapText="1"/>
    </xf>
    <xf numFmtId="14" fontId="15" fillId="3" borderId="35" xfId="0" applyNumberFormat="1" applyFont="1" applyFill="1" applyBorder="1" applyAlignment="1">
      <alignment horizontal="center" vertical="center"/>
    </xf>
    <xf numFmtId="166" fontId="15" fillId="0" borderId="16" xfId="0" applyNumberFormat="1" applyFont="1" applyBorder="1" applyAlignment="1">
      <alignment vertical="center"/>
    </xf>
    <xf numFmtId="166" fontId="15" fillId="3" borderId="29" xfId="0" applyNumberFormat="1" applyFont="1" applyFill="1" applyBorder="1" applyAlignment="1" applyProtection="1">
      <alignment horizontal="center" vertical="center" wrapText="1"/>
      <protection locked="0"/>
    </xf>
    <xf numFmtId="166" fontId="15" fillId="3" borderId="31"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pplyProtection="1">
      <alignment horizontal="center" vertical="center" wrapText="1"/>
      <protection locked="0"/>
    </xf>
    <xf numFmtId="166" fontId="15" fillId="0" borderId="14" xfId="0" applyNumberFormat="1" applyFont="1" applyBorder="1" applyAlignment="1" applyProtection="1">
      <alignment horizontal="center" vertical="center" wrapText="1"/>
      <protection locked="0"/>
    </xf>
    <xf numFmtId="166" fontId="15" fillId="0" borderId="29" xfId="0" applyNumberFormat="1" applyFont="1" applyBorder="1" applyAlignment="1" applyProtection="1">
      <alignment horizontal="center" vertical="center" wrapText="1"/>
      <protection locked="0"/>
    </xf>
    <xf numFmtId="166" fontId="15" fillId="0" borderId="35" xfId="0" applyNumberFormat="1" applyFont="1" applyBorder="1" applyAlignment="1" applyProtection="1">
      <alignment horizontal="center" vertical="center" wrapText="1"/>
      <protection locked="0"/>
    </xf>
    <xf numFmtId="166" fontId="15" fillId="0" borderId="41" xfId="0" applyNumberFormat="1" applyFont="1" applyBorder="1" applyAlignment="1">
      <alignment horizontal="center" vertical="center" wrapText="1"/>
    </xf>
    <xf numFmtId="166" fontId="15" fillId="0" borderId="14" xfId="0" applyNumberFormat="1" applyFont="1" applyBorder="1" applyAlignment="1">
      <alignment horizontal="center" vertical="center" wrapText="1"/>
    </xf>
    <xf numFmtId="166" fontId="15" fillId="0" borderId="14" xfId="0" applyNumberFormat="1" applyFont="1" applyBorder="1" applyAlignment="1">
      <alignment horizontal="center" vertical="center"/>
    </xf>
    <xf numFmtId="166" fontId="6" fillId="0" borderId="3" xfId="0" applyNumberFormat="1" applyFont="1" applyBorder="1" applyAlignment="1">
      <alignment horizontal="justify" vertical="center" wrapText="1"/>
    </xf>
    <xf numFmtId="166" fontId="6" fillId="0" borderId="0" xfId="0" applyNumberFormat="1" applyFont="1" applyAlignment="1">
      <alignment horizontal="justify" vertical="center" wrapText="1"/>
    </xf>
    <xf numFmtId="166" fontId="6" fillId="0" borderId="0" xfId="0" applyNumberFormat="1" applyFont="1"/>
    <xf numFmtId="166" fontId="5" fillId="0" borderId="0" xfId="0" applyNumberFormat="1" applyFont="1" applyAlignment="1">
      <alignment horizontal="center"/>
    </xf>
    <xf numFmtId="166" fontId="7" fillId="0" borderId="0" xfId="0" applyNumberFormat="1" applyFont="1" applyAlignment="1">
      <alignment horizontal="center"/>
    </xf>
    <xf numFmtId="166" fontId="5" fillId="0" borderId="0" xfId="0" applyNumberFormat="1" applyFont="1" applyAlignment="1">
      <alignment vertical="center" wrapText="1"/>
    </xf>
    <xf numFmtId="166" fontId="6" fillId="0" borderId="8" xfId="0" applyNumberFormat="1" applyFont="1" applyBorder="1"/>
    <xf numFmtId="166" fontId="0" fillId="0" borderId="0" xfId="0" applyNumberFormat="1"/>
    <xf numFmtId="166" fontId="15" fillId="0" borderId="32" xfId="0" applyNumberFormat="1" applyFont="1" applyBorder="1" applyAlignment="1" applyProtection="1">
      <alignment horizontal="center" vertical="center" wrapText="1"/>
      <protection locked="0"/>
    </xf>
    <xf numFmtId="166" fontId="15" fillId="0" borderId="32" xfId="0" applyNumberFormat="1" applyFont="1" applyBorder="1" applyAlignment="1">
      <alignment horizontal="center" vertical="center" wrapText="1"/>
    </xf>
    <xf numFmtId="166" fontId="15" fillId="0" borderId="72" xfId="0" applyNumberFormat="1" applyFont="1" applyBorder="1" applyAlignment="1">
      <alignment horizontal="center" vertical="center" wrapText="1"/>
    </xf>
    <xf numFmtId="166" fontId="15" fillId="0" borderId="32" xfId="0" applyNumberFormat="1" applyFont="1" applyBorder="1" applyAlignment="1">
      <alignment horizontal="center" vertical="center"/>
    </xf>
    <xf numFmtId="166" fontId="15" fillId="0" borderId="35" xfId="0" applyNumberFormat="1" applyFont="1" applyBorder="1" applyAlignment="1">
      <alignment horizontal="center" vertical="center" wrapText="1"/>
    </xf>
    <xf numFmtId="49" fontId="15" fillId="0" borderId="14" xfId="0" applyNumberFormat="1" applyFont="1" applyBorder="1" applyAlignment="1">
      <alignment horizontal="center" vertical="center"/>
    </xf>
    <xf numFmtId="0" fontId="15" fillId="0" borderId="16" xfId="0" applyFont="1" applyBorder="1" applyAlignment="1">
      <alignment horizontal="left" vertical="center"/>
    </xf>
    <xf numFmtId="0" fontId="1" fillId="0" borderId="0" xfId="0" applyFont="1" applyAlignment="1">
      <alignment horizontal="left" vertical="center" wrapText="1"/>
    </xf>
    <xf numFmtId="0" fontId="16" fillId="0" borderId="20" xfId="0" applyFont="1" applyBorder="1" applyAlignment="1">
      <alignment horizontal="left" vertical="center"/>
    </xf>
    <xf numFmtId="0" fontId="15" fillId="0" borderId="32" xfId="0" applyFont="1" applyBorder="1" applyAlignment="1">
      <alignment horizontal="left" vertical="center" wrapText="1"/>
    </xf>
    <xf numFmtId="0" fontId="15" fillId="0" borderId="31"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xf>
    <xf numFmtId="0" fontId="1" fillId="0" borderId="8" xfId="0" applyFont="1" applyBorder="1" applyAlignment="1">
      <alignment horizontal="left" vertical="center"/>
    </xf>
    <xf numFmtId="0" fontId="14" fillId="0" borderId="0" xfId="0" applyFont="1" applyAlignment="1">
      <alignment horizontal="left" vertical="center"/>
    </xf>
    <xf numFmtId="0" fontId="15" fillId="0" borderId="37" xfId="0" applyFont="1" applyBorder="1" applyAlignment="1" applyProtection="1">
      <alignment horizontal="center" vertical="center" wrapText="1"/>
      <protection locked="0"/>
    </xf>
    <xf numFmtId="10" fontId="5" fillId="0" borderId="3" xfId="0" applyNumberFormat="1" applyFont="1" applyBorder="1" applyAlignment="1">
      <alignment horizontal="center" vertical="center" wrapText="1"/>
    </xf>
    <xf numFmtId="0" fontId="6" fillId="0" borderId="0" xfId="0" applyFont="1" applyAlignment="1">
      <alignment horizontal="right" vertical="center" wrapText="1"/>
    </xf>
    <xf numFmtId="0" fontId="15" fillId="3" borderId="38" xfId="0" applyFont="1" applyFill="1" applyBorder="1" applyAlignment="1" applyProtection="1">
      <alignment horizontal="center" vertical="center" wrapText="1"/>
      <protection locked="0"/>
    </xf>
    <xf numFmtId="0" fontId="18" fillId="0" borderId="73" xfId="0" applyFont="1" applyBorder="1" applyAlignment="1">
      <alignment wrapText="1"/>
    </xf>
    <xf numFmtId="0" fontId="18" fillId="0" borderId="74" xfId="0" applyFont="1" applyBorder="1" applyAlignment="1">
      <alignment wrapText="1"/>
    </xf>
    <xf numFmtId="0" fontId="19" fillId="0" borderId="74" xfId="0" applyFont="1" applyBorder="1" applyAlignment="1">
      <alignment wrapText="1"/>
    </xf>
    <xf numFmtId="0" fontId="19" fillId="0" borderId="75" xfId="0" applyFont="1" applyBorder="1" applyAlignment="1">
      <alignment wrapText="1"/>
    </xf>
    <xf numFmtId="0" fontId="18" fillId="0" borderId="76"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xf numFmtId="0" fontId="19" fillId="0" borderId="77" xfId="0" applyFont="1" applyBorder="1" applyAlignment="1">
      <alignment wrapText="1"/>
    </xf>
    <xf numFmtId="0" fontId="21" fillId="0" borderId="0" xfId="0" applyFont="1" applyAlignment="1">
      <alignment wrapText="1"/>
    </xf>
    <xf numFmtId="0" fontId="21" fillId="0" borderId="76" xfId="0" applyFont="1" applyBorder="1"/>
    <xf numFmtId="0" fontId="21" fillId="0" borderId="0" xfId="0" applyFont="1"/>
    <xf numFmtId="0" fontId="21" fillId="0" borderId="77" xfId="0" applyFont="1" applyBorder="1"/>
    <xf numFmtId="0" fontId="19" fillId="0" borderId="76" xfId="0" applyFont="1" applyBorder="1"/>
    <xf numFmtId="0" fontId="18" fillId="0" borderId="0" xfId="0" applyFont="1"/>
    <xf numFmtId="0" fontId="19" fillId="0" borderId="77" xfId="0" applyFont="1" applyBorder="1"/>
    <xf numFmtId="9" fontId="18" fillId="0" borderId="0" xfId="0" applyNumberFormat="1" applyFont="1"/>
    <xf numFmtId="0" fontId="19" fillId="0" borderId="78" xfId="0" applyFont="1" applyBorder="1"/>
    <xf numFmtId="0" fontId="19" fillId="0" borderId="68" xfId="0" applyFont="1" applyBorder="1"/>
    <xf numFmtId="0" fontId="18" fillId="0" borderId="68" xfId="0" applyFont="1" applyBorder="1" applyAlignment="1">
      <alignment wrapText="1"/>
    </xf>
    <xf numFmtId="0" fontId="19" fillId="0" borderId="68" xfId="0" applyFont="1" applyBorder="1" applyAlignment="1">
      <alignment wrapText="1"/>
    </xf>
    <xf numFmtId="0" fontId="19" fillId="0" borderId="79" xfId="0" applyFont="1" applyBorder="1"/>
    <xf numFmtId="166" fontId="19" fillId="0" borderId="0" xfId="0" applyNumberFormat="1" applyFont="1" applyAlignment="1">
      <alignment wrapText="1"/>
    </xf>
    <xf numFmtId="166" fontId="19" fillId="0" borderId="0" xfId="0" applyNumberFormat="1" applyFont="1"/>
    <xf numFmtId="0" fontId="3" fillId="0" borderId="14" xfId="2" applyBorder="1" applyAlignment="1" applyProtection="1">
      <alignment horizontal="center" vertical="center" wrapText="1"/>
      <protection locked="0"/>
    </xf>
    <xf numFmtId="0" fontId="15" fillId="0" borderId="32" xfId="0" applyFont="1" applyBorder="1" applyAlignment="1">
      <alignment horizontal="center" vertical="center" wrapText="1"/>
    </xf>
    <xf numFmtId="1" fontId="15" fillId="0" borderId="80" xfId="0" applyNumberFormat="1" applyFont="1" applyBorder="1" applyAlignment="1" applyProtection="1">
      <alignment horizontal="center" vertical="center" wrapText="1"/>
      <protection locked="0"/>
    </xf>
    <xf numFmtId="1" fontId="15" fillId="0" borderId="17" xfId="0" applyNumberFormat="1" applyFont="1" applyBorder="1" applyAlignment="1" applyProtection="1">
      <alignment horizontal="center" vertical="center" wrapText="1"/>
      <protection locked="0"/>
    </xf>
    <xf numFmtId="49" fontId="15" fillId="0" borderId="62" xfId="0" applyNumberFormat="1" applyFont="1" applyBorder="1" applyAlignment="1" applyProtection="1">
      <alignment horizontal="center" vertical="center" wrapText="1"/>
      <protection locked="0"/>
    </xf>
    <xf numFmtId="0" fontId="3" fillId="0" borderId="0" xfId="2" applyAlignment="1">
      <alignment horizontal="center" vertical="center"/>
    </xf>
    <xf numFmtId="0" fontId="3" fillId="0" borderId="0" xfId="2" applyAlignment="1">
      <alignment horizontal="center" vertical="center" wrapText="1"/>
    </xf>
    <xf numFmtId="166" fontId="15" fillId="3" borderId="35" xfId="0" applyNumberFormat="1" applyFont="1" applyFill="1" applyBorder="1" applyAlignment="1" applyProtection="1">
      <alignment horizontal="center" vertical="center" wrapText="1"/>
      <protection locked="0"/>
    </xf>
    <xf numFmtId="0" fontId="3" fillId="0" borderId="14" xfId="2" applyBorder="1" applyAlignment="1">
      <alignment horizontal="center" vertical="center" wrapText="1"/>
    </xf>
    <xf numFmtId="0" fontId="3" fillId="3" borderId="14" xfId="2" applyFill="1" applyBorder="1" applyAlignment="1">
      <alignment horizontal="center" vertical="center" wrapText="1"/>
    </xf>
    <xf numFmtId="0" fontId="3" fillId="3" borderId="14" xfId="2" applyFill="1" applyBorder="1" applyAlignment="1" applyProtection="1">
      <alignment horizontal="center" vertical="center" wrapText="1"/>
      <protection locked="0"/>
    </xf>
    <xf numFmtId="0" fontId="15" fillId="0" borderId="67" xfId="0" applyFont="1" applyBorder="1" applyAlignment="1">
      <alignment horizontal="center" vertical="center" wrapText="1"/>
    </xf>
    <xf numFmtId="0" fontId="3" fillId="0" borderId="67" xfId="2" applyBorder="1" applyAlignment="1">
      <alignment horizontal="center" vertical="center"/>
    </xf>
    <xf numFmtId="0" fontId="15" fillId="8" borderId="31"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wrapText="1"/>
    </xf>
    <xf numFmtId="1" fontId="15" fillId="8" borderId="14" xfId="0" applyNumberFormat="1" applyFont="1" applyFill="1" applyBorder="1" applyAlignment="1" applyProtection="1">
      <alignment horizontal="center" vertical="center" wrapText="1"/>
      <protection locked="0"/>
    </xf>
    <xf numFmtId="49" fontId="15" fillId="8" borderId="32" xfId="0" applyNumberFormat="1" applyFont="1" applyFill="1" applyBorder="1" applyAlignment="1" applyProtection="1">
      <alignment horizontal="center" vertical="center" wrapText="1"/>
      <protection locked="0"/>
    </xf>
    <xf numFmtId="166" fontId="15" fillId="8" borderId="14" xfId="0" applyNumberFormat="1" applyFont="1" applyFill="1" applyBorder="1" applyAlignment="1" applyProtection="1">
      <alignment horizontal="center" vertical="center" wrapText="1"/>
      <protection locked="0"/>
    </xf>
    <xf numFmtId="9" fontId="15" fillId="8" borderId="14" xfId="0" applyNumberFormat="1" applyFont="1" applyFill="1" applyBorder="1" applyAlignment="1" applyProtection="1">
      <alignment horizontal="center" vertical="center" wrapText="1"/>
      <protection locked="0"/>
    </xf>
    <xf numFmtId="0" fontId="3" fillId="8" borderId="32" xfId="2" applyFill="1" applyBorder="1" applyAlignment="1" applyProtection="1">
      <alignment horizontal="center" vertical="center" wrapText="1"/>
      <protection locked="0"/>
    </xf>
    <xf numFmtId="0" fontId="15" fillId="8" borderId="14" xfId="0" applyFont="1" applyFill="1" applyBorder="1" applyAlignment="1">
      <alignment horizontal="center" vertical="center" wrapText="1"/>
    </xf>
    <xf numFmtId="0" fontId="15" fillId="8" borderId="59" xfId="0" applyFont="1" applyFill="1" applyBorder="1" applyAlignment="1">
      <alignment horizontal="center" vertical="center"/>
    </xf>
    <xf numFmtId="0" fontId="15" fillId="8" borderId="14"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xf>
    <xf numFmtId="9" fontId="15" fillId="8" borderId="14" xfId="1" applyFont="1" applyFill="1" applyBorder="1" applyAlignment="1" applyProtection="1">
      <alignment horizontal="center" vertical="center" wrapText="1"/>
      <protection locked="0"/>
    </xf>
    <xf numFmtId="49" fontId="15" fillId="8" borderId="14" xfId="0" applyNumberFormat="1" applyFont="1" applyFill="1" applyBorder="1" applyAlignment="1">
      <alignment horizontal="center" vertical="center" wrapText="1"/>
    </xf>
    <xf numFmtId="0" fontId="3" fillId="8" borderId="14" xfId="2" applyFill="1" applyBorder="1" applyAlignment="1">
      <alignment horizontal="center" vertical="center" wrapText="1"/>
    </xf>
    <xf numFmtId="166" fontId="15" fillId="8" borderId="32" xfId="1" applyNumberFormat="1" applyFont="1" applyFill="1" applyBorder="1" applyAlignment="1" applyProtection="1">
      <alignment horizontal="center" vertical="center" wrapText="1"/>
      <protection locked="0"/>
    </xf>
    <xf numFmtId="0" fontId="2" fillId="0" borderId="0" xfId="0" applyFont="1"/>
    <xf numFmtId="43" fontId="18" fillId="0" borderId="0" xfId="0" applyNumberFormat="1" applyFont="1" applyAlignment="1">
      <alignment wrapText="1"/>
    </xf>
    <xf numFmtId="0" fontId="22" fillId="0" borderId="32" xfId="0" applyFont="1" applyBorder="1" applyAlignment="1">
      <alignment horizontal="left" vertical="center" wrapText="1"/>
    </xf>
    <xf numFmtId="0" fontId="19" fillId="0" borderId="14" xfId="0" applyFont="1" applyBorder="1" applyAlignment="1" applyProtection="1">
      <alignment horizontal="center" vertical="center" wrapText="1"/>
      <protection locked="0"/>
    </xf>
    <xf numFmtId="166" fontId="15" fillId="0" borderId="67" xfId="0" applyNumberFormat="1"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166" fontId="15" fillId="0" borderId="28" xfId="0" applyNumberFormat="1" applyFont="1" applyBorder="1" applyAlignment="1" applyProtection="1">
      <alignment horizontal="center" vertical="center" wrapText="1"/>
      <protection locked="0"/>
    </xf>
    <xf numFmtId="0" fontId="15" fillId="0" borderId="82" xfId="0" applyFont="1" applyBorder="1" applyAlignment="1" applyProtection="1">
      <alignment horizontal="center" vertical="center" wrapText="1"/>
      <protection locked="0"/>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16" fillId="0" borderId="9" xfId="0" applyFont="1" applyBorder="1" applyAlignment="1">
      <alignment horizontal="left"/>
    </xf>
    <xf numFmtId="0" fontId="16" fillId="0" borderId="10" xfId="0" applyFont="1" applyBorder="1" applyAlignment="1">
      <alignment horizontal="left"/>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6" fillId="0" borderId="32"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0" borderId="53" xfId="0" applyFont="1" applyBorder="1" applyAlignment="1">
      <alignment horizontal="left"/>
    </xf>
    <xf numFmtId="0" fontId="15" fillId="0" borderId="54"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6" fillId="0" borderId="14" xfId="0" applyFont="1" applyBorder="1" applyAlignment="1">
      <alignment horizontal="left" vertical="center"/>
    </xf>
    <xf numFmtId="0" fontId="15" fillId="0" borderId="55" xfId="0" applyFont="1" applyBorder="1" applyAlignment="1">
      <alignment horizontal="left" vertical="center"/>
    </xf>
    <xf numFmtId="0" fontId="15" fillId="0" borderId="17" xfId="0" applyFont="1" applyBorder="1" applyAlignment="1">
      <alignment vertical="center" wrapText="1"/>
    </xf>
    <xf numFmtId="0" fontId="15" fillId="0" borderId="18" xfId="0" applyFont="1" applyBorder="1" applyAlignment="1">
      <alignment vertical="center" wrapText="1"/>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55" xfId="0" applyFont="1" applyBorder="1" applyAlignment="1">
      <alignment horizontal="left" vertical="center"/>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5" fillId="0" borderId="20" xfId="0" applyFont="1" applyBorder="1" applyAlignment="1">
      <alignment horizontal="left" vertical="top"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15" fillId="0" borderId="14"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8"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34"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3" borderId="29"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0" borderId="67"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6" fillId="2" borderId="21"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6" fillId="3" borderId="37" xfId="0" applyFont="1" applyFill="1" applyBorder="1" applyAlignment="1" applyProtection="1">
      <alignment horizontal="center" vertical="center" wrapText="1"/>
      <protection locked="0"/>
    </xf>
    <xf numFmtId="0" fontId="15" fillId="3" borderId="39" xfId="0" applyFont="1" applyFill="1" applyBorder="1" applyAlignment="1" applyProtection="1">
      <alignment horizontal="center" vertical="center" wrapText="1"/>
      <protection locked="0"/>
    </xf>
    <xf numFmtId="0" fontId="15" fillId="3" borderId="40" xfId="0" applyFont="1" applyFill="1" applyBorder="1" applyAlignment="1" applyProtection="1">
      <alignment horizontal="center" vertical="center" wrapText="1"/>
      <protection locked="0"/>
    </xf>
    <xf numFmtId="0" fontId="15" fillId="0" borderId="4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1" xfId="0" applyFont="1" applyBorder="1" applyAlignment="1">
      <alignment horizontal="center" vertical="center"/>
    </xf>
    <xf numFmtId="0" fontId="15" fillId="0" borderId="80" xfId="0" applyFont="1" applyBorder="1" applyAlignment="1">
      <alignment horizontal="center" vertical="center"/>
    </xf>
    <xf numFmtId="0" fontId="15" fillId="0" borderId="34" xfId="0" applyFont="1" applyBorder="1" applyAlignment="1">
      <alignment horizontal="center" vertical="center"/>
    </xf>
    <xf numFmtId="0" fontId="8" fillId="0" borderId="0" xfId="0" applyFont="1" applyAlignment="1">
      <alignment horizontal="center" vertical="center" wrapText="1"/>
    </xf>
    <xf numFmtId="0" fontId="15" fillId="3" borderId="28"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8" xfId="0" applyFont="1" applyBorder="1" applyAlignment="1">
      <alignment horizontal="center" vertical="center" wrapText="1"/>
    </xf>
    <xf numFmtId="0" fontId="15" fillId="0" borderId="32" xfId="0" applyFont="1" applyBorder="1" applyAlignment="1">
      <alignment horizontal="center" vertical="center" wrapText="1"/>
    </xf>
    <xf numFmtId="0" fontId="15" fillId="4" borderId="14" xfId="0" applyFont="1" applyFill="1" applyBorder="1" applyAlignment="1">
      <alignment horizontal="center" vertical="center" wrapText="1"/>
    </xf>
    <xf numFmtId="0" fontId="15" fillId="0" borderId="81" xfId="0" applyFont="1" applyBorder="1" applyAlignment="1" applyProtection="1">
      <alignment horizontal="center" vertical="center" wrapText="1"/>
      <protection locked="0"/>
    </xf>
    <xf numFmtId="0" fontId="15" fillId="0" borderId="6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14" fontId="15" fillId="3" borderId="38" xfId="0" applyNumberFormat="1" applyFont="1" applyFill="1" applyBorder="1" applyAlignment="1">
      <alignment horizontal="center" vertical="center" wrapText="1"/>
    </xf>
    <xf numFmtId="14" fontId="15" fillId="3" borderId="32" xfId="0" applyNumberFormat="1" applyFont="1" applyFill="1" applyBorder="1" applyAlignment="1">
      <alignment horizontal="center" vertical="center" wrapText="1"/>
    </xf>
    <xf numFmtId="14" fontId="15" fillId="0" borderId="38" xfId="0" applyNumberFormat="1" applyFont="1" applyBorder="1" applyAlignment="1">
      <alignment horizontal="center" vertical="center" wrapText="1"/>
    </xf>
    <xf numFmtId="14" fontId="15" fillId="0" borderId="32" xfId="0" applyNumberFormat="1" applyFont="1" applyBorder="1" applyAlignment="1">
      <alignment horizontal="center" vertical="center" wrapText="1"/>
    </xf>
    <xf numFmtId="0" fontId="16" fillId="2" borderId="37"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wrapText="1"/>
      <protection locked="0"/>
    </xf>
    <xf numFmtId="49" fontId="16" fillId="2" borderId="28" xfId="0" applyNumberFormat="1" applyFont="1" applyFill="1" applyBorder="1" applyAlignment="1" applyProtection="1">
      <alignment horizontal="center" vertical="center" wrapText="1"/>
      <protection locked="0"/>
    </xf>
    <xf numFmtId="49" fontId="16" fillId="2" borderId="31" xfId="0" applyNumberFormat="1" applyFont="1" applyFill="1" applyBorder="1" applyAlignment="1" applyProtection="1">
      <alignment horizontal="center" vertical="center" wrapText="1"/>
      <protection locked="0"/>
    </xf>
    <xf numFmtId="49" fontId="15" fillId="0" borderId="14" xfId="1" applyNumberFormat="1" applyFont="1" applyFill="1" applyBorder="1" applyAlignment="1" applyProtection="1">
      <alignment horizontal="center" vertical="center" wrapText="1"/>
      <protection locked="0"/>
    </xf>
    <xf numFmtId="49" fontId="15" fillId="0" borderId="38" xfId="1" applyNumberFormat="1" applyFont="1" applyFill="1" applyBorder="1" applyAlignment="1" applyProtection="1">
      <alignment horizontal="center" vertical="center" wrapText="1"/>
      <protection locked="0"/>
    </xf>
    <xf numFmtId="166" fontId="16" fillId="2" borderId="28" xfId="0" applyNumberFormat="1" applyFont="1" applyFill="1" applyBorder="1" applyAlignment="1" applyProtection="1">
      <alignment horizontal="center" vertical="center" wrapText="1"/>
      <protection locked="0"/>
    </xf>
    <xf numFmtId="166" fontId="16" fillId="2" borderId="31" xfId="0" applyNumberFormat="1"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7" borderId="21" xfId="0" applyFont="1" applyFill="1" applyBorder="1" applyAlignment="1" applyProtection="1">
      <alignment horizontal="center" vertical="center" wrapText="1"/>
      <protection locked="0"/>
    </xf>
    <xf numFmtId="0" fontId="16" fillId="7" borderId="24" xfId="0" applyFont="1" applyFill="1" applyBorder="1" applyAlignment="1" applyProtection="1">
      <alignment horizontal="center" vertical="center" wrapText="1"/>
      <protection locked="0"/>
    </xf>
    <xf numFmtId="0" fontId="15" fillId="3" borderId="34" xfId="0" applyFont="1" applyFill="1" applyBorder="1" applyAlignment="1" applyProtection="1">
      <alignment horizontal="center" vertical="center" wrapText="1"/>
      <protection locked="0"/>
    </xf>
    <xf numFmtId="0" fontId="17" fillId="3" borderId="28"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5" fillId="3" borderId="31" xfId="0" applyFont="1" applyFill="1" applyBorder="1" applyAlignment="1" applyProtection="1">
      <alignment horizontal="center" vertical="center" wrapText="1"/>
      <protection locked="0"/>
    </xf>
    <xf numFmtId="0" fontId="15" fillId="8" borderId="28" xfId="0" applyFont="1" applyFill="1" applyBorder="1" applyAlignment="1" applyProtection="1">
      <alignment horizontal="center" vertical="center" wrapText="1"/>
      <protection locked="0"/>
    </xf>
    <xf numFmtId="0" fontId="15" fillId="8" borderId="31" xfId="0" applyFont="1" applyFill="1" applyBorder="1" applyAlignment="1" applyProtection="1">
      <alignment horizontal="center" vertical="center" wrapText="1"/>
      <protection locked="0"/>
    </xf>
    <xf numFmtId="0" fontId="15" fillId="8" borderId="34" xfId="0" applyFont="1" applyFill="1" applyBorder="1" applyAlignment="1" applyProtection="1">
      <alignment horizontal="center" vertical="center" wrapText="1"/>
      <protection locked="0"/>
    </xf>
    <xf numFmtId="0" fontId="15" fillId="3" borderId="43" xfId="0" applyFont="1" applyFill="1" applyBorder="1" applyAlignment="1" applyProtection="1">
      <alignment horizontal="center" vertical="center" wrapText="1"/>
      <protection locked="0"/>
    </xf>
    <xf numFmtId="0" fontId="15" fillId="3" borderId="44" xfId="0" applyFont="1" applyFill="1" applyBorder="1" applyAlignment="1" applyProtection="1">
      <alignment horizontal="center" vertical="center" wrapText="1"/>
      <protection locked="0"/>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49" xfId="0" applyFont="1" applyFill="1" applyBorder="1" applyAlignment="1" applyProtection="1">
      <alignment horizontal="center" vertical="center" wrapText="1"/>
      <protection locked="0"/>
    </xf>
    <xf numFmtId="0" fontId="22" fillId="0" borderId="31" xfId="0" applyFont="1" applyBorder="1" applyAlignment="1">
      <alignment horizontal="left" vertical="center" wrapText="1"/>
    </xf>
    <xf numFmtId="0" fontId="19" fillId="0" borderId="31" xfId="0" applyFont="1" applyBorder="1" applyAlignment="1">
      <alignment horizontal="left" vertical="center" wrapText="1"/>
    </xf>
    <xf numFmtId="0" fontId="19" fillId="0" borderId="58" xfId="0" applyFont="1" applyBorder="1" applyAlignment="1">
      <alignment horizontal="left" vertical="center" wrapText="1"/>
    </xf>
    <xf numFmtId="0" fontId="15" fillId="0" borderId="31" xfId="0" applyFont="1" applyBorder="1" applyAlignment="1">
      <alignment horizontal="left" vertical="center" wrapText="1"/>
    </xf>
    <xf numFmtId="0" fontId="15" fillId="0" borderId="58" xfId="0" applyFont="1" applyBorder="1" applyAlignment="1">
      <alignment horizontal="left" vertical="center" wrapText="1"/>
    </xf>
    <xf numFmtId="0" fontId="23" fillId="0" borderId="7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4" xfId="0" applyFont="1" applyBorder="1" applyAlignment="1">
      <alignment horizontal="center" vertical="center" wrapText="1"/>
    </xf>
    <xf numFmtId="0" fontId="15" fillId="3" borderId="37" xfId="0" applyFont="1" applyFill="1" applyBorder="1" applyAlignment="1" applyProtection="1">
      <alignment horizontal="center" vertical="center" wrapText="1"/>
      <protection locked="0"/>
    </xf>
    <xf numFmtId="0" fontId="15" fillId="3" borderId="38" xfId="0" applyFont="1" applyFill="1" applyBorder="1" applyAlignment="1" applyProtection="1">
      <alignment horizontal="center" vertical="center" wrapText="1"/>
      <protection locked="0"/>
    </xf>
    <xf numFmtId="0" fontId="16" fillId="5" borderId="10"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43" xfId="0" applyFont="1" applyFill="1" applyBorder="1" applyAlignment="1">
      <alignment horizontal="center" vertical="center"/>
    </xf>
    <xf numFmtId="0" fontId="16" fillId="5" borderId="44" xfId="0" applyFont="1" applyFill="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7" fillId="3" borderId="38"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6" fillId="0" borderId="28"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5" fillId="0" borderId="28" xfId="0" applyFont="1" applyBorder="1" applyAlignment="1">
      <alignment horizontal="left" vertical="center" wrapText="1"/>
    </xf>
    <xf numFmtId="0" fontId="15" fillId="0" borderId="60" xfId="0" applyFont="1" applyBorder="1" applyAlignment="1">
      <alignment horizontal="left" vertical="center" wrapText="1"/>
    </xf>
    <xf numFmtId="0" fontId="15" fillId="8" borderId="31" xfId="0" applyFont="1" applyFill="1" applyBorder="1" applyAlignment="1">
      <alignment horizontal="left" vertical="center" wrapText="1"/>
    </xf>
    <xf numFmtId="0" fontId="15" fillId="8" borderId="58" xfId="0" applyFont="1" applyFill="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65" xfId="0" applyFont="1" applyBorder="1" applyAlignment="1">
      <alignment horizontal="left" vertical="center" wrapText="1"/>
    </xf>
    <xf numFmtId="0" fontId="19" fillId="0" borderId="60" xfId="0" applyFont="1" applyBorder="1" applyAlignment="1">
      <alignment horizontal="left" vertical="center" wrapText="1"/>
    </xf>
    <xf numFmtId="0" fontId="15" fillId="0" borderId="0" xfId="0" applyFont="1" applyAlignment="1">
      <alignment horizontal="left" vertical="center" wrapText="1"/>
    </xf>
    <xf numFmtId="0" fontId="15" fillId="0" borderId="68" xfId="0" applyFont="1" applyBorder="1" applyAlignment="1">
      <alignment horizontal="left" vertical="center" wrapText="1"/>
    </xf>
    <xf numFmtId="0" fontId="15" fillId="0" borderId="4" xfId="0" applyFont="1" applyBorder="1" applyAlignment="1"/>
    <xf numFmtId="0" fontId="15" fillId="0" borderId="42" xfId="0" applyFont="1" applyBorder="1" applyAlignment="1"/>
    <xf numFmtId="0" fontId="15" fillId="0" borderId="14" xfId="0" applyFont="1" applyBorder="1" applyAlignment="1"/>
    <xf numFmtId="0" fontId="15" fillId="0" borderId="38" xfId="0" applyFont="1" applyBorder="1" applyAlignment="1"/>
    <xf numFmtId="0" fontId="19" fillId="0" borderId="0" xfId="0" applyFont="1" applyAlignment="1"/>
  </cellXfs>
  <cellStyles count="3">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1457325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34" Type="http://schemas.openxmlformats.org/officeDocument/2006/relationships/hyperlink" Target="https://bucaramangagovco-my.sharepoint.com/:f:/r/personal/controlinterno_bucaramanga_gov_co/Documents/ARCHIVO%20DIGITAL%20OCIG/2024/Plan%20de%20mejoramiento%20archvistico/TERCER%20SEGUIMIENTO/2.%20ORGANIZACIO%CC%81N%20DE%20ARCHIVOS?csf=1&amp;web=1&amp;e=qJ63K7" TargetMode="External"/><Relationship Id="rId42"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47"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50"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1%20-%20HISTORIAS%20LAB%20SECRETAR%C3%8DA%20DE%20EDUCACI%C3%93N?csf=1&amp;web=1&amp;e=CzY5hX" TargetMode="External"/><Relationship Id="rId55"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1%20-%20HISTORIAS%20LAB%20SECRETAR%C3%8DA%20DE%20EDUCACI%C3%93N?csf=1&amp;web=1&amp;e=CzY5hX" TargetMode="External"/><Relationship Id="rId63"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68" Type="http://schemas.openxmlformats.org/officeDocument/2006/relationships/vmlDrawing" Target="../drawings/vmlDrawing1.vm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3?csf=1&amp;web=1&amp;e=l2rx0l"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srewlS" TargetMode="External"/><Relationship Id="rId29"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24"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32" Type="http://schemas.openxmlformats.org/officeDocument/2006/relationships/hyperlink" Target="https://bucaramangagovco-my.sharepoint.com/:f:/r/personal/controlinterno_bucaramanga_gov_co/Documents/ARCHIVO%20DIGITAL%20OCIG/2024/Plan%20de%20mejoramiento%20archvistico/TERCER%20SEGUIMIENTO/2.%20ORGANIZACIO%CC%81N%20DE%20ARCHIVOS?csf=1&amp;web=1&amp;e=qJ63K7" TargetMode="External"/><Relationship Id="rId37" Type="http://schemas.openxmlformats.org/officeDocument/2006/relationships/hyperlink" Target="https://bucaramangagovco-my.sharepoint.com/:f:/g/personal/controlinterno_bucaramanga_gov_co/EqRBmpa39qZEkwwWol4fMo8BemKD8Qz6Pm3e0gc25cbxOw?e=k3fu8S" TargetMode="External"/><Relationship Id="rId40"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3?csf=1&amp;web=1&amp;e=dj7BqS" TargetMode="External"/><Relationship Id="rId45"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53"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1%20-%20HISTORIAS%20LAB%20SECRETAR%C3%8DA%20DE%20EDUCACI%C3%93N?csf=1&amp;web=1&amp;e=CzY5hX" TargetMode="External"/><Relationship Id="rId58"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66"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3?csf=1&amp;web=1&amp;e=aY9fck" TargetMode="External"/><Relationship Id="rId14"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l1GyWD" TargetMode="External"/><Relationship Id="rId22"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2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3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35"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43"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48" Type="http://schemas.openxmlformats.org/officeDocument/2006/relationships/hyperlink" Target="https://bucaramangagovco-my.sharepoint.com/:f:/g/personal/controlinterno_bucaramanga_gov_co/Ej-O7PhdFDpGpPa5n8ivm-cB8CMw2Vw92dUvYJNs3Fg5sw?e=2xArt0" TargetMode="External"/><Relationship Id="rId56"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1%20-%20HISTORIAS%20LAB%20SECRETAR%C3%8DA%20DE%20EDUCACI%C3%93N?csf=1&amp;web=1&amp;e=CzY5hX" TargetMode="External"/><Relationship Id="rId64"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51"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zca34F" TargetMode="External"/><Relationship Id="rId2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33" Type="http://schemas.openxmlformats.org/officeDocument/2006/relationships/hyperlink" Target="https://bucaramangagovco-my.sharepoint.com/:f:/r/personal/controlinterno_bucaramanga_gov_co/Documents/ARCHIVO%20DIGITAL%20OCIG/2024/Plan%20de%20mejoramiento%20archvistico/TERCER%20SEGUIMIENTO/2.%20ORGANIZACIO%CC%81N%20DE%20ARCHIVOS?csf=1&amp;web=1&amp;e=qJ63K7" TargetMode="External"/><Relationship Id="rId38"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46"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59"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67" Type="http://schemas.openxmlformats.org/officeDocument/2006/relationships/drawing" Target="../drawings/drawing1.xm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4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3?csf=1&amp;web=1&amp;e=dj7BqS" TargetMode="External"/><Relationship Id="rId54"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1%20-%20HISTORIAS%20LAB%20SECRETAR%C3%8DA%20DE%20EDUCACI%C3%93N?csf=1&amp;web=1&amp;e=CzY5hX" TargetMode="External"/><Relationship Id="rId62"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sGMCg9" TargetMode="External"/><Relationship Id="rId23"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8"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36"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49" Type="http://schemas.openxmlformats.org/officeDocument/2006/relationships/hyperlink" Target="https://bucaramangagovco-my.sharepoint.com/:f:/g/personal/controlinterno_bucaramanga_gov_co/Ej-O7PhdFDpGpPa5n8ivm-cB8CMw2Vw92dUvYJNs3Fg5sw?e=BYa5ny" TargetMode="External"/><Relationship Id="rId57"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31" Type="http://schemas.openxmlformats.org/officeDocument/2006/relationships/hyperlink" Target="https://bucaramangagovco-my.sharepoint.com/:f:/r/personal/controlinterno_bucaramanga_gov_co/Documents/ARCHIVO%20DIGITAL%20OCIG/2024/Plan%20de%20mejoramiento%20archvistico/TERCER%20SEGUIMIENTO/1.%20INVENTARIOS%20DOCUMENTALES-FUID?csf=1&amp;web=1&amp;e=qR9iIk" TargetMode="External"/><Relationship Id="rId44"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52" Type="http://schemas.openxmlformats.org/officeDocument/2006/relationships/hyperlink" Target="https://bucaramangagovco-my.sharepoint.com/:f:/g/personal/controlinterno_bucaramanga_gov_co/EiyOZt58vpZKshkd9NaVNGwBHD7ukB-2WwkbP1ZInogJiQ?e=PSaDEB" TargetMode="External"/><Relationship Id="rId60"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65"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j6gKgs"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zca34F" TargetMode="External"/><Relationship Id="rId3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54"/>
  <sheetViews>
    <sheetView showGridLines="0" tabSelected="1" topLeftCell="I19" zoomScaleNormal="50" zoomScalePageLayoutView="55" workbookViewId="0">
      <selection activeCell="M38" sqref="M38"/>
    </sheetView>
  </sheetViews>
  <sheetFormatPr defaultColWidth="11" defaultRowHeight="15"/>
  <cols>
    <col min="1" max="1" width="9.125" customWidth="1"/>
    <col min="2" max="2" width="24" customWidth="1"/>
    <col min="3" max="3" width="13.125" customWidth="1"/>
    <col min="4" max="4" width="35.5" customWidth="1"/>
    <col min="5" max="5" width="13.125" customWidth="1"/>
    <col min="6" max="6" width="28.625" customWidth="1"/>
    <col min="7" max="8" width="33.375" customWidth="1"/>
    <col min="9" max="9" width="17.625" style="2" customWidth="1"/>
    <col min="10" max="10" width="21.375" style="3" customWidth="1"/>
    <col min="11" max="11" width="23" style="4" customWidth="1"/>
    <col min="12" max="12" width="22" style="224" customWidth="1"/>
    <col min="13" max="13" width="52" style="5" customWidth="1"/>
    <col min="14" max="14" width="25.125" customWidth="1"/>
    <col min="15" max="15" width="59.625" customWidth="1"/>
    <col min="16" max="16" width="33.625" customWidth="1"/>
    <col min="17" max="17" width="67.375" style="239" customWidth="1"/>
    <col min="18" max="18" width="15.625" customWidth="1"/>
    <col min="19" max="19" width="17" customWidth="1"/>
    <col min="20" max="20" width="24.375" customWidth="1"/>
  </cols>
  <sheetData>
    <row r="1" spans="1:20" ht="27.75" customHeight="1">
      <c r="A1" s="450"/>
      <c r="B1" s="451"/>
      <c r="C1" s="456" t="s">
        <v>0</v>
      </c>
      <c r="D1" s="457"/>
      <c r="E1" s="457"/>
      <c r="F1" s="457"/>
      <c r="G1" s="457"/>
      <c r="H1" s="457"/>
      <c r="I1" s="457"/>
      <c r="J1" s="457"/>
      <c r="K1" s="457"/>
      <c r="L1" s="457"/>
      <c r="M1" s="457"/>
      <c r="N1" s="457"/>
      <c r="O1" s="457"/>
      <c r="P1" s="457"/>
      <c r="Q1" s="458"/>
      <c r="R1" s="307" t="s">
        <v>1</v>
      </c>
      <c r="S1" s="308"/>
      <c r="T1" s="309"/>
    </row>
    <row r="2" spans="1:20" ht="15.75" customHeight="1">
      <c r="A2" s="452"/>
      <c r="B2" s="453"/>
      <c r="C2" s="459"/>
      <c r="D2" s="460"/>
      <c r="E2" s="460"/>
      <c r="F2" s="460"/>
      <c r="G2" s="460"/>
      <c r="H2" s="460"/>
      <c r="I2" s="460"/>
      <c r="J2" s="460"/>
      <c r="K2" s="460"/>
      <c r="L2" s="460"/>
      <c r="M2" s="460"/>
      <c r="N2" s="460"/>
      <c r="O2" s="460"/>
      <c r="P2" s="460"/>
      <c r="Q2" s="461"/>
      <c r="R2" s="307" t="s">
        <v>2</v>
      </c>
      <c r="S2" s="308"/>
      <c r="T2" s="309"/>
    </row>
    <row r="3" spans="1:20" ht="23.25" customHeight="1">
      <c r="A3" s="452"/>
      <c r="B3" s="453"/>
      <c r="C3" s="459"/>
      <c r="D3" s="460"/>
      <c r="E3" s="460"/>
      <c r="F3" s="460"/>
      <c r="G3" s="460"/>
      <c r="H3" s="460"/>
      <c r="I3" s="460"/>
      <c r="J3" s="460"/>
      <c r="K3" s="460"/>
      <c r="L3" s="460"/>
      <c r="M3" s="460"/>
      <c r="N3" s="460"/>
      <c r="O3" s="460"/>
      <c r="P3" s="460"/>
      <c r="Q3" s="461"/>
      <c r="R3" s="307" t="s">
        <v>3</v>
      </c>
      <c r="S3" s="308"/>
      <c r="T3" s="309"/>
    </row>
    <row r="4" spans="1:20" ht="36" customHeight="1">
      <c r="A4" s="454"/>
      <c r="B4" s="455"/>
      <c r="C4" s="462"/>
      <c r="D4" s="463"/>
      <c r="E4" s="463"/>
      <c r="F4" s="463"/>
      <c r="G4" s="463"/>
      <c r="H4" s="463"/>
      <c r="I4" s="463"/>
      <c r="J4" s="463"/>
      <c r="K4" s="463"/>
      <c r="L4" s="463"/>
      <c r="M4" s="463"/>
      <c r="N4" s="463"/>
      <c r="O4" s="463"/>
      <c r="P4" s="463"/>
      <c r="Q4" s="464"/>
      <c r="R4" s="307" t="s">
        <v>4</v>
      </c>
      <c r="S4" s="308"/>
      <c r="T4" s="309"/>
    </row>
    <row r="5" spans="1:20">
      <c r="A5" s="310" t="s">
        <v>5</v>
      </c>
      <c r="B5" s="311"/>
      <c r="C5" s="312" t="s">
        <v>6</v>
      </c>
      <c r="D5" s="313"/>
      <c r="E5" s="313"/>
      <c r="F5" s="313"/>
      <c r="G5" s="313"/>
      <c r="H5" s="313"/>
      <c r="I5" s="313"/>
      <c r="J5" s="314" t="s">
        <v>7</v>
      </c>
      <c r="K5" s="314"/>
      <c r="L5" s="315" t="s">
        <v>8</v>
      </c>
      <c r="M5" s="316"/>
      <c r="N5" s="316"/>
      <c r="O5" s="316"/>
      <c r="P5" s="316"/>
      <c r="Q5" s="316"/>
      <c r="R5" s="317"/>
      <c r="S5" s="317"/>
      <c r="T5" s="318"/>
    </row>
    <row r="6" spans="1:20">
      <c r="A6" s="319" t="s">
        <v>9</v>
      </c>
      <c r="B6" s="320"/>
      <c r="C6" s="321" t="s">
        <v>10</v>
      </c>
      <c r="D6" s="322"/>
      <c r="E6" s="322"/>
      <c r="F6" s="322"/>
      <c r="G6" s="322"/>
      <c r="H6" s="322"/>
      <c r="I6" s="322"/>
      <c r="J6" s="323" t="s">
        <v>11</v>
      </c>
      <c r="K6" s="323"/>
      <c r="L6" s="321" t="s">
        <v>12</v>
      </c>
      <c r="M6" s="322"/>
      <c r="N6" s="322"/>
      <c r="O6" s="322"/>
      <c r="P6" s="322"/>
      <c r="Q6" s="322"/>
      <c r="R6" s="322"/>
      <c r="S6" s="322"/>
      <c r="T6" s="324"/>
    </row>
    <row r="7" spans="1:20">
      <c r="A7" s="319" t="s">
        <v>13</v>
      </c>
      <c r="B7" s="320"/>
      <c r="C7" s="325" t="s">
        <v>14</v>
      </c>
      <c r="D7" s="326"/>
      <c r="E7" s="326"/>
      <c r="F7" s="326"/>
      <c r="G7" s="326"/>
      <c r="H7" s="326"/>
      <c r="I7" s="326"/>
      <c r="J7" s="323" t="s">
        <v>15</v>
      </c>
      <c r="K7" s="323"/>
      <c r="L7" s="327" t="s">
        <v>16</v>
      </c>
      <c r="M7" s="328"/>
      <c r="N7" s="328"/>
      <c r="O7" s="328"/>
      <c r="P7" s="328"/>
      <c r="Q7" s="328"/>
      <c r="R7" s="328"/>
      <c r="S7" s="328"/>
      <c r="T7" s="329"/>
    </row>
    <row r="8" spans="1:20">
      <c r="A8" s="319" t="s">
        <v>17</v>
      </c>
      <c r="B8" s="320"/>
      <c r="C8" s="321" t="s">
        <v>18</v>
      </c>
      <c r="D8" s="322"/>
      <c r="E8" s="322"/>
      <c r="F8" s="322"/>
      <c r="G8" s="322"/>
      <c r="H8" s="322"/>
      <c r="I8" s="322"/>
      <c r="J8" s="63" t="s">
        <v>19</v>
      </c>
      <c r="K8" s="64"/>
      <c r="L8" s="207" t="s">
        <v>20</v>
      </c>
      <c r="M8" s="66"/>
      <c r="N8" s="65"/>
      <c r="O8" s="65"/>
      <c r="P8" s="65"/>
      <c r="Q8" s="231"/>
      <c r="R8" s="65"/>
      <c r="S8" s="65"/>
      <c r="T8" s="67"/>
    </row>
    <row r="9" spans="1:20" ht="18" customHeight="1">
      <c r="A9" s="330" t="s">
        <v>21</v>
      </c>
      <c r="B9" s="331"/>
      <c r="C9" s="331"/>
      <c r="D9" s="331"/>
      <c r="E9" s="332" t="s">
        <v>22</v>
      </c>
      <c r="F9" s="332"/>
      <c r="G9" s="332"/>
      <c r="H9" s="332"/>
      <c r="I9" s="332"/>
      <c r="J9" s="332"/>
      <c r="K9" s="332"/>
      <c r="L9" s="332"/>
      <c r="M9" s="332"/>
      <c r="N9" s="68"/>
      <c r="O9" s="68"/>
      <c r="P9" s="68"/>
      <c r="Q9" s="233"/>
      <c r="R9" s="68"/>
      <c r="S9" s="68"/>
      <c r="T9" s="69"/>
    </row>
    <row r="10" spans="1:20" ht="21" customHeight="1">
      <c r="A10" s="333" t="s">
        <v>23</v>
      </c>
      <c r="B10" s="334"/>
      <c r="C10" s="334"/>
      <c r="D10" s="334"/>
      <c r="E10" s="334"/>
      <c r="F10" s="334"/>
      <c r="G10" s="334"/>
      <c r="H10" s="334"/>
      <c r="I10" s="334"/>
      <c r="J10" s="334"/>
      <c r="K10" s="334"/>
      <c r="L10" s="334"/>
      <c r="M10" s="334"/>
      <c r="N10" s="334"/>
      <c r="O10" s="335"/>
      <c r="P10" s="336" t="s">
        <v>24</v>
      </c>
      <c r="Q10" s="336"/>
      <c r="R10" s="337" t="s">
        <v>25</v>
      </c>
      <c r="S10" s="338"/>
      <c r="T10" s="339"/>
    </row>
    <row r="11" spans="1:20" ht="28.5" customHeight="1">
      <c r="A11" s="362" t="s">
        <v>26</v>
      </c>
      <c r="B11" s="372" t="s">
        <v>27</v>
      </c>
      <c r="C11" s="372" t="s">
        <v>28</v>
      </c>
      <c r="D11" s="372" t="s">
        <v>29</v>
      </c>
      <c r="E11" s="397" t="s">
        <v>30</v>
      </c>
      <c r="F11" s="362" t="s">
        <v>31</v>
      </c>
      <c r="G11" s="413" t="s">
        <v>32</v>
      </c>
      <c r="H11" s="414"/>
      <c r="I11" s="403" t="s">
        <v>33</v>
      </c>
      <c r="J11" s="405" t="s">
        <v>34</v>
      </c>
      <c r="K11" s="405" t="s">
        <v>35</v>
      </c>
      <c r="L11" s="409" t="s">
        <v>36</v>
      </c>
      <c r="M11" s="411" t="s">
        <v>37</v>
      </c>
      <c r="N11" s="411" t="s">
        <v>38</v>
      </c>
      <c r="O11" s="415" t="s">
        <v>39</v>
      </c>
      <c r="P11" s="417" t="s">
        <v>40</v>
      </c>
      <c r="Q11" s="467" t="s">
        <v>41</v>
      </c>
      <c r="R11" s="442" t="s">
        <v>42</v>
      </c>
      <c r="S11" s="444" t="s">
        <v>43</v>
      </c>
      <c r="T11" s="446" t="s">
        <v>44</v>
      </c>
    </row>
    <row r="12" spans="1:20" ht="42.75" customHeight="1">
      <c r="A12" s="363"/>
      <c r="B12" s="373"/>
      <c r="C12" s="373"/>
      <c r="D12" s="373"/>
      <c r="E12" s="398"/>
      <c r="F12" s="363"/>
      <c r="G12" s="70" t="s">
        <v>45</v>
      </c>
      <c r="H12" s="71" t="s">
        <v>46</v>
      </c>
      <c r="I12" s="404"/>
      <c r="J12" s="406"/>
      <c r="K12" s="406"/>
      <c r="L12" s="410"/>
      <c r="M12" s="412"/>
      <c r="N12" s="412"/>
      <c r="O12" s="416"/>
      <c r="P12" s="418"/>
      <c r="Q12" s="468"/>
      <c r="R12" s="443"/>
      <c r="S12" s="445"/>
      <c r="T12" s="447"/>
    </row>
    <row r="13" spans="1:20" ht="129" customHeight="1">
      <c r="A13" s="364">
        <v>1</v>
      </c>
      <c r="B13" s="374" t="s">
        <v>47</v>
      </c>
      <c r="C13" s="387" t="s">
        <v>48</v>
      </c>
      <c r="D13" s="387" t="s">
        <v>49</v>
      </c>
      <c r="E13" s="120" t="s">
        <v>50</v>
      </c>
      <c r="F13" s="72" t="s">
        <v>51</v>
      </c>
      <c r="G13" s="73">
        <v>45134</v>
      </c>
      <c r="H13" s="73">
        <v>45657</v>
      </c>
      <c r="I13" s="74">
        <f>(H13-G13)/7</f>
        <v>74.714285714285708</v>
      </c>
      <c r="J13" s="75">
        <v>0.5</v>
      </c>
      <c r="K13" s="76" t="s">
        <v>52</v>
      </c>
      <c r="L13" s="208">
        <f>((33.33*J13)/100)/2</f>
        <v>8.3324999999999996E-2</v>
      </c>
      <c r="M13" s="72" t="s">
        <v>53</v>
      </c>
      <c r="N13" s="72" t="s">
        <v>54</v>
      </c>
      <c r="O13" s="167" t="s">
        <v>55</v>
      </c>
      <c r="P13" s="387" t="s">
        <v>56</v>
      </c>
      <c r="Q13" s="469" t="s">
        <v>57</v>
      </c>
      <c r="R13" s="78"/>
      <c r="S13" s="79"/>
      <c r="T13" s="80"/>
    </row>
    <row r="14" spans="1:20" ht="87.75" customHeight="1" thickBot="1">
      <c r="A14" s="365"/>
      <c r="B14" s="352"/>
      <c r="C14" s="388"/>
      <c r="D14" s="388"/>
      <c r="E14" s="90" t="s">
        <v>58</v>
      </c>
      <c r="F14" s="83" t="s">
        <v>59</v>
      </c>
      <c r="G14" s="84">
        <v>45134</v>
      </c>
      <c r="H14" s="84">
        <v>45657</v>
      </c>
      <c r="I14" s="85">
        <f>(H14-G14)/7</f>
        <v>74.714285714285708</v>
      </c>
      <c r="J14" s="86">
        <v>0.5</v>
      </c>
      <c r="K14" s="87" t="s">
        <v>60</v>
      </c>
      <c r="L14" s="209">
        <f>((33.33*J14)/100)/2</f>
        <v>8.3324999999999996E-2</v>
      </c>
      <c r="M14" s="83" t="s">
        <v>61</v>
      </c>
      <c r="N14" s="83" t="s">
        <v>62</v>
      </c>
      <c r="O14" s="167" t="s">
        <v>55</v>
      </c>
      <c r="P14" s="419"/>
      <c r="Q14" s="436"/>
      <c r="R14" s="88"/>
      <c r="S14" s="88"/>
      <c r="T14" s="89"/>
    </row>
    <row r="15" spans="1:20" ht="257.25" customHeight="1" thickBot="1">
      <c r="A15" s="365"/>
      <c r="B15" s="352"/>
      <c r="C15" s="83" t="s">
        <v>63</v>
      </c>
      <c r="D15" s="90" t="s">
        <v>64</v>
      </c>
      <c r="E15" s="90" t="s">
        <v>50</v>
      </c>
      <c r="F15" s="83" t="s">
        <v>65</v>
      </c>
      <c r="G15" s="91">
        <v>45134</v>
      </c>
      <c r="H15" s="91">
        <v>46387</v>
      </c>
      <c r="I15" s="85">
        <f>(H15-G15)/7</f>
        <v>179</v>
      </c>
      <c r="J15" s="92" t="s">
        <v>66</v>
      </c>
      <c r="K15" s="93" t="s">
        <v>67</v>
      </c>
      <c r="L15" s="210">
        <f>((33.33*J15)/100)</f>
        <v>0</v>
      </c>
      <c r="M15" s="83" t="s">
        <v>68</v>
      </c>
      <c r="N15" s="83" t="s">
        <v>69</v>
      </c>
      <c r="O15" s="88"/>
      <c r="P15" s="72" t="s">
        <v>56</v>
      </c>
      <c r="Q15" s="234" t="s">
        <v>70</v>
      </c>
      <c r="R15" s="88"/>
      <c r="S15" s="88"/>
      <c r="T15" s="89"/>
    </row>
    <row r="16" spans="1:20" ht="215.1" customHeight="1">
      <c r="A16" s="365"/>
      <c r="B16" s="352"/>
      <c r="C16" s="352" t="s">
        <v>71</v>
      </c>
      <c r="D16" s="352" t="s">
        <v>72</v>
      </c>
      <c r="E16" s="281" t="s">
        <v>50</v>
      </c>
      <c r="F16" s="281" t="s">
        <v>73</v>
      </c>
      <c r="G16" s="282">
        <v>45134</v>
      </c>
      <c r="H16" s="282">
        <v>46387</v>
      </c>
      <c r="I16" s="283">
        <f t="shared" ref="I16:I44" si="0">(H16-G16)/7</f>
        <v>179</v>
      </c>
      <c r="J16" s="295">
        <v>8.5999999999999993E-2</v>
      </c>
      <c r="K16" s="284" t="s">
        <v>74</v>
      </c>
      <c r="L16" s="285">
        <f>((33.33*J16)/100)/2</f>
        <v>1.4331899999999998E-2</v>
      </c>
      <c r="M16" s="286" t="s">
        <v>75</v>
      </c>
      <c r="N16" s="281" t="s">
        <v>76</v>
      </c>
      <c r="O16" s="287" t="s">
        <v>77</v>
      </c>
      <c r="P16" s="420" t="s">
        <v>56</v>
      </c>
      <c r="Q16" s="435" t="s">
        <v>78</v>
      </c>
      <c r="R16" s="288"/>
      <c r="S16" s="288"/>
      <c r="T16" s="289"/>
    </row>
    <row r="17" spans="1:20" ht="203.25" customHeight="1" thickBot="1">
      <c r="A17" s="366"/>
      <c r="B17" s="356"/>
      <c r="C17" s="356"/>
      <c r="D17" s="356"/>
      <c r="E17" s="101" t="s">
        <v>58</v>
      </c>
      <c r="F17" s="101" t="s">
        <v>79</v>
      </c>
      <c r="G17" s="102">
        <v>45134</v>
      </c>
      <c r="H17" s="103">
        <v>46387</v>
      </c>
      <c r="I17" s="104">
        <f t="shared" si="0"/>
        <v>179</v>
      </c>
      <c r="J17" s="95" t="s">
        <v>80</v>
      </c>
      <c r="K17" s="105" t="s">
        <v>74</v>
      </c>
      <c r="L17" s="210">
        <f>((33.33*J17)/100)/2</f>
        <v>7.1659500000000001E-2</v>
      </c>
      <c r="M17" s="86" t="s">
        <v>81</v>
      </c>
      <c r="N17" s="101" t="s">
        <v>62</v>
      </c>
      <c r="O17" s="169" t="s">
        <v>82</v>
      </c>
      <c r="P17" s="421"/>
      <c r="Q17" s="470"/>
      <c r="R17" s="106"/>
      <c r="S17" s="107"/>
      <c r="T17" s="108"/>
    </row>
    <row r="18" spans="1:20" ht="88.5" customHeight="1" thickBot="1">
      <c r="A18" s="367">
        <v>2</v>
      </c>
      <c r="B18" s="375" t="s">
        <v>83</v>
      </c>
      <c r="C18" s="377" t="s">
        <v>48</v>
      </c>
      <c r="D18" s="377" t="s">
        <v>84</v>
      </c>
      <c r="E18" s="109" t="s">
        <v>50</v>
      </c>
      <c r="F18" s="109" t="s">
        <v>85</v>
      </c>
      <c r="G18" s="110">
        <v>45047</v>
      </c>
      <c r="H18" s="110">
        <v>45076</v>
      </c>
      <c r="I18" s="111">
        <f t="shared" si="0"/>
        <v>4.1428571428571432</v>
      </c>
      <c r="J18" s="112">
        <v>1</v>
      </c>
      <c r="K18" s="113" t="s">
        <v>86</v>
      </c>
      <c r="L18" s="211">
        <f>((25*J18)/100)/2</f>
        <v>0.125</v>
      </c>
      <c r="M18" s="109" t="s">
        <v>87</v>
      </c>
      <c r="N18" s="109" t="s">
        <v>88</v>
      </c>
      <c r="O18" s="170" t="s">
        <v>89</v>
      </c>
      <c r="P18" s="387" t="s">
        <v>56</v>
      </c>
      <c r="Q18" s="435" t="s">
        <v>90</v>
      </c>
      <c r="R18" s="114"/>
      <c r="S18" s="114"/>
      <c r="T18" s="115"/>
    </row>
    <row r="19" spans="1:20" ht="96" customHeight="1">
      <c r="A19" s="368"/>
      <c r="B19" s="347"/>
      <c r="C19" s="347"/>
      <c r="D19" s="347"/>
      <c r="E19" s="90" t="s">
        <v>58</v>
      </c>
      <c r="F19" s="90" t="s">
        <v>91</v>
      </c>
      <c r="G19" s="94">
        <v>45047</v>
      </c>
      <c r="H19" s="94">
        <v>45076</v>
      </c>
      <c r="I19" s="85">
        <f t="shared" si="0"/>
        <v>4.1428571428571432</v>
      </c>
      <c r="J19" s="97">
        <v>1</v>
      </c>
      <c r="K19" s="116" t="s">
        <v>92</v>
      </c>
      <c r="L19" s="211">
        <f>((25*J19)/100)/2</f>
        <v>0.125</v>
      </c>
      <c r="M19" s="90" t="s">
        <v>93</v>
      </c>
      <c r="N19" s="90" t="s">
        <v>88</v>
      </c>
      <c r="O19" s="170" t="s">
        <v>89</v>
      </c>
      <c r="P19" s="419"/>
      <c r="Q19" s="436"/>
      <c r="R19" s="98"/>
      <c r="S19" s="98"/>
      <c r="T19" s="99"/>
    </row>
    <row r="20" spans="1:20" ht="100.5" customHeight="1">
      <c r="A20" s="368"/>
      <c r="B20" s="347"/>
      <c r="C20" s="347" t="s">
        <v>63</v>
      </c>
      <c r="D20" s="347" t="s">
        <v>94</v>
      </c>
      <c r="E20" s="90" t="s">
        <v>50</v>
      </c>
      <c r="F20" s="90" t="s">
        <v>95</v>
      </c>
      <c r="G20" s="94">
        <v>45047</v>
      </c>
      <c r="H20" s="94">
        <v>45076</v>
      </c>
      <c r="I20" s="85">
        <f t="shared" si="0"/>
        <v>4.1428571428571432</v>
      </c>
      <c r="J20" s="97">
        <v>1</v>
      </c>
      <c r="K20" s="116" t="s">
        <v>96</v>
      </c>
      <c r="L20" s="211">
        <f>((25*J20)/100)/3</f>
        <v>8.3333333333333329E-2</v>
      </c>
      <c r="M20" s="90" t="s">
        <v>97</v>
      </c>
      <c r="N20" s="90" t="s">
        <v>62</v>
      </c>
      <c r="O20" s="171" t="s">
        <v>98</v>
      </c>
      <c r="P20" s="387" t="s">
        <v>56</v>
      </c>
      <c r="Q20" s="435" t="s">
        <v>99</v>
      </c>
      <c r="R20" s="98"/>
      <c r="S20" s="98"/>
      <c r="T20" s="99"/>
    </row>
    <row r="21" spans="1:20" ht="96.75" customHeight="1">
      <c r="A21" s="368"/>
      <c r="B21" s="347"/>
      <c r="C21" s="347"/>
      <c r="D21" s="347"/>
      <c r="E21" s="90" t="s">
        <v>58</v>
      </c>
      <c r="F21" s="90" t="s">
        <v>100</v>
      </c>
      <c r="G21" s="94">
        <v>45078</v>
      </c>
      <c r="H21" s="94">
        <v>45107</v>
      </c>
      <c r="I21" s="85">
        <f t="shared" si="0"/>
        <v>4.1428571428571432</v>
      </c>
      <c r="J21" s="97">
        <v>1</v>
      </c>
      <c r="K21" s="117" t="s">
        <v>101</v>
      </c>
      <c r="L21" s="211">
        <f>((25*J21)/100)/3</f>
        <v>8.3333333333333329E-2</v>
      </c>
      <c r="M21" s="90" t="s">
        <v>102</v>
      </c>
      <c r="N21" s="90" t="s">
        <v>88</v>
      </c>
      <c r="O21" s="171" t="s">
        <v>98</v>
      </c>
      <c r="P21" s="422"/>
      <c r="Q21" s="435"/>
      <c r="R21" s="98"/>
      <c r="S21" s="98"/>
      <c r="T21" s="99"/>
    </row>
    <row r="22" spans="1:20" ht="105.95" customHeight="1">
      <c r="A22" s="368"/>
      <c r="B22" s="347"/>
      <c r="C22" s="347"/>
      <c r="D22" s="347"/>
      <c r="E22" s="90" t="s">
        <v>103</v>
      </c>
      <c r="F22" s="90" t="s">
        <v>104</v>
      </c>
      <c r="G22" s="94">
        <v>45134</v>
      </c>
      <c r="H22" s="94">
        <v>45199</v>
      </c>
      <c r="I22" s="85">
        <f t="shared" si="0"/>
        <v>9.2857142857142865</v>
      </c>
      <c r="J22" s="97">
        <v>1</v>
      </c>
      <c r="K22" s="117" t="s">
        <v>105</v>
      </c>
      <c r="L22" s="211">
        <f>((25*J22)/100)/3</f>
        <v>8.3333333333333329E-2</v>
      </c>
      <c r="M22" s="90" t="s">
        <v>106</v>
      </c>
      <c r="N22" s="90" t="s">
        <v>88</v>
      </c>
      <c r="O22" s="171" t="s">
        <v>98</v>
      </c>
      <c r="P22" s="419"/>
      <c r="Q22" s="436"/>
      <c r="R22" s="98"/>
      <c r="S22" s="98"/>
      <c r="T22" s="99"/>
    </row>
    <row r="23" spans="1:20" ht="110.1" customHeight="1">
      <c r="A23" s="368"/>
      <c r="B23" s="347"/>
      <c r="C23" s="347" t="s">
        <v>71</v>
      </c>
      <c r="D23" s="347" t="s">
        <v>107</v>
      </c>
      <c r="E23" s="290" t="s">
        <v>50</v>
      </c>
      <c r="F23" s="288" t="s">
        <v>108</v>
      </c>
      <c r="G23" s="291">
        <v>45134</v>
      </c>
      <c r="H23" s="282">
        <v>46387</v>
      </c>
      <c r="I23" s="283">
        <f t="shared" si="0"/>
        <v>179</v>
      </c>
      <c r="J23" s="292">
        <v>0.56999999999999995</v>
      </c>
      <c r="K23" s="293" t="s">
        <v>109</v>
      </c>
      <c r="L23" s="285">
        <f>((25*J23)/100)/3</f>
        <v>4.7499999999999994E-2</v>
      </c>
      <c r="M23" s="286" t="s">
        <v>110</v>
      </c>
      <c r="N23" s="290" t="s">
        <v>111</v>
      </c>
      <c r="O23" s="294" t="s">
        <v>112</v>
      </c>
      <c r="P23" s="423" t="s">
        <v>56</v>
      </c>
      <c r="Q23" s="471" t="s">
        <v>113</v>
      </c>
      <c r="R23" s="98"/>
      <c r="S23" s="98"/>
      <c r="T23" s="99"/>
    </row>
    <row r="24" spans="1:20" ht="126" customHeight="1">
      <c r="A24" s="368"/>
      <c r="B24" s="347"/>
      <c r="C24" s="347"/>
      <c r="D24" s="347"/>
      <c r="E24" s="290" t="s">
        <v>58</v>
      </c>
      <c r="F24" s="290" t="s">
        <v>114</v>
      </c>
      <c r="G24" s="291">
        <v>45134</v>
      </c>
      <c r="H24" s="282">
        <v>46387</v>
      </c>
      <c r="I24" s="283">
        <f t="shared" si="0"/>
        <v>179</v>
      </c>
      <c r="J24" s="292">
        <v>0.56499999999999995</v>
      </c>
      <c r="K24" s="293" t="s">
        <v>109</v>
      </c>
      <c r="L24" s="285">
        <f t="shared" ref="L24:L25" si="1">((25*J24)/100)/3</f>
        <v>4.7083333333333331E-2</v>
      </c>
      <c r="M24" s="286" t="s">
        <v>110</v>
      </c>
      <c r="N24" s="290" t="s">
        <v>111</v>
      </c>
      <c r="O24" s="294" t="s">
        <v>112</v>
      </c>
      <c r="P24" s="424"/>
      <c r="Q24" s="471"/>
      <c r="R24" s="98"/>
      <c r="S24" s="98"/>
      <c r="T24" s="99"/>
    </row>
    <row r="25" spans="1:20" ht="113.25" customHeight="1">
      <c r="A25" s="368"/>
      <c r="B25" s="347"/>
      <c r="C25" s="347"/>
      <c r="D25" s="347"/>
      <c r="E25" s="290" t="s">
        <v>103</v>
      </c>
      <c r="F25" s="290" t="s">
        <v>115</v>
      </c>
      <c r="G25" s="291">
        <v>45134</v>
      </c>
      <c r="H25" s="282">
        <v>46387</v>
      </c>
      <c r="I25" s="283">
        <f t="shared" si="0"/>
        <v>179</v>
      </c>
      <c r="J25" s="292">
        <v>0.56699999999999995</v>
      </c>
      <c r="K25" s="293" t="s">
        <v>109</v>
      </c>
      <c r="L25" s="285">
        <f t="shared" si="1"/>
        <v>4.7249999999999993E-2</v>
      </c>
      <c r="M25" s="286" t="s">
        <v>110</v>
      </c>
      <c r="N25" s="290" t="s">
        <v>111</v>
      </c>
      <c r="O25" s="294" t="s">
        <v>112</v>
      </c>
      <c r="P25" s="425"/>
      <c r="Q25" s="472"/>
      <c r="R25" s="98"/>
      <c r="S25" s="98"/>
      <c r="T25" s="99"/>
    </row>
    <row r="26" spans="1:20" ht="138" customHeight="1">
      <c r="A26" s="369"/>
      <c r="B26" s="376"/>
      <c r="C26" s="101" t="s">
        <v>116</v>
      </c>
      <c r="D26" s="101" t="s">
        <v>117</v>
      </c>
      <c r="E26" s="101" t="s">
        <v>50</v>
      </c>
      <c r="F26" s="101" t="s">
        <v>118</v>
      </c>
      <c r="G26" s="173">
        <v>45134</v>
      </c>
      <c r="H26" s="103">
        <v>46387</v>
      </c>
      <c r="I26" s="104">
        <f t="shared" si="0"/>
        <v>179</v>
      </c>
      <c r="J26" s="118" t="s">
        <v>66</v>
      </c>
      <c r="K26" s="119" t="s">
        <v>119</v>
      </c>
      <c r="L26" s="213">
        <f>((25*J26)/100)</f>
        <v>0</v>
      </c>
      <c r="M26" s="83" t="s">
        <v>68</v>
      </c>
      <c r="N26" s="101" t="s">
        <v>111</v>
      </c>
      <c r="O26" s="107"/>
      <c r="P26" s="72" t="s">
        <v>56</v>
      </c>
      <c r="Q26" s="235" t="s">
        <v>120</v>
      </c>
      <c r="R26" s="107"/>
      <c r="S26" s="107"/>
      <c r="T26" s="108"/>
    </row>
    <row r="27" spans="1:20" ht="125.25" customHeight="1">
      <c r="A27" s="364">
        <v>3</v>
      </c>
      <c r="B27" s="374" t="s">
        <v>121</v>
      </c>
      <c r="C27" s="348" t="s">
        <v>48</v>
      </c>
      <c r="D27" s="357" t="s">
        <v>122</v>
      </c>
      <c r="E27" s="240" t="s">
        <v>50</v>
      </c>
      <c r="F27" s="109" t="s">
        <v>123</v>
      </c>
      <c r="G27" s="110">
        <v>44572</v>
      </c>
      <c r="H27" s="110">
        <v>44927</v>
      </c>
      <c r="I27" s="111">
        <f t="shared" si="0"/>
        <v>50.714285714285715</v>
      </c>
      <c r="J27" s="112">
        <v>1</v>
      </c>
      <c r="K27" s="121" t="s">
        <v>124</v>
      </c>
      <c r="L27" s="211">
        <f t="shared" ref="L27:L32" si="2">((25*J27)/100)/3</f>
        <v>8.3333333333333329E-2</v>
      </c>
      <c r="M27" s="109" t="s">
        <v>125</v>
      </c>
      <c r="N27" s="109" t="s">
        <v>126</v>
      </c>
      <c r="O27" s="174" t="s">
        <v>127</v>
      </c>
      <c r="P27" s="426" t="s">
        <v>56</v>
      </c>
      <c r="Q27" s="473" t="s">
        <v>128</v>
      </c>
      <c r="R27" s="122"/>
      <c r="S27" s="114"/>
      <c r="T27" s="115"/>
    </row>
    <row r="28" spans="1:20" ht="138" customHeight="1">
      <c r="A28" s="365"/>
      <c r="B28" s="352"/>
      <c r="C28" s="349"/>
      <c r="D28" s="390"/>
      <c r="E28" s="123" t="s">
        <v>58</v>
      </c>
      <c r="F28" s="166" t="s">
        <v>129</v>
      </c>
      <c r="G28" s="94">
        <v>44928</v>
      </c>
      <c r="H28" s="94" t="s">
        <v>130</v>
      </c>
      <c r="I28" s="85">
        <f t="shared" si="0"/>
        <v>8</v>
      </c>
      <c r="J28" s="97">
        <v>1</v>
      </c>
      <c r="K28" s="116" t="s">
        <v>105</v>
      </c>
      <c r="L28" s="211">
        <f t="shared" si="2"/>
        <v>8.3333333333333329E-2</v>
      </c>
      <c r="M28" s="90" t="s">
        <v>131</v>
      </c>
      <c r="N28" s="90" t="s">
        <v>132</v>
      </c>
      <c r="O28" s="175" t="s">
        <v>133</v>
      </c>
      <c r="P28" s="427"/>
      <c r="Q28" s="474"/>
      <c r="R28" s="124"/>
      <c r="S28" s="98"/>
      <c r="T28" s="99"/>
    </row>
    <row r="29" spans="1:20" ht="174" customHeight="1" thickBot="1">
      <c r="A29" s="365"/>
      <c r="B29" s="352"/>
      <c r="C29" s="350"/>
      <c r="D29" s="391"/>
      <c r="E29" s="123" t="s">
        <v>103</v>
      </c>
      <c r="F29" s="144" t="s">
        <v>134</v>
      </c>
      <c r="G29" s="94">
        <v>44928</v>
      </c>
      <c r="H29" s="94" t="s">
        <v>135</v>
      </c>
      <c r="I29" s="85">
        <f t="shared" si="0"/>
        <v>208.42857142857142</v>
      </c>
      <c r="J29" s="97">
        <v>1</v>
      </c>
      <c r="K29" s="117" t="s">
        <v>136</v>
      </c>
      <c r="L29" s="211">
        <f t="shared" si="2"/>
        <v>8.3333333333333329E-2</v>
      </c>
      <c r="M29" s="90" t="s">
        <v>137</v>
      </c>
      <c r="N29" s="176" t="s">
        <v>126</v>
      </c>
      <c r="O29" s="177" t="s">
        <v>138</v>
      </c>
      <c r="P29" s="428"/>
      <c r="Q29" s="475"/>
      <c r="R29" s="124"/>
      <c r="S29" s="98"/>
      <c r="T29" s="99"/>
    </row>
    <row r="30" spans="1:20" s="1" customFormat="1" ht="114.75" customHeight="1">
      <c r="A30" s="365"/>
      <c r="B30" s="352"/>
      <c r="C30" s="351" t="s">
        <v>63</v>
      </c>
      <c r="D30" s="351" t="s">
        <v>139</v>
      </c>
      <c r="E30" s="123" t="s">
        <v>50</v>
      </c>
      <c r="F30" s="98" t="s">
        <v>140</v>
      </c>
      <c r="G30" s="178">
        <v>45062</v>
      </c>
      <c r="H30" s="178">
        <v>45211</v>
      </c>
      <c r="I30" s="125">
        <f t="shared" si="0"/>
        <v>21.285714285714285</v>
      </c>
      <c r="J30" s="97">
        <v>1</v>
      </c>
      <c r="K30" s="90" t="s">
        <v>141</v>
      </c>
      <c r="L30" s="211">
        <f t="shared" si="2"/>
        <v>8.3333333333333329E-2</v>
      </c>
      <c r="M30" s="166" t="s">
        <v>142</v>
      </c>
      <c r="N30" s="90" t="s">
        <v>143</v>
      </c>
      <c r="O30" s="177" t="s">
        <v>144</v>
      </c>
      <c r="P30" s="429" t="s">
        <v>56</v>
      </c>
      <c r="Q30" s="476" t="s">
        <v>145</v>
      </c>
      <c r="R30" s="98"/>
      <c r="S30" s="98"/>
      <c r="T30" s="99"/>
    </row>
    <row r="31" spans="1:20" s="1" customFormat="1" ht="207.75" customHeight="1">
      <c r="A31" s="365"/>
      <c r="B31" s="352"/>
      <c r="C31" s="352"/>
      <c r="D31" s="352"/>
      <c r="E31" s="123" t="s">
        <v>58</v>
      </c>
      <c r="F31" s="166" t="s">
        <v>146</v>
      </c>
      <c r="G31" s="178">
        <v>45134</v>
      </c>
      <c r="H31" s="178">
        <v>45272</v>
      </c>
      <c r="I31" s="125">
        <f t="shared" si="0"/>
        <v>19.714285714285715</v>
      </c>
      <c r="J31" s="97">
        <v>1</v>
      </c>
      <c r="K31" s="90" t="s">
        <v>147</v>
      </c>
      <c r="L31" s="211">
        <f t="shared" si="2"/>
        <v>8.3333333333333329E-2</v>
      </c>
      <c r="M31" s="90" t="s">
        <v>148</v>
      </c>
      <c r="N31" s="90" t="s">
        <v>149</v>
      </c>
      <c r="O31" s="179" t="s">
        <v>150</v>
      </c>
      <c r="P31" s="430"/>
      <c r="Q31" s="476"/>
      <c r="R31" s="98"/>
      <c r="S31" s="98"/>
      <c r="T31" s="99"/>
    </row>
    <row r="32" spans="1:20" s="1" customFormat="1" ht="180.95" customHeight="1">
      <c r="A32" s="365"/>
      <c r="B32" s="352"/>
      <c r="C32" s="353"/>
      <c r="D32" s="353"/>
      <c r="E32" s="123" t="s">
        <v>103</v>
      </c>
      <c r="F32" s="98" t="s">
        <v>151</v>
      </c>
      <c r="G32" s="94">
        <v>45134</v>
      </c>
      <c r="H32" s="94">
        <v>46003</v>
      </c>
      <c r="I32" s="125">
        <f t="shared" si="0"/>
        <v>124.14285714285714</v>
      </c>
      <c r="J32" s="97">
        <v>1</v>
      </c>
      <c r="K32" s="90" t="s">
        <v>152</v>
      </c>
      <c r="L32" s="211">
        <f t="shared" si="2"/>
        <v>8.3333333333333329E-2</v>
      </c>
      <c r="M32" s="90" t="s">
        <v>153</v>
      </c>
      <c r="N32" s="90" t="s">
        <v>149</v>
      </c>
      <c r="O32" s="179" t="s">
        <v>154</v>
      </c>
      <c r="P32" s="431"/>
      <c r="Q32" s="477"/>
      <c r="R32" s="98"/>
      <c r="S32" s="98"/>
      <c r="T32" s="99"/>
    </row>
    <row r="33" spans="1:20" s="1" customFormat="1" ht="90">
      <c r="A33" s="365"/>
      <c r="B33" s="352"/>
      <c r="C33" s="127" t="s">
        <v>71</v>
      </c>
      <c r="D33" s="123" t="s">
        <v>155</v>
      </c>
      <c r="E33" s="123" t="s">
        <v>50</v>
      </c>
      <c r="F33" s="98" t="s">
        <v>156</v>
      </c>
      <c r="G33" s="94">
        <v>45062</v>
      </c>
      <c r="H33" s="94">
        <v>45211</v>
      </c>
      <c r="I33" s="125">
        <f t="shared" si="0"/>
        <v>21.285714285714285</v>
      </c>
      <c r="J33" s="97">
        <v>1</v>
      </c>
      <c r="K33" s="117" t="s">
        <v>157</v>
      </c>
      <c r="L33" s="211">
        <f>((25*J33)/100)</f>
        <v>0.25</v>
      </c>
      <c r="M33" s="90" t="s">
        <v>158</v>
      </c>
      <c r="N33" s="90" t="s">
        <v>159</v>
      </c>
      <c r="O33" s="168" t="s">
        <v>160</v>
      </c>
      <c r="P33" s="72" t="s">
        <v>161</v>
      </c>
      <c r="Q33" s="234" t="s">
        <v>162</v>
      </c>
      <c r="R33" s="98"/>
      <c r="S33" s="98"/>
      <c r="T33" s="99"/>
    </row>
    <row r="34" spans="1:20" s="1" customFormat="1" ht="129.94999999999999" customHeight="1">
      <c r="A34" s="365"/>
      <c r="B34" s="352"/>
      <c r="C34" s="354" t="s">
        <v>116</v>
      </c>
      <c r="D34" s="351" t="s">
        <v>163</v>
      </c>
      <c r="E34" s="123" t="s">
        <v>50</v>
      </c>
      <c r="F34" s="123" t="s">
        <v>164</v>
      </c>
      <c r="G34" s="94">
        <v>45134</v>
      </c>
      <c r="H34" s="94">
        <v>45272</v>
      </c>
      <c r="I34" s="125">
        <f t="shared" si="0"/>
        <v>19.714285714285715</v>
      </c>
      <c r="J34" s="128" t="s">
        <v>165</v>
      </c>
      <c r="K34" s="117" t="s">
        <v>166</v>
      </c>
      <c r="L34" s="211">
        <f>((25*J34)/100)/2</f>
        <v>0.125</v>
      </c>
      <c r="M34" s="90" t="s">
        <v>167</v>
      </c>
      <c r="N34" s="90" t="s">
        <v>168</v>
      </c>
      <c r="O34" s="180" t="s">
        <v>169</v>
      </c>
      <c r="P34" s="387" t="s">
        <v>161</v>
      </c>
      <c r="Q34" s="432" t="s">
        <v>170</v>
      </c>
      <c r="R34" s="98"/>
      <c r="S34" s="98"/>
      <c r="T34" s="99"/>
    </row>
    <row r="35" spans="1:20" s="1" customFormat="1" ht="115.5" customHeight="1">
      <c r="A35" s="366"/>
      <c r="B35" s="356"/>
      <c r="C35" s="355"/>
      <c r="D35" s="356"/>
      <c r="E35" s="101" t="s">
        <v>58</v>
      </c>
      <c r="F35" s="107" t="s">
        <v>171</v>
      </c>
      <c r="G35" s="103">
        <v>45134</v>
      </c>
      <c r="H35" s="103">
        <v>45272</v>
      </c>
      <c r="I35" s="129">
        <f t="shared" si="0"/>
        <v>19.714285714285715</v>
      </c>
      <c r="J35" s="128" t="s">
        <v>165</v>
      </c>
      <c r="K35" s="119" t="s">
        <v>172</v>
      </c>
      <c r="L35" s="211">
        <f>((25*J35)/100)/2</f>
        <v>0.125</v>
      </c>
      <c r="M35" s="101" t="s">
        <v>173</v>
      </c>
      <c r="N35" s="101" t="s">
        <v>168</v>
      </c>
      <c r="O35" s="181" t="s">
        <v>116</v>
      </c>
      <c r="P35" s="419"/>
      <c r="Q35" s="478"/>
      <c r="R35" s="107"/>
      <c r="S35" s="107"/>
      <c r="T35" s="108"/>
    </row>
    <row r="36" spans="1:20" s="1" customFormat="1" ht="123.75" customHeight="1" thickBot="1">
      <c r="A36" s="367">
        <v>4</v>
      </c>
      <c r="B36" s="377" t="s">
        <v>174</v>
      </c>
      <c r="C36" s="109" t="s">
        <v>48</v>
      </c>
      <c r="D36" s="109" t="s">
        <v>175</v>
      </c>
      <c r="E36" s="109" t="s">
        <v>50</v>
      </c>
      <c r="F36" s="114" t="s">
        <v>176</v>
      </c>
      <c r="G36" s="110">
        <v>45064</v>
      </c>
      <c r="H36" s="110">
        <v>45077</v>
      </c>
      <c r="I36" s="130">
        <f t="shared" si="0"/>
        <v>1.8571428571428572</v>
      </c>
      <c r="J36" s="112">
        <v>1</v>
      </c>
      <c r="K36" s="113" t="s">
        <v>177</v>
      </c>
      <c r="L36" s="212">
        <f>((20*J36)/100)</f>
        <v>0.2</v>
      </c>
      <c r="M36" s="109" t="s">
        <v>178</v>
      </c>
      <c r="N36" s="109" t="s">
        <v>88</v>
      </c>
      <c r="O36" s="182" t="s">
        <v>179</v>
      </c>
      <c r="P36" s="72" t="s">
        <v>161</v>
      </c>
      <c r="Q36" s="234" t="s">
        <v>180</v>
      </c>
      <c r="R36" s="131"/>
      <c r="S36" s="131"/>
      <c r="T36" s="448"/>
    </row>
    <row r="37" spans="1:20" s="1" customFormat="1" ht="120" customHeight="1">
      <c r="A37" s="368"/>
      <c r="B37" s="347"/>
      <c r="C37" s="90" t="s">
        <v>63</v>
      </c>
      <c r="D37" s="90" t="s">
        <v>181</v>
      </c>
      <c r="E37" s="90" t="s">
        <v>50</v>
      </c>
      <c r="F37" s="90" t="s">
        <v>182</v>
      </c>
      <c r="G37" s="94">
        <v>45134</v>
      </c>
      <c r="H37" s="94">
        <v>45168</v>
      </c>
      <c r="I37" s="125">
        <f t="shared" si="0"/>
        <v>4.8571428571428568</v>
      </c>
      <c r="J37" s="97">
        <v>1</v>
      </c>
      <c r="K37" s="132" t="s">
        <v>183</v>
      </c>
      <c r="L37" s="211">
        <f>((20*J37)/100)</f>
        <v>0.2</v>
      </c>
      <c r="M37" s="90" t="s">
        <v>184</v>
      </c>
      <c r="N37" s="90" t="s">
        <v>88</v>
      </c>
      <c r="O37" s="183" t="s">
        <v>185</v>
      </c>
      <c r="P37" s="72" t="s">
        <v>161</v>
      </c>
      <c r="Q37" s="234" t="s">
        <v>186</v>
      </c>
      <c r="R37" s="133"/>
      <c r="S37" s="133"/>
      <c r="T37" s="449"/>
    </row>
    <row r="38" spans="1:20" s="1" customFormat="1" ht="251.25" customHeight="1">
      <c r="A38" s="368"/>
      <c r="B38" s="347"/>
      <c r="C38" s="90" t="s">
        <v>71</v>
      </c>
      <c r="D38" s="90" t="s">
        <v>187</v>
      </c>
      <c r="E38" s="90" t="s">
        <v>50</v>
      </c>
      <c r="F38" s="83" t="s">
        <v>188</v>
      </c>
      <c r="G38" s="94">
        <v>45134</v>
      </c>
      <c r="H38" s="94">
        <v>45657</v>
      </c>
      <c r="I38" s="125">
        <f t="shared" si="0"/>
        <v>74.714285714285708</v>
      </c>
      <c r="J38" s="97">
        <v>1</v>
      </c>
      <c r="K38" s="93" t="s">
        <v>189</v>
      </c>
      <c r="L38" s="211">
        <f>((20*J38)/100)</f>
        <v>0.2</v>
      </c>
      <c r="M38" s="90" t="s">
        <v>190</v>
      </c>
      <c r="N38" s="90" t="s">
        <v>191</v>
      </c>
      <c r="O38" s="268" t="s">
        <v>192</v>
      </c>
      <c r="P38" s="72" t="s">
        <v>193</v>
      </c>
      <c r="Q38" s="234" t="s">
        <v>194</v>
      </c>
      <c r="R38" s="98"/>
      <c r="S38" s="98"/>
      <c r="T38" s="449"/>
    </row>
    <row r="39" spans="1:20" s="1" customFormat="1" ht="109.5" customHeight="1">
      <c r="A39" s="368"/>
      <c r="B39" s="347"/>
      <c r="C39" s="90" t="s">
        <v>116</v>
      </c>
      <c r="D39" s="90" t="s">
        <v>195</v>
      </c>
      <c r="E39" s="90" t="s">
        <v>50</v>
      </c>
      <c r="F39" s="90" t="s">
        <v>196</v>
      </c>
      <c r="G39" s="94">
        <v>45505</v>
      </c>
      <c r="H39" s="94">
        <v>45657</v>
      </c>
      <c r="I39" s="125">
        <f t="shared" si="0"/>
        <v>21.714285714285715</v>
      </c>
      <c r="J39" s="135" t="s">
        <v>66</v>
      </c>
      <c r="K39" s="117" t="s">
        <v>197</v>
      </c>
      <c r="L39" s="211">
        <f>((20*J39)/100)</f>
        <v>0</v>
      </c>
      <c r="M39" s="90" t="s">
        <v>68</v>
      </c>
      <c r="N39" s="90" t="s">
        <v>88</v>
      </c>
      <c r="O39" s="98"/>
      <c r="P39" s="72" t="s">
        <v>161</v>
      </c>
      <c r="Q39" s="234" t="s">
        <v>198</v>
      </c>
      <c r="R39" s="98"/>
      <c r="S39" s="98"/>
      <c r="T39" s="134"/>
    </row>
    <row r="40" spans="1:20" s="1" customFormat="1" ht="144" customHeight="1">
      <c r="A40" s="368"/>
      <c r="B40" s="347"/>
      <c r="C40" s="351" t="s">
        <v>199</v>
      </c>
      <c r="D40" s="351" t="s">
        <v>200</v>
      </c>
      <c r="E40" s="90" t="s">
        <v>50</v>
      </c>
      <c r="F40" s="90" t="s">
        <v>201</v>
      </c>
      <c r="G40" s="91">
        <v>45292</v>
      </c>
      <c r="H40" s="94">
        <v>46022</v>
      </c>
      <c r="I40" s="125">
        <f t="shared" si="0"/>
        <v>104.28571428571429</v>
      </c>
      <c r="J40" s="135" t="s">
        <v>66</v>
      </c>
      <c r="K40" s="136" t="s">
        <v>202</v>
      </c>
      <c r="L40" s="211">
        <f>((20*J40)/100)/7</f>
        <v>0</v>
      </c>
      <c r="M40" s="90" t="s">
        <v>68</v>
      </c>
      <c r="N40" s="98" t="s">
        <v>203</v>
      </c>
      <c r="O40" s="98"/>
      <c r="P40" s="387" t="s">
        <v>161</v>
      </c>
      <c r="Q40" s="435" t="s">
        <v>204</v>
      </c>
      <c r="R40" s="98"/>
      <c r="S40" s="98"/>
      <c r="T40" s="134"/>
    </row>
    <row r="41" spans="1:20" s="1" customFormat="1" ht="219.75" customHeight="1">
      <c r="A41" s="368"/>
      <c r="B41" s="347"/>
      <c r="C41" s="352"/>
      <c r="D41" s="352"/>
      <c r="E41" s="123" t="s">
        <v>58</v>
      </c>
      <c r="F41" s="90" t="s">
        <v>205</v>
      </c>
      <c r="G41" s="91">
        <v>45292</v>
      </c>
      <c r="H41" s="94">
        <v>46022</v>
      </c>
      <c r="I41" s="125">
        <f t="shared" si="0"/>
        <v>104.28571428571429</v>
      </c>
      <c r="J41" s="135" t="s">
        <v>66</v>
      </c>
      <c r="K41" s="136" t="s">
        <v>206</v>
      </c>
      <c r="L41" s="211">
        <f t="shared" ref="L41:L47" si="3">((20*J41)/100)/7</f>
        <v>0</v>
      </c>
      <c r="M41" s="90" t="s">
        <v>68</v>
      </c>
      <c r="N41" s="184" t="s">
        <v>126</v>
      </c>
      <c r="O41" s="98"/>
      <c r="P41" s="422"/>
      <c r="Q41" s="435"/>
      <c r="R41" s="98"/>
      <c r="S41" s="98"/>
      <c r="T41" s="137"/>
    </row>
    <row r="42" spans="1:20" s="1" customFormat="1" ht="205.5" customHeight="1">
      <c r="A42" s="368"/>
      <c r="B42" s="347"/>
      <c r="C42" s="352"/>
      <c r="D42" s="352"/>
      <c r="E42" s="90" t="s">
        <v>103</v>
      </c>
      <c r="F42" s="90" t="s">
        <v>207</v>
      </c>
      <c r="G42" s="91">
        <v>45292</v>
      </c>
      <c r="H42" s="94">
        <v>46022</v>
      </c>
      <c r="I42" s="125">
        <f t="shared" si="0"/>
        <v>104.28571428571429</v>
      </c>
      <c r="J42" s="135" t="s">
        <v>66</v>
      </c>
      <c r="K42" s="136" t="s">
        <v>208</v>
      </c>
      <c r="L42" s="211">
        <f t="shared" si="3"/>
        <v>0</v>
      </c>
      <c r="M42" s="90" t="s">
        <v>68</v>
      </c>
      <c r="N42" s="184" t="s">
        <v>126</v>
      </c>
      <c r="O42" s="98"/>
      <c r="P42" s="422"/>
      <c r="Q42" s="435"/>
      <c r="R42" s="98"/>
      <c r="S42" s="98"/>
      <c r="T42" s="137"/>
    </row>
    <row r="43" spans="1:20" s="1" customFormat="1" ht="280.5" customHeight="1">
      <c r="A43" s="368"/>
      <c r="B43" s="347"/>
      <c r="C43" s="352"/>
      <c r="D43" s="352"/>
      <c r="E43" s="90" t="s">
        <v>209</v>
      </c>
      <c r="F43" s="90" t="s">
        <v>210</v>
      </c>
      <c r="G43" s="91">
        <v>45292</v>
      </c>
      <c r="H43" s="94">
        <v>46022</v>
      </c>
      <c r="I43" s="125">
        <f t="shared" si="0"/>
        <v>104.28571428571429</v>
      </c>
      <c r="J43" s="135" t="s">
        <v>66</v>
      </c>
      <c r="K43" s="136" t="s">
        <v>211</v>
      </c>
      <c r="L43" s="211">
        <f t="shared" si="3"/>
        <v>0</v>
      </c>
      <c r="M43" s="90" t="s">
        <v>68</v>
      </c>
      <c r="N43" s="184" t="s">
        <v>126</v>
      </c>
      <c r="O43" s="98"/>
      <c r="P43" s="422"/>
      <c r="Q43" s="435"/>
      <c r="R43" s="98"/>
      <c r="S43" s="98"/>
      <c r="T43" s="137"/>
    </row>
    <row r="44" spans="1:20" s="1" customFormat="1" ht="296.10000000000002" customHeight="1">
      <c r="A44" s="368"/>
      <c r="B44" s="347"/>
      <c r="C44" s="352"/>
      <c r="D44" s="352"/>
      <c r="E44" s="351" t="s">
        <v>212</v>
      </c>
      <c r="F44" s="351" t="s">
        <v>213</v>
      </c>
      <c r="G44" s="399">
        <v>45292</v>
      </c>
      <c r="H44" s="401">
        <v>46022</v>
      </c>
      <c r="I44" s="139">
        <f t="shared" si="0"/>
        <v>104.28571428571429</v>
      </c>
      <c r="J44" s="407" t="s">
        <v>66</v>
      </c>
      <c r="K44" s="136" t="s">
        <v>214</v>
      </c>
      <c r="L44" s="211">
        <f t="shared" si="3"/>
        <v>0</v>
      </c>
      <c r="M44" s="90" t="s">
        <v>68</v>
      </c>
      <c r="N44" s="184" t="s">
        <v>126</v>
      </c>
      <c r="O44" s="98"/>
      <c r="P44" s="422"/>
      <c r="Q44" s="435"/>
      <c r="R44" s="98"/>
      <c r="S44" s="98"/>
      <c r="T44" s="137"/>
    </row>
    <row r="45" spans="1:20" s="1" customFormat="1" ht="44.1" customHeight="1">
      <c r="A45" s="370"/>
      <c r="B45" s="351"/>
      <c r="C45" s="352"/>
      <c r="D45" s="352"/>
      <c r="E45" s="352"/>
      <c r="F45" s="352"/>
      <c r="G45" s="400"/>
      <c r="H45" s="402"/>
      <c r="I45" s="142"/>
      <c r="J45" s="408"/>
      <c r="K45" s="136" t="s">
        <v>215</v>
      </c>
      <c r="L45" s="211">
        <f t="shared" si="3"/>
        <v>0</v>
      </c>
      <c r="M45" s="90" t="s">
        <v>68</v>
      </c>
      <c r="N45" s="98" t="s">
        <v>203</v>
      </c>
      <c r="O45" s="144"/>
      <c r="P45" s="422"/>
      <c r="Q45" s="435"/>
      <c r="R45" s="144"/>
      <c r="S45" s="144"/>
      <c r="T45" s="145"/>
    </row>
    <row r="46" spans="1:20" s="1" customFormat="1" ht="60">
      <c r="A46" s="370"/>
      <c r="B46" s="351"/>
      <c r="C46" s="352"/>
      <c r="D46" s="352"/>
      <c r="E46" s="123" t="s">
        <v>216</v>
      </c>
      <c r="F46" s="123" t="s">
        <v>217</v>
      </c>
      <c r="G46" s="91">
        <v>45292</v>
      </c>
      <c r="H46" s="94">
        <v>46022</v>
      </c>
      <c r="I46" s="146">
        <f>(H46-G46)/7</f>
        <v>104.28571428571429</v>
      </c>
      <c r="J46" s="143" t="s">
        <v>66</v>
      </c>
      <c r="K46" s="136" t="s">
        <v>218</v>
      </c>
      <c r="L46" s="211">
        <f t="shared" si="3"/>
        <v>0</v>
      </c>
      <c r="M46" s="90" t="s">
        <v>68</v>
      </c>
      <c r="N46" s="184" t="s">
        <v>126</v>
      </c>
      <c r="O46" s="144"/>
      <c r="P46" s="422"/>
      <c r="Q46" s="435"/>
      <c r="R46" s="144"/>
      <c r="S46" s="144"/>
      <c r="T46" s="145"/>
    </row>
    <row r="47" spans="1:20" s="1" customFormat="1" ht="114.75" customHeight="1">
      <c r="A47" s="369"/>
      <c r="B47" s="376"/>
      <c r="C47" s="356"/>
      <c r="D47" s="356"/>
      <c r="E47" s="101" t="s">
        <v>219</v>
      </c>
      <c r="F47" s="101" t="s">
        <v>220</v>
      </c>
      <c r="G47" s="102">
        <v>45292</v>
      </c>
      <c r="H47" s="103">
        <v>46022</v>
      </c>
      <c r="I47" s="129">
        <f t="shared" ref="I47:I103" si="4">(H47-G47)/7</f>
        <v>104.28571428571429</v>
      </c>
      <c r="J47" s="118" t="s">
        <v>66</v>
      </c>
      <c r="K47" s="119" t="s">
        <v>221</v>
      </c>
      <c r="L47" s="211">
        <f t="shared" si="3"/>
        <v>0</v>
      </c>
      <c r="M47" s="90" t="s">
        <v>68</v>
      </c>
      <c r="N47" s="123" t="s">
        <v>222</v>
      </c>
      <c r="O47" s="144"/>
      <c r="P47" s="419"/>
      <c r="Q47" s="470"/>
      <c r="R47" s="107"/>
      <c r="S47" s="107"/>
      <c r="T47" s="147"/>
    </row>
    <row r="48" spans="1:20" s="1" customFormat="1" ht="213.75" customHeight="1">
      <c r="A48" s="364">
        <v>5</v>
      </c>
      <c r="B48" s="378" t="s">
        <v>223</v>
      </c>
      <c r="C48" s="357" t="s">
        <v>48</v>
      </c>
      <c r="D48" s="357" t="s">
        <v>224</v>
      </c>
      <c r="E48" s="120" t="s">
        <v>50</v>
      </c>
      <c r="F48" s="114" t="s">
        <v>225</v>
      </c>
      <c r="G48" s="110">
        <v>45134</v>
      </c>
      <c r="H48" s="110">
        <v>46022</v>
      </c>
      <c r="I48" s="130">
        <f t="shared" si="4"/>
        <v>126.85714285714286</v>
      </c>
      <c r="J48" s="302">
        <v>7.8E-2</v>
      </c>
      <c r="K48" s="121" t="s">
        <v>226</v>
      </c>
      <c r="L48" s="212">
        <f>((50*J48)/100)/6</f>
        <v>6.4999999999999997E-3</v>
      </c>
      <c r="M48" s="303" t="s">
        <v>227</v>
      </c>
      <c r="N48" s="279" t="s">
        <v>228</v>
      </c>
      <c r="O48" s="280" t="s">
        <v>229</v>
      </c>
      <c r="P48" s="440" t="s">
        <v>230</v>
      </c>
      <c r="Q48" s="435" t="s">
        <v>231</v>
      </c>
      <c r="R48" s="114"/>
      <c r="S48" s="114"/>
      <c r="T48" s="115"/>
    </row>
    <row r="49" spans="1:20" ht="90.75" customHeight="1">
      <c r="A49" s="365"/>
      <c r="B49" s="379"/>
      <c r="C49" s="352"/>
      <c r="D49" s="352"/>
      <c r="E49" s="123" t="s">
        <v>58</v>
      </c>
      <c r="F49" s="98" t="s">
        <v>232</v>
      </c>
      <c r="G49" s="94">
        <v>45134</v>
      </c>
      <c r="H49" s="141">
        <v>46022</v>
      </c>
      <c r="I49" s="270">
        <f t="shared" si="4"/>
        <v>126.85714285714286</v>
      </c>
      <c r="J49" s="300">
        <v>7.8E-2</v>
      </c>
      <c r="K49" s="272" t="s">
        <v>226</v>
      </c>
      <c r="L49" s="225">
        <f>((50*J49)/100)/6</f>
        <v>6.4999999999999997E-3</v>
      </c>
      <c r="M49" s="301" t="s">
        <v>233</v>
      </c>
      <c r="N49" s="279" t="s">
        <v>228</v>
      </c>
      <c r="O49" s="280" t="s">
        <v>229</v>
      </c>
      <c r="P49" s="379"/>
      <c r="Q49" s="435"/>
      <c r="R49" s="98"/>
      <c r="S49" s="98"/>
      <c r="T49" s="99"/>
    </row>
    <row r="50" spans="1:20" ht="86.25" customHeight="1">
      <c r="A50" s="365"/>
      <c r="B50" s="379"/>
      <c r="C50" s="352"/>
      <c r="D50" s="352"/>
      <c r="E50" s="123" t="s">
        <v>103</v>
      </c>
      <c r="F50" s="98" t="s">
        <v>234</v>
      </c>
      <c r="G50" s="94">
        <v>45134</v>
      </c>
      <c r="H50" s="94">
        <v>46387</v>
      </c>
      <c r="I50" s="271">
        <f t="shared" si="4"/>
        <v>179</v>
      </c>
      <c r="J50" s="300">
        <v>7.8E-2</v>
      </c>
      <c r="K50" s="272" t="s">
        <v>226</v>
      </c>
      <c r="L50" s="225">
        <f t="shared" ref="L50:L53" si="5">((50*J50)/100)/6</f>
        <v>6.4999999999999997E-3</v>
      </c>
      <c r="M50" s="301" t="s">
        <v>235</v>
      </c>
      <c r="N50" s="279" t="s">
        <v>228</v>
      </c>
      <c r="O50" s="280" t="s">
        <v>229</v>
      </c>
      <c r="P50" s="379"/>
      <c r="Q50" s="435"/>
      <c r="R50" s="98"/>
      <c r="S50" s="98"/>
      <c r="T50" s="99"/>
    </row>
    <row r="51" spans="1:20" ht="86.25" customHeight="1">
      <c r="A51" s="365"/>
      <c r="B51" s="379"/>
      <c r="C51" s="352"/>
      <c r="D51" s="352"/>
      <c r="E51" s="123" t="s">
        <v>209</v>
      </c>
      <c r="F51" s="98" t="s">
        <v>236</v>
      </c>
      <c r="G51" s="94">
        <v>45134</v>
      </c>
      <c r="H51" s="94">
        <v>46387</v>
      </c>
      <c r="I51" s="271">
        <f t="shared" si="4"/>
        <v>179</v>
      </c>
      <c r="J51" s="300">
        <v>7.8E-2</v>
      </c>
      <c r="K51" s="272" t="s">
        <v>226</v>
      </c>
      <c r="L51" s="225">
        <f t="shared" si="5"/>
        <v>6.4999999999999997E-3</v>
      </c>
      <c r="M51" s="301" t="s">
        <v>237</v>
      </c>
      <c r="N51" s="279" t="s">
        <v>228</v>
      </c>
      <c r="O51" s="280" t="s">
        <v>229</v>
      </c>
      <c r="P51" s="379"/>
      <c r="Q51" s="435"/>
      <c r="R51" s="98"/>
      <c r="S51" s="98"/>
      <c r="T51" s="99"/>
    </row>
    <row r="52" spans="1:20" ht="87.75" customHeight="1">
      <c r="A52" s="365"/>
      <c r="B52" s="379"/>
      <c r="C52" s="352"/>
      <c r="D52" s="352"/>
      <c r="E52" s="123" t="s">
        <v>212</v>
      </c>
      <c r="F52" s="90" t="s">
        <v>238</v>
      </c>
      <c r="G52" s="94">
        <v>45134</v>
      </c>
      <c r="H52" s="94">
        <v>46387</v>
      </c>
      <c r="I52" s="271">
        <f t="shared" si="4"/>
        <v>179</v>
      </c>
      <c r="J52" s="300">
        <v>7.8E-2</v>
      </c>
      <c r="K52" s="272" t="s">
        <v>226</v>
      </c>
      <c r="L52" s="225">
        <f t="shared" si="5"/>
        <v>6.4999999999999997E-3</v>
      </c>
      <c r="M52" s="301" t="s">
        <v>239</v>
      </c>
      <c r="N52" s="279" t="s">
        <v>228</v>
      </c>
      <c r="O52" s="280" t="s">
        <v>229</v>
      </c>
      <c r="P52" s="379"/>
      <c r="Q52" s="435"/>
      <c r="R52" s="98"/>
      <c r="S52" s="98"/>
      <c r="T52" s="99"/>
    </row>
    <row r="53" spans="1:20" ht="204.95" customHeight="1">
      <c r="A53" s="365"/>
      <c r="B53" s="379"/>
      <c r="C53" s="353"/>
      <c r="D53" s="353"/>
      <c r="E53" s="123" t="s">
        <v>216</v>
      </c>
      <c r="F53" s="166" t="s">
        <v>240</v>
      </c>
      <c r="G53" s="94">
        <v>45134</v>
      </c>
      <c r="H53" s="94">
        <v>46387</v>
      </c>
      <c r="I53" s="271">
        <f t="shared" si="4"/>
        <v>179</v>
      </c>
      <c r="J53" s="300">
        <v>7.8E-2</v>
      </c>
      <c r="K53" s="272" t="s">
        <v>226</v>
      </c>
      <c r="L53" s="225">
        <f t="shared" si="5"/>
        <v>6.4999999999999997E-3</v>
      </c>
      <c r="M53" s="90" t="s">
        <v>241</v>
      </c>
      <c r="N53" s="269" t="s">
        <v>228</v>
      </c>
      <c r="O53" s="168" t="s">
        <v>242</v>
      </c>
      <c r="P53" s="419"/>
      <c r="Q53" s="436"/>
      <c r="R53" s="98"/>
      <c r="S53" s="98"/>
      <c r="T53" s="99"/>
    </row>
    <row r="54" spans="1:20" ht="96" customHeight="1">
      <c r="A54" s="365"/>
      <c r="B54" s="379"/>
      <c r="C54" s="352" t="s">
        <v>63</v>
      </c>
      <c r="D54" s="352" t="s">
        <v>243</v>
      </c>
      <c r="E54" s="123" t="s">
        <v>50</v>
      </c>
      <c r="F54" s="123" t="s">
        <v>244</v>
      </c>
      <c r="G54" s="94">
        <v>45134</v>
      </c>
      <c r="H54" s="94">
        <v>45323</v>
      </c>
      <c r="I54" s="146">
        <f t="shared" si="4"/>
        <v>27</v>
      </c>
      <c r="J54" s="128" t="s">
        <v>165</v>
      </c>
      <c r="K54" s="117" t="s">
        <v>245</v>
      </c>
      <c r="L54" s="211">
        <f>((50*J54)/100)/8</f>
        <v>6.25E-2</v>
      </c>
      <c r="M54" s="90" t="s">
        <v>246</v>
      </c>
      <c r="N54" s="81" t="s">
        <v>247</v>
      </c>
      <c r="O54" s="274" t="s">
        <v>248</v>
      </c>
      <c r="P54" s="387" t="s">
        <v>230</v>
      </c>
      <c r="Q54" s="435" t="s">
        <v>249</v>
      </c>
      <c r="R54" s="98"/>
      <c r="S54" s="98"/>
      <c r="T54" s="99"/>
    </row>
    <row r="55" spans="1:20" ht="243" customHeight="1">
      <c r="A55" s="365"/>
      <c r="B55" s="379"/>
      <c r="C55" s="352"/>
      <c r="D55" s="352"/>
      <c r="E55" s="123" t="s">
        <v>58</v>
      </c>
      <c r="F55" s="98" t="s">
        <v>250</v>
      </c>
      <c r="G55" s="94">
        <v>45134</v>
      </c>
      <c r="H55" s="94">
        <v>46022</v>
      </c>
      <c r="I55" s="146">
        <f t="shared" si="4"/>
        <v>126.85714285714286</v>
      </c>
      <c r="J55" s="128" t="s">
        <v>251</v>
      </c>
      <c r="K55" s="117" t="s">
        <v>226</v>
      </c>
      <c r="L55" s="211">
        <f t="shared" ref="L55:L61" si="6">((50*J55)/100)/8</f>
        <v>1.3749999999999999E-3</v>
      </c>
      <c r="M55" s="90" t="s">
        <v>252</v>
      </c>
      <c r="N55" s="90" t="s">
        <v>247</v>
      </c>
      <c r="O55" s="274" t="s">
        <v>248</v>
      </c>
      <c r="P55" s="422"/>
      <c r="Q55" s="435"/>
      <c r="R55" s="98"/>
      <c r="S55" s="98"/>
      <c r="T55" s="99"/>
    </row>
    <row r="56" spans="1:20" s="296" customFormat="1" ht="150" customHeight="1">
      <c r="A56" s="365"/>
      <c r="B56" s="379"/>
      <c r="C56" s="352"/>
      <c r="D56" s="352"/>
      <c r="E56" s="123" t="s">
        <v>103</v>
      </c>
      <c r="F56" s="98" t="s">
        <v>253</v>
      </c>
      <c r="G56" s="94">
        <v>45134</v>
      </c>
      <c r="H56" s="94">
        <v>46022</v>
      </c>
      <c r="I56" s="146">
        <f t="shared" si="4"/>
        <v>126.85714285714286</v>
      </c>
      <c r="J56" s="128" t="s">
        <v>251</v>
      </c>
      <c r="K56" s="117" t="s">
        <v>226</v>
      </c>
      <c r="L56" s="211">
        <f t="shared" si="6"/>
        <v>1.3749999999999999E-3</v>
      </c>
      <c r="M56" s="90" t="s">
        <v>254</v>
      </c>
      <c r="N56" s="90" t="s">
        <v>247</v>
      </c>
      <c r="O56" s="274" t="s">
        <v>248</v>
      </c>
      <c r="P56" s="422"/>
      <c r="Q56" s="435"/>
      <c r="R56" s="98"/>
      <c r="S56" s="98"/>
      <c r="T56" s="99"/>
    </row>
    <row r="57" spans="1:20" ht="90.75" customHeight="1">
      <c r="A57" s="365"/>
      <c r="B57" s="379"/>
      <c r="C57" s="352"/>
      <c r="D57" s="352"/>
      <c r="E57" s="123" t="s">
        <v>209</v>
      </c>
      <c r="F57" s="98" t="s">
        <v>255</v>
      </c>
      <c r="G57" s="94">
        <v>45134</v>
      </c>
      <c r="H57" s="94">
        <v>46387</v>
      </c>
      <c r="I57" s="146">
        <f t="shared" si="4"/>
        <v>179</v>
      </c>
      <c r="J57" s="128" t="s">
        <v>251</v>
      </c>
      <c r="K57" s="117" t="s">
        <v>226</v>
      </c>
      <c r="L57" s="211">
        <f t="shared" si="6"/>
        <v>1.3749999999999999E-3</v>
      </c>
      <c r="M57" s="90" t="s">
        <v>256</v>
      </c>
      <c r="N57" s="90" t="s">
        <v>247</v>
      </c>
      <c r="O57" s="274" t="s">
        <v>248</v>
      </c>
      <c r="P57" s="422"/>
      <c r="Q57" s="435"/>
      <c r="R57" s="98"/>
      <c r="S57" s="98"/>
      <c r="T57" s="99"/>
    </row>
    <row r="58" spans="1:20" ht="159" customHeight="1">
      <c r="A58" s="365"/>
      <c r="B58" s="379"/>
      <c r="C58" s="352"/>
      <c r="D58" s="352"/>
      <c r="E58" s="123" t="s">
        <v>212</v>
      </c>
      <c r="F58" s="90" t="s">
        <v>257</v>
      </c>
      <c r="G58" s="94">
        <v>45134</v>
      </c>
      <c r="H58" s="94">
        <v>46387</v>
      </c>
      <c r="I58" s="146">
        <f t="shared" si="4"/>
        <v>179</v>
      </c>
      <c r="J58" s="128" t="s">
        <v>251</v>
      </c>
      <c r="K58" s="117" t="s">
        <v>226</v>
      </c>
      <c r="L58" s="211">
        <f t="shared" si="6"/>
        <v>1.3749999999999999E-3</v>
      </c>
      <c r="M58" s="90" t="s">
        <v>258</v>
      </c>
      <c r="N58" s="90" t="s">
        <v>247</v>
      </c>
      <c r="O58" s="274" t="s">
        <v>248</v>
      </c>
      <c r="P58" s="422"/>
      <c r="Q58" s="435"/>
      <c r="R58" s="98"/>
      <c r="S58" s="98"/>
      <c r="T58" s="99"/>
    </row>
    <row r="59" spans="1:20" ht="143.1" customHeight="1">
      <c r="A59" s="365"/>
      <c r="B59" s="379"/>
      <c r="C59" s="352"/>
      <c r="D59" s="352"/>
      <c r="E59" s="123" t="s">
        <v>216</v>
      </c>
      <c r="F59" s="98" t="s">
        <v>259</v>
      </c>
      <c r="G59" s="94">
        <v>45134</v>
      </c>
      <c r="H59" s="94">
        <v>46387</v>
      </c>
      <c r="I59" s="146">
        <f t="shared" si="4"/>
        <v>179</v>
      </c>
      <c r="J59" s="128" t="s">
        <v>251</v>
      </c>
      <c r="K59" s="117" t="s">
        <v>226</v>
      </c>
      <c r="L59" s="211">
        <f t="shared" si="6"/>
        <v>1.3749999999999999E-3</v>
      </c>
      <c r="M59" s="90" t="s">
        <v>260</v>
      </c>
      <c r="N59" s="90" t="s">
        <v>247</v>
      </c>
      <c r="O59" s="274" t="s">
        <v>248</v>
      </c>
      <c r="P59" s="422"/>
      <c r="Q59" s="435"/>
      <c r="R59" s="144"/>
      <c r="S59" s="144"/>
      <c r="T59" s="149"/>
    </row>
    <row r="60" spans="1:20" ht="300" customHeight="1">
      <c r="A60" s="365"/>
      <c r="B60" s="379"/>
      <c r="C60" s="352"/>
      <c r="D60" s="352"/>
      <c r="E60" s="123" t="s">
        <v>219</v>
      </c>
      <c r="F60" s="90" t="s">
        <v>261</v>
      </c>
      <c r="G60" s="94">
        <v>45134</v>
      </c>
      <c r="H60" s="94">
        <v>46387</v>
      </c>
      <c r="I60" s="146">
        <f t="shared" si="4"/>
        <v>179</v>
      </c>
      <c r="J60" s="128" t="s">
        <v>251</v>
      </c>
      <c r="K60" s="117" t="s">
        <v>226</v>
      </c>
      <c r="L60" s="211">
        <f t="shared" si="6"/>
        <v>1.3749999999999999E-3</v>
      </c>
      <c r="M60" s="90" t="s">
        <v>262</v>
      </c>
      <c r="N60" s="90" t="s">
        <v>247</v>
      </c>
      <c r="O60" s="274" t="s">
        <v>248</v>
      </c>
      <c r="P60" s="422"/>
      <c r="Q60" s="435"/>
      <c r="R60" s="144"/>
      <c r="S60" s="144"/>
      <c r="T60" s="149"/>
    </row>
    <row r="61" spans="1:20" ht="137.25" customHeight="1">
      <c r="A61" s="366"/>
      <c r="B61" s="380"/>
      <c r="C61" s="356"/>
      <c r="D61" s="356"/>
      <c r="E61" s="101" t="s">
        <v>263</v>
      </c>
      <c r="F61" s="101" t="s">
        <v>264</v>
      </c>
      <c r="G61" s="103">
        <v>45083</v>
      </c>
      <c r="H61" s="103">
        <v>45291</v>
      </c>
      <c r="I61" s="129">
        <f t="shared" si="4"/>
        <v>29.714285714285715</v>
      </c>
      <c r="J61" s="150" t="s">
        <v>165</v>
      </c>
      <c r="K61" s="119" t="s">
        <v>265</v>
      </c>
      <c r="L61" s="275">
        <f t="shared" si="6"/>
        <v>6.25E-2</v>
      </c>
      <c r="M61" s="101" t="s">
        <v>266</v>
      </c>
      <c r="N61" s="100" t="s">
        <v>247</v>
      </c>
      <c r="O61" s="169" t="s">
        <v>267</v>
      </c>
      <c r="P61" s="419"/>
      <c r="Q61" s="470"/>
      <c r="R61" s="107"/>
      <c r="S61" s="107"/>
      <c r="T61" s="108"/>
    </row>
    <row r="62" spans="1:20" ht="171" customHeight="1">
      <c r="A62" s="371">
        <v>6</v>
      </c>
      <c r="B62" s="381" t="s">
        <v>268</v>
      </c>
      <c r="C62" s="185" t="s">
        <v>48</v>
      </c>
      <c r="D62" s="185" t="s">
        <v>269</v>
      </c>
      <c r="E62" s="185" t="s">
        <v>50</v>
      </c>
      <c r="F62" s="185" t="s">
        <v>270</v>
      </c>
      <c r="G62" s="186">
        <v>44409</v>
      </c>
      <c r="H62" s="186">
        <v>44926</v>
      </c>
      <c r="I62" s="151">
        <f t="shared" si="4"/>
        <v>73.857142857142861</v>
      </c>
      <c r="J62" s="187" t="s">
        <v>165</v>
      </c>
      <c r="K62" s="187" t="s">
        <v>271</v>
      </c>
      <c r="L62" s="227">
        <f>((11.11*J62)/100)</f>
        <v>0.11109999999999999</v>
      </c>
      <c r="M62" s="185" t="s">
        <v>272</v>
      </c>
      <c r="N62" s="185" t="s">
        <v>88</v>
      </c>
      <c r="O62" s="188" t="s">
        <v>271</v>
      </c>
      <c r="P62" s="440" t="s">
        <v>230</v>
      </c>
      <c r="Q62" s="479" t="s">
        <v>273</v>
      </c>
      <c r="R62" s="189"/>
      <c r="S62" s="189"/>
      <c r="T62" s="190"/>
    </row>
    <row r="63" spans="1:20" ht="119.25" customHeight="1">
      <c r="A63" s="481"/>
      <c r="B63" s="482"/>
      <c r="C63" s="358" t="s">
        <v>63</v>
      </c>
      <c r="D63" s="392" t="s">
        <v>274</v>
      </c>
      <c r="E63" s="98" t="s">
        <v>50</v>
      </c>
      <c r="F63" s="98" t="s">
        <v>275</v>
      </c>
      <c r="G63" s="191">
        <v>44986</v>
      </c>
      <c r="H63" s="172">
        <v>45077</v>
      </c>
      <c r="I63" s="146">
        <f t="shared" si="4"/>
        <v>13</v>
      </c>
      <c r="J63" s="116" t="s">
        <v>165</v>
      </c>
      <c r="K63" s="116" t="s">
        <v>276</v>
      </c>
      <c r="L63" s="215">
        <f>((11.11*J63)/100)/2</f>
        <v>5.5549999999999995E-2</v>
      </c>
      <c r="M63" s="98" t="s">
        <v>277</v>
      </c>
      <c r="N63" s="98" t="s">
        <v>88</v>
      </c>
      <c r="O63" s="192" t="s">
        <v>278</v>
      </c>
      <c r="P63" s="379"/>
      <c r="Q63" s="479"/>
      <c r="R63" s="193"/>
      <c r="S63" s="193"/>
      <c r="T63" s="137"/>
    </row>
    <row r="64" spans="1:20" ht="143.25" customHeight="1">
      <c r="A64" s="481"/>
      <c r="B64" s="482"/>
      <c r="C64" s="483"/>
      <c r="D64" s="393"/>
      <c r="E64" s="98" t="s">
        <v>58</v>
      </c>
      <c r="F64" s="98" t="s">
        <v>279</v>
      </c>
      <c r="G64" s="172">
        <v>45047</v>
      </c>
      <c r="H64" s="172">
        <v>45107</v>
      </c>
      <c r="I64" s="146">
        <f t="shared" si="4"/>
        <v>8.5714285714285712</v>
      </c>
      <c r="J64" s="116" t="s">
        <v>165</v>
      </c>
      <c r="K64" s="116" t="s">
        <v>280</v>
      </c>
      <c r="L64" s="226">
        <f>((11.11*J64)/100)/2</f>
        <v>5.5549999999999995E-2</v>
      </c>
      <c r="M64" s="98" t="s">
        <v>281</v>
      </c>
      <c r="N64" s="98" t="s">
        <v>88</v>
      </c>
      <c r="O64" s="192" t="s">
        <v>282</v>
      </c>
      <c r="P64" s="379"/>
      <c r="Q64" s="479"/>
      <c r="R64" s="193"/>
      <c r="S64" s="193"/>
      <c r="T64" s="152"/>
    </row>
    <row r="65" spans="1:20" ht="104.25" customHeight="1">
      <c r="A65" s="481"/>
      <c r="B65" s="482"/>
      <c r="C65" s="98" t="s">
        <v>71</v>
      </c>
      <c r="D65" s="194" t="s">
        <v>283</v>
      </c>
      <c r="E65" s="98" t="s">
        <v>50</v>
      </c>
      <c r="F65" s="98" t="s">
        <v>284</v>
      </c>
      <c r="G65" s="172">
        <v>44815</v>
      </c>
      <c r="H65" s="94">
        <v>45260</v>
      </c>
      <c r="I65" s="146">
        <f t="shared" si="4"/>
        <v>63.571428571428569</v>
      </c>
      <c r="J65" s="116" t="s">
        <v>165</v>
      </c>
      <c r="K65" s="116" t="s">
        <v>285</v>
      </c>
      <c r="L65" s="214">
        <f>((11.11*J65)/100)</f>
        <v>0.11109999999999999</v>
      </c>
      <c r="M65" s="98" t="s">
        <v>286</v>
      </c>
      <c r="N65" s="98" t="s">
        <v>88</v>
      </c>
      <c r="O65" s="192" t="s">
        <v>287</v>
      </c>
      <c r="P65" s="379"/>
      <c r="Q65" s="479"/>
      <c r="R65" s="193"/>
      <c r="S65" s="193"/>
      <c r="T65" s="152"/>
    </row>
    <row r="66" spans="1:20" ht="186" customHeight="1">
      <c r="A66" s="481"/>
      <c r="B66" s="482"/>
      <c r="C66" s="98" t="s">
        <v>199</v>
      </c>
      <c r="D66" s="194" t="s">
        <v>288</v>
      </c>
      <c r="E66" s="98" t="s">
        <v>50</v>
      </c>
      <c r="F66" s="98" t="s">
        <v>289</v>
      </c>
      <c r="G66" s="94">
        <v>45200</v>
      </c>
      <c r="H66" s="94">
        <v>45260</v>
      </c>
      <c r="I66" s="146">
        <f t="shared" si="4"/>
        <v>8.5714285714285712</v>
      </c>
      <c r="J66" s="116" t="s">
        <v>165</v>
      </c>
      <c r="K66" s="116" t="s">
        <v>290</v>
      </c>
      <c r="L66" s="215">
        <f>((11.11*J66)/100)</f>
        <v>0.11109999999999999</v>
      </c>
      <c r="M66" s="98" t="s">
        <v>291</v>
      </c>
      <c r="N66" s="98" t="s">
        <v>88</v>
      </c>
      <c r="O66" s="171" t="s">
        <v>292</v>
      </c>
      <c r="P66" s="379"/>
      <c r="Q66" s="479"/>
      <c r="R66" s="98"/>
      <c r="S66" s="98"/>
      <c r="T66" s="152"/>
    </row>
    <row r="67" spans="1:20" ht="43.5">
      <c r="A67" s="481"/>
      <c r="B67" s="482"/>
      <c r="C67" s="358" t="s">
        <v>116</v>
      </c>
      <c r="D67" s="358" t="s">
        <v>293</v>
      </c>
      <c r="E67" s="98" t="s">
        <v>50</v>
      </c>
      <c r="F67" s="98" t="s">
        <v>294</v>
      </c>
      <c r="G67" s="94">
        <v>44166</v>
      </c>
      <c r="H67" s="94">
        <v>44166</v>
      </c>
      <c r="I67" s="146">
        <f t="shared" si="4"/>
        <v>0</v>
      </c>
      <c r="J67" s="187" t="s">
        <v>165</v>
      </c>
      <c r="K67" s="116" t="s">
        <v>295</v>
      </c>
      <c r="L67" s="215">
        <f>((11.11*J67)/100)/2</f>
        <v>5.5549999999999995E-2</v>
      </c>
      <c r="M67" s="98" t="s">
        <v>296</v>
      </c>
      <c r="N67" s="98" t="s">
        <v>88</v>
      </c>
      <c r="O67" s="171" t="s">
        <v>297</v>
      </c>
      <c r="P67" s="379"/>
      <c r="Q67" s="479"/>
      <c r="R67" s="98"/>
      <c r="S67" s="98"/>
      <c r="T67" s="152"/>
    </row>
    <row r="68" spans="1:20" ht="129.75">
      <c r="A68" s="481"/>
      <c r="B68" s="482"/>
      <c r="C68" s="483"/>
      <c r="D68" s="483"/>
      <c r="E68" s="98" t="s">
        <v>58</v>
      </c>
      <c r="F68" s="98" t="s">
        <v>298</v>
      </c>
      <c r="G68" s="195">
        <v>45047</v>
      </c>
      <c r="H68" s="94">
        <v>45260</v>
      </c>
      <c r="I68" s="146">
        <f t="shared" si="4"/>
        <v>30.428571428571427</v>
      </c>
      <c r="J68" s="116" t="s">
        <v>165</v>
      </c>
      <c r="K68" s="116" t="s">
        <v>299</v>
      </c>
      <c r="L68" s="215">
        <f>((11.11*J68)/100)/2</f>
        <v>5.5549999999999995E-2</v>
      </c>
      <c r="M68" s="98" t="s">
        <v>300</v>
      </c>
      <c r="N68" s="98" t="s">
        <v>88</v>
      </c>
      <c r="O68" s="171" t="s">
        <v>301</v>
      </c>
      <c r="P68" s="379"/>
      <c r="Q68" s="479"/>
      <c r="R68" s="98"/>
      <c r="S68" s="98"/>
      <c r="T68" s="152"/>
    </row>
    <row r="69" spans="1:20" ht="145.5" customHeight="1">
      <c r="A69" s="481"/>
      <c r="B69" s="482"/>
      <c r="C69" s="358" t="s">
        <v>302</v>
      </c>
      <c r="D69" s="358" t="s">
        <v>303</v>
      </c>
      <c r="E69" s="98" t="s">
        <v>50</v>
      </c>
      <c r="F69" s="98" t="s">
        <v>304</v>
      </c>
      <c r="G69" s="195">
        <v>45323</v>
      </c>
      <c r="H69" s="94">
        <v>45381</v>
      </c>
      <c r="I69" s="146">
        <f t="shared" si="4"/>
        <v>8.2857142857142865</v>
      </c>
      <c r="J69" s="116" t="s">
        <v>165</v>
      </c>
      <c r="K69" s="116" t="s">
        <v>305</v>
      </c>
      <c r="L69" s="215">
        <f t="shared" ref="L69:L72" si="7">((11.11*J69)/100)/2</f>
        <v>5.5549999999999995E-2</v>
      </c>
      <c r="M69" s="98" t="s">
        <v>306</v>
      </c>
      <c r="N69" s="98" t="s">
        <v>88</v>
      </c>
      <c r="O69" s="276" t="s">
        <v>307</v>
      </c>
      <c r="P69" s="379"/>
      <c r="Q69" s="479"/>
      <c r="R69" s="98"/>
      <c r="S69" s="98"/>
      <c r="T69" s="152"/>
    </row>
    <row r="70" spans="1:20" ht="81.75" customHeight="1">
      <c r="A70" s="481"/>
      <c r="B70" s="482"/>
      <c r="C70" s="483"/>
      <c r="D70" s="483"/>
      <c r="E70" s="98" t="s">
        <v>58</v>
      </c>
      <c r="F70" s="88" t="s">
        <v>308</v>
      </c>
      <c r="G70" s="196">
        <v>45323</v>
      </c>
      <c r="H70" s="91">
        <v>45381</v>
      </c>
      <c r="I70" s="146">
        <f t="shared" si="4"/>
        <v>8.2857142857142865</v>
      </c>
      <c r="J70" s="116" t="s">
        <v>165</v>
      </c>
      <c r="K70" s="116" t="s">
        <v>305</v>
      </c>
      <c r="L70" s="215">
        <f t="shared" si="7"/>
        <v>5.5549999999999995E-2</v>
      </c>
      <c r="M70" s="98" t="s">
        <v>309</v>
      </c>
      <c r="N70" s="98" t="s">
        <v>88</v>
      </c>
      <c r="O70" s="276" t="s">
        <v>310</v>
      </c>
      <c r="P70" s="379"/>
      <c r="Q70" s="479"/>
      <c r="R70" s="98"/>
      <c r="S70" s="98"/>
      <c r="T70" s="152"/>
    </row>
    <row r="71" spans="1:20" ht="106.5" customHeight="1">
      <c r="A71" s="481"/>
      <c r="B71" s="482"/>
      <c r="C71" s="358" t="s">
        <v>311</v>
      </c>
      <c r="D71" s="394" t="s">
        <v>312</v>
      </c>
      <c r="E71" s="98" t="s">
        <v>50</v>
      </c>
      <c r="F71" s="88" t="s">
        <v>313</v>
      </c>
      <c r="G71" s="196">
        <v>45323</v>
      </c>
      <c r="H71" s="91">
        <v>45381</v>
      </c>
      <c r="I71" s="146">
        <f t="shared" si="4"/>
        <v>8.2857142857142865</v>
      </c>
      <c r="J71" s="116" t="s">
        <v>165</v>
      </c>
      <c r="K71" s="116" t="s">
        <v>314</v>
      </c>
      <c r="L71" s="215">
        <f t="shared" si="7"/>
        <v>5.5549999999999995E-2</v>
      </c>
      <c r="M71" s="98" t="s">
        <v>315</v>
      </c>
      <c r="N71" s="98" t="s">
        <v>88</v>
      </c>
      <c r="O71" s="276" t="s">
        <v>316</v>
      </c>
      <c r="P71" s="379"/>
      <c r="Q71" s="479"/>
      <c r="R71" s="98"/>
      <c r="S71" s="98"/>
      <c r="T71" s="152"/>
    </row>
    <row r="72" spans="1:20" ht="62.25" customHeight="1">
      <c r="A72" s="481"/>
      <c r="B72" s="482"/>
      <c r="C72" s="483"/>
      <c r="D72" s="483"/>
      <c r="E72" s="98" t="s">
        <v>58</v>
      </c>
      <c r="F72" s="88" t="s">
        <v>308</v>
      </c>
      <c r="G72" s="196">
        <v>45323</v>
      </c>
      <c r="H72" s="91">
        <v>45381</v>
      </c>
      <c r="I72" s="146">
        <f t="shared" si="4"/>
        <v>8.2857142857142865</v>
      </c>
      <c r="J72" s="116" t="s">
        <v>165</v>
      </c>
      <c r="K72" s="116" t="s">
        <v>314</v>
      </c>
      <c r="L72" s="215">
        <f t="shared" si="7"/>
        <v>5.5549999999999995E-2</v>
      </c>
      <c r="M72" s="98" t="s">
        <v>317</v>
      </c>
      <c r="N72" s="98" t="s">
        <v>88</v>
      </c>
      <c r="O72" s="276" t="s">
        <v>316</v>
      </c>
      <c r="P72" s="379"/>
      <c r="Q72" s="479"/>
      <c r="R72" s="98"/>
      <c r="S72" s="98"/>
      <c r="T72" s="152"/>
    </row>
    <row r="73" spans="1:20" ht="166.5" customHeight="1">
      <c r="A73" s="481"/>
      <c r="B73" s="482"/>
      <c r="C73" s="98" t="s">
        <v>318</v>
      </c>
      <c r="D73" s="197" t="s">
        <v>319</v>
      </c>
      <c r="E73" s="98" t="s">
        <v>50</v>
      </c>
      <c r="F73" s="197" t="s">
        <v>320</v>
      </c>
      <c r="G73" s="195">
        <v>45383</v>
      </c>
      <c r="H73" s="94">
        <v>45473</v>
      </c>
      <c r="I73" s="146">
        <f t="shared" si="4"/>
        <v>12.857142857142858</v>
      </c>
      <c r="J73" s="116" t="s">
        <v>66</v>
      </c>
      <c r="K73" s="116" t="s">
        <v>321</v>
      </c>
      <c r="L73" s="215">
        <f>((11.11*J73)/100)</f>
        <v>0</v>
      </c>
      <c r="M73" s="83" t="s">
        <v>68</v>
      </c>
      <c r="N73" s="98" t="s">
        <v>88</v>
      </c>
      <c r="O73" s="98"/>
      <c r="P73" s="379"/>
      <c r="Q73" s="479"/>
      <c r="R73" s="98"/>
      <c r="S73" s="98"/>
      <c r="T73" s="152"/>
    </row>
    <row r="74" spans="1:20" ht="130.5" customHeight="1">
      <c r="A74" s="481"/>
      <c r="B74" s="482"/>
      <c r="C74" s="358" t="s">
        <v>322</v>
      </c>
      <c r="D74" s="394" t="s">
        <v>323</v>
      </c>
      <c r="E74" s="98" t="s">
        <v>50</v>
      </c>
      <c r="F74" s="197" t="s">
        <v>324</v>
      </c>
      <c r="G74" s="195">
        <v>45474</v>
      </c>
      <c r="H74" s="94">
        <v>46022</v>
      </c>
      <c r="I74" s="146">
        <f t="shared" si="4"/>
        <v>78.285714285714292</v>
      </c>
      <c r="J74" s="116" t="s">
        <v>66</v>
      </c>
      <c r="K74" s="116" t="s">
        <v>325</v>
      </c>
      <c r="L74" s="215">
        <f>((11.11*J74)/100)/4</f>
        <v>0</v>
      </c>
      <c r="M74" s="83" t="s">
        <v>68</v>
      </c>
      <c r="N74" s="98" t="s">
        <v>88</v>
      </c>
      <c r="O74" s="98"/>
      <c r="P74" s="379"/>
      <c r="Q74" s="479"/>
      <c r="R74" s="98"/>
      <c r="S74" s="98"/>
      <c r="T74" s="152"/>
    </row>
    <row r="75" spans="1:20" ht="136.5" customHeight="1">
      <c r="A75" s="481"/>
      <c r="B75" s="482"/>
      <c r="C75" s="483"/>
      <c r="D75" s="483"/>
      <c r="E75" s="98" t="s">
        <v>58</v>
      </c>
      <c r="F75" s="197" t="s">
        <v>326</v>
      </c>
      <c r="G75" s="195">
        <v>45474</v>
      </c>
      <c r="H75" s="94" t="s">
        <v>327</v>
      </c>
      <c r="I75" s="146">
        <v>78</v>
      </c>
      <c r="J75" s="116" t="s">
        <v>66</v>
      </c>
      <c r="K75" s="116" t="s">
        <v>328</v>
      </c>
      <c r="L75" s="215">
        <f t="shared" ref="L75:L77" si="8">((11.11*J75)/100)/4</f>
        <v>0</v>
      </c>
      <c r="M75" s="83" t="s">
        <v>68</v>
      </c>
      <c r="N75" s="98" t="s">
        <v>88</v>
      </c>
      <c r="O75" s="98"/>
      <c r="P75" s="379"/>
      <c r="Q75" s="479"/>
      <c r="R75" s="98"/>
      <c r="S75" s="98"/>
      <c r="T75" s="152"/>
    </row>
    <row r="76" spans="1:20" ht="96" customHeight="1">
      <c r="A76" s="481"/>
      <c r="B76" s="482"/>
      <c r="C76" s="483"/>
      <c r="D76" s="483"/>
      <c r="E76" s="98" t="s">
        <v>103</v>
      </c>
      <c r="F76" s="197" t="s">
        <v>329</v>
      </c>
      <c r="G76" s="195">
        <v>45474</v>
      </c>
      <c r="H76" s="94" t="s">
        <v>327</v>
      </c>
      <c r="I76" s="146">
        <v>78</v>
      </c>
      <c r="J76" s="116" t="s">
        <v>66</v>
      </c>
      <c r="K76" s="116" t="s">
        <v>330</v>
      </c>
      <c r="L76" s="215">
        <f t="shared" si="8"/>
        <v>0</v>
      </c>
      <c r="M76" s="83" t="s">
        <v>68</v>
      </c>
      <c r="N76" s="98" t="s">
        <v>88</v>
      </c>
      <c r="O76" s="98"/>
      <c r="P76" s="379"/>
      <c r="Q76" s="479"/>
      <c r="R76" s="98"/>
      <c r="S76" s="98"/>
      <c r="T76" s="152"/>
    </row>
    <row r="77" spans="1:20" ht="89.25" customHeight="1">
      <c r="A77" s="481"/>
      <c r="B77" s="482"/>
      <c r="C77" s="484"/>
      <c r="D77" s="484"/>
      <c r="E77" s="144" t="s">
        <v>209</v>
      </c>
      <c r="F77" s="198" t="s">
        <v>331</v>
      </c>
      <c r="G77" s="199">
        <v>45474</v>
      </c>
      <c r="H77" s="138" t="s">
        <v>327</v>
      </c>
      <c r="I77" s="146">
        <v>78</v>
      </c>
      <c r="J77" s="200" t="s">
        <v>66</v>
      </c>
      <c r="K77" s="200" t="s">
        <v>332</v>
      </c>
      <c r="L77" s="229">
        <f t="shared" si="8"/>
        <v>0</v>
      </c>
      <c r="M77" s="83" t="s">
        <v>68</v>
      </c>
      <c r="N77" s="144" t="s">
        <v>88</v>
      </c>
      <c r="O77" s="144"/>
      <c r="P77" s="380"/>
      <c r="Q77" s="480"/>
      <c r="R77" s="144"/>
      <c r="S77" s="144"/>
      <c r="T77" s="153"/>
    </row>
    <row r="78" spans="1:20" ht="168" customHeight="1">
      <c r="A78" s="364">
        <v>7</v>
      </c>
      <c r="B78" s="382" t="s">
        <v>333</v>
      </c>
      <c r="C78" s="359">
        <v>1</v>
      </c>
      <c r="D78" s="359" t="s">
        <v>334</v>
      </c>
      <c r="E78" s="109">
        <v>1</v>
      </c>
      <c r="F78" s="154" t="s">
        <v>335</v>
      </c>
      <c r="G78" s="110">
        <v>45134</v>
      </c>
      <c r="H78" s="110">
        <v>45260</v>
      </c>
      <c r="I78" s="148">
        <f t="shared" si="4"/>
        <v>18</v>
      </c>
      <c r="J78" s="77">
        <v>1</v>
      </c>
      <c r="K78" s="155" t="s">
        <v>336</v>
      </c>
      <c r="L78" s="228">
        <f>((11.11*J78)/100)/3</f>
        <v>3.7033333333333328E-2</v>
      </c>
      <c r="M78" s="154" t="s">
        <v>337</v>
      </c>
      <c r="N78" s="120" t="s">
        <v>338</v>
      </c>
      <c r="O78" s="182" t="s">
        <v>339</v>
      </c>
      <c r="P78" s="357" t="s">
        <v>340</v>
      </c>
      <c r="Q78" s="435" t="s">
        <v>341</v>
      </c>
      <c r="R78" s="79"/>
      <c r="S78" s="79"/>
      <c r="T78" s="80"/>
    </row>
    <row r="79" spans="1:20" ht="168" customHeight="1">
      <c r="A79" s="365"/>
      <c r="B79" s="383"/>
      <c r="C79" s="360"/>
      <c r="D79" s="360"/>
      <c r="E79" s="90">
        <v>2</v>
      </c>
      <c r="F79" s="83" t="s">
        <v>342</v>
      </c>
      <c r="G79" s="94">
        <v>45134</v>
      </c>
      <c r="H79" s="94">
        <v>45290</v>
      </c>
      <c r="I79" s="146">
        <f t="shared" si="4"/>
        <v>22.285714285714285</v>
      </c>
      <c r="J79" s="86">
        <v>1</v>
      </c>
      <c r="K79" s="93" t="s">
        <v>343</v>
      </c>
      <c r="L79" s="216">
        <f>((11.11*J79)/100)/3</f>
        <v>3.7033333333333328E-2</v>
      </c>
      <c r="M79" s="156" t="s">
        <v>344</v>
      </c>
      <c r="N79" s="157" t="s">
        <v>338</v>
      </c>
      <c r="O79" s="183" t="s">
        <v>345</v>
      </c>
      <c r="P79" s="352"/>
      <c r="Q79" s="435"/>
      <c r="R79" s="88"/>
      <c r="S79" s="88"/>
      <c r="T79" s="89"/>
    </row>
    <row r="80" spans="1:20" ht="168" customHeight="1">
      <c r="A80" s="365"/>
      <c r="B80" s="383"/>
      <c r="C80" s="360"/>
      <c r="D80" s="360"/>
      <c r="E80" s="90">
        <v>3</v>
      </c>
      <c r="F80" s="83" t="s">
        <v>346</v>
      </c>
      <c r="G80" s="94">
        <v>45134</v>
      </c>
      <c r="H80" s="94">
        <v>45290</v>
      </c>
      <c r="I80" s="146">
        <f t="shared" si="4"/>
        <v>22.285714285714285</v>
      </c>
      <c r="J80" s="86">
        <v>1</v>
      </c>
      <c r="K80" s="93" t="s">
        <v>347</v>
      </c>
      <c r="L80" s="216">
        <f>((11.11*J80)/100)/3</f>
        <v>3.7033333333333328E-2</v>
      </c>
      <c r="M80" s="156" t="s">
        <v>348</v>
      </c>
      <c r="N80" s="157" t="s">
        <v>338</v>
      </c>
      <c r="O80" s="183" t="s">
        <v>349</v>
      </c>
      <c r="P80" s="353"/>
      <c r="Q80" s="436"/>
      <c r="R80" s="88"/>
      <c r="S80" s="88"/>
      <c r="T80" s="89"/>
    </row>
    <row r="81" spans="1:20" ht="335.25" customHeight="1">
      <c r="A81" s="365"/>
      <c r="B81" s="383"/>
      <c r="C81" s="243">
        <v>2</v>
      </c>
      <c r="D81" s="83" t="s">
        <v>350</v>
      </c>
      <c r="E81" s="90">
        <v>1</v>
      </c>
      <c r="F81" s="83" t="s">
        <v>351</v>
      </c>
      <c r="G81" s="94">
        <v>45134</v>
      </c>
      <c r="H81" s="94">
        <v>46021</v>
      </c>
      <c r="I81" s="146">
        <f t="shared" si="4"/>
        <v>126.71428571428571</v>
      </c>
      <c r="J81" s="97">
        <v>1</v>
      </c>
      <c r="K81" s="93" t="s">
        <v>352</v>
      </c>
      <c r="L81" s="216">
        <f>((11.11*J81)/100)</f>
        <v>0.11109999999999999</v>
      </c>
      <c r="M81" s="299" t="s">
        <v>353</v>
      </c>
      <c r="N81" s="126" t="s">
        <v>354</v>
      </c>
      <c r="O81" s="278" t="s">
        <v>355</v>
      </c>
      <c r="P81" s="90" t="s">
        <v>356</v>
      </c>
      <c r="Q81" s="298" t="s">
        <v>357</v>
      </c>
      <c r="R81" s="88"/>
      <c r="S81" s="88"/>
      <c r="T81" s="89"/>
    </row>
    <row r="82" spans="1:20" ht="92.25" customHeight="1">
      <c r="A82" s="365"/>
      <c r="B82" s="384"/>
      <c r="C82" s="361">
        <v>3</v>
      </c>
      <c r="D82" s="395" t="s">
        <v>358</v>
      </c>
      <c r="E82" s="126">
        <v>1</v>
      </c>
      <c r="F82" s="82" t="s">
        <v>359</v>
      </c>
      <c r="G82" s="140">
        <v>45134</v>
      </c>
      <c r="H82" s="140">
        <v>46021</v>
      </c>
      <c r="I82" s="146">
        <f t="shared" si="4"/>
        <v>126.71428571428571</v>
      </c>
      <c r="J82" s="96" t="s">
        <v>165</v>
      </c>
      <c r="K82" s="96" t="s">
        <v>360</v>
      </c>
      <c r="L82" s="216">
        <f>((11.11*J82)/100)/4</f>
        <v>2.7774999999999998E-2</v>
      </c>
      <c r="M82" s="126" t="s">
        <v>361</v>
      </c>
      <c r="N82" s="126" t="s">
        <v>362</v>
      </c>
      <c r="O82" s="201" t="s">
        <v>363</v>
      </c>
      <c r="P82" s="441" t="s">
        <v>230</v>
      </c>
      <c r="Q82" s="432" t="s">
        <v>364</v>
      </c>
      <c r="R82" s="158"/>
      <c r="S82" s="158"/>
      <c r="T82" s="159"/>
    </row>
    <row r="83" spans="1:20" ht="109.5" customHeight="1">
      <c r="A83" s="365"/>
      <c r="B83" s="384"/>
      <c r="C83" s="361"/>
      <c r="D83" s="396"/>
      <c r="E83" s="90">
        <v>2</v>
      </c>
      <c r="F83" s="83" t="s">
        <v>365</v>
      </c>
      <c r="G83" s="91">
        <v>45134</v>
      </c>
      <c r="H83" s="91">
        <v>46021</v>
      </c>
      <c r="I83" s="146">
        <f t="shared" si="4"/>
        <v>126.71428571428571</v>
      </c>
      <c r="J83" s="96" t="s">
        <v>165</v>
      </c>
      <c r="K83" s="93" t="s">
        <v>366</v>
      </c>
      <c r="L83" s="216">
        <f>((11.11*J83)/100)/4</f>
        <v>2.7774999999999998E-2</v>
      </c>
      <c r="M83" s="90" t="s">
        <v>367</v>
      </c>
      <c r="N83" s="126" t="s">
        <v>368</v>
      </c>
      <c r="O83" s="202" t="s">
        <v>363</v>
      </c>
      <c r="P83" s="422"/>
      <c r="Q83" s="433"/>
      <c r="R83" s="133"/>
      <c r="S83" s="133"/>
      <c r="T83" s="160"/>
    </row>
    <row r="84" spans="1:20" ht="113.25" customHeight="1">
      <c r="A84" s="365"/>
      <c r="B84" s="384"/>
      <c r="C84" s="361"/>
      <c r="D84" s="396"/>
      <c r="E84" s="90">
        <v>3</v>
      </c>
      <c r="F84" s="90" t="s">
        <v>369</v>
      </c>
      <c r="G84" s="172">
        <v>45539</v>
      </c>
      <c r="H84" s="172">
        <v>45574</v>
      </c>
      <c r="I84" s="146">
        <f t="shared" si="4"/>
        <v>5</v>
      </c>
      <c r="J84" s="96" t="s">
        <v>66</v>
      </c>
      <c r="K84" s="117" t="s">
        <v>370</v>
      </c>
      <c r="L84" s="216">
        <f t="shared" ref="L84:L85" si="9">((11.11*J84)/100)/4</f>
        <v>0</v>
      </c>
      <c r="M84" s="90" t="s">
        <v>371</v>
      </c>
      <c r="N84" s="126" t="s">
        <v>368</v>
      </c>
      <c r="O84" s="98"/>
      <c r="P84" s="422"/>
      <c r="Q84" s="433"/>
      <c r="R84" s="98"/>
      <c r="S84" s="98"/>
      <c r="T84" s="99"/>
    </row>
    <row r="85" spans="1:20" ht="70.5" customHeight="1">
      <c r="A85" s="365"/>
      <c r="B85" s="384"/>
      <c r="C85" s="361"/>
      <c r="D85" s="396"/>
      <c r="E85" s="90">
        <v>4</v>
      </c>
      <c r="F85" s="90" t="s">
        <v>372</v>
      </c>
      <c r="G85" s="172">
        <v>45705</v>
      </c>
      <c r="H85" s="172">
        <v>45961</v>
      </c>
      <c r="I85" s="146">
        <f t="shared" si="4"/>
        <v>36.571428571428569</v>
      </c>
      <c r="J85" s="96" t="s">
        <v>66</v>
      </c>
      <c r="K85" s="117" t="s">
        <v>373</v>
      </c>
      <c r="L85" s="216">
        <f t="shared" si="9"/>
        <v>0</v>
      </c>
      <c r="M85" s="90" t="s">
        <v>371</v>
      </c>
      <c r="N85" s="90" t="s">
        <v>374</v>
      </c>
      <c r="O85" s="98"/>
      <c r="P85" s="388"/>
      <c r="Q85" s="434"/>
      <c r="R85" s="98"/>
      <c r="S85" s="98"/>
      <c r="T85" s="99"/>
    </row>
    <row r="86" spans="1:20" ht="195.75" customHeight="1">
      <c r="A86" s="365"/>
      <c r="B86" s="383"/>
      <c r="C86" s="126">
        <v>4</v>
      </c>
      <c r="D86" s="88" t="s">
        <v>375</v>
      </c>
      <c r="E86" s="98">
        <v>1</v>
      </c>
      <c r="F86" s="83" t="s">
        <v>376</v>
      </c>
      <c r="G86" s="203">
        <v>45539</v>
      </c>
      <c r="H86" s="203">
        <v>45961</v>
      </c>
      <c r="I86" s="146">
        <f t="shared" si="4"/>
        <v>60.285714285714285</v>
      </c>
      <c r="J86" s="96" t="s">
        <v>66</v>
      </c>
      <c r="K86" s="93" t="s">
        <v>377</v>
      </c>
      <c r="L86" s="216">
        <f>((11.11*J86)/100)</f>
        <v>0</v>
      </c>
      <c r="M86" s="90" t="s">
        <v>371</v>
      </c>
      <c r="N86" s="90" t="s">
        <v>368</v>
      </c>
      <c r="O86" s="98"/>
      <c r="P86" s="90" t="s">
        <v>161</v>
      </c>
      <c r="Q86" s="234" t="s">
        <v>378</v>
      </c>
      <c r="R86" s="98"/>
      <c r="S86" s="98"/>
      <c r="T86" s="99"/>
    </row>
    <row r="87" spans="1:20" ht="133.5" customHeight="1">
      <c r="A87" s="365"/>
      <c r="B87" s="383"/>
      <c r="C87" s="347">
        <v>5</v>
      </c>
      <c r="D87" s="360" t="s">
        <v>379</v>
      </c>
      <c r="E87" s="90">
        <v>1</v>
      </c>
      <c r="F87" s="83" t="s">
        <v>380</v>
      </c>
      <c r="G87" s="203">
        <v>45134</v>
      </c>
      <c r="H87" s="203">
        <v>46021</v>
      </c>
      <c r="I87" s="146">
        <f t="shared" si="4"/>
        <v>126.71428571428571</v>
      </c>
      <c r="J87" s="97">
        <v>0.3</v>
      </c>
      <c r="K87" s="93" t="s">
        <v>381</v>
      </c>
      <c r="L87" s="216">
        <f>((11.11*J87)/100)/4</f>
        <v>8.3324999999999996E-3</v>
      </c>
      <c r="M87" s="90" t="s">
        <v>382</v>
      </c>
      <c r="N87" s="90" t="s">
        <v>368</v>
      </c>
      <c r="O87" s="276" t="s">
        <v>383</v>
      </c>
      <c r="P87" s="351" t="s">
        <v>230</v>
      </c>
      <c r="Q87" s="432" t="s">
        <v>384</v>
      </c>
      <c r="R87" s="98"/>
      <c r="S87" s="98"/>
      <c r="T87" s="99"/>
    </row>
    <row r="88" spans="1:20" ht="236.25" customHeight="1">
      <c r="A88" s="365"/>
      <c r="B88" s="383"/>
      <c r="C88" s="347"/>
      <c r="D88" s="360"/>
      <c r="E88" s="90">
        <v>2</v>
      </c>
      <c r="F88" s="83" t="s">
        <v>385</v>
      </c>
      <c r="G88" s="203">
        <v>45134</v>
      </c>
      <c r="H88" s="203">
        <v>45290</v>
      </c>
      <c r="I88" s="146">
        <f t="shared" si="4"/>
        <v>22.285714285714285</v>
      </c>
      <c r="J88" s="97">
        <v>0.5</v>
      </c>
      <c r="K88" s="93" t="s">
        <v>386</v>
      </c>
      <c r="L88" s="216">
        <f t="shared" ref="L88:L90" si="10">((11.11*J88)/100)/4</f>
        <v>1.3887499999999999E-2</v>
      </c>
      <c r="M88" s="90" t="s">
        <v>387</v>
      </c>
      <c r="N88" s="83" t="s">
        <v>388</v>
      </c>
      <c r="O88" s="277" t="s">
        <v>389</v>
      </c>
      <c r="P88" s="352"/>
      <c r="Q88" s="433"/>
      <c r="R88" s="98"/>
      <c r="S88" s="98"/>
      <c r="T88" s="99"/>
    </row>
    <row r="89" spans="1:20" ht="108" customHeight="1">
      <c r="A89" s="365"/>
      <c r="B89" s="383"/>
      <c r="C89" s="347"/>
      <c r="D89" s="360"/>
      <c r="E89" s="90">
        <v>3</v>
      </c>
      <c r="F89" s="83" t="s">
        <v>390</v>
      </c>
      <c r="G89" s="203">
        <v>45323</v>
      </c>
      <c r="H89" s="203">
        <v>45381</v>
      </c>
      <c r="I89" s="146">
        <f t="shared" si="4"/>
        <v>8.2857142857142865</v>
      </c>
      <c r="J89" s="161" t="s">
        <v>66</v>
      </c>
      <c r="K89" s="93" t="s">
        <v>391</v>
      </c>
      <c r="L89" s="216">
        <f t="shared" si="10"/>
        <v>0</v>
      </c>
      <c r="M89" s="90" t="s">
        <v>371</v>
      </c>
      <c r="N89" s="83" t="s">
        <v>374</v>
      </c>
      <c r="O89" s="88"/>
      <c r="P89" s="352"/>
      <c r="Q89" s="433"/>
      <c r="R89" s="98"/>
      <c r="S89" s="98"/>
      <c r="T89" s="99"/>
    </row>
    <row r="90" spans="1:20" ht="108" customHeight="1">
      <c r="A90" s="365"/>
      <c r="B90" s="383"/>
      <c r="C90" s="347"/>
      <c r="D90" s="360"/>
      <c r="E90" s="90">
        <v>4</v>
      </c>
      <c r="F90" s="83" t="s">
        <v>392</v>
      </c>
      <c r="G90" s="203">
        <v>45381</v>
      </c>
      <c r="H90" s="203">
        <v>46021</v>
      </c>
      <c r="I90" s="146">
        <f t="shared" si="4"/>
        <v>91.428571428571431</v>
      </c>
      <c r="J90" s="161" t="s">
        <v>66</v>
      </c>
      <c r="K90" s="93" t="s">
        <v>393</v>
      </c>
      <c r="L90" s="216">
        <f t="shared" si="10"/>
        <v>0</v>
      </c>
      <c r="M90" s="90" t="s">
        <v>371</v>
      </c>
      <c r="N90" s="83" t="s">
        <v>394</v>
      </c>
      <c r="O90" s="88"/>
      <c r="P90" s="353"/>
      <c r="Q90" s="434"/>
      <c r="R90" s="98"/>
      <c r="S90" s="98"/>
      <c r="T90" s="99"/>
    </row>
    <row r="91" spans="1:20" ht="111" customHeight="1">
      <c r="A91" s="365"/>
      <c r="B91" s="383"/>
      <c r="C91" s="347">
        <v>6</v>
      </c>
      <c r="D91" s="347" t="s">
        <v>395</v>
      </c>
      <c r="E91" s="90">
        <v>1</v>
      </c>
      <c r="F91" s="90" t="s">
        <v>396</v>
      </c>
      <c r="G91" s="203">
        <v>45134</v>
      </c>
      <c r="H91" s="172">
        <v>45290</v>
      </c>
      <c r="I91" s="146">
        <f t="shared" si="4"/>
        <v>22.285714285714285</v>
      </c>
      <c r="J91" s="97">
        <v>1</v>
      </c>
      <c r="K91" s="117" t="s">
        <v>397</v>
      </c>
      <c r="L91" s="216">
        <f>((11.11*J91)/100)/6</f>
        <v>1.8516666666666664E-2</v>
      </c>
      <c r="M91" s="90" t="s">
        <v>398</v>
      </c>
      <c r="N91" s="90" t="s">
        <v>362</v>
      </c>
      <c r="O91" s="276" t="s">
        <v>399</v>
      </c>
      <c r="P91" s="351" t="s">
        <v>161</v>
      </c>
      <c r="Q91" s="435" t="s">
        <v>400</v>
      </c>
      <c r="R91" s="98"/>
      <c r="S91" s="98"/>
      <c r="T91" s="99"/>
    </row>
    <row r="92" spans="1:20" ht="111" customHeight="1">
      <c r="A92" s="365"/>
      <c r="B92" s="383"/>
      <c r="C92" s="347"/>
      <c r="D92" s="347"/>
      <c r="E92" s="90">
        <v>2</v>
      </c>
      <c r="F92" s="90" t="s">
        <v>401</v>
      </c>
      <c r="G92" s="172">
        <v>45321</v>
      </c>
      <c r="H92" s="172">
        <v>45597</v>
      </c>
      <c r="I92" s="146">
        <f t="shared" si="4"/>
        <v>39.428571428571431</v>
      </c>
      <c r="J92" s="97">
        <v>0</v>
      </c>
      <c r="K92" s="117" t="s">
        <v>402</v>
      </c>
      <c r="L92" s="216">
        <f t="shared" ref="L92:L96" si="11">((11.11*J92)/100)/6</f>
        <v>0</v>
      </c>
      <c r="M92" s="90" t="s">
        <v>371</v>
      </c>
      <c r="N92" s="90" t="s">
        <v>362</v>
      </c>
      <c r="O92" s="204"/>
      <c r="P92" s="352"/>
      <c r="Q92" s="435"/>
      <c r="R92" s="98"/>
      <c r="S92" s="98"/>
      <c r="T92" s="99"/>
    </row>
    <row r="93" spans="1:20" ht="128.25" customHeight="1">
      <c r="A93" s="365"/>
      <c r="B93" s="383"/>
      <c r="C93" s="347"/>
      <c r="D93" s="347"/>
      <c r="E93" s="90">
        <v>3</v>
      </c>
      <c r="F93" s="90" t="s">
        <v>403</v>
      </c>
      <c r="G93" s="172">
        <v>45200</v>
      </c>
      <c r="H93" s="172">
        <v>45290</v>
      </c>
      <c r="I93" s="146">
        <f t="shared" si="4"/>
        <v>12.857142857142858</v>
      </c>
      <c r="J93" s="97">
        <v>1</v>
      </c>
      <c r="K93" s="117" t="s">
        <v>404</v>
      </c>
      <c r="L93" s="216">
        <f t="shared" si="11"/>
        <v>1.8516666666666664E-2</v>
      </c>
      <c r="M93" s="90" t="s">
        <v>405</v>
      </c>
      <c r="N93" s="90" t="s">
        <v>362</v>
      </c>
      <c r="O93" s="276" t="s">
        <v>406</v>
      </c>
      <c r="P93" s="352"/>
      <c r="Q93" s="435"/>
      <c r="R93" s="98"/>
      <c r="S93" s="98"/>
      <c r="T93" s="99"/>
    </row>
    <row r="94" spans="1:20" ht="105">
      <c r="A94" s="365"/>
      <c r="B94" s="383"/>
      <c r="C94" s="347"/>
      <c r="D94" s="347"/>
      <c r="E94" s="90">
        <v>4</v>
      </c>
      <c r="F94" s="90" t="s">
        <v>407</v>
      </c>
      <c r="G94" s="172">
        <v>45321</v>
      </c>
      <c r="H94" s="172">
        <v>45597</v>
      </c>
      <c r="I94" s="146">
        <f t="shared" si="4"/>
        <v>39.428571428571431</v>
      </c>
      <c r="J94" s="97">
        <v>1</v>
      </c>
      <c r="K94" s="117" t="s">
        <v>408</v>
      </c>
      <c r="L94" s="216">
        <f t="shared" si="11"/>
        <v>1.8516666666666664E-2</v>
      </c>
      <c r="M94" s="90" t="s">
        <v>409</v>
      </c>
      <c r="N94" s="90" t="s">
        <v>362</v>
      </c>
      <c r="O94" s="276" t="s">
        <v>406</v>
      </c>
      <c r="P94" s="352"/>
      <c r="Q94" s="435"/>
      <c r="R94" s="98"/>
      <c r="S94" s="98"/>
      <c r="T94" s="99"/>
    </row>
    <row r="95" spans="1:20" ht="96.75" customHeight="1">
      <c r="A95" s="365"/>
      <c r="B95" s="383"/>
      <c r="C95" s="347"/>
      <c r="D95" s="347"/>
      <c r="E95" s="90">
        <v>5</v>
      </c>
      <c r="F95" s="90" t="s">
        <v>410</v>
      </c>
      <c r="G95" s="172">
        <v>45413</v>
      </c>
      <c r="H95" s="172">
        <v>45473</v>
      </c>
      <c r="I95" s="146">
        <f t="shared" si="4"/>
        <v>8.5714285714285712</v>
      </c>
      <c r="J95" s="135" t="s">
        <v>66</v>
      </c>
      <c r="K95" s="117" t="s">
        <v>411</v>
      </c>
      <c r="L95" s="216">
        <f t="shared" si="11"/>
        <v>0</v>
      </c>
      <c r="M95" s="90" t="s">
        <v>371</v>
      </c>
      <c r="N95" s="90" t="s">
        <v>362</v>
      </c>
      <c r="O95" s="88"/>
      <c r="P95" s="352"/>
      <c r="Q95" s="435"/>
      <c r="R95" s="98"/>
      <c r="S95" s="98"/>
      <c r="T95" s="99"/>
    </row>
    <row r="96" spans="1:20" ht="145.5" customHeight="1">
      <c r="A96" s="365"/>
      <c r="B96" s="383"/>
      <c r="C96" s="347"/>
      <c r="D96" s="347"/>
      <c r="E96" s="90">
        <v>6</v>
      </c>
      <c r="F96" s="98" t="s">
        <v>412</v>
      </c>
      <c r="G96" s="172">
        <v>45505</v>
      </c>
      <c r="H96" s="172">
        <v>45565</v>
      </c>
      <c r="I96" s="146">
        <f t="shared" si="4"/>
        <v>8.5714285714285712</v>
      </c>
      <c r="J96" s="230" t="s">
        <v>66</v>
      </c>
      <c r="K96" s="116" t="s">
        <v>413</v>
      </c>
      <c r="L96" s="216">
        <f t="shared" si="11"/>
        <v>0</v>
      </c>
      <c r="M96" s="90" t="s">
        <v>371</v>
      </c>
      <c r="N96" s="90" t="s">
        <v>374</v>
      </c>
      <c r="O96" s="98"/>
      <c r="P96" s="353"/>
      <c r="Q96" s="436"/>
      <c r="R96" s="98"/>
      <c r="S96" s="98"/>
      <c r="T96" s="99"/>
    </row>
    <row r="97" spans="1:20" ht="120">
      <c r="A97" s="365"/>
      <c r="B97" s="383"/>
      <c r="C97" s="347">
        <v>7</v>
      </c>
      <c r="D97" s="360" t="s">
        <v>414</v>
      </c>
      <c r="E97" s="90">
        <v>1</v>
      </c>
      <c r="F97" s="90" t="s">
        <v>415</v>
      </c>
      <c r="G97" s="203">
        <v>45134</v>
      </c>
      <c r="H97" s="172">
        <v>46021</v>
      </c>
      <c r="I97" s="146">
        <f t="shared" si="4"/>
        <v>126.71428571428571</v>
      </c>
      <c r="J97" s="97">
        <v>1</v>
      </c>
      <c r="K97" s="117" t="s">
        <v>416</v>
      </c>
      <c r="L97" s="216">
        <f>((11.11*J97)/100)/2</f>
        <v>5.5549999999999995E-2</v>
      </c>
      <c r="M97" s="90" t="s">
        <v>417</v>
      </c>
      <c r="N97" s="90" t="s">
        <v>418</v>
      </c>
      <c r="O97" s="276" t="s">
        <v>419</v>
      </c>
      <c r="P97" s="351" t="s">
        <v>420</v>
      </c>
      <c r="Q97" s="435" t="s">
        <v>421</v>
      </c>
      <c r="R97" s="98"/>
      <c r="S97" s="98"/>
      <c r="T97" s="99"/>
    </row>
    <row r="98" spans="1:20" ht="105">
      <c r="A98" s="365"/>
      <c r="B98" s="383"/>
      <c r="C98" s="347"/>
      <c r="D98" s="360"/>
      <c r="E98" s="90">
        <v>2</v>
      </c>
      <c r="F98" s="90" t="s">
        <v>422</v>
      </c>
      <c r="G98" s="203">
        <v>45134</v>
      </c>
      <c r="H98" s="172">
        <v>46021</v>
      </c>
      <c r="I98" s="146">
        <f t="shared" si="4"/>
        <v>126.71428571428571</v>
      </c>
      <c r="J98" s="97">
        <v>1</v>
      </c>
      <c r="K98" s="117" t="s">
        <v>423</v>
      </c>
      <c r="L98" s="216">
        <f>((11.11*J98)/100)/2</f>
        <v>5.5549999999999995E-2</v>
      </c>
      <c r="M98" s="90" t="s">
        <v>424</v>
      </c>
      <c r="N98" s="90" t="s">
        <v>388</v>
      </c>
      <c r="O98" s="276" t="s">
        <v>425</v>
      </c>
      <c r="P98" s="353"/>
      <c r="Q98" s="436"/>
      <c r="R98" s="98"/>
      <c r="S98" s="98"/>
      <c r="T98" s="99"/>
    </row>
    <row r="99" spans="1:20" ht="101.25">
      <c r="A99" s="365"/>
      <c r="B99" s="383"/>
      <c r="C99" s="347">
        <v>8</v>
      </c>
      <c r="D99" s="360" t="s">
        <v>426</v>
      </c>
      <c r="E99" s="90">
        <v>1</v>
      </c>
      <c r="F99" s="90" t="s">
        <v>427</v>
      </c>
      <c r="G99" s="203">
        <v>45134</v>
      </c>
      <c r="H99" s="172">
        <v>45229</v>
      </c>
      <c r="I99" s="146">
        <f t="shared" si="4"/>
        <v>13.571428571428571</v>
      </c>
      <c r="J99" s="97">
        <v>1</v>
      </c>
      <c r="K99" s="117" t="s">
        <v>428</v>
      </c>
      <c r="L99" s="216">
        <f>((11.11*J99)/100)/2</f>
        <v>5.5549999999999995E-2</v>
      </c>
      <c r="M99" s="90" t="s">
        <v>429</v>
      </c>
      <c r="N99" s="90" t="s">
        <v>388</v>
      </c>
      <c r="O99" s="171" t="s">
        <v>430</v>
      </c>
      <c r="P99" s="351" t="s">
        <v>161</v>
      </c>
      <c r="Q99" s="432" t="s">
        <v>431</v>
      </c>
      <c r="R99" s="98"/>
      <c r="S99" s="98"/>
      <c r="T99" s="99"/>
    </row>
    <row r="100" spans="1:20" ht="101.25">
      <c r="A100" s="365"/>
      <c r="B100" s="383"/>
      <c r="C100" s="347"/>
      <c r="D100" s="360"/>
      <c r="E100" s="90">
        <v>2</v>
      </c>
      <c r="F100" s="83" t="s">
        <v>432</v>
      </c>
      <c r="G100" s="91">
        <v>45231</v>
      </c>
      <c r="H100" s="91">
        <v>45290</v>
      </c>
      <c r="I100" s="146">
        <f t="shared" si="4"/>
        <v>8.4285714285714288</v>
      </c>
      <c r="J100" s="97">
        <v>1</v>
      </c>
      <c r="K100" s="117" t="s">
        <v>433</v>
      </c>
      <c r="L100" s="216">
        <f>((11.11*J100)/100)/2</f>
        <v>5.5549999999999995E-2</v>
      </c>
      <c r="M100" s="83" t="s">
        <v>429</v>
      </c>
      <c r="N100" s="90" t="s">
        <v>388</v>
      </c>
      <c r="O100" s="202" t="s">
        <v>430</v>
      </c>
      <c r="P100" s="353"/>
      <c r="Q100" s="434"/>
      <c r="R100" s="88"/>
      <c r="S100" s="88"/>
      <c r="T100" s="89"/>
    </row>
    <row r="101" spans="1:20" ht="86.25">
      <c r="A101" s="365"/>
      <c r="B101" s="383"/>
      <c r="C101" s="360">
        <v>9</v>
      </c>
      <c r="D101" s="360" t="s">
        <v>434</v>
      </c>
      <c r="E101" s="90">
        <v>1</v>
      </c>
      <c r="F101" s="83" t="s">
        <v>435</v>
      </c>
      <c r="G101" s="203">
        <v>45134</v>
      </c>
      <c r="H101" s="94">
        <v>46021</v>
      </c>
      <c r="I101" s="146">
        <f t="shared" si="4"/>
        <v>126.71428571428571</v>
      </c>
      <c r="J101" s="161" t="s">
        <v>66</v>
      </c>
      <c r="K101" s="93" t="s">
        <v>436</v>
      </c>
      <c r="L101" s="216">
        <f>((11.11*J101)/100)/3</f>
        <v>0</v>
      </c>
      <c r="M101" s="83" t="s">
        <v>68</v>
      </c>
      <c r="N101" s="90" t="s">
        <v>388</v>
      </c>
      <c r="O101" s="88"/>
      <c r="P101" s="465" t="s">
        <v>161</v>
      </c>
      <c r="Q101" s="437" t="s">
        <v>437</v>
      </c>
      <c r="R101" s="88"/>
      <c r="S101" s="88"/>
      <c r="T101" s="89"/>
    </row>
    <row r="102" spans="1:20" ht="99.75" customHeight="1">
      <c r="A102" s="365"/>
      <c r="B102" s="383"/>
      <c r="C102" s="360"/>
      <c r="D102" s="360"/>
      <c r="E102" s="90">
        <v>2</v>
      </c>
      <c r="F102" s="83" t="s">
        <v>438</v>
      </c>
      <c r="G102" s="203">
        <v>45134</v>
      </c>
      <c r="H102" s="91">
        <v>46021</v>
      </c>
      <c r="I102" s="146">
        <f t="shared" si="4"/>
        <v>126.71428571428571</v>
      </c>
      <c r="J102" s="161" t="s">
        <v>165</v>
      </c>
      <c r="K102" s="117" t="s">
        <v>439</v>
      </c>
      <c r="L102" s="216">
        <f t="shared" ref="L102:L103" si="12">((11.11*J102)/100)/3</f>
        <v>3.7033333333333328E-2</v>
      </c>
      <c r="M102" s="83" t="s">
        <v>440</v>
      </c>
      <c r="N102" s="90" t="s">
        <v>388</v>
      </c>
      <c r="O102" s="277" t="s">
        <v>441</v>
      </c>
      <c r="P102" s="466"/>
      <c r="Q102" s="438"/>
      <c r="R102" s="205"/>
      <c r="S102" s="88"/>
      <c r="T102" s="89"/>
    </row>
    <row r="103" spans="1:20" ht="181.5" customHeight="1">
      <c r="A103" s="366"/>
      <c r="B103" s="385"/>
      <c r="C103" s="389"/>
      <c r="D103" s="389"/>
      <c r="E103" s="101">
        <v>3</v>
      </c>
      <c r="F103" s="162" t="s">
        <v>442</v>
      </c>
      <c r="G103" s="206">
        <v>45134</v>
      </c>
      <c r="H103" s="102">
        <v>45290</v>
      </c>
      <c r="I103" s="129">
        <f t="shared" si="4"/>
        <v>22.285714285714285</v>
      </c>
      <c r="J103" s="163" t="s">
        <v>443</v>
      </c>
      <c r="K103" s="163" t="s">
        <v>444</v>
      </c>
      <c r="L103" s="216">
        <f t="shared" si="12"/>
        <v>1.8516666666666664E-2</v>
      </c>
      <c r="M103" s="162" t="s">
        <v>445</v>
      </c>
      <c r="N103" s="101" t="s">
        <v>388</v>
      </c>
      <c r="O103" s="273" t="s">
        <v>446</v>
      </c>
      <c r="P103" s="421"/>
      <c r="Q103" s="439"/>
      <c r="R103" s="164"/>
      <c r="S103" s="164"/>
      <c r="T103" s="165"/>
    </row>
    <row r="104" spans="1:20" ht="15.95" hidden="1">
      <c r="A104" s="6"/>
      <c r="B104" s="7"/>
      <c r="C104" s="7"/>
      <c r="D104" s="7"/>
      <c r="E104" s="241"/>
      <c r="F104" s="8"/>
      <c r="G104" s="9"/>
      <c r="H104" s="9"/>
      <c r="I104" s="35"/>
      <c r="J104" s="36"/>
      <c r="K104" s="37"/>
      <c r="L104" s="217"/>
      <c r="M104" s="38"/>
      <c r="N104" s="38"/>
      <c r="O104" s="38"/>
      <c r="P104" s="38"/>
      <c r="Q104" s="236"/>
      <c r="R104" s="55"/>
      <c r="S104" s="55"/>
      <c r="T104" s="56"/>
    </row>
    <row r="105" spans="1:20" ht="17.100000000000001" hidden="1">
      <c r="A105" s="10"/>
      <c r="B105" s="340" t="s">
        <v>447</v>
      </c>
      <c r="C105" s="340"/>
      <c r="D105" s="340"/>
      <c r="E105" s="340"/>
      <c r="F105" s="340"/>
      <c r="G105" s="12" t="s">
        <v>448</v>
      </c>
      <c r="H105" s="13" t="s">
        <v>449</v>
      </c>
      <c r="I105" s="12"/>
      <c r="J105" s="39"/>
      <c r="K105" s="40"/>
      <c r="L105" s="218"/>
      <c r="M105" s="41"/>
      <c r="N105" s="41"/>
      <c r="O105" s="41"/>
      <c r="P105" s="41"/>
      <c r="Q105" s="232"/>
      <c r="R105" s="57"/>
      <c r="S105" s="57"/>
      <c r="T105" s="58"/>
    </row>
    <row r="106" spans="1:20" ht="17.100000000000001" hidden="1">
      <c r="A106" s="10"/>
      <c r="B106" s="386"/>
      <c r="C106" s="14"/>
      <c r="D106" s="15"/>
      <c r="E106" s="16"/>
      <c r="F106" s="17"/>
      <c r="G106" s="12" t="s">
        <v>448</v>
      </c>
      <c r="H106" s="13" t="s">
        <v>449</v>
      </c>
      <c r="I106" s="12"/>
      <c r="J106" s="39"/>
      <c r="K106" s="40"/>
      <c r="L106" s="218"/>
      <c r="M106" s="41"/>
      <c r="N106" s="41"/>
      <c r="O106" s="41"/>
      <c r="P106" s="41"/>
      <c r="Q106" s="232"/>
      <c r="R106" s="57"/>
      <c r="S106" s="57"/>
      <c r="T106" s="58"/>
    </row>
    <row r="107" spans="1:20" ht="17.100000000000001" hidden="1">
      <c r="A107" s="10"/>
      <c r="B107" s="386"/>
      <c r="C107" s="14"/>
      <c r="D107" s="15"/>
      <c r="E107" s="16"/>
      <c r="F107" s="17"/>
      <c r="G107" s="12" t="s">
        <v>448</v>
      </c>
      <c r="H107" s="13" t="s">
        <v>449</v>
      </c>
      <c r="I107" s="12"/>
      <c r="J107" s="39"/>
      <c r="K107" s="40"/>
      <c r="L107" s="218"/>
      <c r="M107" s="41"/>
      <c r="N107" s="41"/>
      <c r="O107" s="41"/>
      <c r="P107" s="41"/>
      <c r="Q107" s="232"/>
      <c r="R107" s="57"/>
      <c r="S107" s="57"/>
      <c r="T107" s="58"/>
    </row>
    <row r="108" spans="1:20" ht="17.100000000000001" hidden="1">
      <c r="A108" s="10"/>
      <c r="B108" s="386"/>
      <c r="C108" s="14"/>
      <c r="D108" s="15"/>
      <c r="E108" s="16"/>
      <c r="F108" s="17"/>
      <c r="G108" s="12" t="s">
        <v>448</v>
      </c>
      <c r="H108" s="13" t="s">
        <v>449</v>
      </c>
      <c r="I108" s="12"/>
      <c r="J108" s="39"/>
      <c r="K108" s="40"/>
      <c r="L108" s="218"/>
      <c r="M108" s="41"/>
      <c r="N108" s="41"/>
      <c r="O108" s="41"/>
      <c r="P108" s="41"/>
      <c r="Q108" s="232"/>
      <c r="R108" s="57"/>
      <c r="S108" s="57"/>
      <c r="T108" s="58"/>
    </row>
    <row r="109" spans="1:20" ht="17.100000000000001" hidden="1">
      <c r="A109" s="10"/>
      <c r="B109" s="386"/>
      <c r="C109" s="14"/>
      <c r="D109" s="15"/>
      <c r="E109" s="16"/>
      <c r="F109" s="17"/>
      <c r="G109" s="12" t="s">
        <v>448</v>
      </c>
      <c r="H109" s="13" t="s">
        <v>449</v>
      </c>
      <c r="I109" s="12"/>
      <c r="J109" s="39"/>
      <c r="K109" s="40"/>
      <c r="L109" s="218"/>
      <c r="M109" s="41"/>
      <c r="N109" s="41"/>
      <c r="O109" s="41"/>
      <c r="P109" s="41"/>
      <c r="Q109" s="232"/>
      <c r="R109" s="57"/>
      <c r="S109" s="57"/>
      <c r="T109" s="58"/>
    </row>
    <row r="110" spans="1:20" ht="17.100000000000001" hidden="1">
      <c r="A110" s="18"/>
      <c r="B110" s="386"/>
      <c r="C110" s="14"/>
      <c r="D110" s="15"/>
      <c r="E110" s="16"/>
      <c r="F110" s="17"/>
      <c r="G110" s="12" t="s">
        <v>448</v>
      </c>
      <c r="H110" s="13" t="s">
        <v>449</v>
      </c>
      <c r="I110" s="42"/>
      <c r="J110" s="43"/>
      <c r="K110" s="44"/>
      <c r="L110" s="219"/>
      <c r="T110" s="59"/>
    </row>
    <row r="111" spans="1:20" ht="17.100000000000001" hidden="1">
      <c r="A111" s="19"/>
      <c r="B111" s="386"/>
      <c r="C111" s="14"/>
      <c r="D111" s="15"/>
      <c r="E111" s="16"/>
      <c r="F111" s="17"/>
      <c r="G111" s="12" t="s">
        <v>448</v>
      </c>
      <c r="H111" s="13" t="s">
        <v>449</v>
      </c>
      <c r="I111" s="341" t="s">
        <v>450</v>
      </c>
      <c r="J111" s="341"/>
      <c r="K111" s="341"/>
      <c r="L111" s="220"/>
      <c r="M111" s="45"/>
      <c r="N111" s="1"/>
      <c r="O111" s="1"/>
      <c r="P111" s="1"/>
      <c r="Q111" s="237"/>
      <c r="R111" s="1"/>
      <c r="S111" s="1"/>
      <c r="T111" s="60"/>
    </row>
    <row r="112" spans="1:20" ht="15.95" hidden="1">
      <c r="A112" s="19"/>
      <c r="B112" s="386"/>
      <c r="C112" s="14"/>
      <c r="D112" s="15"/>
      <c r="E112" s="16"/>
      <c r="F112" s="17"/>
      <c r="G112" s="1"/>
      <c r="H112" s="20"/>
      <c r="I112" s="342"/>
      <c r="J112" s="342"/>
      <c r="K112" s="342"/>
      <c r="L112" s="221"/>
      <c r="M112" s="46"/>
      <c r="N112" s="1"/>
      <c r="O112" s="1"/>
      <c r="P112" s="1"/>
      <c r="Q112" s="237"/>
      <c r="R112" s="1"/>
      <c r="S112" s="1"/>
      <c r="T112" s="60"/>
    </row>
    <row r="113" spans="1:20" ht="15.95" hidden="1">
      <c r="A113" s="19"/>
      <c r="B113" s="14"/>
      <c r="C113" s="14"/>
      <c r="D113" s="14"/>
      <c r="E113" s="242"/>
      <c r="F113" s="17"/>
      <c r="G113" s="21"/>
      <c r="H113" s="13"/>
      <c r="I113" s="13"/>
      <c r="J113" s="47"/>
      <c r="K113" s="47"/>
      <c r="L113" s="221"/>
      <c r="M113" s="46"/>
      <c r="N113" s="1"/>
      <c r="O113" s="1"/>
      <c r="P113" s="1"/>
      <c r="Q113" s="237"/>
      <c r="R113" s="1"/>
      <c r="S113" s="1"/>
      <c r="T113" s="60"/>
    </row>
    <row r="114" spans="1:20" ht="17.100000000000001" hidden="1">
      <c r="A114" s="19"/>
      <c r="B114" s="343" t="s">
        <v>451</v>
      </c>
      <c r="C114" s="343"/>
      <c r="D114" s="343"/>
      <c r="E114" s="343"/>
      <c r="F114" s="22" t="s">
        <v>452</v>
      </c>
      <c r="G114" s="23" t="s">
        <v>453</v>
      </c>
      <c r="H114" s="24">
        <v>1</v>
      </c>
      <c r="I114" s="13"/>
      <c r="J114" s="47"/>
      <c r="K114" s="47"/>
      <c r="L114" s="221"/>
      <c r="M114" s="46"/>
      <c r="N114" s="1"/>
      <c r="O114" s="1"/>
      <c r="P114" s="1"/>
      <c r="Q114" s="237"/>
      <c r="R114" s="1"/>
      <c r="S114" s="1"/>
      <c r="T114" s="60"/>
    </row>
    <row r="115" spans="1:20" ht="15.95" hidden="1">
      <c r="A115" s="19"/>
      <c r="B115" s="344"/>
      <c r="C115" s="344"/>
      <c r="D115" s="344"/>
      <c r="E115" s="344"/>
      <c r="F115" s="23"/>
      <c r="G115" s="25"/>
      <c r="H115" s="26"/>
      <c r="I115" s="13"/>
      <c r="J115" s="47"/>
      <c r="K115" s="47"/>
      <c r="L115" s="221"/>
      <c r="M115" s="46"/>
      <c r="N115" s="1"/>
      <c r="O115" s="1"/>
      <c r="P115" s="1"/>
      <c r="Q115" s="237"/>
      <c r="R115" s="1"/>
      <c r="S115" s="1"/>
      <c r="T115" s="60"/>
    </row>
    <row r="116" spans="1:20" ht="15.95" hidden="1">
      <c r="A116" s="19"/>
      <c r="B116" s="16"/>
      <c r="C116" s="16"/>
      <c r="D116" s="16"/>
      <c r="E116" s="16"/>
      <c r="F116" s="23"/>
      <c r="G116" s="25"/>
      <c r="H116" s="26"/>
      <c r="I116" s="13"/>
      <c r="J116" s="47"/>
      <c r="K116" s="47"/>
      <c r="L116" s="221"/>
      <c r="M116" s="46"/>
      <c r="N116" s="1"/>
      <c r="O116" s="1"/>
      <c r="P116" s="1"/>
      <c r="Q116" s="237"/>
      <c r="R116" s="1"/>
      <c r="S116" s="1"/>
      <c r="T116" s="60"/>
    </row>
    <row r="117" spans="1:20" ht="15.95" hidden="1">
      <c r="A117" s="19"/>
      <c r="B117" s="16"/>
      <c r="C117" s="16"/>
      <c r="D117" s="16"/>
      <c r="E117" s="16"/>
      <c r="F117" s="23"/>
      <c r="G117" s="25"/>
      <c r="H117" s="26"/>
      <c r="I117" s="13"/>
      <c r="J117" s="47"/>
      <c r="K117" s="47"/>
      <c r="L117" s="221"/>
      <c r="M117" s="46"/>
      <c r="N117" s="1"/>
      <c r="O117" s="1"/>
      <c r="P117" s="1"/>
      <c r="Q117" s="237"/>
      <c r="R117" s="1"/>
      <c r="S117" s="1"/>
      <c r="T117" s="60"/>
    </row>
    <row r="118" spans="1:20" ht="15.95" hidden="1">
      <c r="A118" s="19"/>
      <c r="B118" s="11"/>
      <c r="C118" s="16"/>
      <c r="D118" s="16"/>
      <c r="E118" s="16"/>
      <c r="F118" s="23"/>
      <c r="G118" s="25"/>
      <c r="H118" s="26"/>
      <c r="I118" s="13"/>
      <c r="J118" s="47"/>
      <c r="K118" s="47"/>
      <c r="L118" s="221"/>
      <c r="M118" s="46"/>
      <c r="N118" s="1"/>
      <c r="O118" s="1"/>
      <c r="P118" s="1"/>
      <c r="Q118" s="237"/>
      <c r="R118" s="1"/>
      <c r="S118" s="1"/>
      <c r="T118" s="60"/>
    </row>
    <row r="119" spans="1:20" ht="17.100000000000001" hidden="1">
      <c r="A119" s="19"/>
      <c r="B119" s="11" t="s">
        <v>454</v>
      </c>
      <c r="C119" s="345" t="s">
        <v>455</v>
      </c>
      <c r="D119" s="345"/>
      <c r="E119" s="345"/>
      <c r="F119" s="345"/>
      <c r="G119" s="345"/>
      <c r="H119" s="345"/>
      <c r="I119" s="13"/>
      <c r="J119" s="47"/>
      <c r="K119" s="47"/>
      <c r="L119" s="221"/>
      <c r="M119" s="46"/>
      <c r="N119" s="1"/>
      <c r="O119" s="1"/>
      <c r="P119" s="1"/>
      <c r="Q119" s="237"/>
      <c r="R119" s="1"/>
      <c r="S119" s="1"/>
      <c r="T119" s="60"/>
    </row>
    <row r="120" spans="1:20" ht="15.95" hidden="1">
      <c r="A120" s="19"/>
      <c r="B120" s="11"/>
      <c r="C120" s="346"/>
      <c r="D120" s="346"/>
      <c r="E120" s="346"/>
      <c r="F120" s="346"/>
      <c r="G120" s="346"/>
      <c r="H120" s="346"/>
      <c r="I120" s="13"/>
      <c r="J120" s="47"/>
      <c r="K120" s="47"/>
      <c r="L120" s="221"/>
      <c r="M120" s="46"/>
      <c r="N120" s="1"/>
      <c r="O120" s="1"/>
      <c r="P120" s="1"/>
      <c r="Q120" s="237"/>
      <c r="R120" s="1"/>
      <c r="S120" s="1"/>
      <c r="T120" s="60"/>
    </row>
    <row r="121" spans="1:20" ht="15.95" hidden="1">
      <c r="A121" s="19"/>
      <c r="B121" s="11"/>
      <c r="C121" s="16"/>
      <c r="D121" s="16"/>
      <c r="E121" s="16"/>
      <c r="F121" s="23"/>
      <c r="G121" s="25"/>
      <c r="H121" s="26"/>
      <c r="I121" s="13"/>
      <c r="J121" s="47"/>
      <c r="K121" s="47"/>
      <c r="L121" s="221"/>
      <c r="M121" s="46"/>
      <c r="N121" s="1"/>
      <c r="O121" s="1"/>
      <c r="P121" s="1"/>
      <c r="Q121" s="237"/>
      <c r="R121" s="1"/>
      <c r="S121" s="1"/>
      <c r="T121" s="60"/>
    </row>
    <row r="122" spans="1:20" ht="17.100000000000001" hidden="1">
      <c r="A122" s="19"/>
      <c r="B122" s="11" t="s">
        <v>456</v>
      </c>
      <c r="C122" s="345" t="s">
        <v>457</v>
      </c>
      <c r="D122" s="345"/>
      <c r="E122" s="345"/>
      <c r="F122" s="345"/>
      <c r="G122" s="345"/>
      <c r="H122" s="345"/>
      <c r="I122" s="48"/>
      <c r="J122" s="49"/>
      <c r="K122" s="49"/>
      <c r="L122" s="222"/>
      <c r="M122" s="46"/>
      <c r="N122" s="1"/>
      <c r="O122" s="1"/>
      <c r="P122" s="1"/>
      <c r="Q122" s="237"/>
      <c r="R122" s="1"/>
      <c r="S122" s="1"/>
      <c r="T122" s="60"/>
    </row>
    <row r="123" spans="1:20" ht="15.95" hidden="1">
      <c r="A123" s="19"/>
      <c r="B123" s="11"/>
      <c r="C123" s="27"/>
      <c r="D123" s="27"/>
      <c r="E123" s="27"/>
      <c r="F123" s="27"/>
      <c r="G123" s="27"/>
      <c r="H123" s="27"/>
      <c r="I123" s="48"/>
      <c r="J123" s="49"/>
      <c r="K123" s="49"/>
      <c r="L123" s="222"/>
      <c r="M123" s="46"/>
      <c r="N123" s="1"/>
      <c r="O123" s="1"/>
      <c r="P123" s="1"/>
      <c r="Q123" s="237"/>
      <c r="R123" s="1"/>
      <c r="S123" s="1"/>
      <c r="T123" s="60"/>
    </row>
    <row r="124" spans="1:20" ht="17.100000000000001" hidden="1">
      <c r="A124" s="19"/>
      <c r="B124" s="11" t="s">
        <v>458</v>
      </c>
      <c r="C124" s="345" t="s">
        <v>459</v>
      </c>
      <c r="D124" s="345"/>
      <c r="E124" s="345"/>
      <c r="F124" s="345"/>
      <c r="G124" s="345"/>
      <c r="H124" s="345"/>
      <c r="I124" s="42"/>
      <c r="J124" s="43"/>
      <c r="K124" s="44"/>
      <c r="L124" s="219"/>
      <c r="M124" s="46"/>
      <c r="N124" s="1"/>
      <c r="O124" s="1"/>
      <c r="P124" s="1"/>
      <c r="Q124" s="237"/>
      <c r="R124" s="1"/>
      <c r="S124" s="1"/>
      <c r="T124" s="60"/>
    </row>
    <row r="125" spans="1:20" ht="15.95" hidden="1">
      <c r="A125" s="19"/>
      <c r="B125" s="11"/>
      <c r="C125" s="16"/>
      <c r="D125" s="28"/>
      <c r="E125" s="28"/>
      <c r="F125" s="28"/>
      <c r="G125" s="28"/>
      <c r="H125" s="28"/>
      <c r="I125" s="42"/>
      <c r="J125" s="43"/>
      <c r="K125" s="44"/>
      <c r="L125" s="219"/>
      <c r="M125" s="46"/>
      <c r="N125" s="1"/>
      <c r="O125" s="1"/>
      <c r="P125" s="1"/>
      <c r="Q125" s="237"/>
      <c r="R125" s="1"/>
      <c r="S125" s="1"/>
      <c r="T125" s="60"/>
    </row>
    <row r="126" spans="1:20" ht="15.95" hidden="1">
      <c r="A126" s="19"/>
      <c r="B126" s="16"/>
      <c r="C126" s="16"/>
      <c r="D126" s="28"/>
      <c r="E126" s="28"/>
      <c r="F126" s="28"/>
      <c r="G126" s="28"/>
      <c r="H126" s="28"/>
      <c r="I126" s="42"/>
      <c r="J126" s="43"/>
      <c r="K126" s="44"/>
      <c r="L126" s="219"/>
      <c r="M126" s="46"/>
      <c r="N126" s="1"/>
      <c r="O126" s="1"/>
      <c r="P126" s="1"/>
      <c r="Q126" s="237"/>
      <c r="R126" s="1"/>
      <c r="S126" s="1"/>
      <c r="T126" s="60"/>
    </row>
    <row r="127" spans="1:20" ht="15.95" hidden="1">
      <c r="A127" s="29"/>
      <c r="B127" s="30"/>
      <c r="C127" s="31"/>
      <c r="D127" s="32"/>
      <c r="E127" s="32"/>
      <c r="F127" s="32"/>
      <c r="G127" s="32"/>
      <c r="H127" s="32"/>
      <c r="I127" s="50"/>
      <c r="J127" s="51"/>
      <c r="K127" s="52"/>
      <c r="L127" s="223"/>
      <c r="M127" s="53"/>
      <c r="N127" s="54"/>
      <c r="O127" s="54"/>
      <c r="P127" s="54"/>
      <c r="Q127" s="238"/>
      <c r="R127" s="54"/>
      <c r="S127" s="54"/>
      <c r="T127" s="61"/>
    </row>
    <row r="128" spans="1:20" ht="15.95" hidden="1">
      <c r="A128" s="33"/>
      <c r="B128" s="34"/>
      <c r="C128" s="34"/>
      <c r="D128" s="34"/>
      <c r="E128" s="34"/>
      <c r="F128" s="34"/>
      <c r="G128" s="34"/>
      <c r="H128" s="34"/>
      <c r="I128" s="42"/>
      <c r="J128" s="43"/>
      <c r="K128" s="44"/>
      <c r="L128" s="219"/>
    </row>
    <row r="129" spans="1:20" ht="15.95" hidden="1">
      <c r="C129" s="62"/>
      <c r="D129" s="62"/>
      <c r="E129" s="62"/>
      <c r="F129" s="34"/>
      <c r="G129" s="34"/>
      <c r="H129" s="34"/>
    </row>
    <row r="130" spans="1:20">
      <c r="A130" s="244"/>
      <c r="B130" s="245"/>
      <c r="C130" s="245"/>
      <c r="D130" s="245"/>
      <c r="E130" s="245"/>
      <c r="F130" s="245"/>
      <c r="G130" s="246"/>
      <c r="H130" s="246"/>
      <c r="I130" s="246"/>
      <c r="J130" s="246"/>
      <c r="K130" s="246"/>
      <c r="L130" s="246"/>
      <c r="M130" s="246"/>
      <c r="N130" s="246"/>
      <c r="O130" s="246"/>
      <c r="P130" s="246"/>
      <c r="Q130" s="246"/>
      <c r="R130" s="246"/>
      <c r="S130" s="246"/>
      <c r="T130" s="247"/>
    </row>
    <row r="131" spans="1:20" ht="15.95">
      <c r="A131" s="248"/>
      <c r="B131" s="305" t="s">
        <v>447</v>
      </c>
      <c r="C131" s="305"/>
      <c r="D131" s="305"/>
      <c r="E131" s="305"/>
      <c r="F131" s="305"/>
      <c r="G131" s="250" t="s">
        <v>460</v>
      </c>
      <c r="H131" s="251" t="s">
        <v>449</v>
      </c>
      <c r="I131" s="266">
        <f>SUM(L13:L17)</f>
        <v>0.25264140000000002</v>
      </c>
      <c r="J131" s="250"/>
      <c r="K131" s="250"/>
      <c r="L131" s="250"/>
      <c r="M131" s="250"/>
      <c r="N131" s="250"/>
      <c r="O131" s="250"/>
      <c r="P131" s="250"/>
      <c r="Q131" s="250"/>
      <c r="R131" s="250"/>
      <c r="S131" s="250"/>
      <c r="T131" s="252"/>
    </row>
    <row r="132" spans="1:20" ht="15.95">
      <c r="A132" s="248"/>
      <c r="B132" s="306"/>
      <c r="C132" s="253"/>
      <c r="D132" s="249"/>
      <c r="E132" s="249"/>
      <c r="F132" s="250"/>
      <c r="G132" s="250" t="s">
        <v>461</v>
      </c>
      <c r="H132" s="251" t="s">
        <v>449</v>
      </c>
      <c r="I132" s="266">
        <f>SUM(L18:L26)</f>
        <v>0.64183333333333337</v>
      </c>
      <c r="J132" s="250"/>
      <c r="K132" s="250"/>
      <c r="L132" s="250"/>
      <c r="M132" s="250"/>
      <c r="N132" s="250"/>
      <c r="O132" s="250"/>
      <c r="P132" s="250"/>
      <c r="Q132" s="250"/>
      <c r="R132" s="250"/>
      <c r="S132" s="250"/>
      <c r="T132" s="252"/>
    </row>
    <row r="133" spans="1:20" ht="15.95">
      <c r="A133" s="248"/>
      <c r="B133" s="306"/>
      <c r="C133" s="253"/>
      <c r="D133" s="249"/>
      <c r="E133" s="249"/>
      <c r="F133" s="250"/>
      <c r="G133" s="250" t="s">
        <v>462</v>
      </c>
      <c r="H133" s="251" t="s">
        <v>449</v>
      </c>
      <c r="I133" s="266">
        <f>SUM(L27:L35)</f>
        <v>1</v>
      </c>
      <c r="J133" s="250"/>
      <c r="K133" s="250"/>
      <c r="L133" s="250"/>
      <c r="M133" s="250"/>
      <c r="N133" s="250"/>
      <c r="O133" s="250"/>
      <c r="P133" s="250"/>
      <c r="Q133" s="250"/>
      <c r="R133" s="250"/>
      <c r="S133" s="250"/>
      <c r="T133" s="252"/>
    </row>
    <row r="134" spans="1:20" ht="15.75" customHeight="1">
      <c r="A134" s="248"/>
      <c r="B134" s="306"/>
      <c r="C134" s="253"/>
      <c r="D134" s="249"/>
      <c r="E134" s="249"/>
      <c r="F134" s="250"/>
      <c r="G134" s="250" t="s">
        <v>463</v>
      </c>
      <c r="H134" s="251" t="s">
        <v>449</v>
      </c>
      <c r="I134" s="266">
        <f>SUM(L36:L47)</f>
        <v>0.60000000000000009</v>
      </c>
      <c r="J134" s="250"/>
      <c r="K134" s="250"/>
      <c r="L134" s="250"/>
      <c r="M134" s="250"/>
      <c r="N134" s="250"/>
      <c r="O134" s="250"/>
      <c r="P134" s="250"/>
      <c r="Q134" s="250"/>
      <c r="R134" s="250"/>
      <c r="S134" s="250"/>
      <c r="T134" s="252"/>
    </row>
    <row r="135" spans="1:20" ht="15.75" customHeight="1">
      <c r="A135" s="248"/>
      <c r="B135" s="306"/>
      <c r="C135" s="253"/>
      <c r="D135" s="249"/>
      <c r="E135" s="249"/>
      <c r="F135" s="250"/>
      <c r="G135" s="250" t="s">
        <v>464</v>
      </c>
      <c r="H135" s="251" t="s">
        <v>449</v>
      </c>
      <c r="I135" s="266">
        <f>SUM(L48:L61)</f>
        <v>0.17225000000000001</v>
      </c>
      <c r="J135" s="250"/>
      <c r="K135" s="250"/>
      <c r="L135" s="250"/>
      <c r="M135" s="250"/>
      <c r="N135" s="250"/>
      <c r="O135" s="250"/>
      <c r="P135" s="250"/>
      <c r="Q135" s="250"/>
      <c r="R135" s="250"/>
      <c r="S135" s="250"/>
      <c r="T135" s="252"/>
    </row>
    <row r="136" spans="1:20" ht="15.75" customHeight="1">
      <c r="A136" s="254"/>
      <c r="B136" s="306"/>
      <c r="C136" s="253"/>
      <c r="D136" s="249"/>
      <c r="E136" s="249"/>
      <c r="F136" s="250"/>
      <c r="G136" s="250" t="s">
        <v>465</v>
      </c>
      <c r="H136" s="251" t="s">
        <v>449</v>
      </c>
      <c r="I136" s="267">
        <f>SUM(L62:L77)</f>
        <v>0.77769999999999995</v>
      </c>
      <c r="J136" s="251"/>
      <c r="K136" s="251"/>
      <c r="L136" s="251"/>
      <c r="M136" s="255"/>
      <c r="N136" s="255"/>
      <c r="O136" s="255"/>
      <c r="P136" s="255"/>
      <c r="Q136" s="255"/>
      <c r="R136" s="255"/>
      <c r="S136" s="255"/>
      <c r="T136" s="256"/>
    </row>
    <row r="137" spans="1:20" ht="15.95">
      <c r="A137" s="257"/>
      <c r="B137" s="306"/>
      <c r="C137" s="253"/>
      <c r="D137" s="249"/>
      <c r="E137" s="249"/>
      <c r="F137" s="250"/>
      <c r="G137" s="250" t="s">
        <v>466</v>
      </c>
      <c r="H137" s="251" t="s">
        <v>449</v>
      </c>
      <c r="I137" s="267">
        <f>SUM(L78:L103)</f>
        <v>0.63327</v>
      </c>
      <c r="J137" s="258"/>
      <c r="K137" s="258"/>
      <c r="L137" s="258"/>
      <c r="M137" s="258"/>
      <c r="N137" s="251"/>
      <c r="O137" s="251"/>
      <c r="P137" s="251"/>
      <c r="Q137" s="251"/>
      <c r="R137" s="251"/>
      <c r="S137" s="251"/>
      <c r="T137" s="259"/>
    </row>
    <row r="138" spans="1:20" ht="15" customHeight="1">
      <c r="A138" s="257"/>
      <c r="B138" s="306"/>
      <c r="C138" s="253"/>
      <c r="D138" s="249"/>
      <c r="E138" s="249"/>
      <c r="F138" s="250"/>
      <c r="G138" s="251"/>
      <c r="H138" s="251"/>
      <c r="I138" s="485"/>
      <c r="J138" s="485"/>
      <c r="K138" s="485"/>
      <c r="L138" s="251"/>
      <c r="M138" s="251"/>
      <c r="N138" s="251"/>
      <c r="O138" s="251"/>
      <c r="P138" s="251"/>
      <c r="Q138" s="251"/>
      <c r="R138" s="251"/>
      <c r="S138" s="251"/>
      <c r="T138" s="259"/>
    </row>
    <row r="139" spans="1:20">
      <c r="A139" s="257"/>
      <c r="B139" s="253"/>
      <c r="C139" s="253"/>
      <c r="D139" s="253"/>
      <c r="E139" s="250"/>
      <c r="F139" s="250"/>
      <c r="G139" s="250"/>
      <c r="H139" s="251"/>
      <c r="I139" s="251"/>
      <c r="J139" s="251"/>
      <c r="K139" s="251"/>
      <c r="L139" s="251"/>
      <c r="M139" s="251"/>
      <c r="N139" s="251"/>
      <c r="O139" s="251"/>
      <c r="P139" s="251"/>
      <c r="Q139" s="251"/>
      <c r="R139" s="251"/>
      <c r="S139" s="251"/>
      <c r="T139" s="259"/>
    </row>
    <row r="140" spans="1:20" ht="15" customHeight="1">
      <c r="A140" s="257"/>
      <c r="B140" s="306" t="s">
        <v>451</v>
      </c>
      <c r="C140" s="306"/>
      <c r="D140" s="306"/>
      <c r="E140" s="306"/>
      <c r="F140" s="297">
        <f>(100*SUM(I131:I137))/7</f>
        <v>58.252781904761896</v>
      </c>
      <c r="G140" s="249" t="s">
        <v>453</v>
      </c>
      <c r="H140" s="260">
        <v>1</v>
      </c>
      <c r="I140" s="251"/>
      <c r="J140" s="251"/>
      <c r="K140" s="251"/>
      <c r="L140" s="251"/>
      <c r="M140" s="251"/>
      <c r="N140" s="251"/>
      <c r="O140" s="251"/>
      <c r="P140" s="251"/>
      <c r="Q140" s="251"/>
      <c r="R140" s="251"/>
      <c r="S140" s="251"/>
      <c r="T140" s="259"/>
    </row>
    <row r="141" spans="1:20">
      <c r="A141" s="257"/>
      <c r="B141" s="305"/>
      <c r="C141" s="305"/>
      <c r="D141" s="305"/>
      <c r="E141" s="305"/>
      <c r="F141" s="249"/>
      <c r="G141" s="249"/>
      <c r="H141" s="251"/>
      <c r="I141" s="251"/>
      <c r="J141" s="251"/>
      <c r="K141" s="251"/>
      <c r="L141" s="251"/>
      <c r="M141" s="251"/>
      <c r="N141" s="251"/>
      <c r="O141" s="251"/>
      <c r="P141" s="251"/>
      <c r="Q141" s="251"/>
      <c r="R141" s="251"/>
      <c r="S141" s="251"/>
      <c r="T141" s="259"/>
    </row>
    <row r="142" spans="1:20">
      <c r="A142" s="257"/>
      <c r="B142" s="249"/>
      <c r="C142" s="249"/>
      <c r="D142" s="249"/>
      <c r="E142" s="249"/>
      <c r="F142" s="249"/>
      <c r="G142" s="249"/>
      <c r="H142" s="251"/>
      <c r="I142" s="251"/>
      <c r="J142" s="251"/>
      <c r="K142" s="251"/>
      <c r="L142" s="251"/>
      <c r="M142" s="251"/>
      <c r="N142" s="251"/>
      <c r="O142" s="251"/>
      <c r="P142" s="251"/>
      <c r="Q142" s="251"/>
      <c r="R142" s="251"/>
      <c r="S142" s="251"/>
      <c r="T142" s="259"/>
    </row>
    <row r="143" spans="1:20">
      <c r="A143" s="257"/>
      <c r="B143" s="249"/>
      <c r="C143" s="249"/>
      <c r="D143" s="249"/>
      <c r="E143" s="249"/>
      <c r="F143" s="249"/>
      <c r="G143" s="249"/>
      <c r="H143" s="251"/>
      <c r="I143" s="251"/>
      <c r="J143" s="251"/>
      <c r="K143" s="251"/>
      <c r="L143" s="251"/>
      <c r="M143" s="251"/>
      <c r="N143" s="251"/>
      <c r="O143" s="251"/>
      <c r="P143" s="251"/>
      <c r="Q143" s="251"/>
      <c r="R143" s="251"/>
      <c r="S143" s="251"/>
      <c r="T143" s="259"/>
    </row>
    <row r="144" spans="1:20">
      <c r="A144" s="257"/>
      <c r="B144" s="249"/>
      <c r="C144" s="249"/>
      <c r="D144" s="249"/>
      <c r="E144" s="249"/>
      <c r="F144" s="249"/>
      <c r="G144" s="249"/>
      <c r="H144" s="251"/>
      <c r="I144" s="251"/>
      <c r="J144" s="251"/>
      <c r="K144" s="251"/>
      <c r="L144" s="251"/>
      <c r="M144" s="251"/>
      <c r="N144" s="251"/>
      <c r="O144" s="251"/>
      <c r="P144" s="251"/>
      <c r="Q144" s="251"/>
      <c r="R144" s="251"/>
      <c r="S144" s="251"/>
      <c r="T144" s="259"/>
    </row>
    <row r="145" spans="1:20" ht="15.95">
      <c r="A145" s="257"/>
      <c r="B145" s="249" t="s">
        <v>454</v>
      </c>
      <c r="C145" s="304" t="s">
        <v>455</v>
      </c>
      <c r="D145" s="304"/>
      <c r="E145" s="304"/>
      <c r="F145" s="304"/>
      <c r="G145" s="304"/>
      <c r="H145" s="304"/>
      <c r="I145" s="251"/>
      <c r="J145" s="251"/>
      <c r="K145" s="251"/>
      <c r="L145" s="251"/>
      <c r="M145" s="251"/>
      <c r="N145" s="251"/>
      <c r="O145" s="251"/>
      <c r="P145" s="251"/>
      <c r="Q145" s="251"/>
      <c r="R145" s="251"/>
      <c r="S145" s="251"/>
      <c r="T145" s="259"/>
    </row>
    <row r="146" spans="1:20">
      <c r="A146" s="257"/>
      <c r="B146" s="249"/>
      <c r="C146" s="305"/>
      <c r="D146" s="305"/>
      <c r="E146" s="305"/>
      <c r="F146" s="305"/>
      <c r="G146" s="305"/>
      <c r="H146" s="305"/>
      <c r="I146" s="251"/>
      <c r="J146" s="251"/>
      <c r="K146" s="251"/>
      <c r="L146" s="251"/>
      <c r="M146" s="251"/>
      <c r="N146" s="251"/>
      <c r="O146" s="251"/>
      <c r="P146" s="251"/>
      <c r="Q146" s="251"/>
      <c r="R146" s="251"/>
      <c r="S146" s="251"/>
      <c r="T146" s="259"/>
    </row>
    <row r="147" spans="1:20">
      <c r="A147" s="257"/>
      <c r="B147" s="249"/>
      <c r="C147" s="249"/>
      <c r="D147" s="249"/>
      <c r="E147" s="249"/>
      <c r="F147" s="249"/>
      <c r="G147" s="249"/>
      <c r="H147" s="251"/>
      <c r="I147" s="251"/>
      <c r="J147" s="251"/>
      <c r="K147" s="251"/>
      <c r="L147" s="251"/>
      <c r="M147" s="251"/>
      <c r="N147" s="251"/>
      <c r="O147" s="251"/>
      <c r="P147" s="251"/>
      <c r="Q147" s="251"/>
      <c r="R147" s="251"/>
      <c r="S147" s="251"/>
      <c r="T147" s="259"/>
    </row>
    <row r="148" spans="1:20" ht="15.95">
      <c r="A148" s="257"/>
      <c r="B148" s="249" t="s">
        <v>456</v>
      </c>
      <c r="C148" s="304" t="s">
        <v>457</v>
      </c>
      <c r="D148" s="304"/>
      <c r="E148" s="304"/>
      <c r="F148" s="304"/>
      <c r="G148" s="304"/>
      <c r="H148" s="304"/>
      <c r="I148" s="249"/>
      <c r="J148" s="249"/>
      <c r="K148" s="249"/>
      <c r="L148" s="249"/>
      <c r="M148" s="251"/>
      <c r="N148" s="251"/>
      <c r="O148" s="251"/>
      <c r="P148" s="251"/>
      <c r="Q148" s="251"/>
      <c r="R148" s="251"/>
      <c r="S148" s="251"/>
      <c r="T148" s="259"/>
    </row>
    <row r="149" spans="1:20">
      <c r="A149" s="257"/>
      <c r="B149" s="249"/>
      <c r="C149" s="249"/>
      <c r="D149" s="249"/>
      <c r="E149" s="249"/>
      <c r="F149" s="249"/>
      <c r="G149" s="249"/>
      <c r="H149" s="249"/>
      <c r="I149" s="249"/>
      <c r="J149" s="249"/>
      <c r="K149" s="249"/>
      <c r="L149" s="249"/>
      <c r="M149" s="251"/>
      <c r="N149" s="251"/>
      <c r="O149" s="251"/>
      <c r="P149" s="251"/>
      <c r="Q149" s="251"/>
      <c r="R149" s="251"/>
      <c r="S149" s="251"/>
      <c r="T149" s="259"/>
    </row>
    <row r="150" spans="1:20" ht="15.95">
      <c r="A150" s="257"/>
      <c r="B150" s="249" t="s">
        <v>458</v>
      </c>
      <c r="C150" s="304" t="s">
        <v>459</v>
      </c>
      <c r="D150" s="304"/>
      <c r="E150" s="304"/>
      <c r="F150" s="304"/>
      <c r="G150" s="304"/>
      <c r="H150" s="304"/>
      <c r="I150" s="251"/>
      <c r="J150" s="251"/>
      <c r="K150" s="251"/>
      <c r="L150" s="251"/>
      <c r="M150" s="251"/>
      <c r="N150" s="251"/>
      <c r="O150" s="251"/>
      <c r="P150" s="251"/>
      <c r="Q150" s="251"/>
      <c r="R150" s="251"/>
      <c r="S150" s="251"/>
      <c r="T150" s="259"/>
    </row>
    <row r="151" spans="1:20">
      <c r="A151" s="257"/>
      <c r="B151" s="249"/>
      <c r="C151" s="249"/>
      <c r="D151" s="250"/>
      <c r="E151" s="250"/>
      <c r="F151" s="250"/>
      <c r="G151" s="250"/>
      <c r="H151" s="250"/>
      <c r="I151" s="251"/>
      <c r="J151" s="251"/>
      <c r="K151" s="251"/>
      <c r="L151" s="251"/>
      <c r="M151" s="251"/>
      <c r="N151" s="251"/>
      <c r="O151" s="251"/>
      <c r="P151" s="251"/>
      <c r="Q151" s="251"/>
      <c r="R151" s="251"/>
      <c r="S151" s="251"/>
      <c r="T151" s="259"/>
    </row>
    <row r="152" spans="1:20">
      <c r="A152" s="257"/>
      <c r="B152" s="249"/>
      <c r="C152" s="249"/>
      <c r="D152" s="250"/>
      <c r="E152" s="250"/>
      <c r="F152" s="250"/>
      <c r="G152" s="250"/>
      <c r="H152" s="250"/>
      <c r="I152" s="251"/>
      <c r="J152" s="251"/>
      <c r="K152" s="251"/>
      <c r="L152" s="251"/>
      <c r="M152" s="251"/>
      <c r="N152" s="251"/>
      <c r="O152" s="251"/>
      <c r="P152" s="251"/>
      <c r="Q152" s="251"/>
      <c r="R152" s="251"/>
      <c r="S152" s="251"/>
      <c r="T152" s="259"/>
    </row>
    <row r="153" spans="1:20">
      <c r="A153" s="261"/>
      <c r="B153" s="262"/>
      <c r="C153" s="263"/>
      <c r="D153" s="264"/>
      <c r="E153" s="264"/>
      <c r="F153" s="264"/>
      <c r="G153" s="264"/>
      <c r="H153" s="264"/>
      <c r="I153" s="262"/>
      <c r="J153" s="262"/>
      <c r="K153" s="262"/>
      <c r="L153" s="262"/>
      <c r="M153" s="262"/>
      <c r="N153" s="262"/>
      <c r="O153" s="262"/>
      <c r="P153" s="262"/>
      <c r="Q153" s="262"/>
      <c r="R153" s="262"/>
      <c r="S153" s="262"/>
      <c r="T153" s="265"/>
    </row>
    <row r="154" spans="1:20">
      <c r="A154" s="255"/>
      <c r="B154" s="251"/>
      <c r="C154" s="251"/>
      <c r="D154" s="251"/>
      <c r="E154" s="251"/>
      <c r="F154" s="251"/>
      <c r="G154" s="251"/>
      <c r="H154" s="251"/>
      <c r="I154" s="251"/>
      <c r="J154" s="251"/>
      <c r="K154" s="251"/>
      <c r="L154" s="251"/>
      <c r="M154" s="255"/>
      <c r="N154" s="255"/>
      <c r="O154" s="255"/>
      <c r="P154" s="255"/>
      <c r="Q154" s="255"/>
      <c r="R154" s="255"/>
      <c r="S154" s="255"/>
      <c r="T154" s="255"/>
    </row>
  </sheetData>
  <sheetProtection sort="0" autoFilter="0" pivotTables="0"/>
  <autoFilter ref="A1:T103" xr:uid="{00000000-0001-0000-0000-000000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autoFilter>
  <mergeCells count="167">
    <mergeCell ref="R11:R12"/>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Q82:Q85"/>
    <mergeCell ref="Q87:Q90"/>
    <mergeCell ref="Q91:Q96"/>
    <mergeCell ref="Q97:Q98"/>
    <mergeCell ref="Q99:Q100"/>
    <mergeCell ref="Q101:Q103"/>
    <mergeCell ref="P34:P35"/>
    <mergeCell ref="P40:P47"/>
    <mergeCell ref="P48:P53"/>
    <mergeCell ref="P54:P61"/>
    <mergeCell ref="P62:P77"/>
    <mergeCell ref="P78:P80"/>
    <mergeCell ref="P82:P85"/>
    <mergeCell ref="P87:P90"/>
    <mergeCell ref="P91:P96"/>
    <mergeCell ref="J11:J12"/>
    <mergeCell ref="J44:J45"/>
    <mergeCell ref="K11:K12"/>
    <mergeCell ref="L11:L12"/>
    <mergeCell ref="M11:M12"/>
    <mergeCell ref="N11:N12"/>
    <mergeCell ref="G11:H11"/>
    <mergeCell ref="O11:O12"/>
    <mergeCell ref="P11:P12"/>
    <mergeCell ref="P13:P14"/>
    <mergeCell ref="P16:P17"/>
    <mergeCell ref="P18:P19"/>
    <mergeCell ref="P20:P22"/>
    <mergeCell ref="P23:P25"/>
    <mergeCell ref="P27:P29"/>
    <mergeCell ref="P30:P32"/>
    <mergeCell ref="D99:D100"/>
    <mergeCell ref="D101:D103"/>
    <mergeCell ref="E11:E12"/>
    <mergeCell ref="E44:E45"/>
    <mergeCell ref="F11:F12"/>
    <mergeCell ref="F44:F45"/>
    <mergeCell ref="G44:G45"/>
    <mergeCell ref="H44:H45"/>
    <mergeCell ref="I11:I12"/>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C124:H124"/>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C91:C96"/>
    <mergeCell ref="C97:C98"/>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A7:B7"/>
    <mergeCell ref="C7:I7"/>
    <mergeCell ref="J7:K7"/>
    <mergeCell ref="L7:T7"/>
    <mergeCell ref="A8:B8"/>
    <mergeCell ref="C8:I8"/>
    <mergeCell ref="A9:D9"/>
    <mergeCell ref="E9:M9"/>
    <mergeCell ref="A10:O10"/>
    <mergeCell ref="P10:Q10"/>
    <mergeCell ref="R10:T10"/>
    <mergeCell ref="R1:T1"/>
    <mergeCell ref="R2:T2"/>
    <mergeCell ref="R3:T3"/>
    <mergeCell ref="R4:T4"/>
    <mergeCell ref="A5:B5"/>
    <mergeCell ref="C5:I5"/>
    <mergeCell ref="J5:K5"/>
    <mergeCell ref="L5:T5"/>
    <mergeCell ref="A6:B6"/>
    <mergeCell ref="C6:I6"/>
    <mergeCell ref="J6:K6"/>
    <mergeCell ref="L6:T6"/>
    <mergeCell ref="C150:H150"/>
    <mergeCell ref="B131:F131"/>
    <mergeCell ref="B132:B138"/>
    <mergeCell ref="I138:K138"/>
    <mergeCell ref="B140:E140"/>
    <mergeCell ref="B141:E141"/>
    <mergeCell ref="C145:H145"/>
    <mergeCell ref="C146:H146"/>
    <mergeCell ref="C148:H148"/>
  </mergeCells>
  <dataValidations disablePrompts="1" count="1">
    <dataValidation type="date" operator="greaterThanOrEqual" allowBlank="1" showInputMessage="1" showErrorMessage="1" sqref="F106:F113" xr:uid="{00000000-0002-0000-0000-000000000000}">
      <formula1>41426</formula1>
    </dataValidation>
  </dataValidations>
  <hyperlinks>
    <hyperlink ref="O87" r:id="rId1" xr:uid="{00000000-0004-0000-0000-000000000000}"/>
    <hyperlink ref="O91" r:id="rId2" xr:uid="{00000000-0004-0000-0000-000001000000}"/>
    <hyperlink ref="O93" r:id="rId3" xr:uid="{00000000-0004-0000-0000-000002000000}"/>
    <hyperlink ref="O94" r:id="rId4" xr:uid="{00000000-0004-0000-0000-000003000000}"/>
    <hyperlink ref="O13" r:id="rId5" xr:uid="{00000000-0004-0000-0000-000004000000}"/>
    <hyperlink ref="O14" r:id="rId6" xr:uid="{00000000-0004-0000-0000-000005000000}"/>
    <hyperlink ref="O17" r:id="rId7" xr:uid="{00000000-0004-0000-0000-000006000000}"/>
    <hyperlink ref="O19" r:id="rId8" xr:uid="{00000000-0004-0000-0000-000007000000}"/>
    <hyperlink ref="O21" r:id="rId9" xr:uid="{00000000-0004-0000-0000-000008000000}"/>
    <hyperlink ref="O22" r:id="rId10" xr:uid="{00000000-0004-0000-0000-000009000000}"/>
    <hyperlink ref="O18" r:id="rId11" xr:uid="{00000000-0004-0000-0000-00000A000000}"/>
    <hyperlink ref="O20" r:id="rId12" xr:uid="{00000000-0004-0000-0000-00000B000000}"/>
    <hyperlink ref="O27" r:id="rId13" xr:uid="{00000000-0004-0000-0000-00000C000000}"/>
    <hyperlink ref="O28" r:id="rId14" display="3. UNIDAD DE CORRESPONDENCIA+Objetivo 1+Tarea 2+CIRCULAR 06_2023+Secretaría Administrativa+Área de Gestión de Servicio a la Ciudadanía  /  3. UNIDAD DE CORRESPONDENCIA+Objetivo 1+Tarea 2+Correo+Secretaría Adminisistrativa+Área de Gestión de Servicio a la Ciudadanía" xr:uid="{00000000-0004-0000-0000-00000D000000}"/>
    <hyperlink ref="O29" r:id="rId15" xr:uid="{00000000-0004-0000-0000-00000E000000}"/>
    <hyperlink ref="O30" r:id="rId16" xr:uid="{00000000-0004-0000-0000-00000F000000}"/>
    <hyperlink ref="O31" r:id="rId17" xr:uid="{00000000-0004-0000-0000-000010000000}"/>
    <hyperlink ref="O32" r:id="rId18" xr:uid="{00000000-0004-0000-0000-000011000000}"/>
    <hyperlink ref="O33" r:id="rId19" xr:uid="{00000000-0004-0000-0000-000012000000}"/>
    <hyperlink ref="O36" r:id="rId20"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21"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22" xr:uid="{00000000-0004-0000-0000-000015000000}"/>
    <hyperlink ref="O62" r:id="rId23" xr:uid="{00000000-0004-0000-0000-000016000000}"/>
    <hyperlink ref="O63" r:id="rId24" xr:uid="{00000000-0004-0000-0000-000017000000}"/>
    <hyperlink ref="O64" r:id="rId25" xr:uid="{00000000-0004-0000-0000-000018000000}"/>
    <hyperlink ref="O65" r:id="rId26" xr:uid="{00000000-0004-0000-0000-000019000000}"/>
    <hyperlink ref="O67" r:id="rId27" xr:uid="{00000000-0004-0000-0000-00001A000000}"/>
    <hyperlink ref="O78" r:id="rId28" xr:uid="{00000000-0004-0000-0000-00001B000000}"/>
    <hyperlink ref="O79" r:id="rId29" xr:uid="{00000000-0004-0000-0000-00001C000000}"/>
    <hyperlink ref="O80" r:id="rId30" xr:uid="{00000000-0004-0000-0000-00001D000000}"/>
    <hyperlink ref="O16" r:id="rId31" xr:uid="{00000000-0004-0000-0000-00001E000000}"/>
    <hyperlink ref="O23" r:id="rId32" xr:uid="{00000000-0004-0000-0000-00001F000000}"/>
    <hyperlink ref="O24" r:id="rId33" xr:uid="{00000000-0004-0000-0000-000020000000}"/>
    <hyperlink ref="O25" r:id="rId34" xr:uid="{00000000-0004-0000-0000-000021000000}"/>
    <hyperlink ref="O81" r:id="rId35" xr:uid="{00000000-0004-0000-0000-000033000000}"/>
    <hyperlink ref="O97" r:id="rId36" xr:uid="{00000000-0004-0000-0000-000036000000}"/>
    <hyperlink ref="O53" r:id="rId37" xr:uid="{C9A4D5D0-D481-4F59-BAF5-AD5C7F9653CA}"/>
    <hyperlink ref="O66" r:id="rId38"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39"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2" r:id="rId40" display="https://bucaramangagovco-my.sharepoint.com/:f:/r/personal/controlinterno_bucaramanga_gov_co/Documents/ARCHIVO%20DIGITAL%20OCIG/2023/PLAN%20DE%20MEJORAMIENTO%20ARCHVISTICO/SEGUNDO%20SEGUIMIENTO/ADMINISTRATIVA/7.%20SISTEMA%20INTEGRADO%20DE%20CONSERVACIO%CC%81N%20-SIC/OBJETIVO%203?csf=1&amp;web=1&amp;e=dj7BqS" xr:uid="{F1F34FA2-F782-4673-A290-5860D6C4201D}"/>
    <hyperlink ref="O83" r:id="rId41" display="https://bucaramangagovco-my.sharepoint.com/:f:/r/personal/controlinterno_bucaramanga_gov_co/Documents/ARCHIVO%20DIGITAL%20OCIG/2023/PLAN%20DE%20MEJORAMIENTO%20ARCHVISTICO/SEGUNDO%20SEGUIMIENTO/ADMINISTRATIVA/7.%20SISTEMA%20INTEGRADO%20DE%20CONSERVACIO%CC%81N%20-SIC/OBJETIVO%203?csf=1&amp;web=1&amp;e=dj7BqS" xr:uid="{4E4451F5-5E8B-41D4-BA2B-6A5DA9694D2D}"/>
    <hyperlink ref="O88" r:id="rId42" xr:uid="{06973E82-4A3C-46CD-B8D0-E50BA8DCE468}"/>
    <hyperlink ref="O98" r:id="rId43" xr:uid="{9F1071BD-5325-477F-954C-7881F3317DB8}"/>
    <hyperlink ref="O99" r:id="rId44"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45"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46" xr:uid="{C594D4B9-2441-43C7-A130-A0616D8F526A}"/>
    <hyperlink ref="O103" r:id="rId47" xr:uid="{2AF62132-BA40-49AA-BE61-B254C525777D}"/>
    <hyperlink ref="O35" r:id="rId48" xr:uid="{D3BD8A21-FCFD-4297-9B88-BC05CD5E69E4}"/>
    <hyperlink ref="O34" r:id="rId49" xr:uid="{336E3D3D-C26A-4A55-BA36-2029AE9133F4}"/>
    <hyperlink ref="O48" r:id="rId50" xr:uid="{2E1460D1-5BC2-4A3C-967C-99B4557ADF71}"/>
    <hyperlink ref="O54" r:id="rId51" xr:uid="{DDF44905-405A-4FE3-BD87-7A6D2B83A497}"/>
    <hyperlink ref="O61" r:id="rId52" xr:uid="{3A9A5FC0-4557-444C-A667-53487A025864}"/>
    <hyperlink ref="O49" r:id="rId53" xr:uid="{776622A5-60E4-43EC-B5ED-EEB0C852D52D}"/>
    <hyperlink ref="O50" r:id="rId54" xr:uid="{1BAC5E37-BB23-436A-82C5-395A9EA95443}"/>
    <hyperlink ref="O51" r:id="rId55" xr:uid="{ED63209B-746C-4FD6-B1E0-EF0287E966D0}"/>
    <hyperlink ref="O52" r:id="rId56" xr:uid="{EBD851CD-06E0-4152-BEB5-A92645179E79}"/>
    <hyperlink ref="O55" r:id="rId57" xr:uid="{E292B04C-CBBE-44C2-8109-B35A51C0D460}"/>
    <hyperlink ref="O56" r:id="rId58" xr:uid="{4428A781-2B0A-4076-B376-B2C9DEDB95DD}"/>
    <hyperlink ref="O57" r:id="rId59" xr:uid="{12343290-2838-4EE8-B54E-7145C970996E}"/>
    <hyperlink ref="O58" r:id="rId60" xr:uid="{055A1CFB-EBBA-4F27-9B37-881982889ECE}"/>
    <hyperlink ref="O59" r:id="rId61" xr:uid="{9A5A8BF5-6376-4C90-8F0A-2A9C3EDB1578}"/>
    <hyperlink ref="O60" r:id="rId62" xr:uid="{06E4B5C3-57CF-4244-A57C-AA96D8837F6C}"/>
    <hyperlink ref="O69" r:id="rId63" xr:uid="{C1386EB5-B688-4154-9C8E-2C95C74C9146}"/>
    <hyperlink ref="O70" r:id="rId64" xr:uid="{B61FA4C6-BC7F-4B72-BCB8-66AF8445A811}"/>
    <hyperlink ref="O71" r:id="rId65" xr:uid="{CED78B76-D0A2-4063-94CB-7D641CCFF616}"/>
    <hyperlink ref="O72" r:id="rId66" xr:uid="{7B432C6E-4DD7-4F6C-B57D-CAD95DF9EA8E}"/>
  </hyperlinks>
  <pageMargins left="0.66929133858267698" right="0.15748031496063" top="0.55118110236220497" bottom="0.59055118110236204" header="0.31496062992126" footer="0.31496062992126"/>
  <pageSetup paperSize="14" scale="34" fitToHeight="0" orientation="landscape"/>
  <headerFooter>
    <oddHeader>&amp;L&amp;G&amp;C&amp;"Arial,Negrita"&amp;16&amp;K000000
PLAN DE MEJORAMIENTO ARCHIVÍSTICO&amp;RVersión: 02
2016/07/13
&amp;P de &amp;N</oddHeader>
    <oddFooter>&amp;LProceso: Inspección, Vigilancia y Control ICV&amp;RCódigo: ICV-F-06</oddFooter>
  </headerFooter>
  <drawing r:id="rId67"/>
  <legacyDrawingHF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defaultColWidth="11" defaultRowHeight="15"/>
  <sheetData>
    <row r="6" spans="7:12">
      <c r="K6">
        <v>8800</v>
      </c>
    </row>
    <row r="7" spans="7:12">
      <c r="G7">
        <v>176</v>
      </c>
      <c r="H7">
        <v>4</v>
      </c>
      <c r="K7">
        <f>K6-5067</f>
        <v>3733</v>
      </c>
      <c r="L7">
        <f>G8/K6</f>
        <v>0.57579545454545455</v>
      </c>
    </row>
    <row r="8" spans="7:12">
      <c r="G8">
        <v>5067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
  <cp:revision/>
  <dcterms:created xsi:type="dcterms:W3CDTF">2020-09-07T16:42:00Z</dcterms:created>
  <dcterms:modified xsi:type="dcterms:W3CDTF">2024-04-29T20:02:25Z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ies>
</file>