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81F58B1F-DBB6-4AB4-A726-4B9DC31A29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" sheetId="14" r:id="rId1"/>
  </sheets>
  <definedNames>
    <definedName name="_xlnm._FilterDatabase" localSheetId="0" hidden="1">'PA 2023'!$A$8:$BV$81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14" l="1"/>
  <c r="AA10" i="14"/>
  <c r="AA11" i="14"/>
  <c r="AA12" i="14"/>
  <c r="AA13" i="14"/>
  <c r="AA14" i="14"/>
  <c r="AA15" i="14"/>
  <c r="AA17" i="14"/>
  <c r="AA18" i="14"/>
  <c r="AA19" i="14"/>
  <c r="AA20" i="14"/>
  <c r="AA21" i="14"/>
  <c r="AA24" i="14"/>
  <c r="AA27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3" i="14"/>
  <c r="AA44" i="14"/>
  <c r="AA45" i="14"/>
  <c r="AA46" i="14"/>
  <c r="AA47" i="14"/>
  <c r="AA48" i="14"/>
  <c r="AA50" i="14"/>
  <c r="AA51" i="14"/>
  <c r="AA52" i="14"/>
  <c r="AA53" i="14"/>
  <c r="AA54" i="14"/>
  <c r="AA55" i="14"/>
  <c r="AA56" i="14"/>
  <c r="AA57" i="14"/>
  <c r="AA58" i="14"/>
  <c r="AA60" i="14"/>
  <c r="AA62" i="14"/>
  <c r="AA64" i="14"/>
  <c r="AA67" i="14"/>
  <c r="AA69" i="14"/>
  <c r="AA70" i="14"/>
  <c r="AA73" i="14"/>
  <c r="AA74" i="14"/>
  <c r="AA81" i="14"/>
  <c r="AA82" i="14"/>
  <c r="U9" i="14"/>
  <c r="T10" i="14"/>
  <c r="U10" i="14"/>
  <c r="T11" i="14"/>
  <c r="U11" i="14"/>
  <c r="P12" i="14"/>
  <c r="T12" i="14"/>
  <c r="U12" i="14"/>
  <c r="U13" i="14"/>
  <c r="P14" i="14"/>
  <c r="U14" i="14"/>
  <c r="U15" i="14"/>
  <c r="U17" i="14"/>
  <c r="P18" i="14"/>
  <c r="U18" i="14"/>
  <c r="P19" i="14"/>
  <c r="U19" i="14"/>
  <c r="U20" i="14"/>
  <c r="U21" i="14"/>
  <c r="Q25" i="14"/>
  <c r="U24" i="14"/>
  <c r="P27" i="14"/>
  <c r="U27" i="14"/>
  <c r="P29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P42" i="14"/>
  <c r="U41" i="14"/>
  <c r="U43" i="14"/>
  <c r="U44" i="14"/>
  <c r="U45" i="14"/>
  <c r="U46" i="14"/>
  <c r="U47" i="14"/>
  <c r="U48" i="14"/>
  <c r="U50" i="14"/>
  <c r="U51" i="14"/>
  <c r="U52" i="14"/>
  <c r="P53" i="14"/>
  <c r="U53" i="14"/>
  <c r="U54" i="14"/>
  <c r="U55" i="14"/>
  <c r="U56" i="14"/>
  <c r="U57" i="14"/>
  <c r="U58" i="14"/>
  <c r="U60" i="14"/>
  <c r="U62" i="14"/>
  <c r="U64" i="14"/>
  <c r="U67" i="14"/>
  <c r="U69" i="14"/>
  <c r="U70" i="14"/>
  <c r="U73" i="14"/>
  <c r="U74" i="14"/>
  <c r="U81" i="14"/>
  <c r="U82" i="14"/>
  <c r="AB82" i="14"/>
  <c r="AB10" i="14"/>
  <c r="AB11" i="14"/>
  <c r="AB12" i="14"/>
  <c r="AB13" i="14"/>
  <c r="AB14" i="14"/>
  <c r="AB15" i="14"/>
  <c r="AB17" i="14"/>
  <c r="AB18" i="14"/>
  <c r="AB19" i="14"/>
  <c r="AB20" i="14"/>
  <c r="AB21" i="14"/>
  <c r="AB24" i="14"/>
  <c r="AB27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3" i="14"/>
  <c r="AB44" i="14"/>
  <c r="AB45" i="14"/>
  <c r="AB46" i="14"/>
  <c r="AB47" i="14"/>
  <c r="AB48" i="14"/>
  <c r="AB50" i="14"/>
  <c r="AB51" i="14"/>
  <c r="AB52" i="14"/>
  <c r="AB53" i="14"/>
  <c r="AB54" i="14"/>
  <c r="AB55" i="14"/>
  <c r="AB56" i="14"/>
  <c r="AB57" i="14"/>
  <c r="AB58" i="14"/>
  <c r="AB60" i="14"/>
  <c r="AB62" i="14"/>
  <c r="AB64" i="14"/>
  <c r="AB67" i="14"/>
  <c r="AB69" i="14"/>
  <c r="AB70" i="14"/>
  <c r="AB73" i="14"/>
  <c r="AB74" i="14"/>
  <c r="AB81" i="14"/>
  <c r="AB9" i="14"/>
  <c r="N81" i="14"/>
  <c r="N74" i="14"/>
  <c r="N73" i="14"/>
  <c r="N70" i="14"/>
  <c r="N69" i="14"/>
  <c r="N67" i="14"/>
  <c r="N64" i="14"/>
  <c r="N62" i="14"/>
  <c r="N60" i="14"/>
  <c r="N58" i="14"/>
  <c r="N57" i="14"/>
  <c r="N56" i="14"/>
  <c r="N55" i="14"/>
  <c r="N54" i="14"/>
  <c r="N53" i="14"/>
  <c r="N52" i="14"/>
  <c r="N51" i="14"/>
  <c r="N50" i="14"/>
  <c r="N45" i="14"/>
  <c r="N43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7" i="14"/>
  <c r="N24" i="14"/>
  <c r="N21" i="14"/>
  <c r="N20" i="14"/>
  <c r="N18" i="14"/>
  <c r="N17" i="14"/>
  <c r="N15" i="14"/>
  <c r="N14" i="14"/>
  <c r="N13" i="14"/>
  <c r="N12" i="14"/>
  <c r="N11" i="14"/>
  <c r="N10" i="14"/>
  <c r="N9" i="14"/>
  <c r="R82" i="14"/>
  <c r="S82" i="14"/>
  <c r="V82" i="14"/>
  <c r="X82" i="14"/>
  <c r="Y82" i="14"/>
  <c r="N44" i="14"/>
  <c r="A82" i="14" a="1"/>
  <c r="A82" i="14"/>
  <c r="M48" i="14"/>
  <c r="N48" i="14"/>
  <c r="M47" i="14"/>
  <c r="N47" i="14"/>
  <c r="M46" i="14"/>
  <c r="N46" i="14"/>
  <c r="M19" i="14"/>
  <c r="N19" i="14"/>
  <c r="W82" i="14"/>
  <c r="Q82" i="14"/>
  <c r="T82" i="14"/>
  <c r="P82" i="14"/>
  <c r="Z82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<sst xmlns="http://schemas.openxmlformats.org/spreadsheetml/2006/main" count="731" uniqueCount="321">
  <si>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</si>
  <si>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</si>
  <si>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</si>
  <si>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</si>
  <si>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</si>
  <si>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</si>
  <si>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</si>
  <si>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</si>
  <si>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</si>
  <si>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</si>
  <si>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</si>
  <si>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</si>
  <si>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</si>
  <si>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</si>
  <si>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</si>
  <si>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</si>
  <si>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</si>
  <si>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</si>
  <si>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</si>
  <si>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</si>
  <si>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</si>
  <si>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</si>
  <si>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</si>
  <si>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</si>
  <si>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</si>
  <si>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</si>
  <si>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</si>
  <si>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</si>
  <si>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</si>
  <si>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</si>
  <si>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EQUITATIVA E INCLUYENTE: UNA CIUDAD DE BIENESTAR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</si>
  <si>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</si>
  <si>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</si>
  <si>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</si>
  <si>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</si>
  <si>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</si>
  <si>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</si>
  <si>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</si>
  <si>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</si>
  <si>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</si>
  <si>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CONSOLIDACIÓN DE LA AUTORIDAD SANITARIA PARA LA GESTIÓN DE LA SALUD PÚBLICA BUCARAMANGA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</si>
  <si>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</si>
  <si>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</si>
  <si>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</si>
  <si>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</si>
  <si>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>Implementar la política pública de participación social en salud.</t>
  </si>
  <si>
    <t>Número de políticas públicas de participación social en salud implementadas.</t>
  </si>
  <si>
    <t>Mantener el seguimiento al 100% de los eventos en vigilancia en salud pública.</t>
  </si>
  <si>
    <t>Porcentaje de eventos en vigilancia en salud pública con seguimiento mantenido.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</si>
  <si>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</si>
  <si>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</si>
  <si>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Mantener la estrategia de atención primaria en salud.</t>
  </si>
  <si>
    <t>Número de estrategias de atención primaria en salud mantenidas.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</si>
  <si>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</si>
  <si>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</si>
  <si>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</si>
  <si>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</si>
  <si>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</si>
  <si>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</si>
  <si>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</si>
  <si>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</si>
  <si>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</si>
  <si>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</si>
  <si>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</si>
  <si>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</si>
  <si>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</si>
  <si>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</si>
  <si>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</si>
  <si>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</si>
  <si>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</si>
  <si>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</si>
  <si>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</si>
  <si>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</si>
  <si>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</si>
  <si>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</si>
  <si>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</si>
  <si>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</si>
  <si>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</si>
  <si>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</si>
  <si>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</si>
  <si>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</si>
  <si>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</si>
  <si>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</si>
  <si>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</si>
  <si>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Mantener y fortalecer la estrategia de servicios amigables para adolescentes y jóvenes.</t>
  </si>
  <si>
    <t>Número de estrategias de servicios amigables para adolescentes y jóvenes mantenidas.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</si>
  <si>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</si>
  <si>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</si>
  <si>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</si>
  <si>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</si>
  <si>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</si>
  <si>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</si>
  <si>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</si>
  <si>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</si>
  <si>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</si>
  <si>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</si>
  <si>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</si>
  <si>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</si>
  <si>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</si>
  <si>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</si>
  <si>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</si>
  <si>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</si>
  <si>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</si>
  <si>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</si>
  <si>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</si>
  <si>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</si>
  <si>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</si>
  <si>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</si>
  <si>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</si>
  <si>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</si>
  <si>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</si>
  <si>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</si>
  <si>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</si>
  <si>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>Realizar 20.000 esterilizaciones de caninos y felinos.</t>
  </si>
  <si>
    <t>Número de esterilizaciones de caninos y felinos realizadas.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</si>
  <si>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</si>
  <si>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</si>
  <si>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Mantener la estrategia de entorno saludable en la zona urbana y rural.</t>
  </si>
  <si>
    <t>Número de estrategias de entorno saludable mantenidas en la zona urbana y rural.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</si>
  <si>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</si>
  <si>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</si>
  <si>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</si>
  <si>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</si>
  <si>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>Implementar y mantener el Sistema de Emergencias Médicas.</t>
  </si>
  <si>
    <t>Número de Sistemas de Emergencias Médicas implementados y mantenidos.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</si>
  <si>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</si>
  <si>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</si>
  <si>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</si>
  <si>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</si>
  <si>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</si>
  <si>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</si>
  <si>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</si>
  <si>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</si>
  <si>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</si>
  <si>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</si>
  <si>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</si>
  <si>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</si>
  <si>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</si>
  <si>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</si>
  <si>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</si>
  <si>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</si>
  <si>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</si>
  <si>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</si>
  <si>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</si>
  <si>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</si>
  <si>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</si>
  <si>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</si>
  <si>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</si>
  <si>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</si>
  <si>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</si>
  <si>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</si>
  <si>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</si>
  <si>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</si>
  <si>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</si>
  <si>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</si>
  <si>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</si>
  <si>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</si>
  <si>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</si>
  <si>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</si>
  <si>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</si>
  <si>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</si>
  <si>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</si>
  <si>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</si>
  <si>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</si>
  <si>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</si>
  <si>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 xml:space="preserve">CONSTRUCCIÓN Y/O REPOSICIÓN Y/O MEJORAMIENTO DE LA INFRAESTRUCTURA FÍSICA DE CENTROS Y/O UNIDADES DE SALUD DE BUCARAMANGA </t>
  </si>
  <si>
    <t>Construir y/o gestionar el Coso Municipal.</t>
  </si>
  <si>
    <t>BUCARAMANGA CIUDAD VITAL: LA VIDA ES SAGRADA</t>
  </si>
  <si>
    <t>Porcentaje de avance en la construcción y/o gestión del Coso Municipal</t>
  </si>
  <si>
    <t>FORTALECIMIENTO DE LA PRESTACIÓN DEL SERVICIO PÚBLICO DE ASEO PARA LA GESTIÓN INTEGRAL DE RESIDUOS SÓLIDOS EN EL MUNICIPIO DE BUCARAMANGA</t>
  </si>
  <si>
    <t>Espacio Público Vital</t>
  </si>
  <si>
    <t>Equipamiento Comunitario</t>
  </si>
  <si>
    <t>CONTROL, INSPECCIÓN Y VIGILANCIA A LA PRESTACIÓN DE SERVICIOS DE SALUD DE URGENCIAS Y A LOS PROCESOS DIRIGIDOS A REDUCIR LA MORBIMORTALIDAD DE LAS ENFERMEDADES DE SALUD PÚBLICA EN EL MUNCIPIO DE BUCARAMANGA</t>
  </si>
  <si>
    <t>FORTALECIMIENTO EN EL MODELO DE ATENCIÓN PRIMARIA EN SALUD EN EL MUNICIPIO DE BUCARAMANGA</t>
  </si>
  <si>
    <t>RECURSOS COMPROMETIDOS</t>
  </si>
  <si>
    <t>Código BPIN</t>
  </si>
  <si>
    <t>Nancy Cañón</t>
  </si>
  <si>
    <t>IMPLEMENTACIÓN DE LA ESTRATEGIA "PROMOCIÓN DE LA AFECTIVIDAD COMO FACTOR PROTECTOR DE LA SALUD MENTAL - PROAFECTO" EN LA POBLACIÓN DE BUCARAMANGA</t>
  </si>
  <si>
    <t>DIAGNOSTICO Y EXPEDICIÓN DE LA CERTIFICACIÓN DE DISCAPACIÓN Y REGISTRO DE LA LOCALIZACIÓN Y CARACTERIZACIÓN DE LAS PERSONAS CON DISCAPACIDAD - RLCPD EN EL MUNICIPIO DE BUCARAMANGA</t>
  </si>
  <si>
    <t>FORTALECIMIENTO DE LOS ENTORNOS DE TRABAJO SEGURO Y SALUDABLE PARA LOS TRABAJADORES FORMALES E INFORMALES A TRAVES DE LA CULTURA DE LA PREVENCIÓN EN EL MUNICIPIO DE BUCARAMANGA</t>
  </si>
  <si>
    <t>CONSOLIDACIÓN DE LA ESTRATEGIA DE EDUCACIÓN AMBIENTAL QUE CONTRIBUYA A LA MITIGACIÓN Y ADAPTACIÓN AL CAMBIO CLIMÁTICO EN EL MUNICIPIO DE BUCARAMANGA</t>
  </si>
  <si>
    <t>INVERSIONES DEL 1% DE LOS INGRESOS CORRIENTES PARA LA ADQUISICIÓN Y MANTENIMIENTO DE ÁREAS DE IMPORTANCIA ESTRATÉGICA Y/O FINANCIAMIENTO DE ESQUEMAS DE PAGOS POR SERVICIOS AMBIENTALES PARA GARANTIZAR EL ABASTECIMIENTO HÍDRICO DEL MUNICIPIO DE BUCARAMANGA</t>
  </si>
  <si>
    <t xml:space="preserve">IMPLEMENTACIÓN DE ACCIONES PARA FORTALECER LA CONECTIVIDAD FUNCIONAL ENTRE LAS ÁREAS VERDES URBANAS Y ESTRUCTURA ECOLÓGICA PRINCIPAL PERIURBANA EN EL MUNICIPIO DE BUCARAMANGA </t>
  </si>
  <si>
    <t>APORTES FINANCIEROS PARA GARANTIZAR LA OPERACIÓN CONTINUA Y EL MANTENIMIENTO PERIÓDICO DE LA PLANTA DE TRATAMIENTO DE LIXIVIADOS -PTLX DENTRO DEL MARCO DEL CONVENIO INTERADMINISTRATIVO 517 DE 2014 ENTRE LA EMAB Y EL MUNICIPIO DE BUCARAMANGA</t>
  </si>
  <si>
    <t>PROTECCIÓN DE LA FAUNA URBANO RURAL QUE INTEGRA LOS CORREDORES DE CONECTIVIDAD ECOSISTÉMICOS DEL MUNICIPIO DE BUCARAMANGA</t>
  </si>
  <si>
    <t>TOTAL</t>
  </si>
  <si>
    <t>Adecuar la infraestructura física del centro de Zoonosis.</t>
  </si>
  <si>
    <t>Porcentaje de avance en la adecuación de la infraestructura física del centro de Zoonosis.</t>
  </si>
  <si>
    <t>Meta no programada para la vigencia</t>
  </si>
  <si>
    <t>Adquirir 2 unidades móviles para el área rural.</t>
  </si>
  <si>
    <t>Número de unidades de salud móviles adquiridos para el área rural.</t>
  </si>
  <si>
    <t>TOTAL COMPROMETIDO</t>
  </si>
  <si>
    <t xml:space="preserve">Afiliaciones, novedades, cruces debases de datos de la población del Régimen Subsidiado. </t>
  </si>
  <si>
    <t>Seguimiento al Plan Territorial de Salud, formulación de proyectos, acciones de apoyo a la subsecretaría de Salud Pública, informes de calidad, planes de mejoramiento y calibración de equipos de la Secretaría de Salud y apoyo a la gestión de la Salud Pública.</t>
  </si>
  <si>
    <t>Implementación de la política de participación social</t>
  </si>
  <si>
    <t>2.3.2.02.02.009.1905019.91122.209</t>
  </si>
  <si>
    <t>Se realiza vigilancia a todos los eventos de interes en salud pública, el cumplimiento de los protocolos, reporte de la Resolución 4505, Estadícas vitales.</t>
  </si>
  <si>
    <t>Pagos de la población afiliada en el Régimen Subsidiado.
Pagos por la prestación de servicios de salud a la población migrante.
Pagos a la Supersalud.</t>
  </si>
  <si>
    <t>2.3.2.02.02.009.1903011.91310.279
2.3.2.02.02.009.1906004.91310.208
2.3.2.02.02.009.1906004.91310.247
2.3.2.02.02.009.1906004.91310.279
2.3.2.02.02.009.1906004.91310.292
2.3.2.02.02.009.1906004.93121.275</t>
  </si>
  <si>
    <t xml:space="preserve">Auditorías a los servicios de salud de las IPS públicas y privadas y de las EPS.
Vigilancia a la prestación de servicios de salud a través de la interoperabilidad de la historia clínica.
Inspección, vigilancia y control a la sistema de seguridad social en salud y al cumplimiento de las Rutas de Atención en salud </t>
  </si>
  <si>
    <t xml:space="preserve">2.3.2.02.02.009.1906029.91122.274
2.3.2.02.02.009.1906029.91122.271
2.3.2.02.02.009.1906029.91122.247
</t>
  </si>
  <si>
    <t xml:space="preserve">Realizar adecuación, repotenciación de la Infraestructura Física y dotación del la ESE ISABU, </t>
  </si>
  <si>
    <t>2.3.2.02.02.009.1906030.53129.269
2.3.2.02.02.009.1906030.53129.275</t>
  </si>
  <si>
    <t>Desarrollar la Estrategia de Atención Primaria en Salud.</t>
  </si>
  <si>
    <t>Realizar actividad física en parques de la ciudad para promover estilos de vida saludable y prevenir enfermedades cónicas no transmisibles.</t>
  </si>
  <si>
    <t>Realizar el seguimiento a las enfermedades crónicas no transmisibles en las EAPB e IPS. Igualmenente realizar acciones de promoción de la salud y prevención de la enfermedad.</t>
  </si>
  <si>
    <t>2.3.2.02.02.009.1905023.91122.209</t>
  </si>
  <si>
    <t>Actividades que desarrollan el programa de tuberculosis, hansen y enfermedades transmitidas por vectores.</t>
  </si>
  <si>
    <t>2.3.2.02.02.009.1905026.91122.209
2.3.2.02.02.009.1905026.91122.247</t>
  </si>
  <si>
    <t>Seguimiento a la cobertura de vacunación, labores del centro de acopio, comité PAI, seguimiento al Paiweb.</t>
  </si>
  <si>
    <t>2.3.2.02.02.009.1905027.91122.209</t>
  </si>
  <si>
    <t>Relizar acciones de la Promoción de la Salud y Prevención de la Enfermedad en el Programa de Salud Mental</t>
  </si>
  <si>
    <t>Ejecutar la estrategia PROAFECTO en la población de Bucaramanga</t>
  </si>
  <si>
    <t>2.3.2.02.02.009.1905022.91122.209
2.3.2.02.02.009.1905022.91122.201
2.3.2.02.02.009.1905022.91122.247</t>
  </si>
  <si>
    <t>2.3.2.02.02.009.1905022.91122.209
2.3.2.02.02.009.1905022.91122.247</t>
  </si>
  <si>
    <t>Mantener el Plan de Seguridad Alimentaria y Nutricional del Municipio de Bucaramanga</t>
  </si>
  <si>
    <t>Ejecutar las estrategias de Bajo peso al nacer, desnutrición aguda, IAMI y lactancia materna.</t>
  </si>
  <si>
    <t>2.3.2.02.02.009.1905028.91122.209
2.3.2.02.02.009.1905028.91122.201</t>
  </si>
  <si>
    <t xml:space="preserve">Realizar pruebas rápida para el tamizaje de VIH (cuarta generación) a población clave (HSH y Trabajadoras sexuales)  y registro de la información en el SISCOSSR. </t>
  </si>
  <si>
    <t>Realizar acciones de promoción de la saludy prevención dela enfermedad que garantice el trato digno.</t>
  </si>
  <si>
    <t>Desarrollar la estrategia de información, educación y comunicación para fortalecer valores en derechos sexuales y reproductivos.</t>
  </si>
  <si>
    <t>Realizar inspección, vigilancia y control a las IPS y EAPB en el cumplimiento de la Resolución 3280 en la RIA de mantenimiento de la salud en el adolescente y jóven.</t>
  </si>
  <si>
    <t>Desarrollar la estrategia de atención integral en primera infancia "En Bucaramanga es haciendo para un inicio feliz".</t>
  </si>
  <si>
    <t>Fortalecer al 100% las acciones en salud publica en el municipio de Bucaramanga para la garantía de los derechos en Salud y Protección de la población vulnerable.</t>
  </si>
  <si>
    <t>Desarrollar acciones en salud publica en el municipio de Bucaramanga para la garantía de los derechos en Salud y Protección de la población vulnerable.</t>
  </si>
  <si>
    <t>Realizar la valoración clínica multidisciplinaria, simultanea como el procedimiento requerido para la certificación de personas con discapacidad en el Municipio de Bucaramanga</t>
  </si>
  <si>
    <t xml:space="preserve">Desarrolla las visitas de Auditorias a las IPS para veificar los planes de emergencias y el programa familiar de emergencias </t>
  </si>
  <si>
    <t xml:space="preserve">Desarrollar las acciones del  Sistema de emergencias médicas del Municipio de Bucaramanga </t>
  </si>
  <si>
    <t xml:space="preserve">Realizar acciones de promoción de la salud laboral yprevención del riesgo en la población formal e informal.  </t>
  </si>
  <si>
    <t>2.3.2.02.02.009.1905030.91122.209</t>
  </si>
  <si>
    <t>2.3.2.02.02.009.1905021.91122.209</t>
  </si>
  <si>
    <t>REPOSICIÓN DE LOS ASCENSORES DE LA SEDE HOSPITAL LOCAL DEL NORTE DE LA ESE INSTITUTO DE SALUD DE BUCARAMANGA</t>
  </si>
  <si>
    <t>Realizar la reposición de los ascensores del Hospital Local del Norte de la ESE Isabu de Bucaramanga</t>
  </si>
  <si>
    <t xml:space="preserve">ADQUISICIÓN DE UNIDADES MÓVILES PARA MEJORAR LA CAPACIDAD DE ATENCIÓN BÁSICA EN SALUD EN EL MUNICIPIO DE BUCARAMANGA </t>
  </si>
  <si>
    <t xml:space="preserve">Adquirir una unidad móvil rural </t>
  </si>
  <si>
    <t>2.3.2.02.02.009.1906033.93119.804</t>
  </si>
  <si>
    <t>PREVENCIÓN Y CONTROL DE LAS ENFERMEDADES TRANSMISIBLES EN EL MUNICIPIO DE BUCARAMANGA</t>
  </si>
  <si>
    <t>2.3.2.02.02.009.1905026.91122.509 (1.246.763.351,70)
2.3.2.02.02.009.1905026.91122.570 (203.761.389,30)</t>
  </si>
  <si>
    <t>2.3.2.02.02.009.1905027.91122.509</t>
  </si>
  <si>
    <t>2.3.2.02.02.009.1903016.91122.247
2.3.2.02.02.009.1903016.91122.803</t>
  </si>
  <si>
    <t>2.3.2.02.02.009.1903031.91122.209
2.3.2.02.02.009.1903031.91122.201
2.3.2.02.02.009.1903031.91122.801</t>
  </si>
  <si>
    <t>2.3.2.02.02.005.1906001.4354001.275</t>
  </si>
  <si>
    <t>2.3.2.02.02.009.1905023.91122.209
2.3.2.02.02.009.1905023.91122.201
2.3.2.02.02.009.1905023.91122.802</t>
  </si>
  <si>
    <t>2.3.2.02.02.009.1905028.91122.209
2.3.2.02.02.009.1905028.91122.201
2.3.2.02.02.009.1905028.91122.801 (30.000.000)
2.3.2.02.02.009.1905028.91122.572  (50.000.000)</t>
  </si>
  <si>
    <t>2.3.2.02.02.009.1905019.91122.209
2.3.2.02.02.009.1905019.91122.801 (122.840.799,04)
2.3.2.02.02.009.1905029.91122.804
(334.587.211) logistica , insumos
2.3.2.02.02.009.1905019.91122.802 (34.153.541,17)</t>
  </si>
  <si>
    <t>2.3.2.02.02.009.1905019.91122.209
2.3.2.02.02.009.1905019.91122.801</t>
  </si>
  <si>
    <t>2.3.2.02.02.009.1905030.91122.201
2.3.2.02.02.009.1905030.91122.801</t>
  </si>
  <si>
    <t>2.3.2.02.02.009.1905019.91122.201
2.3.2.02.02.009.1905019.91122.270
2.3.2.02.02.009.1905019.91122.247
2.3.2.02.02.009.1905019.91122.804</t>
  </si>
  <si>
    <t>SERVICIO PARA EL PAGO DE VIGENCIAS EXPIRADAS PASIVOS EXIGIBLES DE LA SECRETARÍA DE SALUD Y AMBIENTE DEL MUNICIPIO DE BUCARAMANGA</t>
  </si>
  <si>
    <t>Realizar el pago de los pasivos exigibles una vez el contratista presente la respectiva cuenta de cobro y cumpla con el proceso establecido para tal fin.</t>
  </si>
  <si>
    <t>2607/2023</t>
  </si>
  <si>
    <t>APOYO PARA EL TRANSPORTE DE BIOLÓGICOS DEL PROGRAMA AMPLIADO DE INMUNIZACIÓN (PAI) EN EL MUNICIPIO DE BUCARAMANGA</t>
  </si>
  <si>
    <t>Realizar la adquisición de un vehículo para el transporte de biológicos como apoyo al fortalecimiento del programa ampliado de inmunización PAI.</t>
  </si>
  <si>
    <t>2.3.2.02.02.009.1905021.91122.209
2.3.2.02.02.009.1905021.91122.572</t>
  </si>
  <si>
    <t>2.3.2.02.02.009.1905019.91122.247
2.3.2.02.02.009.1905029.91122.804 (182.332.300) logistica y otros
2.3.2.02.02.009.1905029.91122.803 mantenimiento equipos 100.000.000
2.3.2.02.02.009.1905019.91122.803 talento humano 170.000.000
2.3.2.02.02.009.1903003.91122.804 (1.557.239.500) insumos
2.3.2.02.02.009.1905030.91122.804 (70.000.000) radios
2.3.2.02.02.009.1905043.91122.803 repelentes y toldillo 394.239.500</t>
  </si>
  <si>
    <t>2.3.2.02.02.009.1905040.91310.201
2.3.2.02.02.009.1905040.91310.247
2.3.2.02.02.009.1905040.91122.804</t>
  </si>
  <si>
    <t>2.3.2.02.02.009.1905025.91122.209
2.3.2.02.02.009.1905025.91122.201
2.3.2.02.02.009.1905025.91122.803</t>
  </si>
  <si>
    <t xml:space="preserve">2.3.2.02.02.009.4599002.91122.609 SGP </t>
  </si>
  <si>
    <t xml:space="preserve">2.3.2.02.02.009.1905027.4911401.803 camioneta PAI </t>
  </si>
  <si>
    <t>Realizar la identificacion y censo de individuos caninos y felinos.</t>
  </si>
  <si>
    <t xml:space="preserve"> 2.3.2.02.02.009.1903038.91122.201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</si>
  <si>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</si>
  <si>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 xml:space="preserve"> 2.3.2.02.02.009.1903038.91122.201
2.3.2.02.02.009.1905029.91122.272
2.3.2.02.02.009.1903040.94219.209</t>
  </si>
  <si>
    <t>Realizar esterilizaciones entre  caninos y felinos machos y hembras en el Municipio de Bucaramanga con el fin de realizar un método de control poblacional .</t>
  </si>
  <si>
    <t>Realizar visitas de Inspeción Vigilancia y Control a Establecimientos de Alto y Bajo riesgo por parte de la Secretaría de Salud y Ambiente en lo referente al programa de alimentos, ruido, aguas e IPS (PGIRHS).</t>
  </si>
  <si>
    <t>2.3.2.02.02.009.1903042.91122.209
2.3.2.02.02.009.1903042.91122.201
2.3.2.02.02.009.1903040.91122.201</t>
  </si>
  <si>
    <t xml:space="preserve">SERVICIO PARA EL PAGO DE VIGENCIAS EXPIRADAS PASIVOS EXIGIBLES DE LA SECRETARIA DE SALUD Y AMBIENTE DEL MUNICIPIO DE BUCARAMANGA” 
</t>
  </si>
  <si>
    <t xml:space="preserve">Cumplimiento al pago de obligaciones a cargo de la Subsecretaria de Ambiente </t>
  </si>
  <si>
    <t>2.3.7.06.02.4599002.91 122.609
(Pasivo Exigible)</t>
  </si>
  <si>
    <t xml:space="preserve">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</si>
  <si>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>2.3.2.02.02.009.1903040.91122.201</t>
  </si>
  <si>
    <t xml:space="preserve">Relizar revisión, ajuste e implementación del Sistema de Gestión Ambiental municipal </t>
  </si>
  <si>
    <t>2.3.2.02.02.009.3205022.94900.201</t>
  </si>
  <si>
    <t>Estructurar e implementar (1) estrategia de educación ambiental que incluya a todos los actores involucrados</t>
  </si>
  <si>
    <t>2.3.2.02.02.009.3208008.94900.201</t>
  </si>
  <si>
    <t>Diseñar e implementar 1 estrategia participativa de articulación entre gobierno e instituciones para generar escenarios de diálogo, planificación y financiación del desarrollo sostenible.</t>
  </si>
  <si>
    <t>Formular e implementar la política pública ambiental muncipal.</t>
  </si>
  <si>
    <t>2.3.7.06.02..4599002.96412.680 (Pasivo Exigible)</t>
  </si>
  <si>
    <t>Elaborar (1) documento de lineamientos técnicos para la gestión integral de la calidad del aire con un enfoque territorial.</t>
  </si>
  <si>
    <t xml:space="preserve">2.3.2.02.02.009.3204046.94900.201
2.3.2.02.02.009.3204046.94900.805
</t>
  </si>
  <si>
    <t>2.3.7.06.02.4599002.94900.601  (Pasivo Exigible)</t>
  </si>
  <si>
    <t xml:space="preserve">Realizar actividades de gestion y administrativas encaminadas a la protección y conservación de las cuencas abastecedoras de agua del municipio de bucaramanga como compra de predios, PSA, Corresponsabilidad y catedra de agua. </t>
  </si>
  <si>
    <t>2.3.2.02.02.009.3203002.94900.201</t>
  </si>
  <si>
    <t xml:space="preserve">Realizar actividades de adquisición de predios y de mantenimiento de áreas estrategicas para la protección y conservación de las cuencas abastecedoras de agua del municipio de bucaramanga </t>
  </si>
  <si>
    <t>2.3.2.02.02.009.3202005.94900.201</t>
  </si>
  <si>
    <t>2.3.2.02.02.009.3203002.94900.201
2.3.2.02.02.009.3203002.94900.501</t>
  </si>
  <si>
    <t>FORTALECIMIENTO DE CAMPAÑAS PARA LA MOVILIZACIÓN Y APROPIACIÓN CIUDADANA SOBRE LA GOBERNANZA DEL AGUA EN EL MUNICIPIO DE BUCARAMANGA</t>
  </si>
  <si>
    <t>Promover plataformas de participación ciudadana dentro del municipio de Bucaramanga para comprender la incidencia de la educación ambiental en las dinamicas territoriales, principalmente en lo correspondiente a la gobernanza del agua.</t>
  </si>
  <si>
    <t>2.3.2.02.02.008.3208006.85961.501</t>
  </si>
  <si>
    <t xml:space="preserve">En proceso </t>
  </si>
  <si>
    <t xml:space="preserve">Pendiente por adicionar a Proyectos </t>
  </si>
  <si>
    <t xml:space="preserve">Realizar actividades de implementación de PSA para la protección y conservación de las cuencas abastecedoras de agua del municipio de bucaramanga </t>
  </si>
  <si>
    <t>2.3.2.02.02.009.3202043.94900.201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</si>
  <si>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</si>
  <si>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 xml:space="preserve">
2.3.2.02.02.009.3202002.94900.201</t>
  </si>
  <si>
    <t>Ejecutar actividades tendientes a la simbra de ornato y arboles nativos en el municipio, mantenimiento de censo arboreo y elaboración de diseños floristicos para la ciudad</t>
  </si>
  <si>
    <t>2.3.2.02.02.009.3202041.94900.201
2.3.2.02.02.009.3202002.94900.201</t>
  </si>
  <si>
    <t>LEVANTAMIENTO E INTEGRACIÓN DE LA INFORMACIÓN DEL ARBOLADO EXISTENTE EN EL ÁREA URBANA Y PERIURBANA DEL MUNICIPIO DE BUCARAMANGA</t>
  </si>
  <si>
    <t>Adquirir aplicativo web parametrizado multiplataforma para garantizar la  gestión de información alfanumérica y espacial  asociada al arbolado urbano y periurbano de la ciudad de Bucaramanga</t>
  </si>
  <si>
    <t>2.3.2.02.02.009.3204048.94900.501
2.3.2.02.02.009.3204048.94900.805</t>
  </si>
  <si>
    <t xml:space="preserve">Implementación de acciones encaminadas a mantener las huertas urbanas municipales </t>
  </si>
  <si>
    <t>Realizar la actualización e implementación del Plan de Gestión Integral de Residuos Sólidos - PGIRS.</t>
  </si>
  <si>
    <t>2.3.2.02.02.009.4003022.94900.201
2.3.2.02.02.009.4003022.94900.287
2.3.2.02.02.009.4003022.94900.218
2.3.2.02.02.009.4003022.94900.805</t>
  </si>
  <si>
    <t>Fortalecer la prestación del servicio público de aseo para la gestión integral de residuos sólidos.,</t>
  </si>
  <si>
    <t>2.3.2.02.02.009.4003022.94900.201</t>
  </si>
  <si>
    <t>Aportar los recursos financieros en cumplimiento a la obligación contractual bajo convenio 517 de 2014.</t>
  </si>
  <si>
    <t>2.3.2.02.02.009.4003040.94900.201</t>
  </si>
  <si>
    <t>CONSTRUCCIÓN DE OBRAS PARA EL CONTROL DE AGUAS LLUVIAS CON EL FIN DE MEJORAR LA ESTABILIDAD Y REDUCIR LA ACUMULACIÓN DE LIXIVIADOS EN EL SITIO DE DISPOSICIÓN FINAL "EL CARRASCO” EN EL MUNICIPIO DE BUCARAMANGA</t>
  </si>
  <si>
    <t xml:space="preserve">Actividades de obras para control pluvial Sitio de disposición final </t>
  </si>
  <si>
    <t>2.3.2.02.02. 005.4003012.83326.501</t>
  </si>
  <si>
    <t>“ESTUDIOS Y DISEÑOS DE OBRAS COMPLEMENTARIAS PARA LA AMPLIACIÓN INTEGRAL DEL SITIO DE DISPOSICIÓN FINAL "EL CARRASCO" EN EL MUNICIPIO DE BUCARAMANGA”</t>
  </si>
  <si>
    <t>Estudios y diseños ampliación sitio de disposición final - obras complementarias</t>
  </si>
  <si>
    <t>2.3.2.02.02. 008.4003042.83326.501</t>
  </si>
  <si>
    <t xml:space="preserve">2.3.7.06.02.4599002.94900.601 (Pasivo Exigible)
</t>
  </si>
  <si>
    <t>Realizar atención masiva veterinaria a los caninos y felinos en condiciones de abandono y vulnerabilidad que se encuentren en la Unidad de Bienestar Animal</t>
  </si>
  <si>
    <t>2.3.2.02.02.009.4501054.83510.201
2.3.2.02.02.009.4501054.83510.501
2.3.2.02.02.009.4501054.83510.805</t>
  </si>
  <si>
    <t>AVANCE FÍSICO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</si>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</sst>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%"/>
    <numFmt numFmtId="168" formatCode="#,##0.000"/>
  </numFmts>
  <fonts count="8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208">
    <xf numFmtId="0" fontId="0" fillId="0" borderId="0" xfId="0"/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164" fontId="3" fillId="3" borderId="2" xfId="0" applyNumberFormat="1" applyFont="1" applyFill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164" fontId="3" fillId="0" borderId="2" xfId="110" applyNumberFormat="1" applyFont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66" fontId="3" fillId="0" borderId="2" xfId="112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6" fontId="3" fillId="0" borderId="2" xfId="112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6" fontId="3" fillId="3" borderId="2" xfId="111" applyNumberFormat="1" applyFont="1" applyFill="1" applyBorder="1" applyAlignment="1">
      <alignment horizontal="right" vertical="center" wrapText="1"/>
    </xf>
    <xf numFmtId="5" fontId="3" fillId="0" borderId="2" xfId="111" applyNumberFormat="1" applyFont="1" applyFill="1" applyBorder="1" applyAlignment="1">
      <alignment horizontal="center" vertical="center" wrapText="1"/>
    </xf>
    <xf numFmtId="5" fontId="3" fillId="0" borderId="2" xfId="111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justify" vertical="center" wrapText="1"/>
    </xf>
    <xf numFmtId="0" fontId="6" fillId="2" borderId="6" xfId="108" applyFont="1" applyFill="1" applyBorder="1" applyAlignment="1">
      <alignment horizontal="justify"/>
    </xf>
    <xf numFmtId="0" fontId="6" fillId="2" borderId="7" xfId="108" applyFont="1" applyFill="1" applyBorder="1"/>
    <xf numFmtId="9" fontId="7" fillId="2" borderId="7" xfId="108" applyNumberFormat="1" applyFont="1" applyFill="1" applyBorder="1" applyAlignment="1">
      <alignment horizontal="center" vertical="center"/>
    </xf>
    <xf numFmtId="9" fontId="7" fillId="2" borderId="8" xfId="108" applyNumberFormat="1" applyFont="1" applyFill="1" applyBorder="1" applyAlignment="1">
      <alignment horizontal="center" vertical="center"/>
    </xf>
    <xf numFmtId="0" fontId="7" fillId="2" borderId="8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5" fontId="6" fillId="2" borderId="2" xfId="113" applyNumberFormat="1" applyFont="1" applyFill="1" applyBorder="1" applyAlignment="1">
      <alignment vertical="center"/>
    </xf>
    <xf numFmtId="165" fontId="7" fillId="2" borderId="2" xfId="113" applyNumberFormat="1" applyFont="1" applyFill="1" applyBorder="1" applyAlignment="1">
      <alignment vertical="center"/>
    </xf>
    <xf numFmtId="0" fontId="7" fillId="2" borderId="7" xfId="108" applyFont="1" applyFill="1" applyBorder="1" applyAlignment="1">
      <alignment horizontal="center" vertical="center"/>
    </xf>
    <xf numFmtId="166" fontId="7" fillId="2" borderId="2" xfId="109" applyNumberFormat="1" applyFont="1" applyFill="1" applyBorder="1" applyAlignment="1">
      <alignment horizontal="right" vertical="center" wrapText="1"/>
    </xf>
    <xf numFmtId="0" fontId="6" fillId="3" borderId="3" xfId="108" applyFont="1" applyFill="1" applyBorder="1" applyAlignment="1">
      <alignment horizontal="left" vertical="top" wrapText="1"/>
    </xf>
    <xf numFmtId="0" fontId="6" fillId="0" borderId="0" xfId="108" applyFont="1"/>
    <xf numFmtId="0" fontId="6" fillId="0" borderId="0" xfId="108" applyFont="1" applyAlignment="1">
      <alignment horizontal="center" vertical="center"/>
    </xf>
    <xf numFmtId="0" fontId="6" fillId="0" borderId="0" xfId="108" applyFont="1" applyAlignment="1">
      <alignment vertical="center"/>
    </xf>
    <xf numFmtId="0" fontId="6" fillId="0" borderId="0" xfId="108" applyFont="1" applyAlignment="1">
      <alignment horizontal="right"/>
    </xf>
    <xf numFmtId="0" fontId="6" fillId="0" borderId="0" xfId="108" applyFont="1" applyAlignment="1">
      <alignment horizontal="center"/>
    </xf>
    <xf numFmtId="0" fontId="6" fillId="0" borderId="0" xfId="108" applyFont="1" applyAlignment="1">
      <alignment wrapText="1"/>
    </xf>
    <xf numFmtId="0" fontId="6" fillId="0" borderId="0" xfId="108" applyFont="1" applyAlignment="1">
      <alignment horizontal="left" wrapText="1"/>
    </xf>
    <xf numFmtId="9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1" fontId="6" fillId="3" borderId="2" xfId="0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justify" vertical="center" wrapText="1"/>
    </xf>
    <xf numFmtId="164" fontId="3" fillId="3" borderId="2" xfId="11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166" fontId="6" fillId="3" borderId="2" xfId="109" applyNumberFormat="1" applyFont="1" applyFill="1" applyBorder="1" applyAlignment="1">
      <alignment horizontal="right" vertical="center" wrapText="1"/>
    </xf>
    <xf numFmtId="1" fontId="6" fillId="3" borderId="2" xfId="0" applyNumberFormat="1" applyFont="1" applyFill="1" applyBorder="1" applyAlignment="1">
      <alignment horizontal="right" vertical="center"/>
    </xf>
    <xf numFmtId="166" fontId="3" fillId="3" borderId="2" xfId="111" applyNumberFormat="1" applyFont="1" applyFill="1" applyBorder="1" applyAlignment="1">
      <alignment horizontal="right"/>
    </xf>
    <xf numFmtId="166" fontId="4" fillId="3" borderId="2" xfId="111" applyNumberFormat="1" applyFont="1" applyFill="1" applyBorder="1" applyAlignment="1">
      <alignment horizontal="right" vertical="center" wrapText="1"/>
    </xf>
    <xf numFmtId="166" fontId="3" fillId="3" borderId="2" xfId="0" applyNumberFormat="1" applyFont="1" applyFill="1" applyBorder="1" applyAlignment="1">
      <alignment horizontal="right"/>
    </xf>
    <xf numFmtId="166" fontId="3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166" fontId="3" fillId="3" borderId="2" xfId="111" applyNumberFormat="1" applyFont="1" applyFill="1" applyBorder="1" applyAlignment="1">
      <alignment horizontal="right" vertical="center"/>
    </xf>
    <xf numFmtId="9" fontId="6" fillId="3" borderId="2" xfId="107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vertical="center" wrapText="1"/>
    </xf>
    <xf numFmtId="0" fontId="6" fillId="3" borderId="2" xfId="108" applyFont="1" applyFill="1" applyBorder="1" applyAlignment="1">
      <alignment horizontal="justify" vertical="center" wrapText="1"/>
    </xf>
    <xf numFmtId="0" fontId="6" fillId="0" borderId="1" xfId="108" applyFont="1" applyBorder="1" applyAlignment="1">
      <alignment horizontal="justify" vertical="center" wrapText="1"/>
    </xf>
    <xf numFmtId="1" fontId="6" fillId="0" borderId="2" xfId="108" applyNumberFormat="1" applyFont="1" applyBorder="1" applyAlignment="1">
      <alignment horizontal="right" vertical="center" wrapText="1"/>
    </xf>
    <xf numFmtId="0" fontId="6" fillId="0" borderId="2" xfId="108" applyFont="1" applyBorder="1" applyAlignment="1">
      <alignment horizontal="justify" vertical="center" wrapText="1"/>
    </xf>
    <xf numFmtId="164" fontId="6" fillId="0" borderId="2" xfId="108" applyNumberFormat="1" applyFont="1" applyBorder="1" applyAlignment="1">
      <alignment horizontal="justify" vertical="center" wrapText="1"/>
    </xf>
    <xf numFmtId="164" fontId="6" fillId="0" borderId="2" xfId="110" applyNumberFormat="1" applyFont="1" applyBorder="1" applyAlignment="1">
      <alignment horizontal="center" vertical="center" wrapText="1"/>
    </xf>
    <xf numFmtId="3" fontId="6" fillId="0" borderId="2" xfId="108" applyNumberFormat="1" applyFont="1" applyBorder="1" applyAlignment="1">
      <alignment horizontal="center" vertical="center" wrapText="1"/>
    </xf>
    <xf numFmtId="3" fontId="6" fillId="2" borderId="2" xfId="108" applyNumberFormat="1" applyFont="1" applyFill="1" applyBorder="1" applyAlignment="1">
      <alignment horizontal="center" vertical="center" wrapText="1"/>
    </xf>
    <xf numFmtId="9" fontId="3" fillId="0" borderId="2" xfId="112" applyFont="1" applyFill="1" applyBorder="1" applyAlignment="1">
      <alignment horizontal="center" vertical="center" wrapText="1"/>
    </xf>
    <xf numFmtId="166" fontId="3" fillId="0" borderId="2" xfId="114" applyNumberFormat="1" applyFont="1" applyFill="1" applyBorder="1" applyAlignment="1">
      <alignment horizontal="right" vertical="center" wrapText="1"/>
    </xf>
    <xf numFmtId="166" fontId="3" fillId="3" borderId="2" xfId="115" applyNumberFormat="1" applyFont="1" applyFill="1" applyBorder="1" applyAlignment="1">
      <alignment horizontal="right" vertical="center" wrapText="1"/>
    </xf>
    <xf numFmtId="166" fontId="3" fillId="0" borderId="2" xfId="115" applyNumberFormat="1" applyFont="1" applyFill="1" applyBorder="1" applyAlignment="1">
      <alignment horizontal="right" vertical="center" wrapText="1"/>
    </xf>
    <xf numFmtId="166" fontId="4" fillId="0" borderId="2" xfId="115" applyNumberFormat="1" applyFont="1" applyFill="1" applyBorder="1" applyAlignment="1">
      <alignment horizontal="right" vertical="center" wrapText="1"/>
    </xf>
    <xf numFmtId="166" fontId="6" fillId="0" borderId="2" xfId="115" applyNumberFormat="1" applyFont="1" applyFill="1" applyBorder="1" applyAlignment="1">
      <alignment horizontal="right" vertical="center" wrapText="1"/>
    </xf>
    <xf numFmtId="5" fontId="6" fillId="0" borderId="2" xfId="115" applyNumberFormat="1" applyFont="1" applyFill="1" applyBorder="1" applyAlignment="1">
      <alignment horizontal="center" vertical="center" wrapText="1"/>
    </xf>
    <xf numFmtId="0" fontId="7" fillId="0" borderId="2" xfId="108" applyFont="1" applyBorder="1" applyAlignment="1">
      <alignment horizontal="center" vertical="center" wrapText="1"/>
    </xf>
    <xf numFmtId="0" fontId="6" fillId="0" borderId="2" xfId="108" applyFont="1" applyBorder="1" applyAlignment="1">
      <alignment horizontal="left" vertical="center" wrapText="1"/>
    </xf>
    <xf numFmtId="3" fontId="6" fillId="2" borderId="2" xfId="110" applyNumberFormat="1" applyFont="1" applyFill="1" applyBorder="1" applyAlignment="1">
      <alignment horizontal="center" vertical="center" wrapText="1"/>
    </xf>
    <xf numFmtId="166" fontId="3" fillId="0" borderId="2" xfId="116" applyNumberFormat="1" applyFont="1" applyFill="1" applyBorder="1" applyAlignment="1">
      <alignment horizontal="right" vertical="center" wrapText="1"/>
    </xf>
    <xf numFmtId="166" fontId="3" fillId="0" borderId="2" xfId="115" applyNumberFormat="1" applyFont="1" applyFill="1" applyBorder="1" applyAlignment="1">
      <alignment horizontal="right"/>
    </xf>
    <xf numFmtId="166" fontId="3" fillId="0" borderId="2" xfId="115" applyNumberFormat="1" applyFont="1" applyBorder="1" applyAlignment="1">
      <alignment horizontal="right"/>
    </xf>
    <xf numFmtId="4" fontId="6" fillId="2" borderId="2" xfId="110" applyNumberFormat="1" applyFont="1" applyFill="1" applyBorder="1" applyAlignment="1">
      <alignment horizontal="center" vertical="center" wrapText="1"/>
    </xf>
    <xf numFmtId="1" fontId="6" fillId="0" borderId="4" xfId="108" applyNumberFormat="1" applyFont="1" applyBorder="1" applyAlignment="1">
      <alignment horizontal="right" vertical="center" wrapText="1"/>
    </xf>
    <xf numFmtId="0" fontId="6" fillId="0" borderId="4" xfId="108" applyFont="1" applyBorder="1" applyAlignment="1">
      <alignment horizontal="justify" vertical="center" wrapText="1"/>
    </xf>
    <xf numFmtId="164" fontId="6" fillId="0" borderId="4" xfId="108" applyNumberFormat="1" applyFont="1" applyBorder="1" applyAlignment="1">
      <alignment horizontal="justify" vertical="center" wrapText="1"/>
    </xf>
    <xf numFmtId="164" fontId="6" fillId="0" borderId="2" xfId="108" applyNumberFormat="1" applyFont="1" applyBorder="1" applyAlignment="1">
      <alignment horizontal="center" vertical="center" wrapText="1"/>
    </xf>
    <xf numFmtId="9" fontId="6" fillId="0" borderId="2" xfId="108" applyNumberFormat="1" applyFont="1" applyBorder="1" applyAlignment="1">
      <alignment horizontal="center" vertical="center" wrapText="1"/>
    </xf>
    <xf numFmtId="9" fontId="6" fillId="2" borderId="2" xfId="108" applyNumberFormat="1" applyFont="1" applyFill="1" applyBorder="1" applyAlignment="1">
      <alignment horizontal="center" vertical="center" wrapText="1"/>
    </xf>
    <xf numFmtId="166" fontId="3" fillId="0" borderId="2" xfId="114" applyNumberFormat="1" applyFont="1" applyFill="1" applyBorder="1" applyAlignment="1">
      <alignment horizontal="right"/>
    </xf>
    <xf numFmtId="166" fontId="6" fillId="0" borderId="2" xfId="114" applyNumberFormat="1" applyFont="1" applyFill="1" applyBorder="1" applyAlignment="1">
      <alignment horizontal="right" vertical="center" wrapText="1"/>
    </xf>
    <xf numFmtId="5" fontId="6" fillId="0" borderId="2" xfId="115" applyNumberFormat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" fontId="6" fillId="0" borderId="2" xfId="108" applyNumberFormat="1" applyFont="1" applyBorder="1" applyAlignment="1">
      <alignment horizontal="right" vertical="center"/>
    </xf>
    <xf numFmtId="4" fontId="7" fillId="2" borderId="2" xfId="110" applyNumberFormat="1" applyFont="1" applyFill="1" applyBorder="1" applyAlignment="1">
      <alignment horizontal="center" vertical="center" wrapText="1"/>
    </xf>
    <xf numFmtId="0" fontId="7" fillId="2" borderId="2" xfId="110" applyFont="1" applyFill="1" applyBorder="1" applyAlignment="1">
      <alignment horizontal="center" vertical="center"/>
    </xf>
    <xf numFmtId="0" fontId="6" fillId="3" borderId="0" xfId="108" applyFont="1" applyFill="1" applyAlignment="1">
      <alignment vertical="top"/>
    </xf>
    <xf numFmtId="0" fontId="6" fillId="3" borderId="0" xfId="108" applyFont="1" applyFill="1" applyAlignment="1">
      <alignment horizontal="center" vertical="top"/>
    </xf>
    <xf numFmtId="0" fontId="6" fillId="3" borderId="0" xfId="108" applyFont="1" applyFill="1" applyAlignment="1">
      <alignment vertical="top" wrapText="1"/>
    </xf>
    <xf numFmtId="0" fontId="6" fillId="3" borderId="13" xfId="108" applyFont="1" applyFill="1" applyBorder="1" applyAlignment="1">
      <alignment vertical="top"/>
    </xf>
    <xf numFmtId="0" fontId="6" fillId="3" borderId="13" xfId="108" applyFont="1" applyFill="1" applyBorder="1" applyAlignment="1">
      <alignment horizontal="center" vertical="top"/>
    </xf>
    <xf numFmtId="0" fontId="6" fillId="3" borderId="13" xfId="108" applyFont="1" applyFill="1" applyBorder="1" applyAlignment="1">
      <alignment horizontal="center" vertical="center"/>
    </xf>
    <xf numFmtId="0" fontId="6" fillId="3" borderId="13" xfId="108" applyFont="1" applyFill="1" applyBorder="1" applyAlignment="1">
      <alignment horizontal="center" vertical="center" wrapText="1"/>
    </xf>
    <xf numFmtId="0" fontId="6" fillId="3" borderId="9" xfId="108" applyFont="1" applyFill="1" applyBorder="1" applyAlignment="1">
      <alignment horizontal="left" vertical="center" wrapText="1"/>
    </xf>
    <xf numFmtId="9" fontId="4" fillId="0" borderId="2" xfId="108" applyNumberFormat="1" applyFont="1" applyBorder="1" applyAlignment="1">
      <alignment horizontal="center" vertical="center"/>
    </xf>
    <xf numFmtId="166" fontId="6" fillId="3" borderId="2" xfId="109" applyNumberFormat="1" applyFont="1" applyFill="1" applyBorder="1" applyAlignment="1">
      <alignment horizontal="left" vertical="center" wrapText="1"/>
    </xf>
    <xf numFmtId="164" fontId="6" fillId="0" borderId="2" xfId="108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9" fontId="7" fillId="2" borderId="9" xfId="108" applyNumberFormat="1" applyFont="1" applyFill="1" applyBorder="1" applyAlignment="1">
      <alignment horizontal="center" vertical="center"/>
    </xf>
    <xf numFmtId="0" fontId="7" fillId="4" borderId="2" xfId="108" applyFont="1" applyFill="1" applyBorder="1" applyAlignment="1">
      <alignment horizontal="justify" vertical="center" wrapText="1"/>
    </xf>
    <xf numFmtId="164" fontId="7" fillId="4" borderId="2" xfId="108" applyNumberFormat="1" applyFont="1" applyFill="1" applyBorder="1" applyAlignment="1">
      <alignment horizontal="justify" vertical="center"/>
    </xf>
    <xf numFmtId="5" fontId="6" fillId="0" borderId="1" xfId="115" applyNumberFormat="1" applyFont="1" applyFill="1" applyBorder="1" applyAlignment="1">
      <alignment horizontal="center" vertical="center" wrapText="1"/>
    </xf>
    <xf numFmtId="5" fontId="6" fillId="0" borderId="5" xfId="115" applyNumberFormat="1" applyFont="1" applyFill="1" applyBorder="1" applyAlignment="1">
      <alignment horizontal="center" vertical="center" wrapText="1"/>
    </xf>
    <xf numFmtId="5" fontId="6" fillId="0" borderId="4" xfId="115" applyNumberFormat="1" applyFont="1" applyFill="1" applyBorder="1" applyAlignment="1">
      <alignment horizontal="center" vertical="center" wrapText="1"/>
    </xf>
    <xf numFmtId="0" fontId="7" fillId="0" borderId="1" xfId="108" applyFont="1" applyBorder="1" applyAlignment="1">
      <alignment horizontal="center" vertical="center" wrapText="1"/>
    </xf>
    <xf numFmtId="0" fontId="7" fillId="0" borderId="5" xfId="108" applyFont="1" applyBorder="1" applyAlignment="1">
      <alignment horizontal="center" vertical="center" wrapText="1"/>
    </xf>
    <xf numFmtId="0" fontId="7" fillId="0" borderId="4" xfId="108" applyFont="1" applyBorder="1" applyAlignment="1">
      <alignment horizontal="center" vertical="center" wrapText="1"/>
    </xf>
    <xf numFmtId="0" fontId="6" fillId="0" borderId="1" xfId="108" applyFont="1" applyBorder="1" applyAlignment="1">
      <alignment horizontal="center" vertical="center" wrapText="1"/>
    </xf>
    <xf numFmtId="0" fontId="6" fillId="0" borderId="5" xfId="108" applyFont="1" applyBorder="1" applyAlignment="1">
      <alignment horizontal="center" vertical="center" wrapText="1"/>
    </xf>
    <xf numFmtId="0" fontId="6" fillId="0" borderId="4" xfId="108" applyFont="1" applyBorder="1" applyAlignment="1">
      <alignment horizontal="center" vertical="center" wrapText="1"/>
    </xf>
    <xf numFmtId="5" fontId="3" fillId="0" borderId="1" xfId="111" applyNumberFormat="1" applyFont="1" applyFill="1" applyBorder="1" applyAlignment="1">
      <alignment horizontal="center" vertical="center" wrapText="1"/>
    </xf>
    <xf numFmtId="5" fontId="3" fillId="0" borderId="5" xfId="111" applyNumberFormat="1" applyFont="1" applyFill="1" applyBorder="1" applyAlignment="1">
      <alignment horizontal="center" vertical="center" wrapText="1"/>
    </xf>
    <xf numFmtId="5" fontId="3" fillId="0" borderId="4" xfId="11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6" fontId="7" fillId="2" borderId="1" xfId="109" applyNumberFormat="1" applyFont="1" applyFill="1" applyBorder="1" applyAlignment="1">
      <alignment horizontal="right" vertical="center" wrapText="1"/>
    </xf>
    <xf numFmtId="166" fontId="7" fillId="2" borderId="5" xfId="109" applyNumberFormat="1" applyFont="1" applyFill="1" applyBorder="1" applyAlignment="1">
      <alignment horizontal="right" vertical="center" wrapText="1"/>
    </xf>
    <xf numFmtId="166" fontId="7" fillId="2" borderId="4" xfId="109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9" fontId="4" fillId="0" borderId="1" xfId="108" applyNumberFormat="1" applyFont="1" applyBorder="1" applyAlignment="1">
      <alignment horizontal="center" vertical="center"/>
    </xf>
    <xf numFmtId="9" fontId="4" fillId="0" borderId="5" xfId="108" applyNumberFormat="1" applyFont="1" applyBorder="1" applyAlignment="1">
      <alignment horizontal="center" vertical="center"/>
    </xf>
    <xf numFmtId="9" fontId="4" fillId="0" borderId="4" xfId="108" applyNumberFormat="1" applyFont="1" applyBorder="1" applyAlignment="1">
      <alignment horizontal="center" vertical="center"/>
    </xf>
    <xf numFmtId="3" fontId="6" fillId="0" borderId="1" xfId="108" applyNumberFormat="1" applyFont="1" applyBorder="1" applyAlignment="1">
      <alignment horizontal="center" vertical="center" wrapText="1"/>
    </xf>
    <xf numFmtId="3" fontId="6" fillId="0" borderId="5" xfId="108" applyNumberFormat="1" applyFont="1" applyBorder="1" applyAlignment="1">
      <alignment horizontal="center" vertical="center" wrapText="1"/>
    </xf>
    <xf numFmtId="3" fontId="6" fillId="0" borderId="4" xfId="108" applyNumberFormat="1" applyFont="1" applyBorder="1" applyAlignment="1">
      <alignment horizontal="center" vertical="center" wrapText="1"/>
    </xf>
    <xf numFmtId="4" fontId="6" fillId="2" borderId="1" xfId="110" applyNumberFormat="1" applyFont="1" applyFill="1" applyBorder="1" applyAlignment="1">
      <alignment horizontal="center" vertical="center" wrapText="1"/>
    </xf>
    <xf numFmtId="4" fontId="6" fillId="2" borderId="5" xfId="110" applyNumberFormat="1" applyFont="1" applyFill="1" applyBorder="1" applyAlignment="1">
      <alignment horizontal="center" vertical="center" wrapText="1"/>
    </xf>
    <xf numFmtId="4" fontId="6" fillId="2" borderId="4" xfId="11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9" fontId="6" fillId="3" borderId="4" xfId="0" applyNumberFormat="1" applyFont="1" applyFill="1" applyBorder="1" applyAlignment="1">
      <alignment horizontal="center" vertical="center" wrapText="1"/>
    </xf>
    <xf numFmtId="4" fontId="6" fillId="2" borderId="1" xfId="110" quotePrefix="1" applyNumberFormat="1" applyFont="1" applyFill="1" applyBorder="1" applyAlignment="1">
      <alignment horizontal="center" vertical="center" wrapText="1"/>
    </xf>
    <xf numFmtId="4" fontId="6" fillId="2" borderId="5" xfId="110" quotePrefix="1" applyNumberFormat="1" applyFont="1" applyFill="1" applyBorder="1" applyAlignment="1">
      <alignment horizontal="center" vertical="center" wrapText="1"/>
    </xf>
    <xf numFmtId="4" fontId="6" fillId="2" borderId="4" xfId="110" quotePrefix="1" applyNumberFormat="1" applyFont="1" applyFill="1" applyBorder="1" applyAlignment="1">
      <alignment horizontal="center" vertical="center" wrapText="1"/>
    </xf>
    <xf numFmtId="4" fontId="6" fillId="2" borderId="2" xfId="110" applyNumberFormat="1" applyFont="1" applyFill="1" applyBorder="1" applyAlignment="1">
      <alignment horizontal="center" vertical="center" wrapText="1"/>
    </xf>
    <xf numFmtId="168" fontId="6" fillId="2" borderId="2" xfId="110" quotePrefix="1" applyNumberFormat="1" applyFont="1" applyFill="1" applyBorder="1" applyAlignment="1">
      <alignment horizontal="center" vertical="center" wrapText="1"/>
    </xf>
    <xf numFmtId="168" fontId="6" fillId="2" borderId="2" xfId="110" applyNumberFormat="1" applyFont="1" applyFill="1" applyBorder="1" applyAlignment="1">
      <alignment horizontal="center" vertical="center" wrapText="1"/>
    </xf>
    <xf numFmtId="7" fontId="3" fillId="0" borderId="1" xfId="111" applyNumberFormat="1" applyFont="1" applyFill="1" applyBorder="1" applyAlignment="1">
      <alignment horizontal="center" vertical="center" wrapText="1"/>
    </xf>
    <xf numFmtId="7" fontId="3" fillId="0" borderId="4" xfId="11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108" applyFont="1" applyBorder="1" applyAlignment="1">
      <alignment horizontal="center"/>
    </xf>
    <xf numFmtId="0" fontId="6" fillId="0" borderId="4" xfId="108" applyFont="1" applyBorder="1" applyAlignment="1">
      <alignment horizontal="center"/>
    </xf>
    <xf numFmtId="0" fontId="6" fillId="0" borderId="1" xfId="108" applyFont="1" applyBorder="1" applyAlignment="1">
      <alignment horizontal="left" vertical="center" wrapText="1"/>
    </xf>
    <xf numFmtId="0" fontId="6" fillId="0" borderId="4" xfId="108" applyFont="1" applyBorder="1" applyAlignment="1">
      <alignment horizontal="left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2" borderId="4" xfId="0" applyNumberFormat="1" applyFont="1" applyFill="1" applyBorder="1" applyAlignment="1">
      <alignment horizontal="center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4" xfId="108" applyFont="1" applyFill="1" applyBorder="1" applyAlignment="1">
      <alignment horizontal="center" vertical="center" wrapText="1"/>
    </xf>
    <xf numFmtId="0" fontId="7" fillId="2" borderId="6" xfId="108" applyFont="1" applyFill="1" applyBorder="1" applyAlignment="1">
      <alignment horizontal="center" vertical="center" wrapText="1"/>
    </xf>
    <xf numFmtId="0" fontId="7" fillId="2" borderId="8" xfId="108" applyFont="1" applyFill="1" applyBorder="1" applyAlignment="1">
      <alignment horizontal="center" vertical="center" wrapText="1"/>
    </xf>
    <xf numFmtId="166" fontId="3" fillId="0" borderId="1" xfId="112" applyNumberFormat="1" applyFont="1" applyFill="1" applyBorder="1" applyAlignment="1">
      <alignment horizontal="center" vertical="center" wrapText="1"/>
    </xf>
    <xf numFmtId="166" fontId="3" fillId="0" borderId="4" xfId="112" applyNumberFormat="1" applyFont="1" applyFill="1" applyBorder="1" applyAlignment="1">
      <alignment horizontal="center" vertical="center" wrapText="1"/>
    </xf>
    <xf numFmtId="2" fontId="6" fillId="0" borderId="11" xfId="108" applyNumberFormat="1" applyFont="1" applyBorder="1" applyAlignment="1">
      <alignment horizontal="center" vertical="center" wrapText="1"/>
    </xf>
    <xf numFmtId="2" fontId="6" fillId="0" borderId="12" xfId="108" applyNumberFormat="1" applyFont="1" applyBorder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2" xfId="108" applyNumberFormat="1" applyFont="1" applyBorder="1" applyAlignment="1">
      <alignment horizontal="center" vertical="center" wrapText="1"/>
    </xf>
    <xf numFmtId="2" fontId="7" fillId="0" borderId="6" xfId="108" applyNumberFormat="1" applyFont="1" applyBorder="1" applyAlignment="1">
      <alignment horizontal="center" vertical="center" wrapText="1"/>
    </xf>
    <xf numFmtId="2" fontId="7" fillId="0" borderId="10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center" vertical="center" wrapText="1"/>
    </xf>
    <xf numFmtId="2" fontId="7" fillId="0" borderId="11" xfId="108" applyNumberFormat="1" applyFont="1" applyBorder="1" applyAlignment="1">
      <alignment horizontal="center" vertical="center" wrapText="1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0" fontId="7" fillId="2" borderId="6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0" fontId="7" fillId="2" borderId="8" xfId="108" applyFont="1" applyFill="1" applyBorder="1" applyAlignment="1">
      <alignment horizontal="center" vertical="center"/>
    </xf>
    <xf numFmtId="0" fontId="4" fillId="0" borderId="2" xfId="108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0" fontId="4" fillId="0" borderId="6" xfId="108" applyFont="1" applyBorder="1" applyAlignment="1">
      <alignment horizontal="left" vertical="center"/>
    </xf>
    <xf numFmtId="0" fontId="4" fillId="0" borderId="7" xfId="108" applyFont="1" applyBorder="1" applyAlignment="1">
      <alignment horizontal="left" vertical="center"/>
    </xf>
    <xf numFmtId="0" fontId="4" fillId="0" borderId="8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3" fontId="6" fillId="0" borderId="5" xfId="0" applyNumberFormat="1" applyFont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3" fontId="6" fillId="2" borderId="1" xfId="110" applyNumberFormat="1" applyFont="1" applyFill="1" applyBorder="1" applyAlignment="1">
      <alignment horizontal="center" vertical="center" wrapText="1"/>
    </xf>
    <xf numFmtId="3" fontId="6" fillId="2" borderId="4" xfId="110" applyNumberFormat="1" applyFont="1" applyFill="1" applyBorder="1" applyAlignment="1">
      <alignment horizontal="center" vertical="center" wrapText="1"/>
    </xf>
    <xf numFmtId="9" fontId="4" fillId="2" borderId="2" xfId="107" applyFont="1" applyFill="1" applyBorder="1" applyAlignment="1">
      <alignment horizontal="center" vertical="center" wrapText="1"/>
    </xf>
    <xf numFmtId="166" fontId="3" fillId="3" borderId="2" xfId="109" applyNumberFormat="1" applyFont="1" applyFill="1" applyBorder="1" applyAlignment="1">
      <alignment horizontal="right" vertical="center" wrapText="1"/>
    </xf>
    <xf numFmtId="166" fontId="3" fillId="3" borderId="2" xfId="109" applyNumberFormat="1" applyFont="1" applyFill="1" applyBorder="1" applyAlignment="1">
      <alignment horizontal="right"/>
    </xf>
    <xf numFmtId="166" fontId="3" fillId="0" borderId="0" xfId="108" applyNumberFormat="1" applyFont="1" applyAlignment="1">
      <alignment horizontal="right"/>
    </xf>
    <xf numFmtId="2" fontId="7" fillId="0" borderId="6" xfId="110" applyNumberFormat="1" applyFont="1" applyBorder="1" applyAlignment="1">
      <alignment horizontal="left" vertical="center" wrapText="1"/>
    </xf>
    <xf numFmtId="2" fontId="7" fillId="0" borderId="7" xfId="110" applyNumberFormat="1" applyFont="1" applyBorder="1" applyAlignment="1">
      <alignment horizontal="left" vertical="center" wrapText="1"/>
    </xf>
    <xf numFmtId="2" fontId="7" fillId="0" borderId="8" xfId="110" applyNumberFormat="1" applyFont="1" applyBorder="1" applyAlignment="1">
      <alignment horizontal="left" vertical="center" wrapText="1"/>
    </xf>
  </cellXfs>
  <cellStyles count="1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illares 2" xfId="114" xr:uid="{04546CFD-FE70-4410-809E-27A722CE10B9}"/>
    <cellStyle name="Moneda [0] 3" xfId="116" xr:uid="{54A39EDC-34BE-45EA-AA3B-D2A9C8FB0E10}"/>
    <cellStyle name="Moneda 2" xfId="111" xr:uid="{CFF7AE6B-11ED-41D2-901F-C4CAF52A4FD2}"/>
    <cellStyle name="Moneda 2 3" xfId="115" xr:uid="{0123D2A5-1ED2-44E9-896C-0CF3A3883A54}"/>
    <cellStyle name="Moneda 3" xfId="113" xr:uid="{952F1601-9D3B-4017-9045-3026D51F2135}"/>
    <cellStyle name="Normal" xfId="0" builtinId="0"/>
    <cellStyle name="Normal 2" xfId="108" xr:uid="{00000000-0005-0000-0000-00006E000000}"/>
    <cellStyle name="Normal 2 2" xfId="110" xr:uid="{407B308C-7A3D-437D-BD56-06BB29D1C852}"/>
    <cellStyle name="Porcentaje" xfId="107" builtinId="5"/>
    <cellStyle name="Porcentaje 2" xfId="112" xr:uid="{5B15674D-FBD1-4D66-B9B0-E10944B18BDC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66FFCC"/>
      <color rgb="FFFF714F"/>
      <color rgb="FFFF66CC"/>
      <color rgb="FFFFCCFF"/>
      <color rgb="FF99FF99"/>
      <color rgb="FF00FF00"/>
      <color rgb="FFFFFF99"/>
      <color rgb="FFCC66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310433</xdr:colOff>
      <xdr:row>0</xdr:row>
      <xdr:rowOff>55033</xdr:rowOff>
    </xdr:from>
    <xdr:to>
      <xdr:col>1</xdr:col>
      <xdr:colOff>352895</xdr:colOff>
      <xdr:row>3</xdr:row>
      <xdr:rowOff>113806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433" y="55033"/>
          <a:ext cx="618195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83"/>
  <sheetViews>
    <sheetView showGridLines="0" tabSelected="1" zoomScale="50" zoomScaleNormal="50" workbookViewId="0">
      <pane ySplit="8" topLeftCell="A9" activePane="bottomLeft" state="frozen"/>
      <selection pane="bottomLeft" activeCell="AE64" sqref="AE64:AE66"/>
    </sheetView>
  </sheetViews>
  <sheetFormatPr baseColWidth="10" defaultColWidth="11.09765625" defaultRowHeight="13.8" x14ac:dyDescent="0.25"/>
  <cols>
    <col min="1" max="1" width="7.5" style="4" customWidth="1"/>
    <col min="2" max="2" width="25.8984375" style="4" customWidth="1"/>
    <col min="3" max="4" width="27.5" style="4" customWidth="1"/>
    <col min="5" max="5" width="62.5" style="4" customWidth="1"/>
    <col min="6" max="6" width="53.8984375" style="4" customWidth="1"/>
    <col min="7" max="7" width="16.59765625" style="6" customWidth="1"/>
    <col min="8" max="8" width="61.09765625" style="4" customWidth="1"/>
    <col min="9" max="9" width="42.09765625" style="4" customWidth="1"/>
    <col min="10" max="10" width="14.3984375" style="4" customWidth="1"/>
    <col min="11" max="11" width="16" style="4" customWidth="1"/>
    <col min="12" max="12" width="14.59765625" style="4" customWidth="1"/>
    <col min="13" max="14" width="12.8984375" style="4" customWidth="1"/>
    <col min="15" max="15" width="34.5" style="3" customWidth="1"/>
    <col min="16" max="17" width="18.09765625" style="3" customWidth="1"/>
    <col min="18" max="18" width="12.69921875" style="3" customWidth="1"/>
    <col min="19" max="19" width="15.69921875" style="3" customWidth="1"/>
    <col min="20" max="20" width="22.09765625" style="3" customWidth="1"/>
    <col min="21" max="21" width="23.8984375" style="3" customWidth="1"/>
    <col min="22" max="22" width="18.3984375" style="3" customWidth="1"/>
    <col min="23" max="25" width="15.59765625" style="3" customWidth="1"/>
    <col min="26" max="26" width="23.09765625" style="3" customWidth="1"/>
    <col min="27" max="27" width="23.8984375" style="4" customWidth="1"/>
    <col min="28" max="28" width="16.09765625" style="7" customWidth="1"/>
    <col min="29" max="29" width="18.59765625" style="4" customWidth="1"/>
    <col min="30" max="31" width="22" style="4" customWidth="1"/>
    <col min="32" max="74" width="11.09765625" style="4" customWidth="1"/>
    <col min="75" max="16384" width="11.09765625" style="4"/>
  </cols>
  <sheetData>
    <row r="1" spans="1:74" x14ac:dyDescent="0.25">
      <c r="A1" s="175"/>
      <c r="B1" s="177" t="s">
        <v>31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205" t="s">
        <v>317</v>
      </c>
      <c r="AD1" s="206"/>
      <c r="AE1" s="207"/>
    </row>
    <row r="2" spans="1:74" x14ac:dyDescent="0.25">
      <c r="A2" s="176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9"/>
      <c r="AC2" s="205" t="s">
        <v>318</v>
      </c>
      <c r="AD2" s="206"/>
      <c r="AE2" s="207"/>
    </row>
    <row r="3" spans="1:74" ht="15" customHeight="1" x14ac:dyDescent="0.25">
      <c r="A3" s="176"/>
      <c r="B3" s="177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9"/>
      <c r="AC3" s="205" t="s">
        <v>319</v>
      </c>
      <c r="AD3" s="206"/>
      <c r="AE3" s="207"/>
    </row>
    <row r="4" spans="1:74" x14ac:dyDescent="0.25">
      <c r="A4" s="176"/>
      <c r="B4" s="180"/>
      <c r="C4" s="181"/>
      <c r="D4" s="178"/>
      <c r="E4" s="178"/>
      <c r="F4" s="178"/>
      <c r="G4" s="178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2"/>
      <c r="AC4" s="205" t="s">
        <v>320</v>
      </c>
      <c r="AD4" s="206"/>
      <c r="AE4" s="207"/>
    </row>
    <row r="5" spans="1:74" s="33" customFormat="1" x14ac:dyDescent="0.25">
      <c r="A5" s="187" t="s">
        <v>26</v>
      </c>
      <c r="B5" s="187"/>
      <c r="C5" s="187"/>
      <c r="D5" s="188">
        <v>45287</v>
      </c>
      <c r="E5" s="188"/>
      <c r="F5" s="188"/>
      <c r="G5" s="188"/>
      <c r="H5" s="99"/>
      <c r="I5" s="99"/>
      <c r="J5" s="99"/>
      <c r="K5" s="99"/>
      <c r="L5" s="100"/>
      <c r="M5" s="100"/>
      <c r="N5" s="100"/>
      <c r="O5" s="100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99"/>
      <c r="AD5" s="101"/>
      <c r="AE5" s="32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s="34" customFormat="1" x14ac:dyDescent="0.25">
      <c r="A6" s="189" t="s">
        <v>27</v>
      </c>
      <c r="B6" s="190"/>
      <c r="C6" s="191"/>
      <c r="D6" s="192">
        <v>45275</v>
      </c>
      <c r="E6" s="192"/>
      <c r="F6" s="192"/>
      <c r="G6" s="192"/>
      <c r="H6" s="102"/>
      <c r="I6" s="102"/>
      <c r="J6" s="102"/>
      <c r="K6" s="102"/>
      <c r="L6" s="103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5"/>
      <c r="AE6" s="106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s="35" customFormat="1" x14ac:dyDescent="0.25">
      <c r="A7" s="184" t="s">
        <v>9</v>
      </c>
      <c r="B7" s="185"/>
      <c r="C7" s="185"/>
      <c r="D7" s="185"/>
      <c r="E7" s="185"/>
      <c r="F7" s="186"/>
      <c r="G7" s="184" t="s">
        <v>10</v>
      </c>
      <c r="H7" s="185"/>
      <c r="I7" s="185"/>
      <c r="J7" s="185"/>
      <c r="K7" s="186"/>
      <c r="L7" s="184" t="s">
        <v>22</v>
      </c>
      <c r="M7" s="185"/>
      <c r="N7" s="185"/>
      <c r="O7" s="30"/>
      <c r="P7" s="184" t="s">
        <v>20</v>
      </c>
      <c r="Q7" s="185"/>
      <c r="R7" s="185"/>
      <c r="S7" s="185"/>
      <c r="T7" s="185"/>
      <c r="U7" s="186"/>
      <c r="V7" s="183" t="s">
        <v>174</v>
      </c>
      <c r="W7" s="183"/>
      <c r="X7" s="183"/>
      <c r="Y7" s="183"/>
      <c r="Z7" s="183"/>
      <c r="AA7" s="183"/>
      <c r="AB7" s="169" t="s">
        <v>15</v>
      </c>
      <c r="AC7" s="169" t="s">
        <v>23</v>
      </c>
      <c r="AD7" s="171" t="s">
        <v>21</v>
      </c>
      <c r="AE7" s="172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s="33" customFormat="1" ht="41.4" x14ac:dyDescent="0.25">
      <c r="A8" s="9" t="s">
        <v>25</v>
      </c>
      <c r="B8" s="10" t="s">
        <v>0</v>
      </c>
      <c r="C8" s="9" t="s">
        <v>5</v>
      </c>
      <c r="D8" s="9" t="s">
        <v>1</v>
      </c>
      <c r="E8" s="9" t="s">
        <v>6</v>
      </c>
      <c r="F8" s="10" t="s">
        <v>16</v>
      </c>
      <c r="G8" s="10" t="s">
        <v>175</v>
      </c>
      <c r="H8" s="10" t="s">
        <v>2</v>
      </c>
      <c r="I8" s="10" t="s">
        <v>14</v>
      </c>
      <c r="J8" s="10" t="s">
        <v>18</v>
      </c>
      <c r="K8" s="10" t="s">
        <v>19</v>
      </c>
      <c r="L8" s="10" t="s">
        <v>3</v>
      </c>
      <c r="M8" s="10" t="s">
        <v>4</v>
      </c>
      <c r="N8" s="10" t="s">
        <v>316</v>
      </c>
      <c r="O8" s="10" t="s">
        <v>8</v>
      </c>
      <c r="P8" s="10" t="s">
        <v>29</v>
      </c>
      <c r="Q8" s="10" t="s">
        <v>7</v>
      </c>
      <c r="R8" s="10" t="s">
        <v>24</v>
      </c>
      <c r="S8" s="10" t="s">
        <v>28</v>
      </c>
      <c r="T8" s="10" t="s">
        <v>11</v>
      </c>
      <c r="U8" s="10" t="s">
        <v>17</v>
      </c>
      <c r="V8" s="43" t="s">
        <v>29</v>
      </c>
      <c r="W8" s="43" t="s">
        <v>7</v>
      </c>
      <c r="X8" s="43" t="s">
        <v>24</v>
      </c>
      <c r="Y8" s="43" t="s">
        <v>28</v>
      </c>
      <c r="Z8" s="43" t="s">
        <v>11</v>
      </c>
      <c r="AA8" s="43" t="s">
        <v>191</v>
      </c>
      <c r="AB8" s="170"/>
      <c r="AC8" s="170"/>
      <c r="AD8" s="10" t="s">
        <v>12</v>
      </c>
      <c r="AE8" s="10" t="s">
        <v>13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87.75" customHeight="1" x14ac:dyDescent="0.25">
      <c r="A9" s="2">
        <v>27</v>
      </c>
      <c r="B9" s="46" t="s">
        <v>30</v>
      </c>
      <c r="C9" s="46" t="s">
        <v>32</v>
      </c>
      <c r="D9" s="46" t="s">
        <v>33</v>
      </c>
      <c r="E9" s="1" t="s">
        <v>34</v>
      </c>
      <c r="F9" s="44" t="s">
        <v>35</v>
      </c>
      <c r="G9" s="45">
        <v>2020680010036</v>
      </c>
      <c r="H9" s="46" t="s">
        <v>36</v>
      </c>
      <c r="I9" s="5" t="s">
        <v>197</v>
      </c>
      <c r="J9" s="11">
        <v>44927</v>
      </c>
      <c r="K9" s="11">
        <v>45291</v>
      </c>
      <c r="L9" s="40">
        <v>1</v>
      </c>
      <c r="M9" s="12">
        <v>1</v>
      </c>
      <c r="N9" s="107">
        <f t="shared" ref="N9:N15" si="0">IFERROR(IF(M9/L9&gt;100%,100%,M9/L9),"-")</f>
        <v>1</v>
      </c>
      <c r="O9" s="62" t="s">
        <v>198</v>
      </c>
      <c r="P9" s="202"/>
      <c r="Q9" s="18">
        <v>103701136459</v>
      </c>
      <c r="R9" s="52"/>
      <c r="S9" s="52"/>
      <c r="T9" s="202">
        <v>238758068281.24002</v>
      </c>
      <c r="U9" s="31">
        <f>SUM(P9:T9)</f>
        <v>342459204740.23999</v>
      </c>
      <c r="V9" s="18"/>
      <c r="W9" s="61">
        <v>78111580066</v>
      </c>
      <c r="X9" s="61"/>
      <c r="Y9" s="61"/>
      <c r="Z9" s="55">
        <v>219356279056.01999</v>
      </c>
      <c r="AA9" s="31">
        <f>SUM(V9:Z9)</f>
        <v>297467859122.02002</v>
      </c>
      <c r="AB9" s="42">
        <f>+IFERROR(AA9/U9,"-")</f>
        <v>0.86862275857836402</v>
      </c>
      <c r="AC9" s="13"/>
      <c r="AD9" s="14" t="s">
        <v>37</v>
      </c>
      <c r="AE9" s="15" t="s">
        <v>176</v>
      </c>
    </row>
    <row r="10" spans="1:74" ht="82.5" customHeight="1" x14ac:dyDescent="0.25">
      <c r="A10" s="2">
        <v>28</v>
      </c>
      <c r="B10" s="46" t="s">
        <v>30</v>
      </c>
      <c r="C10" s="46" t="s">
        <v>32</v>
      </c>
      <c r="D10" s="46" t="s">
        <v>33</v>
      </c>
      <c r="E10" s="1" t="s">
        <v>41</v>
      </c>
      <c r="F10" s="44" t="s">
        <v>42</v>
      </c>
      <c r="G10" s="45">
        <v>2020680010032</v>
      </c>
      <c r="H10" s="46" t="s">
        <v>40</v>
      </c>
      <c r="I10" s="5" t="s">
        <v>192</v>
      </c>
      <c r="J10" s="47">
        <v>44927</v>
      </c>
      <c r="K10" s="47">
        <v>45291</v>
      </c>
      <c r="L10" s="48">
        <v>1</v>
      </c>
      <c r="M10" s="12">
        <v>1</v>
      </c>
      <c r="N10" s="107">
        <f t="shared" si="0"/>
        <v>1</v>
      </c>
      <c r="O10" s="62" t="s">
        <v>239</v>
      </c>
      <c r="P10" s="202"/>
      <c r="Q10" s="18"/>
      <c r="R10" s="52"/>
      <c r="S10" s="52"/>
      <c r="T10" s="202">
        <f>136809750+87000000+2197033.17004395</f>
        <v>226006783.17004395</v>
      </c>
      <c r="U10" s="31">
        <f t="shared" ref="U10:U20" si="1">SUM(P10:T10)</f>
        <v>226006783.17004395</v>
      </c>
      <c r="V10" s="18"/>
      <c r="W10" s="52"/>
      <c r="X10" s="52"/>
      <c r="Y10" s="52"/>
      <c r="Z10" s="55">
        <v>205433500.00999999</v>
      </c>
      <c r="AA10" s="31">
        <f t="shared" ref="AA10:AA20" si="2">SUM(V10:Z10)</f>
        <v>205433500.00999999</v>
      </c>
      <c r="AB10" s="42">
        <f>+IFERROR(AA10/U10,"-")</f>
        <v>0.90897050578979777</v>
      </c>
      <c r="AC10" s="16"/>
      <c r="AD10" s="14" t="s">
        <v>37</v>
      </c>
      <c r="AE10" s="15" t="s">
        <v>176</v>
      </c>
    </row>
    <row r="11" spans="1:74" ht="114" customHeight="1" x14ac:dyDescent="0.25">
      <c r="A11" s="2">
        <v>29</v>
      </c>
      <c r="B11" s="46" t="s">
        <v>30</v>
      </c>
      <c r="C11" s="46" t="s">
        <v>32</v>
      </c>
      <c r="D11" s="46" t="s">
        <v>33</v>
      </c>
      <c r="E11" s="1" t="s">
        <v>38</v>
      </c>
      <c r="F11" s="44" t="s">
        <v>39</v>
      </c>
      <c r="G11" s="45">
        <v>2021680010144</v>
      </c>
      <c r="H11" s="46" t="s">
        <v>172</v>
      </c>
      <c r="I11" s="5" t="s">
        <v>199</v>
      </c>
      <c r="J11" s="11">
        <v>44927</v>
      </c>
      <c r="K11" s="11">
        <v>45291</v>
      </c>
      <c r="L11" s="40">
        <v>1</v>
      </c>
      <c r="M11" s="12">
        <v>1</v>
      </c>
      <c r="N11" s="107">
        <f t="shared" si="0"/>
        <v>1</v>
      </c>
      <c r="O11" s="62" t="s">
        <v>200</v>
      </c>
      <c r="P11" s="202"/>
      <c r="Q11" s="18"/>
      <c r="R11" s="52"/>
      <c r="S11" s="52"/>
      <c r="T11" s="202">
        <f>2490585114+89756577</f>
        <v>2580341691</v>
      </c>
      <c r="U11" s="31">
        <f t="shared" si="1"/>
        <v>2580341691</v>
      </c>
      <c r="V11" s="18"/>
      <c r="W11" s="52"/>
      <c r="X11" s="52"/>
      <c r="Y11" s="52"/>
      <c r="Z11" s="55">
        <v>1264218831.98</v>
      </c>
      <c r="AA11" s="31">
        <f t="shared" si="2"/>
        <v>1264218831.98</v>
      </c>
      <c r="AB11" s="42">
        <f>+IFERROR(AA11/U11,"-")</f>
        <v>0.48994241204158417</v>
      </c>
      <c r="AC11" s="16"/>
      <c r="AD11" s="14" t="s">
        <v>37</v>
      </c>
      <c r="AE11" s="15" t="s">
        <v>176</v>
      </c>
    </row>
    <row r="12" spans="1:74" ht="236.25" customHeight="1" x14ac:dyDescent="0.25">
      <c r="A12" s="2">
        <v>30</v>
      </c>
      <c r="B12" s="46" t="s">
        <v>30</v>
      </c>
      <c r="C12" s="46" t="s">
        <v>32</v>
      </c>
      <c r="D12" s="46" t="s">
        <v>33</v>
      </c>
      <c r="E12" s="1" t="s">
        <v>43</v>
      </c>
      <c r="F12" s="44" t="s">
        <v>44</v>
      </c>
      <c r="G12" s="45">
        <v>2020680010032</v>
      </c>
      <c r="H12" s="46" t="s">
        <v>40</v>
      </c>
      <c r="I12" s="5" t="s">
        <v>193</v>
      </c>
      <c r="J12" s="47">
        <v>44927</v>
      </c>
      <c r="K12" s="47">
        <v>45291</v>
      </c>
      <c r="L12" s="48">
        <v>1</v>
      </c>
      <c r="M12" s="12">
        <v>1</v>
      </c>
      <c r="N12" s="107">
        <f t="shared" si="0"/>
        <v>1</v>
      </c>
      <c r="O12" s="62" t="s">
        <v>254</v>
      </c>
      <c r="P12" s="202">
        <f>182332300+1627239500</f>
        <v>1809571800</v>
      </c>
      <c r="Q12" s="18"/>
      <c r="R12" s="52"/>
      <c r="S12" s="52"/>
      <c r="T12" s="202">
        <f>1539570300+394239500</f>
        <v>1933809800</v>
      </c>
      <c r="U12" s="31">
        <f t="shared" si="1"/>
        <v>3743381600</v>
      </c>
      <c r="V12" s="18">
        <v>743664952</v>
      </c>
      <c r="W12" s="52"/>
      <c r="X12" s="52"/>
      <c r="Y12" s="52"/>
      <c r="Z12" s="55">
        <v>1826578881.8</v>
      </c>
      <c r="AA12" s="31">
        <f t="shared" si="2"/>
        <v>2570243833.8000002</v>
      </c>
      <c r="AB12" s="42">
        <f>+IFERROR(AA12/U12,"-")</f>
        <v>0.68661015852618401</v>
      </c>
      <c r="AC12" s="16"/>
      <c r="AD12" s="14" t="s">
        <v>37</v>
      </c>
      <c r="AE12" s="15" t="s">
        <v>176</v>
      </c>
    </row>
    <row r="13" spans="1:74" ht="55.2" x14ac:dyDescent="0.25">
      <c r="A13" s="2">
        <v>31</v>
      </c>
      <c r="B13" s="46" t="s">
        <v>30</v>
      </c>
      <c r="C13" s="46" t="s">
        <v>32</v>
      </c>
      <c r="D13" s="46" t="s">
        <v>33</v>
      </c>
      <c r="E13" s="1" t="s">
        <v>45</v>
      </c>
      <c r="F13" s="44" t="s">
        <v>46</v>
      </c>
      <c r="G13" s="45">
        <v>2020680010032</v>
      </c>
      <c r="H13" s="46" t="s">
        <v>40</v>
      </c>
      <c r="I13" s="5" t="s">
        <v>194</v>
      </c>
      <c r="J13" s="47">
        <v>44927</v>
      </c>
      <c r="K13" s="47">
        <v>45291</v>
      </c>
      <c r="L13" s="49">
        <v>1</v>
      </c>
      <c r="M13" s="17">
        <v>1</v>
      </c>
      <c r="N13" s="107">
        <f t="shared" si="0"/>
        <v>1</v>
      </c>
      <c r="O13" s="62" t="s">
        <v>195</v>
      </c>
      <c r="P13" s="202"/>
      <c r="Q13" s="18">
        <v>57750000</v>
      </c>
      <c r="R13" s="52"/>
      <c r="S13" s="61"/>
      <c r="T13" s="202"/>
      <c r="U13" s="31">
        <f t="shared" si="1"/>
        <v>57750000</v>
      </c>
      <c r="V13" s="18"/>
      <c r="W13" s="61">
        <v>50000000</v>
      </c>
      <c r="X13" s="52"/>
      <c r="Y13" s="18"/>
      <c r="Z13" s="18"/>
      <c r="AA13" s="31">
        <f t="shared" si="2"/>
        <v>50000000</v>
      </c>
      <c r="AB13" s="42">
        <f>+IFERROR(AA13/U13,"-")</f>
        <v>0.86580086580086579</v>
      </c>
      <c r="AC13" s="16"/>
      <c r="AD13" s="14" t="s">
        <v>37</v>
      </c>
      <c r="AE13" s="15" t="s">
        <v>176</v>
      </c>
    </row>
    <row r="14" spans="1:74" ht="55.2" x14ac:dyDescent="0.25">
      <c r="A14" s="2">
        <v>32</v>
      </c>
      <c r="B14" s="46" t="s">
        <v>30</v>
      </c>
      <c r="C14" s="46" t="s">
        <v>32</v>
      </c>
      <c r="D14" s="46" t="s">
        <v>33</v>
      </c>
      <c r="E14" s="1" t="s">
        <v>47</v>
      </c>
      <c r="F14" s="44" t="s">
        <v>48</v>
      </c>
      <c r="G14" s="45">
        <v>2020680010032</v>
      </c>
      <c r="H14" s="46" t="s">
        <v>40</v>
      </c>
      <c r="I14" s="5" t="s">
        <v>196</v>
      </c>
      <c r="J14" s="47">
        <v>44927</v>
      </c>
      <c r="K14" s="47">
        <v>45291</v>
      </c>
      <c r="L14" s="48">
        <v>1</v>
      </c>
      <c r="M14" s="12">
        <v>1</v>
      </c>
      <c r="N14" s="107">
        <f t="shared" si="0"/>
        <v>1</v>
      </c>
      <c r="O14" s="62" t="s">
        <v>240</v>
      </c>
      <c r="P14" s="202">
        <f>354450000+10000000</f>
        <v>364450000</v>
      </c>
      <c r="Q14" s="18">
        <v>571680900</v>
      </c>
      <c r="R14" s="52"/>
      <c r="S14" s="52"/>
      <c r="T14" s="202"/>
      <c r="U14" s="31">
        <f t="shared" si="1"/>
        <v>936130900</v>
      </c>
      <c r="V14" s="18">
        <v>354450000</v>
      </c>
      <c r="W14" s="18">
        <v>562364233.33000004</v>
      </c>
      <c r="X14" s="52"/>
      <c r="Y14" s="52"/>
      <c r="Z14" s="54"/>
      <c r="AA14" s="31">
        <f t="shared" si="2"/>
        <v>916814233.33000004</v>
      </c>
      <c r="AB14" s="42">
        <f>+IFERROR(AA14/U14,"-")</f>
        <v>0.97936542136361493</v>
      </c>
      <c r="AC14" s="16"/>
      <c r="AD14" s="14" t="s">
        <v>37</v>
      </c>
      <c r="AE14" s="15" t="s">
        <v>176</v>
      </c>
    </row>
    <row r="15" spans="1:74" ht="55.2" x14ac:dyDescent="0.25">
      <c r="A15" s="2">
        <v>33</v>
      </c>
      <c r="B15" s="46" t="s">
        <v>30</v>
      </c>
      <c r="C15" s="46" t="s">
        <v>32</v>
      </c>
      <c r="D15" s="46" t="s">
        <v>33</v>
      </c>
      <c r="E15" s="1" t="s">
        <v>49</v>
      </c>
      <c r="F15" s="44" t="s">
        <v>50</v>
      </c>
      <c r="G15" s="45">
        <v>2021680010145</v>
      </c>
      <c r="H15" s="46" t="s">
        <v>165</v>
      </c>
      <c r="I15" s="5" t="s">
        <v>201</v>
      </c>
      <c r="J15" s="47">
        <v>44927</v>
      </c>
      <c r="K15" s="47">
        <v>45291</v>
      </c>
      <c r="L15" s="151">
        <v>0.5</v>
      </c>
      <c r="M15" s="167">
        <v>0</v>
      </c>
      <c r="N15" s="138">
        <f t="shared" si="0"/>
        <v>0</v>
      </c>
      <c r="O15" s="62" t="s">
        <v>202</v>
      </c>
      <c r="P15" s="202"/>
      <c r="Q15" s="18"/>
      <c r="R15" s="52"/>
      <c r="S15" s="52"/>
      <c r="T15" s="202">
        <v>24493795486</v>
      </c>
      <c r="U15" s="132">
        <f>SUM(P15:T16)</f>
        <v>25200000000</v>
      </c>
      <c r="V15" s="18"/>
      <c r="W15" s="52"/>
      <c r="X15" s="52"/>
      <c r="Y15" s="52"/>
      <c r="Z15" s="54"/>
      <c r="AA15" s="132">
        <f>SUM(V15:Z16)</f>
        <v>0</v>
      </c>
      <c r="AB15" s="135">
        <f>+IFERROR(AA15/U15,"-")</f>
        <v>0</v>
      </c>
      <c r="AC15" s="173"/>
      <c r="AD15" s="126" t="s">
        <v>37</v>
      </c>
      <c r="AE15" s="129" t="s">
        <v>176</v>
      </c>
    </row>
    <row r="16" spans="1:74" ht="55.2" x14ac:dyDescent="0.25">
      <c r="A16" s="2">
        <v>33</v>
      </c>
      <c r="B16" s="46" t="s">
        <v>30</v>
      </c>
      <c r="C16" s="46" t="s">
        <v>32</v>
      </c>
      <c r="D16" s="46" t="s">
        <v>33</v>
      </c>
      <c r="E16" s="1" t="s">
        <v>49</v>
      </c>
      <c r="F16" s="44" t="s">
        <v>50</v>
      </c>
      <c r="G16" s="45">
        <v>2023680010003</v>
      </c>
      <c r="H16" s="46" t="s">
        <v>231</v>
      </c>
      <c r="I16" s="5" t="s">
        <v>232</v>
      </c>
      <c r="J16" s="47">
        <v>44965</v>
      </c>
      <c r="K16" s="47">
        <v>45291</v>
      </c>
      <c r="L16" s="152"/>
      <c r="M16" s="168"/>
      <c r="N16" s="140"/>
      <c r="O16" s="62" t="s">
        <v>241</v>
      </c>
      <c r="P16" s="202"/>
      <c r="Q16" s="18"/>
      <c r="R16" s="52"/>
      <c r="S16" s="52"/>
      <c r="T16" s="202">
        <v>706204514</v>
      </c>
      <c r="U16" s="134"/>
      <c r="V16" s="18"/>
      <c r="W16" s="52"/>
      <c r="X16" s="52"/>
      <c r="Y16" s="52"/>
      <c r="Z16" s="55"/>
      <c r="AA16" s="134"/>
      <c r="AB16" s="136"/>
      <c r="AC16" s="174"/>
      <c r="AD16" s="128"/>
      <c r="AE16" s="131"/>
    </row>
    <row r="17" spans="1:31" ht="55.2" x14ac:dyDescent="0.25">
      <c r="A17" s="2">
        <v>34</v>
      </c>
      <c r="B17" s="46" t="s">
        <v>30</v>
      </c>
      <c r="C17" s="46" t="s">
        <v>32</v>
      </c>
      <c r="D17" s="46" t="s">
        <v>33</v>
      </c>
      <c r="E17" s="1" t="s">
        <v>189</v>
      </c>
      <c r="F17" s="44" t="s">
        <v>190</v>
      </c>
      <c r="G17" s="45">
        <v>2021680010105</v>
      </c>
      <c r="H17" s="46" t="s">
        <v>233</v>
      </c>
      <c r="I17" s="5" t="s">
        <v>234</v>
      </c>
      <c r="J17" s="47">
        <v>45055</v>
      </c>
      <c r="K17" s="47">
        <v>45291</v>
      </c>
      <c r="L17" s="41">
        <v>1</v>
      </c>
      <c r="M17" s="56">
        <v>1</v>
      </c>
      <c r="N17" s="107">
        <f>IFERROR(IF(M17/L17&gt;100%,100%,M17/L17),"-")</f>
        <v>1</v>
      </c>
      <c r="O17" s="108" t="s">
        <v>235</v>
      </c>
      <c r="P17" s="18">
        <v>117000000</v>
      </c>
      <c r="Q17" s="18"/>
      <c r="R17" s="18"/>
      <c r="S17" s="202"/>
      <c r="T17" s="54"/>
      <c r="U17" s="31">
        <f t="shared" si="1"/>
        <v>117000000</v>
      </c>
      <c r="V17" s="18">
        <v>117000000</v>
      </c>
      <c r="W17" s="18"/>
      <c r="X17" s="18"/>
      <c r="Y17" s="18"/>
      <c r="Z17" s="18"/>
      <c r="AA17" s="31">
        <f t="shared" si="2"/>
        <v>117000000</v>
      </c>
      <c r="AB17" s="42">
        <f>+IFERROR(AA17/U17,"-")</f>
        <v>1</v>
      </c>
      <c r="AC17" s="19"/>
      <c r="AD17" s="14" t="s">
        <v>37</v>
      </c>
      <c r="AE17" s="15" t="s">
        <v>176</v>
      </c>
    </row>
    <row r="18" spans="1:31" ht="61.5" customHeight="1" x14ac:dyDescent="0.25">
      <c r="A18" s="2">
        <v>35</v>
      </c>
      <c r="B18" s="46" t="s">
        <v>30</v>
      </c>
      <c r="C18" s="46" t="s">
        <v>32</v>
      </c>
      <c r="D18" s="46" t="s">
        <v>33</v>
      </c>
      <c r="E18" s="1" t="s">
        <v>51</v>
      </c>
      <c r="F18" s="44" t="s">
        <v>52</v>
      </c>
      <c r="G18" s="45">
        <v>2020680010130</v>
      </c>
      <c r="H18" s="46" t="s">
        <v>173</v>
      </c>
      <c r="I18" s="5" t="s">
        <v>203</v>
      </c>
      <c r="J18" s="11">
        <v>44927</v>
      </c>
      <c r="K18" s="11">
        <v>45291</v>
      </c>
      <c r="L18" s="41">
        <v>1</v>
      </c>
      <c r="M18" s="56">
        <v>1</v>
      </c>
      <c r="N18" s="107">
        <f>IFERROR(IF(M18/L18&gt;100%,100%,M18/L18),"-")</f>
        <v>1</v>
      </c>
      <c r="O18" s="62" t="s">
        <v>247</v>
      </c>
      <c r="P18" s="202">
        <f>644835190.17+100000000</f>
        <v>744835190.16999996</v>
      </c>
      <c r="Q18" s="18"/>
      <c r="R18" s="18"/>
      <c r="S18" s="18"/>
      <c r="T18" s="202">
        <v>92664809.829999998</v>
      </c>
      <c r="U18" s="31">
        <f t="shared" si="1"/>
        <v>837500000</v>
      </c>
      <c r="V18" s="50">
        <v>744835190.16999996</v>
      </c>
      <c r="W18" s="18"/>
      <c r="X18" s="18"/>
      <c r="Y18" s="18"/>
      <c r="Z18" s="50">
        <v>92664809.829999998</v>
      </c>
      <c r="AA18" s="31">
        <f t="shared" si="2"/>
        <v>837500000</v>
      </c>
      <c r="AB18" s="42">
        <f>+IFERROR(AA18/U18,"-")</f>
        <v>1</v>
      </c>
      <c r="AC18" s="19"/>
      <c r="AD18" s="14" t="s">
        <v>37</v>
      </c>
      <c r="AE18" s="15" t="s">
        <v>176</v>
      </c>
    </row>
    <row r="19" spans="1:31" ht="55.2" x14ac:dyDescent="0.25">
      <c r="A19" s="2">
        <v>38</v>
      </c>
      <c r="B19" s="46" t="s">
        <v>30</v>
      </c>
      <c r="C19" s="46" t="s">
        <v>53</v>
      </c>
      <c r="D19" s="46" t="s">
        <v>54</v>
      </c>
      <c r="E19" s="1" t="s">
        <v>55</v>
      </c>
      <c r="F19" s="44" t="s">
        <v>56</v>
      </c>
      <c r="G19" s="45">
        <v>2020680010101</v>
      </c>
      <c r="H19" s="46" t="s">
        <v>57</v>
      </c>
      <c r="I19" s="5" t="s">
        <v>204</v>
      </c>
      <c r="J19" s="11">
        <v>44927</v>
      </c>
      <c r="K19" s="11">
        <v>45291</v>
      </c>
      <c r="L19" s="41">
        <v>4</v>
      </c>
      <c r="M19" s="17">
        <f>42+10+9+10+1</f>
        <v>72</v>
      </c>
      <c r="N19" s="107">
        <f>IFERROR(IF(M19/L19&gt;100%,100%,M19/L19),"-")</f>
        <v>1</v>
      </c>
      <c r="O19" s="62" t="s">
        <v>242</v>
      </c>
      <c r="P19" s="202">
        <f>112000000+12000000</f>
        <v>124000000</v>
      </c>
      <c r="Q19" s="18">
        <v>144668291</v>
      </c>
      <c r="R19" s="18"/>
      <c r="S19" s="18"/>
      <c r="T19" s="202">
        <v>41109831.170000002</v>
      </c>
      <c r="U19" s="31">
        <f t="shared" si="1"/>
        <v>309778122.17000002</v>
      </c>
      <c r="V19" s="18">
        <v>107120000</v>
      </c>
      <c r="W19" s="18">
        <v>144668291</v>
      </c>
      <c r="X19" s="53"/>
      <c r="Y19" s="18"/>
      <c r="Z19" s="18">
        <v>14162500</v>
      </c>
      <c r="AA19" s="31">
        <f t="shared" si="2"/>
        <v>265950791</v>
      </c>
      <c r="AB19" s="42">
        <f>+IFERROR(AA19/U19,"-")</f>
        <v>0.85852025035535451</v>
      </c>
      <c r="AC19" s="19"/>
      <c r="AD19" s="14" t="s">
        <v>37</v>
      </c>
      <c r="AE19" s="15" t="s">
        <v>176</v>
      </c>
    </row>
    <row r="20" spans="1:31" ht="55.2" x14ac:dyDescent="0.25">
      <c r="A20" s="2">
        <v>39</v>
      </c>
      <c r="B20" s="46" t="s">
        <v>30</v>
      </c>
      <c r="C20" s="46" t="s">
        <v>53</v>
      </c>
      <c r="D20" s="46" t="s">
        <v>54</v>
      </c>
      <c r="E20" s="1" t="s">
        <v>58</v>
      </c>
      <c r="F20" s="44" t="s">
        <v>59</v>
      </c>
      <c r="G20" s="45">
        <v>2020680010101</v>
      </c>
      <c r="H20" s="46" t="s">
        <v>57</v>
      </c>
      <c r="I20" s="5" t="s">
        <v>205</v>
      </c>
      <c r="J20" s="11">
        <v>44927</v>
      </c>
      <c r="K20" s="11">
        <v>45291</v>
      </c>
      <c r="L20" s="41">
        <v>4</v>
      </c>
      <c r="M20" s="17">
        <v>4</v>
      </c>
      <c r="N20" s="107">
        <f>IFERROR(IF(M20/L20&gt;100%,100%,M20/L20),"-")</f>
        <v>1</v>
      </c>
      <c r="O20" s="62" t="s">
        <v>206</v>
      </c>
      <c r="P20" s="202"/>
      <c r="Q20" s="18">
        <v>349106000</v>
      </c>
      <c r="R20" s="18"/>
      <c r="S20" s="18"/>
      <c r="T20" s="202"/>
      <c r="U20" s="31">
        <f t="shared" si="1"/>
        <v>349106000</v>
      </c>
      <c r="V20" s="18"/>
      <c r="W20" s="18">
        <v>325924133.32999998</v>
      </c>
      <c r="X20" s="53"/>
      <c r="Y20" s="18"/>
      <c r="Z20" s="18"/>
      <c r="AA20" s="31">
        <f t="shared" si="2"/>
        <v>325924133.32999998</v>
      </c>
      <c r="AB20" s="42">
        <f>+IFERROR(AA20/U20,"-")</f>
        <v>0.93359648167032361</v>
      </c>
      <c r="AC20" s="20"/>
      <c r="AD20" s="14" t="s">
        <v>37</v>
      </c>
      <c r="AE20" s="15" t="s">
        <v>176</v>
      </c>
    </row>
    <row r="21" spans="1:31" ht="55.2" x14ac:dyDescent="0.25">
      <c r="A21" s="2">
        <v>40</v>
      </c>
      <c r="B21" s="46" t="s">
        <v>30</v>
      </c>
      <c r="C21" s="46" t="s">
        <v>53</v>
      </c>
      <c r="D21" s="46" t="s">
        <v>60</v>
      </c>
      <c r="E21" s="1" t="s">
        <v>64</v>
      </c>
      <c r="F21" s="44" t="s">
        <v>65</v>
      </c>
      <c r="G21" s="45">
        <v>2020680010047</v>
      </c>
      <c r="H21" s="46" t="s">
        <v>63</v>
      </c>
      <c r="I21" s="5" t="s">
        <v>207</v>
      </c>
      <c r="J21" s="11">
        <v>44927</v>
      </c>
      <c r="K21" s="11">
        <v>45291</v>
      </c>
      <c r="L21" s="147">
        <v>2</v>
      </c>
      <c r="M21" s="149">
        <v>2</v>
      </c>
      <c r="N21" s="138">
        <f>IFERROR(IF(M21/L21&gt;100%,100%,M21/L21),"-")</f>
        <v>1</v>
      </c>
      <c r="O21" s="62" t="s">
        <v>208</v>
      </c>
      <c r="P21" s="202"/>
      <c r="Q21" s="18">
        <v>461129791</v>
      </c>
      <c r="R21" s="18"/>
      <c r="S21" s="18"/>
      <c r="T21" s="202">
        <v>248745000</v>
      </c>
      <c r="U21" s="132">
        <f>SUM(P21:T23)</f>
        <v>2090199532</v>
      </c>
      <c r="V21" s="18"/>
      <c r="W21" s="18">
        <v>419472407.63999999</v>
      </c>
      <c r="X21" s="53"/>
      <c r="Y21" s="53"/>
      <c r="Z21" s="18">
        <v>230635999.99000001</v>
      </c>
      <c r="AA21" s="132">
        <f>SUM(V21:Z23)</f>
        <v>1368408540.96</v>
      </c>
      <c r="AB21" s="135">
        <f>+IFERROR(AA21/U21,"-")</f>
        <v>0.65467842663357756</v>
      </c>
      <c r="AC21" s="123"/>
      <c r="AD21" s="126" t="s">
        <v>37</v>
      </c>
      <c r="AE21" s="129" t="s">
        <v>176</v>
      </c>
    </row>
    <row r="22" spans="1:31" ht="75.75" customHeight="1" x14ac:dyDescent="0.25">
      <c r="A22" s="2">
        <v>40</v>
      </c>
      <c r="B22" s="46" t="s">
        <v>30</v>
      </c>
      <c r="C22" s="46" t="s">
        <v>53</v>
      </c>
      <c r="D22" s="46" t="s">
        <v>60</v>
      </c>
      <c r="E22" s="1" t="s">
        <v>64</v>
      </c>
      <c r="F22" s="44" t="s">
        <v>65</v>
      </c>
      <c r="G22" s="45">
        <v>2022680010019</v>
      </c>
      <c r="H22" s="46" t="s">
        <v>236</v>
      </c>
      <c r="I22" s="5" t="s">
        <v>207</v>
      </c>
      <c r="J22" s="11">
        <v>44927</v>
      </c>
      <c r="K22" s="11">
        <v>45291</v>
      </c>
      <c r="L22" s="193"/>
      <c r="M22" s="194"/>
      <c r="N22" s="139"/>
      <c r="O22" s="62" t="s">
        <v>237</v>
      </c>
      <c r="P22" s="202"/>
      <c r="Q22" s="202">
        <v>1377524741</v>
      </c>
      <c r="R22" s="18"/>
      <c r="S22" s="18"/>
      <c r="T22" s="202"/>
      <c r="U22" s="133"/>
      <c r="V22" s="18"/>
      <c r="W22" s="18">
        <v>715500133.33000004</v>
      </c>
      <c r="X22" s="53"/>
      <c r="Y22" s="53"/>
      <c r="Z22" s="18"/>
      <c r="AA22" s="133"/>
      <c r="AB22" s="137"/>
      <c r="AC22" s="124"/>
      <c r="AD22" s="127"/>
      <c r="AE22" s="130"/>
    </row>
    <row r="23" spans="1:31" ht="86.25" customHeight="1" x14ac:dyDescent="0.25">
      <c r="A23" s="2">
        <v>40</v>
      </c>
      <c r="B23" s="46" t="s">
        <v>30</v>
      </c>
      <c r="C23" s="46" t="s">
        <v>53</v>
      </c>
      <c r="D23" s="46" t="s">
        <v>60</v>
      </c>
      <c r="E23" s="1" t="s">
        <v>64</v>
      </c>
      <c r="F23" s="44" t="s">
        <v>65</v>
      </c>
      <c r="G23" s="45">
        <v>2023680010040</v>
      </c>
      <c r="H23" s="46" t="s">
        <v>248</v>
      </c>
      <c r="I23" s="5" t="s">
        <v>249</v>
      </c>
      <c r="J23" s="11" t="s">
        <v>250</v>
      </c>
      <c r="K23" s="11">
        <v>45291</v>
      </c>
      <c r="L23" s="148"/>
      <c r="M23" s="150"/>
      <c r="N23" s="140"/>
      <c r="O23" s="62" t="s">
        <v>257</v>
      </c>
      <c r="P23" s="202"/>
      <c r="Q23" s="18">
        <v>2800000</v>
      </c>
      <c r="R23" s="18"/>
      <c r="S23" s="18"/>
      <c r="T23" s="202"/>
      <c r="U23" s="134"/>
      <c r="V23" s="18"/>
      <c r="W23" s="18">
        <v>2800000</v>
      </c>
      <c r="X23" s="53"/>
      <c r="Y23" s="53"/>
      <c r="Z23" s="18"/>
      <c r="AA23" s="134"/>
      <c r="AB23" s="136"/>
      <c r="AC23" s="125"/>
      <c r="AD23" s="128"/>
      <c r="AE23" s="131"/>
    </row>
    <row r="24" spans="1:31" ht="55.2" x14ac:dyDescent="0.25">
      <c r="A24" s="2">
        <v>41</v>
      </c>
      <c r="B24" s="46" t="s">
        <v>30</v>
      </c>
      <c r="C24" s="46" t="s">
        <v>53</v>
      </c>
      <c r="D24" s="46" t="s">
        <v>60</v>
      </c>
      <c r="E24" s="1" t="s">
        <v>61</v>
      </c>
      <c r="F24" s="44" t="s">
        <v>62</v>
      </c>
      <c r="G24" s="45">
        <v>2020680010047</v>
      </c>
      <c r="H24" s="46" t="s">
        <v>63</v>
      </c>
      <c r="I24" s="5" t="s">
        <v>209</v>
      </c>
      <c r="J24" s="11">
        <v>44927</v>
      </c>
      <c r="K24" s="11">
        <v>45291</v>
      </c>
      <c r="L24" s="195">
        <v>0.95</v>
      </c>
      <c r="M24" s="167">
        <v>0.90159999999999996</v>
      </c>
      <c r="N24" s="138">
        <f>IFERROR(IF(M24/L24&gt;100%,100%,M24/L24),"-")</f>
        <v>0.94905263157894737</v>
      </c>
      <c r="O24" s="62" t="s">
        <v>210</v>
      </c>
      <c r="P24" s="202"/>
      <c r="Q24" s="18">
        <v>329290350</v>
      </c>
      <c r="R24" s="18"/>
      <c r="S24" s="18"/>
      <c r="T24" s="202"/>
      <c r="U24" s="132">
        <f>SUM(P24:T26)</f>
        <v>932221493</v>
      </c>
      <c r="V24" s="18"/>
      <c r="W24" s="18">
        <v>324094308.31</v>
      </c>
      <c r="X24" s="53"/>
      <c r="Y24" s="53"/>
      <c r="Z24" s="53"/>
      <c r="AA24" s="132">
        <f>SUM(V24:Z26)</f>
        <v>675492307.63999999</v>
      </c>
      <c r="AB24" s="135">
        <f>+IFERROR(AA24/U24,"-")</f>
        <v>0.72460494926606456</v>
      </c>
      <c r="AC24" s="123"/>
      <c r="AD24" s="126" t="s">
        <v>37</v>
      </c>
      <c r="AE24" s="129" t="s">
        <v>176</v>
      </c>
    </row>
    <row r="25" spans="1:31" ht="72.75" customHeight="1" x14ac:dyDescent="0.25">
      <c r="A25" s="2">
        <v>41</v>
      </c>
      <c r="B25" s="46" t="s">
        <v>30</v>
      </c>
      <c r="C25" s="46" t="s">
        <v>53</v>
      </c>
      <c r="D25" s="46" t="s">
        <v>60</v>
      </c>
      <c r="E25" s="1" t="s">
        <v>61</v>
      </c>
      <c r="F25" s="44" t="s">
        <v>62</v>
      </c>
      <c r="G25" s="45">
        <v>2022680010019</v>
      </c>
      <c r="H25" s="46" t="s">
        <v>236</v>
      </c>
      <c r="I25" s="5" t="s">
        <v>209</v>
      </c>
      <c r="J25" s="11">
        <v>44927</v>
      </c>
      <c r="K25" s="11">
        <v>45291</v>
      </c>
      <c r="L25" s="196"/>
      <c r="M25" s="198"/>
      <c r="N25" s="139"/>
      <c r="O25" s="62" t="s">
        <v>238</v>
      </c>
      <c r="P25" s="202"/>
      <c r="Q25" s="18">
        <f>75000000+30000000</f>
        <v>105000000</v>
      </c>
      <c r="R25" s="18"/>
      <c r="S25" s="18"/>
      <c r="T25" s="202"/>
      <c r="U25" s="133"/>
      <c r="V25" s="18"/>
      <c r="W25" s="18">
        <v>85958999.329999998</v>
      </c>
      <c r="X25" s="53"/>
      <c r="Y25" s="53"/>
      <c r="Z25" s="53"/>
      <c r="AA25" s="133"/>
      <c r="AB25" s="137"/>
      <c r="AC25" s="124"/>
      <c r="AD25" s="127"/>
      <c r="AE25" s="130"/>
    </row>
    <row r="26" spans="1:31" ht="72.75" customHeight="1" x14ac:dyDescent="0.25">
      <c r="A26" s="2">
        <v>41</v>
      </c>
      <c r="B26" s="46" t="s">
        <v>30</v>
      </c>
      <c r="C26" s="46" t="s">
        <v>53</v>
      </c>
      <c r="D26" s="46" t="s">
        <v>60</v>
      </c>
      <c r="E26" s="1" t="s">
        <v>61</v>
      </c>
      <c r="F26" s="44" t="s">
        <v>62</v>
      </c>
      <c r="G26" s="45">
        <v>2023680010043</v>
      </c>
      <c r="H26" s="46" t="s">
        <v>251</v>
      </c>
      <c r="I26" s="5" t="s">
        <v>252</v>
      </c>
      <c r="J26" s="11">
        <v>45142</v>
      </c>
      <c r="K26" s="11">
        <v>45291</v>
      </c>
      <c r="L26" s="197"/>
      <c r="M26" s="168"/>
      <c r="N26" s="140"/>
      <c r="O26" s="62" t="s">
        <v>258</v>
      </c>
      <c r="P26" s="202"/>
      <c r="Q26" s="18"/>
      <c r="R26" s="18"/>
      <c r="S26" s="18"/>
      <c r="T26" s="202">
        <v>497931143</v>
      </c>
      <c r="U26" s="134"/>
      <c r="V26" s="18"/>
      <c r="W26" s="18"/>
      <c r="X26" s="53"/>
      <c r="Y26" s="53"/>
      <c r="Z26" s="18">
        <v>265439000</v>
      </c>
      <c r="AA26" s="134"/>
      <c r="AB26" s="136"/>
      <c r="AC26" s="125"/>
      <c r="AD26" s="128"/>
      <c r="AE26" s="131"/>
    </row>
    <row r="27" spans="1:31" ht="55.2" x14ac:dyDescent="0.25">
      <c r="A27" s="2">
        <v>42</v>
      </c>
      <c r="B27" s="46" t="s">
        <v>30</v>
      </c>
      <c r="C27" s="46" t="s">
        <v>53</v>
      </c>
      <c r="D27" s="46" t="s">
        <v>66</v>
      </c>
      <c r="E27" s="1" t="s">
        <v>67</v>
      </c>
      <c r="F27" s="44" t="s">
        <v>68</v>
      </c>
      <c r="G27" s="45">
        <v>2020680010111</v>
      </c>
      <c r="H27" s="46" t="s">
        <v>69</v>
      </c>
      <c r="I27" s="5" t="s">
        <v>211</v>
      </c>
      <c r="J27" s="11">
        <v>44927</v>
      </c>
      <c r="K27" s="11">
        <v>45291</v>
      </c>
      <c r="L27" s="147">
        <v>1</v>
      </c>
      <c r="M27" s="149">
        <v>1</v>
      </c>
      <c r="N27" s="138">
        <f>IFERROR(IF(M27/L27&gt;100%,100%,M27/L27),"-")</f>
        <v>1</v>
      </c>
      <c r="O27" s="62" t="s">
        <v>213</v>
      </c>
      <c r="P27" s="202">
        <f>252440810-112000000</f>
        <v>140440810</v>
      </c>
      <c r="Q27" s="18">
        <v>129780000</v>
      </c>
      <c r="R27" s="18"/>
      <c r="S27" s="18"/>
      <c r="T27" s="202">
        <v>203838300</v>
      </c>
      <c r="U27" s="132">
        <f>SUM(P27:T28)</f>
        <v>1554202001</v>
      </c>
      <c r="V27" s="18">
        <v>140440810</v>
      </c>
      <c r="W27" s="18">
        <v>124286666.66</v>
      </c>
      <c r="X27" s="53"/>
      <c r="Y27" s="53"/>
      <c r="Z27" s="18">
        <v>203838300</v>
      </c>
      <c r="AA27" s="132">
        <f>SUM(V27:Z28)</f>
        <v>1454748292.6699998</v>
      </c>
      <c r="AB27" s="135">
        <f>+IFERROR(AA27/U27,"-")</f>
        <v>0.93600979263569994</v>
      </c>
      <c r="AC27" s="159"/>
      <c r="AD27" s="126" t="s">
        <v>37</v>
      </c>
      <c r="AE27" s="161" t="s">
        <v>176</v>
      </c>
    </row>
    <row r="28" spans="1:31" ht="64.5" customHeight="1" x14ac:dyDescent="0.25">
      <c r="A28" s="2">
        <v>42</v>
      </c>
      <c r="B28" s="46" t="s">
        <v>30</v>
      </c>
      <c r="C28" s="46" t="s">
        <v>53</v>
      </c>
      <c r="D28" s="46" t="s">
        <v>66</v>
      </c>
      <c r="E28" s="1" t="s">
        <v>67</v>
      </c>
      <c r="F28" s="44" t="s">
        <v>68</v>
      </c>
      <c r="G28" s="45">
        <v>2022680010028</v>
      </c>
      <c r="H28" s="46" t="s">
        <v>177</v>
      </c>
      <c r="I28" s="5" t="s">
        <v>212</v>
      </c>
      <c r="J28" s="11">
        <v>44927</v>
      </c>
      <c r="K28" s="11">
        <v>45291</v>
      </c>
      <c r="L28" s="148"/>
      <c r="M28" s="150"/>
      <c r="N28" s="140"/>
      <c r="O28" s="62" t="s">
        <v>214</v>
      </c>
      <c r="P28" s="202"/>
      <c r="Q28" s="18">
        <v>1001527628</v>
      </c>
      <c r="R28" s="18"/>
      <c r="S28" s="18"/>
      <c r="T28" s="202">
        <v>78615263</v>
      </c>
      <c r="U28" s="134"/>
      <c r="V28" s="18"/>
      <c r="W28" s="18">
        <v>907745182.66999996</v>
      </c>
      <c r="X28" s="53"/>
      <c r="Y28" s="53"/>
      <c r="Z28" s="18">
        <v>78437333.339999974</v>
      </c>
      <c r="AA28" s="134"/>
      <c r="AB28" s="136"/>
      <c r="AC28" s="160"/>
      <c r="AD28" s="128"/>
      <c r="AE28" s="162"/>
    </row>
    <row r="29" spans="1:31" ht="91.5" customHeight="1" x14ac:dyDescent="0.25">
      <c r="A29" s="2">
        <v>43</v>
      </c>
      <c r="B29" s="46" t="s">
        <v>30</v>
      </c>
      <c r="C29" s="46" t="s">
        <v>53</v>
      </c>
      <c r="D29" s="46" t="s">
        <v>70</v>
      </c>
      <c r="E29" s="1" t="s">
        <v>71</v>
      </c>
      <c r="F29" s="44" t="s">
        <v>72</v>
      </c>
      <c r="G29" s="45">
        <v>2020680010109</v>
      </c>
      <c r="H29" s="46" t="s">
        <v>73</v>
      </c>
      <c r="I29" s="5" t="s">
        <v>215</v>
      </c>
      <c r="J29" s="47">
        <v>44927</v>
      </c>
      <c r="K29" s="47">
        <v>45291</v>
      </c>
      <c r="L29" s="49">
        <v>1</v>
      </c>
      <c r="M29" s="17">
        <v>1</v>
      </c>
      <c r="N29" s="107">
        <f t="shared" ref="N29:N41" si="3">IFERROR(IF(M29/L29&gt;100%,100%,M29/L29),"-")</f>
        <v>1</v>
      </c>
      <c r="O29" s="62" t="s">
        <v>243</v>
      </c>
      <c r="P29" s="202">
        <f>100000000+30000000</f>
        <v>130000000</v>
      </c>
      <c r="Q29" s="18">
        <v>132502500</v>
      </c>
      <c r="R29" s="18"/>
      <c r="S29" s="18"/>
      <c r="T29" s="55">
        <v>50000000</v>
      </c>
      <c r="U29" s="31">
        <f t="shared" ref="U29:U56" si="4">SUM(P29:T29)</f>
        <v>312502500</v>
      </c>
      <c r="V29" s="18">
        <v>130000000</v>
      </c>
      <c r="W29" s="18">
        <v>129588772</v>
      </c>
      <c r="X29" s="53"/>
      <c r="Y29" s="53"/>
      <c r="Z29" s="18">
        <v>49950000</v>
      </c>
      <c r="AA29" s="31">
        <f t="shared" ref="AA29:AA56" si="5">SUM(V29:Z29)</f>
        <v>309538772</v>
      </c>
      <c r="AB29" s="42">
        <f>+IFERROR(AA29/U29,"-")</f>
        <v>0.99051614627082984</v>
      </c>
      <c r="AC29" s="19"/>
      <c r="AD29" s="14" t="s">
        <v>37</v>
      </c>
      <c r="AE29" s="15" t="s">
        <v>176</v>
      </c>
    </row>
    <row r="30" spans="1:31" ht="55.2" x14ac:dyDescent="0.25">
      <c r="A30" s="2">
        <v>44</v>
      </c>
      <c r="B30" s="46" t="s">
        <v>30</v>
      </c>
      <c r="C30" s="46" t="s">
        <v>53</v>
      </c>
      <c r="D30" s="46" t="s">
        <v>70</v>
      </c>
      <c r="E30" s="1" t="s">
        <v>74</v>
      </c>
      <c r="F30" s="44" t="s">
        <v>75</v>
      </c>
      <c r="G30" s="45">
        <v>2020680010109</v>
      </c>
      <c r="H30" s="46" t="s">
        <v>73</v>
      </c>
      <c r="I30" s="5" t="s">
        <v>216</v>
      </c>
      <c r="J30" s="47">
        <v>44927</v>
      </c>
      <c r="K30" s="47">
        <v>45291</v>
      </c>
      <c r="L30" s="49">
        <v>1</v>
      </c>
      <c r="M30" s="17">
        <v>1</v>
      </c>
      <c r="N30" s="107">
        <f t="shared" si="3"/>
        <v>1</v>
      </c>
      <c r="O30" s="62" t="s">
        <v>217</v>
      </c>
      <c r="P30" s="202"/>
      <c r="Q30" s="18">
        <v>49440000</v>
      </c>
      <c r="R30" s="18"/>
      <c r="S30" s="18"/>
      <c r="T30" s="202"/>
      <c r="U30" s="31">
        <f t="shared" si="4"/>
        <v>49440000</v>
      </c>
      <c r="V30" s="18"/>
      <c r="W30" s="18">
        <v>45555428</v>
      </c>
      <c r="X30" s="53"/>
      <c r="Y30" s="53"/>
      <c r="Z30" s="53"/>
      <c r="AA30" s="31">
        <f t="shared" si="5"/>
        <v>45555428</v>
      </c>
      <c r="AB30" s="42">
        <f>+IFERROR(AA30/U30,"-")</f>
        <v>0.92142855987055017</v>
      </c>
      <c r="AC30" s="19"/>
      <c r="AD30" s="14" t="s">
        <v>37</v>
      </c>
      <c r="AE30" s="15" t="s">
        <v>176</v>
      </c>
    </row>
    <row r="31" spans="1:31" ht="87.75" customHeight="1" x14ac:dyDescent="0.25">
      <c r="A31" s="2">
        <v>45</v>
      </c>
      <c r="B31" s="46" t="s">
        <v>30</v>
      </c>
      <c r="C31" s="46" t="s">
        <v>53</v>
      </c>
      <c r="D31" s="46" t="s">
        <v>76</v>
      </c>
      <c r="E31" s="1" t="s">
        <v>77</v>
      </c>
      <c r="F31" s="44" t="s">
        <v>78</v>
      </c>
      <c r="G31" s="45">
        <v>2020680010102</v>
      </c>
      <c r="H31" s="46" t="s">
        <v>79</v>
      </c>
      <c r="I31" s="5" t="s">
        <v>218</v>
      </c>
      <c r="J31" s="11">
        <v>44927</v>
      </c>
      <c r="K31" s="11">
        <v>45291</v>
      </c>
      <c r="L31" s="41">
        <v>1</v>
      </c>
      <c r="M31" s="56">
        <v>1</v>
      </c>
      <c r="N31" s="107">
        <f t="shared" si="3"/>
        <v>1</v>
      </c>
      <c r="O31" s="62" t="s">
        <v>230</v>
      </c>
      <c r="P31" s="202"/>
      <c r="Q31" s="18">
        <v>140681750</v>
      </c>
      <c r="R31" s="18"/>
      <c r="S31" s="18"/>
      <c r="T31" s="202"/>
      <c r="U31" s="31">
        <f t="shared" si="4"/>
        <v>140681750</v>
      </c>
      <c r="V31" s="18"/>
      <c r="W31" s="18">
        <v>140681750</v>
      </c>
      <c r="X31" s="18"/>
      <c r="Y31" s="53"/>
      <c r="Z31" s="53"/>
      <c r="AA31" s="31">
        <f t="shared" si="5"/>
        <v>140681750</v>
      </c>
      <c r="AB31" s="42">
        <f>+IFERROR(AA31/U31,"-")</f>
        <v>1</v>
      </c>
      <c r="AC31" s="19"/>
      <c r="AD31" s="14" t="s">
        <v>37</v>
      </c>
      <c r="AE31" s="15" t="s">
        <v>176</v>
      </c>
    </row>
    <row r="32" spans="1:31" ht="60.75" customHeight="1" x14ac:dyDescent="0.25">
      <c r="A32" s="2">
        <v>46</v>
      </c>
      <c r="B32" s="46" t="s">
        <v>30</v>
      </c>
      <c r="C32" s="46" t="s">
        <v>53</v>
      </c>
      <c r="D32" s="46" t="s">
        <v>76</v>
      </c>
      <c r="E32" s="1" t="s">
        <v>80</v>
      </c>
      <c r="F32" s="44" t="s">
        <v>81</v>
      </c>
      <c r="G32" s="45">
        <v>2020680010102</v>
      </c>
      <c r="H32" s="46" t="s">
        <v>79</v>
      </c>
      <c r="I32" s="5" t="s">
        <v>219</v>
      </c>
      <c r="J32" s="11">
        <v>44927</v>
      </c>
      <c r="K32" s="11">
        <v>45291</v>
      </c>
      <c r="L32" s="41">
        <v>1</v>
      </c>
      <c r="M32" s="56">
        <v>1</v>
      </c>
      <c r="N32" s="107">
        <f t="shared" si="3"/>
        <v>1</v>
      </c>
      <c r="O32" s="62" t="s">
        <v>230</v>
      </c>
      <c r="P32" s="202"/>
      <c r="Q32" s="18">
        <v>5000000</v>
      </c>
      <c r="R32" s="18"/>
      <c r="S32" s="18"/>
      <c r="T32" s="202"/>
      <c r="U32" s="31">
        <f t="shared" si="4"/>
        <v>5000000</v>
      </c>
      <c r="V32" s="18"/>
      <c r="W32" s="18">
        <v>5000000</v>
      </c>
      <c r="X32" s="18"/>
      <c r="Y32" s="18"/>
      <c r="Z32" s="18"/>
      <c r="AA32" s="31">
        <f t="shared" si="5"/>
        <v>5000000</v>
      </c>
      <c r="AB32" s="42">
        <f>+IFERROR(AA32/U32,"-")</f>
        <v>1</v>
      </c>
      <c r="AC32" s="20"/>
      <c r="AD32" s="14" t="s">
        <v>37</v>
      </c>
      <c r="AE32" s="15" t="s">
        <v>176</v>
      </c>
    </row>
    <row r="33" spans="1:31" ht="55.2" x14ac:dyDescent="0.25">
      <c r="A33" s="2">
        <v>47</v>
      </c>
      <c r="B33" s="46" t="s">
        <v>30</v>
      </c>
      <c r="C33" s="46" t="s">
        <v>53</v>
      </c>
      <c r="D33" s="46" t="s">
        <v>76</v>
      </c>
      <c r="E33" s="1" t="s">
        <v>82</v>
      </c>
      <c r="F33" s="44" t="s">
        <v>83</v>
      </c>
      <c r="G33" s="45">
        <v>2020680010102</v>
      </c>
      <c r="H33" s="46" t="s">
        <v>79</v>
      </c>
      <c r="I33" s="5" t="s">
        <v>220</v>
      </c>
      <c r="J33" s="11">
        <v>44927</v>
      </c>
      <c r="K33" s="11">
        <v>45291</v>
      </c>
      <c r="L33" s="41">
        <v>1</v>
      </c>
      <c r="M33" s="56">
        <v>1</v>
      </c>
      <c r="N33" s="107">
        <f t="shared" si="3"/>
        <v>1</v>
      </c>
      <c r="O33" s="62" t="s">
        <v>253</v>
      </c>
      <c r="P33" s="202"/>
      <c r="Q33" s="18">
        <v>224316725.66</v>
      </c>
      <c r="R33" s="18"/>
      <c r="S33" s="18"/>
      <c r="T33" s="202">
        <v>498271100</v>
      </c>
      <c r="U33" s="31">
        <f t="shared" si="4"/>
        <v>722587825.65999997</v>
      </c>
      <c r="V33" s="18"/>
      <c r="W33" s="18">
        <v>225579003</v>
      </c>
      <c r="X33" s="18"/>
      <c r="Y33" s="18"/>
      <c r="Z33" s="18"/>
      <c r="AA33" s="31">
        <f t="shared" si="5"/>
        <v>225579003</v>
      </c>
      <c r="AB33" s="42">
        <f>+IFERROR(AA33/U33,"-")</f>
        <v>0.31218212511947568</v>
      </c>
      <c r="AC33" s="20"/>
      <c r="AD33" s="14" t="s">
        <v>37</v>
      </c>
      <c r="AE33" s="15" t="s">
        <v>176</v>
      </c>
    </row>
    <row r="34" spans="1:31" ht="55.2" x14ac:dyDescent="0.25">
      <c r="A34" s="2">
        <v>48</v>
      </c>
      <c r="B34" s="46" t="s">
        <v>30</v>
      </c>
      <c r="C34" s="46" t="s">
        <v>53</v>
      </c>
      <c r="D34" s="46" t="s">
        <v>76</v>
      </c>
      <c r="E34" s="1" t="s">
        <v>84</v>
      </c>
      <c r="F34" s="44" t="s">
        <v>85</v>
      </c>
      <c r="G34" s="45">
        <v>2020680010102</v>
      </c>
      <c r="H34" s="46" t="s">
        <v>79</v>
      </c>
      <c r="I34" s="5" t="s">
        <v>221</v>
      </c>
      <c r="J34" s="11">
        <v>44927</v>
      </c>
      <c r="K34" s="11">
        <v>45291</v>
      </c>
      <c r="L34" s="41">
        <v>1</v>
      </c>
      <c r="M34" s="56">
        <v>1</v>
      </c>
      <c r="N34" s="107">
        <f t="shared" si="3"/>
        <v>1</v>
      </c>
      <c r="O34" s="62" t="s">
        <v>230</v>
      </c>
      <c r="P34" s="202"/>
      <c r="Q34" s="18">
        <v>14949306</v>
      </c>
      <c r="R34" s="18"/>
      <c r="S34" s="18"/>
      <c r="T34" s="202"/>
      <c r="U34" s="31">
        <f t="shared" si="4"/>
        <v>14949306</v>
      </c>
      <c r="V34" s="18"/>
      <c r="W34" s="18">
        <v>14563333</v>
      </c>
      <c r="X34" s="18"/>
      <c r="Y34" s="18"/>
      <c r="Z34" s="18"/>
      <c r="AA34" s="31">
        <f t="shared" si="5"/>
        <v>14563333</v>
      </c>
      <c r="AB34" s="42">
        <f>+IFERROR(AA34/U34,"-")</f>
        <v>0.97418120948223286</v>
      </c>
      <c r="AC34" s="20"/>
      <c r="AD34" s="14" t="s">
        <v>37</v>
      </c>
      <c r="AE34" s="15" t="s">
        <v>176</v>
      </c>
    </row>
    <row r="35" spans="1:31" ht="55.2" x14ac:dyDescent="0.25">
      <c r="A35" s="2">
        <v>49</v>
      </c>
      <c r="B35" s="46" t="s">
        <v>30</v>
      </c>
      <c r="C35" s="46" t="s">
        <v>53</v>
      </c>
      <c r="D35" s="46" t="s">
        <v>76</v>
      </c>
      <c r="E35" s="1" t="s">
        <v>86</v>
      </c>
      <c r="F35" s="44" t="s">
        <v>87</v>
      </c>
      <c r="G35" s="45">
        <v>2020680010102</v>
      </c>
      <c r="H35" s="46" t="s">
        <v>79</v>
      </c>
      <c r="I35" s="5" t="s">
        <v>86</v>
      </c>
      <c r="J35" s="11">
        <v>44927</v>
      </c>
      <c r="K35" s="11">
        <v>45291</v>
      </c>
      <c r="L35" s="40">
        <v>1</v>
      </c>
      <c r="M35" s="12">
        <v>1</v>
      </c>
      <c r="N35" s="107">
        <f t="shared" si="3"/>
        <v>1</v>
      </c>
      <c r="O35" s="62" t="s">
        <v>230</v>
      </c>
      <c r="P35" s="202"/>
      <c r="Q35" s="18">
        <v>115609306</v>
      </c>
      <c r="R35" s="18"/>
      <c r="S35" s="18"/>
      <c r="T35" s="202"/>
      <c r="U35" s="31">
        <f t="shared" si="4"/>
        <v>115609306</v>
      </c>
      <c r="V35" s="18"/>
      <c r="W35" s="18">
        <v>114733001.66</v>
      </c>
      <c r="X35" s="53"/>
      <c r="Y35" s="53"/>
      <c r="Z35" s="53"/>
      <c r="AA35" s="31">
        <f t="shared" si="5"/>
        <v>114733001.66</v>
      </c>
      <c r="AB35" s="42">
        <f>+IFERROR(AA35/U35,"-")</f>
        <v>0.99242012282298453</v>
      </c>
      <c r="AC35" s="19"/>
      <c r="AD35" s="14" t="s">
        <v>37</v>
      </c>
      <c r="AE35" s="15" t="s">
        <v>176</v>
      </c>
    </row>
    <row r="36" spans="1:31" ht="93" customHeight="1" x14ac:dyDescent="0.25">
      <c r="A36" s="2">
        <v>50</v>
      </c>
      <c r="B36" s="46" t="s">
        <v>30</v>
      </c>
      <c r="C36" s="46" t="s">
        <v>53</v>
      </c>
      <c r="D36" s="46" t="s">
        <v>88</v>
      </c>
      <c r="E36" s="1" t="s">
        <v>89</v>
      </c>
      <c r="F36" s="44" t="s">
        <v>90</v>
      </c>
      <c r="G36" s="51">
        <v>2021680010044</v>
      </c>
      <c r="H36" s="46" t="s">
        <v>91</v>
      </c>
      <c r="I36" s="5" t="s">
        <v>222</v>
      </c>
      <c r="J36" s="11">
        <v>44927</v>
      </c>
      <c r="K36" s="11">
        <v>45291</v>
      </c>
      <c r="L36" s="41">
        <v>1</v>
      </c>
      <c r="M36" s="17">
        <v>1</v>
      </c>
      <c r="N36" s="107">
        <f t="shared" si="3"/>
        <v>1</v>
      </c>
      <c r="O36" s="62" t="s">
        <v>244</v>
      </c>
      <c r="P36" s="202">
        <v>457428010.04000002</v>
      </c>
      <c r="Q36" s="18">
        <v>513712500</v>
      </c>
      <c r="R36" s="18"/>
      <c r="S36" s="18"/>
      <c r="T36" s="202">
        <v>34153541.170000002</v>
      </c>
      <c r="U36" s="31">
        <f t="shared" si="4"/>
        <v>1005294051.2099999</v>
      </c>
      <c r="V36" s="18">
        <v>414523257.32999998</v>
      </c>
      <c r="W36" s="18">
        <v>498473666.68000001</v>
      </c>
      <c r="X36" s="53"/>
      <c r="Y36" s="53"/>
      <c r="Z36" s="18">
        <v>13873867.67</v>
      </c>
      <c r="AA36" s="31">
        <f t="shared" si="5"/>
        <v>926870791.67999995</v>
      </c>
      <c r="AB36" s="42">
        <f>+IFERROR(AA36/U36,"-")</f>
        <v>0.92198973082989244</v>
      </c>
      <c r="AC36" s="19"/>
      <c r="AD36" s="14" t="s">
        <v>37</v>
      </c>
      <c r="AE36" s="15" t="s">
        <v>176</v>
      </c>
    </row>
    <row r="37" spans="1:31" ht="55.2" x14ac:dyDescent="0.25">
      <c r="A37" s="2">
        <v>51</v>
      </c>
      <c r="B37" s="46" t="s">
        <v>30</v>
      </c>
      <c r="C37" s="46" t="s">
        <v>53</v>
      </c>
      <c r="D37" s="46" t="s">
        <v>88</v>
      </c>
      <c r="E37" s="1" t="s">
        <v>92</v>
      </c>
      <c r="F37" s="44" t="s">
        <v>93</v>
      </c>
      <c r="G37" s="45">
        <v>2020680010091</v>
      </c>
      <c r="H37" s="46" t="s">
        <v>94</v>
      </c>
      <c r="I37" s="5" t="s">
        <v>223</v>
      </c>
      <c r="J37" s="11">
        <v>44927</v>
      </c>
      <c r="K37" s="11">
        <v>45291</v>
      </c>
      <c r="L37" s="41">
        <v>1</v>
      </c>
      <c r="M37" s="17">
        <v>1</v>
      </c>
      <c r="N37" s="107">
        <f t="shared" si="3"/>
        <v>1</v>
      </c>
      <c r="O37" s="62" t="s">
        <v>195</v>
      </c>
      <c r="P37" s="202"/>
      <c r="Q37" s="18">
        <v>357727384</v>
      </c>
      <c r="R37" s="18"/>
      <c r="S37" s="18"/>
      <c r="T37" s="202"/>
      <c r="U37" s="31">
        <f t="shared" si="4"/>
        <v>357727384</v>
      </c>
      <c r="V37" s="18"/>
      <c r="W37" s="18">
        <v>336716717.33000004</v>
      </c>
      <c r="X37" s="18"/>
      <c r="Y37" s="53"/>
      <c r="Z37" s="53"/>
      <c r="AA37" s="31">
        <f t="shared" si="5"/>
        <v>336716717.33000004</v>
      </c>
      <c r="AB37" s="42">
        <f>+IFERROR(AA37/U37,"-")</f>
        <v>0.94126626137740699</v>
      </c>
      <c r="AC37" s="19"/>
      <c r="AD37" s="14" t="s">
        <v>37</v>
      </c>
      <c r="AE37" s="15" t="s">
        <v>176</v>
      </c>
    </row>
    <row r="38" spans="1:31" ht="55.2" x14ac:dyDescent="0.25">
      <c r="A38" s="2">
        <v>52</v>
      </c>
      <c r="B38" s="46" t="s">
        <v>30</v>
      </c>
      <c r="C38" s="46" t="s">
        <v>53</v>
      </c>
      <c r="D38" s="46" t="s">
        <v>88</v>
      </c>
      <c r="E38" s="1" t="s">
        <v>95</v>
      </c>
      <c r="F38" s="44" t="s">
        <v>96</v>
      </c>
      <c r="G38" s="45">
        <v>2020680010091</v>
      </c>
      <c r="H38" s="46" t="s">
        <v>94</v>
      </c>
      <c r="I38" s="5" t="s">
        <v>223</v>
      </c>
      <c r="J38" s="11">
        <v>44927</v>
      </c>
      <c r="K38" s="11">
        <v>45291</v>
      </c>
      <c r="L38" s="40">
        <v>1</v>
      </c>
      <c r="M38" s="12">
        <v>1</v>
      </c>
      <c r="N38" s="107">
        <f t="shared" si="3"/>
        <v>1</v>
      </c>
      <c r="O38" s="62" t="s">
        <v>245</v>
      </c>
      <c r="P38" s="202">
        <v>15000000</v>
      </c>
      <c r="Q38" s="18">
        <v>191808800</v>
      </c>
      <c r="R38" s="18"/>
      <c r="S38" s="18"/>
      <c r="T38" s="202"/>
      <c r="U38" s="31">
        <f t="shared" si="4"/>
        <v>206808800</v>
      </c>
      <c r="V38" s="18"/>
      <c r="W38" s="18">
        <v>179578000</v>
      </c>
      <c r="X38" s="53"/>
      <c r="Y38" s="53"/>
      <c r="Z38" s="53"/>
      <c r="AA38" s="31">
        <f t="shared" si="5"/>
        <v>179578000</v>
      </c>
      <c r="AB38" s="42">
        <f>+IFERROR(AA38/U38,"-")</f>
        <v>0.86832862044555159</v>
      </c>
      <c r="AC38" s="20"/>
      <c r="AD38" s="14" t="s">
        <v>37</v>
      </c>
      <c r="AE38" s="15" t="s">
        <v>176</v>
      </c>
    </row>
    <row r="39" spans="1:31" ht="64.5" customHeight="1" x14ac:dyDescent="0.25">
      <c r="A39" s="2">
        <v>53</v>
      </c>
      <c r="B39" s="46" t="s">
        <v>30</v>
      </c>
      <c r="C39" s="46" t="s">
        <v>53</v>
      </c>
      <c r="D39" s="46" t="s">
        <v>88</v>
      </c>
      <c r="E39" s="1" t="s">
        <v>97</v>
      </c>
      <c r="F39" s="44" t="s">
        <v>98</v>
      </c>
      <c r="G39" s="45">
        <v>2020680010091</v>
      </c>
      <c r="H39" s="46" t="s">
        <v>94</v>
      </c>
      <c r="I39" s="5" t="s">
        <v>223</v>
      </c>
      <c r="J39" s="11">
        <v>44927</v>
      </c>
      <c r="K39" s="11">
        <v>45291</v>
      </c>
      <c r="L39" s="41">
        <v>1</v>
      </c>
      <c r="M39" s="17">
        <v>1</v>
      </c>
      <c r="N39" s="107">
        <f t="shared" si="3"/>
        <v>1</v>
      </c>
      <c r="O39" s="62" t="s">
        <v>195</v>
      </c>
      <c r="P39" s="202"/>
      <c r="Q39" s="18">
        <v>168801157</v>
      </c>
      <c r="R39" s="18"/>
      <c r="S39" s="18"/>
      <c r="T39" s="202"/>
      <c r="U39" s="31">
        <f t="shared" si="4"/>
        <v>168801157</v>
      </c>
      <c r="V39" s="18"/>
      <c r="W39" s="18">
        <v>142142754.65000001</v>
      </c>
      <c r="X39" s="53"/>
      <c r="Y39" s="53"/>
      <c r="Z39" s="53"/>
      <c r="AA39" s="31">
        <f t="shared" si="5"/>
        <v>142142754.65000001</v>
      </c>
      <c r="AB39" s="42">
        <f>+IFERROR(AA39/U39,"-")</f>
        <v>0.8420721586049319</v>
      </c>
      <c r="AC39" s="19"/>
      <c r="AD39" s="14" t="s">
        <v>37</v>
      </c>
      <c r="AE39" s="15" t="s">
        <v>176</v>
      </c>
    </row>
    <row r="40" spans="1:31" ht="66" customHeight="1" x14ac:dyDescent="0.25">
      <c r="A40" s="2">
        <v>54</v>
      </c>
      <c r="B40" s="46" t="s">
        <v>30</v>
      </c>
      <c r="C40" s="46" t="s">
        <v>53</v>
      </c>
      <c r="D40" s="46" t="s">
        <v>88</v>
      </c>
      <c r="E40" s="21" t="s">
        <v>99</v>
      </c>
      <c r="F40" s="44" t="s">
        <v>100</v>
      </c>
      <c r="G40" s="45">
        <v>2020680010091</v>
      </c>
      <c r="H40" s="46" t="s">
        <v>94</v>
      </c>
      <c r="I40" s="5" t="s">
        <v>223</v>
      </c>
      <c r="J40" s="11">
        <v>44927</v>
      </c>
      <c r="K40" s="11">
        <v>45291</v>
      </c>
      <c r="L40" s="41">
        <v>5</v>
      </c>
      <c r="M40" s="17">
        <v>6</v>
      </c>
      <c r="N40" s="107">
        <f t="shared" si="3"/>
        <v>1</v>
      </c>
      <c r="O40" s="62" t="s">
        <v>195</v>
      </c>
      <c r="P40" s="202"/>
      <c r="Q40" s="18">
        <v>16853375</v>
      </c>
      <c r="R40" s="18"/>
      <c r="S40" s="18"/>
      <c r="T40" s="202"/>
      <c r="U40" s="31">
        <f t="shared" si="4"/>
        <v>16853375</v>
      </c>
      <c r="V40" s="18"/>
      <c r="W40" s="18">
        <v>11521694</v>
      </c>
      <c r="X40" s="53"/>
      <c r="Y40" s="18"/>
      <c r="Z40" s="53"/>
      <c r="AA40" s="31">
        <f t="shared" si="5"/>
        <v>11521694</v>
      </c>
      <c r="AB40" s="42">
        <f>+IFERROR(AA40/U40,"-")</f>
        <v>0.68364312786014669</v>
      </c>
      <c r="AC40" s="19"/>
      <c r="AD40" s="14" t="s">
        <v>37</v>
      </c>
      <c r="AE40" s="15" t="s">
        <v>176</v>
      </c>
    </row>
    <row r="41" spans="1:31" ht="63" customHeight="1" x14ac:dyDescent="0.25">
      <c r="A41" s="2">
        <v>55</v>
      </c>
      <c r="B41" s="46" t="s">
        <v>30</v>
      </c>
      <c r="C41" s="46" t="s">
        <v>53</v>
      </c>
      <c r="D41" s="46" t="s">
        <v>88</v>
      </c>
      <c r="E41" s="1" t="s">
        <v>101</v>
      </c>
      <c r="F41" s="44" t="s">
        <v>102</v>
      </c>
      <c r="G41" s="45">
        <v>2020680010091</v>
      </c>
      <c r="H41" s="46" t="s">
        <v>94</v>
      </c>
      <c r="I41" s="5" t="s">
        <v>223</v>
      </c>
      <c r="J41" s="11">
        <v>44927</v>
      </c>
      <c r="K41" s="11">
        <v>45291</v>
      </c>
      <c r="L41" s="147">
        <v>1</v>
      </c>
      <c r="M41" s="149">
        <v>1</v>
      </c>
      <c r="N41" s="138">
        <f t="shared" si="3"/>
        <v>1</v>
      </c>
      <c r="O41" s="62" t="s">
        <v>195</v>
      </c>
      <c r="P41" s="202"/>
      <c r="Q41" s="18">
        <v>180042550</v>
      </c>
      <c r="R41" s="18"/>
      <c r="S41" s="18"/>
      <c r="T41" s="203"/>
      <c r="U41" s="132">
        <f>SUM(P41:T42)</f>
        <v>580042550</v>
      </c>
      <c r="V41" s="18"/>
      <c r="W41" s="18">
        <v>176227371.32999998</v>
      </c>
      <c r="X41" s="53"/>
      <c r="Y41" s="53"/>
      <c r="Z41" s="53"/>
      <c r="AA41" s="132">
        <f>SUM(V41:Z42)</f>
        <v>464214136.32999998</v>
      </c>
      <c r="AB41" s="135">
        <f>+IFERROR(AA41/U41,"-")</f>
        <v>0.80031048813574102</v>
      </c>
      <c r="AC41" s="123"/>
      <c r="AD41" s="126" t="s">
        <v>37</v>
      </c>
      <c r="AE41" s="161" t="s">
        <v>176</v>
      </c>
    </row>
    <row r="42" spans="1:31" ht="74.25" customHeight="1" x14ac:dyDescent="0.25">
      <c r="A42" s="2">
        <v>55</v>
      </c>
      <c r="B42" s="46" t="s">
        <v>30</v>
      </c>
      <c r="C42" s="46" t="s">
        <v>53</v>
      </c>
      <c r="D42" s="46" t="s">
        <v>88</v>
      </c>
      <c r="E42" s="1" t="s">
        <v>101</v>
      </c>
      <c r="F42" s="44" t="s">
        <v>102</v>
      </c>
      <c r="G42" s="45">
        <v>2022680010063</v>
      </c>
      <c r="H42" s="46" t="s">
        <v>178</v>
      </c>
      <c r="I42" s="5" t="s">
        <v>225</v>
      </c>
      <c r="J42" s="11">
        <v>44927</v>
      </c>
      <c r="K42" s="11">
        <v>45291</v>
      </c>
      <c r="L42" s="148"/>
      <c r="M42" s="150"/>
      <c r="N42" s="140"/>
      <c r="O42" s="62" t="s">
        <v>255</v>
      </c>
      <c r="P42" s="202">
        <f>100000000+200000000</f>
        <v>300000000</v>
      </c>
      <c r="Q42" s="18"/>
      <c r="R42" s="18"/>
      <c r="S42" s="18"/>
      <c r="T42" s="202">
        <v>100000000</v>
      </c>
      <c r="U42" s="134"/>
      <c r="V42" s="18">
        <v>195995000</v>
      </c>
      <c r="W42" s="18"/>
      <c r="X42" s="53"/>
      <c r="Y42" s="53"/>
      <c r="Z42" s="18">
        <v>91991765</v>
      </c>
      <c r="AA42" s="134"/>
      <c r="AB42" s="136"/>
      <c r="AC42" s="125"/>
      <c r="AD42" s="128"/>
      <c r="AE42" s="162"/>
    </row>
    <row r="43" spans="1:31" ht="106.5" customHeight="1" x14ac:dyDescent="0.25">
      <c r="A43" s="2">
        <v>56</v>
      </c>
      <c r="B43" s="46" t="s">
        <v>30</v>
      </c>
      <c r="C43" s="46" t="s">
        <v>53</v>
      </c>
      <c r="D43" s="46" t="s">
        <v>88</v>
      </c>
      <c r="E43" s="1" t="s">
        <v>103</v>
      </c>
      <c r="F43" s="44" t="s">
        <v>104</v>
      </c>
      <c r="G43" s="45">
        <v>2020680010091</v>
      </c>
      <c r="H43" s="46" t="s">
        <v>94</v>
      </c>
      <c r="I43" s="5" t="s">
        <v>224</v>
      </c>
      <c r="J43" s="11">
        <v>44927</v>
      </c>
      <c r="K43" s="11">
        <v>45291</v>
      </c>
      <c r="L43" s="41">
        <v>1</v>
      </c>
      <c r="M43" s="17">
        <v>1</v>
      </c>
      <c r="N43" s="107">
        <f>IFERROR(IF(M43/L43&gt;100%,100%,M43/L43),"-")</f>
        <v>1</v>
      </c>
      <c r="O43" s="62" t="s">
        <v>195</v>
      </c>
      <c r="P43" s="202"/>
      <c r="Q43" s="18">
        <v>41089430</v>
      </c>
      <c r="R43" s="18"/>
      <c r="S43" s="18"/>
      <c r="T43" s="202"/>
      <c r="U43" s="31">
        <f t="shared" si="4"/>
        <v>41089430</v>
      </c>
      <c r="V43" s="18"/>
      <c r="W43" s="18">
        <v>41089430</v>
      </c>
      <c r="X43" s="53"/>
      <c r="Y43" s="18"/>
      <c r="Z43" s="53"/>
      <c r="AA43" s="31">
        <f t="shared" si="5"/>
        <v>41089430</v>
      </c>
      <c r="AB43" s="42">
        <f>+IFERROR(AA43/U43,"-")</f>
        <v>1</v>
      </c>
      <c r="AC43" s="19"/>
      <c r="AD43" s="14" t="s">
        <v>37</v>
      </c>
      <c r="AE43" s="15" t="s">
        <v>176</v>
      </c>
    </row>
    <row r="44" spans="1:31" ht="70.5" customHeight="1" x14ac:dyDescent="0.25">
      <c r="A44" s="2">
        <v>57</v>
      </c>
      <c r="B44" s="46" t="s">
        <v>30</v>
      </c>
      <c r="C44" s="46" t="s">
        <v>53</v>
      </c>
      <c r="D44" s="46" t="s">
        <v>88</v>
      </c>
      <c r="E44" s="1" t="s">
        <v>105</v>
      </c>
      <c r="F44" s="44" t="s">
        <v>106</v>
      </c>
      <c r="G44" s="45">
        <v>2020680010091</v>
      </c>
      <c r="H44" s="46" t="s">
        <v>94</v>
      </c>
      <c r="I44" s="5" t="s">
        <v>223</v>
      </c>
      <c r="J44" s="11">
        <v>44927</v>
      </c>
      <c r="K44" s="11">
        <v>45291</v>
      </c>
      <c r="L44" s="41">
        <v>1</v>
      </c>
      <c r="M44" s="17">
        <v>1</v>
      </c>
      <c r="N44" s="107">
        <f t="shared" ref="N44" si="6">IFERROR(IF(M44/L44&gt;100%,100%,M44/L44),"-")</f>
        <v>1</v>
      </c>
      <c r="O44" s="62" t="s">
        <v>195</v>
      </c>
      <c r="P44" s="202"/>
      <c r="Q44" s="18">
        <v>53752200</v>
      </c>
      <c r="R44" s="18"/>
      <c r="S44" s="18"/>
      <c r="T44" s="202"/>
      <c r="U44" s="31">
        <f t="shared" si="4"/>
        <v>53752200</v>
      </c>
      <c r="V44" s="18"/>
      <c r="W44" s="18">
        <v>51554666.659999996</v>
      </c>
      <c r="X44" s="53"/>
      <c r="Y44" s="53"/>
      <c r="Z44" s="53"/>
      <c r="AA44" s="31">
        <f t="shared" si="5"/>
        <v>51554666.659999996</v>
      </c>
      <c r="AB44" s="42">
        <f>+IFERROR(AA44/U44,"-")</f>
        <v>0.95911733212780126</v>
      </c>
      <c r="AC44" s="19"/>
      <c r="AD44" s="14" t="s">
        <v>37</v>
      </c>
      <c r="AE44" s="15" t="s">
        <v>176</v>
      </c>
    </row>
    <row r="45" spans="1:31" s="33" customFormat="1" ht="55.2" x14ac:dyDescent="0.25">
      <c r="A45" s="9">
        <v>58</v>
      </c>
      <c r="B45" s="64" t="s">
        <v>30</v>
      </c>
      <c r="C45" s="64" t="s">
        <v>53</v>
      </c>
      <c r="D45" s="64" t="s">
        <v>107</v>
      </c>
      <c r="E45" s="112" t="s">
        <v>108</v>
      </c>
      <c r="F45" s="65" t="s">
        <v>109</v>
      </c>
      <c r="G45" s="66">
        <v>2020680010138</v>
      </c>
      <c r="H45" s="67" t="s">
        <v>112</v>
      </c>
      <c r="I45" s="68" t="s">
        <v>259</v>
      </c>
      <c r="J45" s="69">
        <v>44927</v>
      </c>
      <c r="K45" s="69">
        <v>45291</v>
      </c>
      <c r="L45" s="70">
        <v>1</v>
      </c>
      <c r="M45" s="71">
        <v>0.5</v>
      </c>
      <c r="N45" s="107">
        <f>IFERROR(IF(M45/L45&gt;100%,100%,M45/L45),"-")</f>
        <v>0.5</v>
      </c>
      <c r="O45" s="72" t="s">
        <v>260</v>
      </c>
      <c r="P45" s="73">
        <v>197000000.24000001</v>
      </c>
      <c r="Q45" s="74"/>
      <c r="R45" s="74"/>
      <c r="S45" s="74"/>
      <c r="T45" s="73"/>
      <c r="U45" s="31">
        <f t="shared" si="4"/>
        <v>197000000.24000001</v>
      </c>
      <c r="V45" s="77">
        <v>87123550</v>
      </c>
      <c r="W45" s="75"/>
      <c r="X45" s="76"/>
      <c r="Y45" s="76"/>
      <c r="Z45" s="76"/>
      <c r="AA45" s="31">
        <f t="shared" si="5"/>
        <v>87123550</v>
      </c>
      <c r="AB45" s="42">
        <f>+IFERROR(AA45/U45,"-")</f>
        <v>0.442251522303856</v>
      </c>
      <c r="AC45" s="78"/>
      <c r="AD45" s="79" t="s">
        <v>37</v>
      </c>
      <c r="AE45" s="80" t="s">
        <v>176</v>
      </c>
    </row>
    <row r="46" spans="1:31" s="33" customFormat="1" ht="155.55000000000001" customHeight="1" x14ac:dyDescent="0.25">
      <c r="A46" s="9">
        <v>59</v>
      </c>
      <c r="B46" s="64" t="s">
        <v>30</v>
      </c>
      <c r="C46" s="64" t="s">
        <v>53</v>
      </c>
      <c r="D46" s="64" t="s">
        <v>107</v>
      </c>
      <c r="E46" s="112" t="s">
        <v>110</v>
      </c>
      <c r="F46" s="65" t="s">
        <v>111</v>
      </c>
      <c r="G46" s="66">
        <v>2020680010138</v>
      </c>
      <c r="H46" s="67" t="s">
        <v>112</v>
      </c>
      <c r="I46" s="68" t="s">
        <v>261</v>
      </c>
      <c r="J46" s="69">
        <v>44927</v>
      </c>
      <c r="K46" s="69">
        <v>45291</v>
      </c>
      <c r="L46" s="70">
        <v>32500</v>
      </c>
      <c r="M46" s="81">
        <f>7041+4671+4191+1553+979+14+752</f>
        <v>19201</v>
      </c>
      <c r="N46" s="107">
        <f>IFERROR(IF(M46/L46&gt;100%,100%,M46/L46),"-")</f>
        <v>0.59079999999999999</v>
      </c>
      <c r="O46" s="72" t="s">
        <v>262</v>
      </c>
      <c r="P46" s="73">
        <v>183780000</v>
      </c>
      <c r="Q46" s="74">
        <v>88000000</v>
      </c>
      <c r="R46" s="74"/>
      <c r="S46" s="74"/>
      <c r="T46" s="73">
        <v>80000000</v>
      </c>
      <c r="U46" s="31">
        <f t="shared" si="4"/>
        <v>351780000</v>
      </c>
      <c r="V46" s="77">
        <v>243688000.00999999</v>
      </c>
      <c r="W46" s="75">
        <v>20000000</v>
      </c>
      <c r="X46" s="76"/>
      <c r="Y46" s="76"/>
      <c r="Z46" s="75">
        <v>68000400</v>
      </c>
      <c r="AA46" s="31">
        <f t="shared" si="5"/>
        <v>331688400.00999999</v>
      </c>
      <c r="AB46" s="42">
        <f>+IFERROR(AA46/U46,"-")</f>
        <v>0.94288589462163852</v>
      </c>
      <c r="AC46" s="78"/>
      <c r="AD46" s="79" t="s">
        <v>37</v>
      </c>
      <c r="AE46" s="80" t="s">
        <v>176</v>
      </c>
    </row>
    <row r="47" spans="1:31" s="33" customFormat="1" ht="75" customHeight="1" x14ac:dyDescent="0.25">
      <c r="A47" s="9">
        <v>60</v>
      </c>
      <c r="B47" s="64" t="s">
        <v>30</v>
      </c>
      <c r="C47" s="64" t="s">
        <v>53</v>
      </c>
      <c r="D47" s="64" t="s">
        <v>107</v>
      </c>
      <c r="E47" s="112" t="s">
        <v>113</v>
      </c>
      <c r="F47" s="65" t="s">
        <v>114</v>
      </c>
      <c r="G47" s="66">
        <v>2020680010138</v>
      </c>
      <c r="H47" s="67" t="s">
        <v>112</v>
      </c>
      <c r="I47" s="68" t="s">
        <v>263</v>
      </c>
      <c r="J47" s="69">
        <v>44927</v>
      </c>
      <c r="K47" s="69">
        <v>45291</v>
      </c>
      <c r="L47" s="70">
        <v>7300</v>
      </c>
      <c r="M47" s="81">
        <f>9550+785+264</f>
        <v>10599</v>
      </c>
      <c r="N47" s="107">
        <f>IFERROR(IF(M47/L47&gt;100%,100%,M47/L47),"-")</f>
        <v>1</v>
      </c>
      <c r="O47" s="72" t="s">
        <v>260</v>
      </c>
      <c r="P47" s="73">
        <v>418348735.06</v>
      </c>
      <c r="Q47" s="74"/>
      <c r="R47" s="74"/>
      <c r="S47" s="74"/>
      <c r="T47" s="73"/>
      <c r="U47" s="31">
        <f t="shared" si="4"/>
        <v>418348735.06</v>
      </c>
      <c r="V47" s="77">
        <v>407285333.32999992</v>
      </c>
      <c r="W47" s="82"/>
      <c r="X47" s="76"/>
      <c r="Y47" s="76"/>
      <c r="Z47" s="76"/>
      <c r="AA47" s="31">
        <f t="shared" si="5"/>
        <v>407285333.32999992</v>
      </c>
      <c r="AB47" s="42">
        <f>+IFERROR(AA47/U47,"-")</f>
        <v>0.97355459499975938</v>
      </c>
      <c r="AC47" s="78"/>
      <c r="AD47" s="79" t="s">
        <v>37</v>
      </c>
      <c r="AE47" s="80" t="s">
        <v>176</v>
      </c>
    </row>
    <row r="48" spans="1:31" s="33" customFormat="1" ht="87" customHeight="1" x14ac:dyDescent="0.25">
      <c r="A48" s="9">
        <v>61</v>
      </c>
      <c r="B48" s="64" t="s">
        <v>30</v>
      </c>
      <c r="C48" s="64" t="s">
        <v>53</v>
      </c>
      <c r="D48" s="64" t="s">
        <v>107</v>
      </c>
      <c r="E48" s="112" t="s">
        <v>115</v>
      </c>
      <c r="F48" s="65" t="s">
        <v>116</v>
      </c>
      <c r="G48" s="66">
        <v>2020680010138</v>
      </c>
      <c r="H48" s="67" t="s">
        <v>112</v>
      </c>
      <c r="I48" s="68" t="s">
        <v>264</v>
      </c>
      <c r="J48" s="69">
        <v>44927</v>
      </c>
      <c r="K48" s="69">
        <v>45291</v>
      </c>
      <c r="L48" s="141">
        <v>11000</v>
      </c>
      <c r="M48" s="199">
        <f>3160+664+648+600+709+600+300</f>
        <v>6681</v>
      </c>
      <c r="N48" s="138">
        <f>IFERROR(IF(M48/L48&gt;100%,100%,M48/L48),"-")</f>
        <v>0.60736363636363633</v>
      </c>
      <c r="O48" s="72" t="s">
        <v>265</v>
      </c>
      <c r="P48" s="73">
        <v>255244250</v>
      </c>
      <c r="Q48" s="74">
        <v>90000000</v>
      </c>
      <c r="R48" s="74"/>
      <c r="S48" s="74"/>
      <c r="T48" s="73"/>
      <c r="U48" s="132">
        <f>SUM(P48:T49)</f>
        <v>435244250</v>
      </c>
      <c r="V48" s="77">
        <v>251184250</v>
      </c>
      <c r="W48" s="82">
        <v>90000000</v>
      </c>
      <c r="X48" s="84"/>
      <c r="Y48" s="84"/>
      <c r="Z48" s="84"/>
      <c r="AA48" s="132">
        <f>SUM(V48:Z49)</f>
        <v>431184250</v>
      </c>
      <c r="AB48" s="135">
        <f>+IFERROR(AA48/U48,"-")</f>
        <v>0.99067190433877073</v>
      </c>
      <c r="AC48" s="114"/>
      <c r="AD48" s="117" t="s">
        <v>37</v>
      </c>
      <c r="AE48" s="120" t="s">
        <v>176</v>
      </c>
    </row>
    <row r="49" spans="1:31" s="33" customFormat="1" ht="55.2" x14ac:dyDescent="0.25">
      <c r="A49" s="9">
        <v>61</v>
      </c>
      <c r="B49" s="67" t="s">
        <v>30</v>
      </c>
      <c r="C49" s="67" t="s">
        <v>53</v>
      </c>
      <c r="D49" s="67" t="s">
        <v>107</v>
      </c>
      <c r="E49" s="112" t="s">
        <v>115</v>
      </c>
      <c r="F49" s="65" t="s">
        <v>116</v>
      </c>
      <c r="G49" s="66">
        <v>2023680010040</v>
      </c>
      <c r="H49" s="67" t="s">
        <v>266</v>
      </c>
      <c r="I49" s="68" t="s">
        <v>267</v>
      </c>
      <c r="J49" s="69">
        <v>45133</v>
      </c>
      <c r="K49" s="69">
        <v>45291</v>
      </c>
      <c r="L49" s="143"/>
      <c r="M49" s="200"/>
      <c r="N49" s="140"/>
      <c r="O49" s="72" t="s">
        <v>268</v>
      </c>
      <c r="P49" s="73"/>
      <c r="Q49" s="75">
        <v>90000000</v>
      </c>
      <c r="R49" s="75"/>
      <c r="S49" s="75"/>
      <c r="T49" s="73"/>
      <c r="U49" s="134"/>
      <c r="V49" s="77"/>
      <c r="W49" s="82">
        <v>90000000</v>
      </c>
      <c r="X49" s="83"/>
      <c r="Y49" s="83"/>
      <c r="Z49" s="83"/>
      <c r="AA49" s="134"/>
      <c r="AB49" s="136"/>
      <c r="AC49" s="116"/>
      <c r="AD49" s="119"/>
      <c r="AE49" s="122"/>
    </row>
    <row r="50" spans="1:31" s="33" customFormat="1" ht="93" customHeight="1" x14ac:dyDescent="0.25">
      <c r="A50" s="9">
        <v>62</v>
      </c>
      <c r="B50" s="64" t="s">
        <v>30</v>
      </c>
      <c r="C50" s="64" t="s">
        <v>53</v>
      </c>
      <c r="D50" s="64" t="s">
        <v>107</v>
      </c>
      <c r="E50" s="112" t="s">
        <v>117</v>
      </c>
      <c r="F50" s="65" t="s">
        <v>118</v>
      </c>
      <c r="G50" s="66">
        <v>2020680010138</v>
      </c>
      <c r="H50" s="67" t="s">
        <v>112</v>
      </c>
      <c r="I50" s="68" t="s">
        <v>269</v>
      </c>
      <c r="J50" s="69">
        <v>44927</v>
      </c>
      <c r="K50" s="69">
        <v>45291</v>
      </c>
      <c r="L50" s="70">
        <v>1</v>
      </c>
      <c r="M50" s="85">
        <v>1</v>
      </c>
      <c r="N50" s="107">
        <f t="shared" ref="N50:N58" si="7">IFERROR(IF(M50/L50&gt;100%,100%,M50/L50),"-")</f>
        <v>1</v>
      </c>
      <c r="O50" s="72" t="s">
        <v>270</v>
      </c>
      <c r="P50" s="73">
        <v>76220000</v>
      </c>
      <c r="Q50" s="74"/>
      <c r="R50" s="74"/>
      <c r="S50" s="74"/>
      <c r="T50" s="73"/>
      <c r="U50" s="31">
        <f t="shared" si="4"/>
        <v>76220000</v>
      </c>
      <c r="V50" s="77">
        <v>76220000</v>
      </c>
      <c r="W50" s="75"/>
      <c r="X50" s="84"/>
      <c r="Y50" s="84"/>
      <c r="Z50" s="84"/>
      <c r="AA50" s="31">
        <f t="shared" si="5"/>
        <v>76220000</v>
      </c>
      <c r="AB50" s="42">
        <f>+IFERROR(AA50/U50,"-")</f>
        <v>1</v>
      </c>
      <c r="AC50" s="78"/>
      <c r="AD50" s="79" t="s">
        <v>37</v>
      </c>
      <c r="AE50" s="80" t="s">
        <v>176</v>
      </c>
    </row>
    <row r="51" spans="1:31" s="33" customFormat="1" ht="55.2" x14ac:dyDescent="0.25">
      <c r="A51" s="9">
        <v>63</v>
      </c>
      <c r="B51" s="64" t="s">
        <v>30</v>
      </c>
      <c r="C51" s="64" t="s">
        <v>53</v>
      </c>
      <c r="D51" s="64" t="s">
        <v>107</v>
      </c>
      <c r="E51" s="112" t="s">
        <v>186</v>
      </c>
      <c r="F51" s="67" t="s">
        <v>187</v>
      </c>
      <c r="G51" s="86"/>
      <c r="H51" s="87" t="s">
        <v>188</v>
      </c>
      <c r="I51" s="88" t="s">
        <v>188</v>
      </c>
      <c r="J51" s="89"/>
      <c r="K51" s="89"/>
      <c r="L51" s="90">
        <v>0</v>
      </c>
      <c r="M51" s="91">
        <v>0</v>
      </c>
      <c r="N51" s="107" t="str">
        <f t="shared" si="7"/>
        <v>-</v>
      </c>
      <c r="O51" s="109"/>
      <c r="P51" s="73"/>
      <c r="Q51" s="73"/>
      <c r="R51" s="73"/>
      <c r="S51" s="73"/>
      <c r="T51" s="73"/>
      <c r="U51" s="31">
        <f t="shared" si="4"/>
        <v>0</v>
      </c>
      <c r="V51" s="93"/>
      <c r="W51" s="73"/>
      <c r="X51" s="92"/>
      <c r="Y51" s="92"/>
      <c r="Z51" s="92"/>
      <c r="AA51" s="31">
        <f t="shared" si="5"/>
        <v>0</v>
      </c>
      <c r="AB51" s="42" t="str">
        <f>+IFERROR(AA51/U51,"-")</f>
        <v>-</v>
      </c>
      <c r="AC51" s="78"/>
      <c r="AD51" s="79" t="s">
        <v>37</v>
      </c>
      <c r="AE51" s="80" t="s">
        <v>176</v>
      </c>
    </row>
    <row r="52" spans="1:31" ht="55.2" x14ac:dyDescent="0.25">
      <c r="A52" s="2">
        <v>64</v>
      </c>
      <c r="B52" s="46" t="s">
        <v>30</v>
      </c>
      <c r="C52" s="46" t="s">
        <v>53</v>
      </c>
      <c r="D52" s="46" t="s">
        <v>119</v>
      </c>
      <c r="E52" s="1" t="s">
        <v>120</v>
      </c>
      <c r="F52" s="44" t="s">
        <v>121</v>
      </c>
      <c r="G52" s="45">
        <v>2020680010103</v>
      </c>
      <c r="H52" s="46" t="s">
        <v>122</v>
      </c>
      <c r="I52" s="5" t="s">
        <v>226</v>
      </c>
      <c r="J52" s="11">
        <v>44927</v>
      </c>
      <c r="K52" s="11">
        <v>45291</v>
      </c>
      <c r="L52" s="41">
        <v>2</v>
      </c>
      <c r="M52" s="17">
        <v>2</v>
      </c>
      <c r="N52" s="107">
        <f t="shared" si="7"/>
        <v>1</v>
      </c>
      <c r="O52" s="63" t="s">
        <v>229</v>
      </c>
      <c r="P52" s="203"/>
      <c r="Q52" s="18">
        <v>112065030</v>
      </c>
      <c r="R52" s="18"/>
      <c r="S52" s="18"/>
      <c r="T52" s="202"/>
      <c r="U52" s="31">
        <f t="shared" si="4"/>
        <v>112065030</v>
      </c>
      <c r="V52" s="18"/>
      <c r="W52" s="18">
        <v>104426908.33</v>
      </c>
      <c r="X52" s="52"/>
      <c r="Y52" s="52"/>
      <c r="Z52" s="52"/>
      <c r="AA52" s="31">
        <f t="shared" si="5"/>
        <v>104426908.33</v>
      </c>
      <c r="AB52" s="42">
        <f>+IFERROR(AA52/U52,"-")</f>
        <v>0.9318420592936083</v>
      </c>
      <c r="AC52" s="19"/>
      <c r="AD52" s="14" t="s">
        <v>37</v>
      </c>
      <c r="AE52" s="15" t="s">
        <v>176</v>
      </c>
    </row>
    <row r="53" spans="1:31" ht="55.2" x14ac:dyDescent="0.25">
      <c r="A53" s="2">
        <v>65</v>
      </c>
      <c r="B53" s="46" t="s">
        <v>30</v>
      </c>
      <c r="C53" s="46" t="s">
        <v>53</v>
      </c>
      <c r="D53" s="46" t="s">
        <v>119</v>
      </c>
      <c r="E53" s="1" t="s">
        <v>123</v>
      </c>
      <c r="F53" s="44" t="s">
        <v>124</v>
      </c>
      <c r="G53" s="45">
        <v>2020680010103</v>
      </c>
      <c r="H53" s="46" t="s">
        <v>122</v>
      </c>
      <c r="I53" s="5" t="s">
        <v>227</v>
      </c>
      <c r="J53" s="11">
        <v>44927</v>
      </c>
      <c r="K53" s="11">
        <v>45291</v>
      </c>
      <c r="L53" s="41">
        <v>1</v>
      </c>
      <c r="M53" s="17">
        <v>1</v>
      </c>
      <c r="N53" s="107">
        <f t="shared" si="7"/>
        <v>1</v>
      </c>
      <c r="O53" s="63" t="s">
        <v>246</v>
      </c>
      <c r="P53" s="202">
        <f>207648000+150608531.75</f>
        <v>358256531.75</v>
      </c>
      <c r="Q53" s="18"/>
      <c r="R53" s="18"/>
      <c r="S53" s="18"/>
      <c r="T53" s="202"/>
      <c r="U53" s="31">
        <f t="shared" si="4"/>
        <v>358256531.75</v>
      </c>
      <c r="V53" s="18">
        <v>286217600</v>
      </c>
      <c r="W53" s="18"/>
      <c r="X53" s="52"/>
      <c r="Y53" s="52"/>
      <c r="Z53" s="52"/>
      <c r="AA53" s="31">
        <f t="shared" si="5"/>
        <v>286217600</v>
      </c>
      <c r="AB53" s="42">
        <f>+IFERROR(AA53/U53,"-")</f>
        <v>0.79891802279750057</v>
      </c>
      <c r="AC53" s="19"/>
      <c r="AD53" s="14" t="s">
        <v>37</v>
      </c>
      <c r="AE53" s="15" t="s">
        <v>176</v>
      </c>
    </row>
    <row r="54" spans="1:31" ht="55.2" x14ac:dyDescent="0.25">
      <c r="A54" s="2">
        <v>66</v>
      </c>
      <c r="B54" s="46" t="s">
        <v>30</v>
      </c>
      <c r="C54" s="46" t="s">
        <v>53</v>
      </c>
      <c r="D54" s="46" t="s">
        <v>125</v>
      </c>
      <c r="E54" s="1" t="s">
        <v>126</v>
      </c>
      <c r="F54" s="44" t="s">
        <v>127</v>
      </c>
      <c r="G54" s="51">
        <v>2022680010065</v>
      </c>
      <c r="H54" s="46" t="s">
        <v>179</v>
      </c>
      <c r="I54" s="5" t="s">
        <v>228</v>
      </c>
      <c r="J54" s="11">
        <v>44927</v>
      </c>
      <c r="K54" s="11">
        <v>45291</v>
      </c>
      <c r="L54" s="40">
        <v>1</v>
      </c>
      <c r="M54" s="12">
        <v>1</v>
      </c>
      <c r="N54" s="107">
        <f t="shared" si="7"/>
        <v>1</v>
      </c>
      <c r="O54" s="63" t="s">
        <v>256</v>
      </c>
      <c r="P54" s="202">
        <v>100000000</v>
      </c>
      <c r="Q54" s="18">
        <v>69216000</v>
      </c>
      <c r="R54" s="18"/>
      <c r="S54" s="18"/>
      <c r="T54" s="202">
        <v>60000000</v>
      </c>
      <c r="U54" s="31">
        <f t="shared" si="4"/>
        <v>229216000</v>
      </c>
      <c r="V54" s="18">
        <v>95973333.329999998</v>
      </c>
      <c r="W54" s="18">
        <v>67895000</v>
      </c>
      <c r="X54" s="52"/>
      <c r="Y54" s="52"/>
      <c r="Z54" s="61">
        <v>17876000</v>
      </c>
      <c r="AA54" s="31">
        <f t="shared" si="5"/>
        <v>181744333.32999998</v>
      </c>
      <c r="AB54" s="42">
        <f>+IFERROR(AA54/U54,"-")</f>
        <v>0.79289549302840978</v>
      </c>
      <c r="AC54" s="20"/>
      <c r="AD54" s="14" t="s">
        <v>37</v>
      </c>
      <c r="AE54" s="15" t="s">
        <v>176</v>
      </c>
    </row>
    <row r="55" spans="1:31" s="33" customFormat="1" ht="55.2" x14ac:dyDescent="0.25">
      <c r="A55" s="9">
        <v>151</v>
      </c>
      <c r="B55" s="64" t="s">
        <v>128</v>
      </c>
      <c r="C55" s="64" t="s">
        <v>129</v>
      </c>
      <c r="D55" s="64" t="s">
        <v>130</v>
      </c>
      <c r="E55" s="112" t="s">
        <v>131</v>
      </c>
      <c r="F55" s="65" t="s">
        <v>132</v>
      </c>
      <c r="G55" s="66">
        <v>2020680010112</v>
      </c>
      <c r="H55" s="67" t="s">
        <v>133</v>
      </c>
      <c r="I55" s="68" t="s">
        <v>271</v>
      </c>
      <c r="J55" s="69">
        <v>44927</v>
      </c>
      <c r="K55" s="69">
        <v>45291</v>
      </c>
      <c r="L55" s="70">
        <v>1</v>
      </c>
      <c r="M55" s="85">
        <v>0.98</v>
      </c>
      <c r="N55" s="107">
        <f t="shared" si="7"/>
        <v>0.98</v>
      </c>
      <c r="O55" s="72" t="s">
        <v>272</v>
      </c>
      <c r="P55" s="73">
        <v>189250000</v>
      </c>
      <c r="Q55" s="74"/>
      <c r="R55" s="74"/>
      <c r="S55" s="74"/>
      <c r="T55" s="73"/>
      <c r="U55" s="31">
        <f t="shared" si="4"/>
        <v>189250000</v>
      </c>
      <c r="V55" s="93">
        <v>183000000</v>
      </c>
      <c r="W55" s="73"/>
      <c r="X55" s="92"/>
      <c r="Y55" s="92"/>
      <c r="Z55" s="92"/>
      <c r="AA55" s="31">
        <f t="shared" si="5"/>
        <v>183000000</v>
      </c>
      <c r="AB55" s="42">
        <f>+IFERROR(AA55/U55,"-")</f>
        <v>0.96697490092470273</v>
      </c>
      <c r="AC55" s="94"/>
      <c r="AD55" s="79" t="s">
        <v>37</v>
      </c>
      <c r="AE55" s="80" t="s">
        <v>176</v>
      </c>
    </row>
    <row r="56" spans="1:31" s="33" customFormat="1" ht="55.2" x14ac:dyDescent="0.25">
      <c r="A56" s="9">
        <v>152</v>
      </c>
      <c r="B56" s="64" t="s">
        <v>128</v>
      </c>
      <c r="C56" s="64" t="s">
        <v>129</v>
      </c>
      <c r="D56" s="64" t="s">
        <v>130</v>
      </c>
      <c r="E56" s="112" t="s">
        <v>134</v>
      </c>
      <c r="F56" s="65" t="s">
        <v>135</v>
      </c>
      <c r="G56" s="66">
        <v>2022680010105</v>
      </c>
      <c r="H56" s="67" t="s">
        <v>180</v>
      </c>
      <c r="I56" s="68" t="s">
        <v>273</v>
      </c>
      <c r="J56" s="69">
        <v>44927</v>
      </c>
      <c r="K56" s="69">
        <v>45291</v>
      </c>
      <c r="L56" s="70">
        <v>1</v>
      </c>
      <c r="M56" s="85">
        <v>1</v>
      </c>
      <c r="N56" s="107">
        <f t="shared" si="7"/>
        <v>1</v>
      </c>
      <c r="O56" s="72" t="s">
        <v>274</v>
      </c>
      <c r="P56" s="73">
        <v>434470000</v>
      </c>
      <c r="Q56" s="74"/>
      <c r="R56" s="74"/>
      <c r="S56" s="74"/>
      <c r="T56" s="73"/>
      <c r="U56" s="31">
        <f t="shared" si="4"/>
        <v>434470000</v>
      </c>
      <c r="V56" s="77">
        <v>427166666.67000002</v>
      </c>
      <c r="W56" s="75"/>
      <c r="X56" s="84"/>
      <c r="Y56" s="84"/>
      <c r="Z56" s="84"/>
      <c r="AA56" s="31">
        <f t="shared" si="5"/>
        <v>427166666.67000002</v>
      </c>
      <c r="AB56" s="42">
        <f>+IFERROR(AA56/U56,"-")</f>
        <v>0.98319024712868552</v>
      </c>
      <c r="AC56" s="78"/>
      <c r="AD56" s="79" t="s">
        <v>37</v>
      </c>
      <c r="AE56" s="80" t="s">
        <v>176</v>
      </c>
    </row>
    <row r="57" spans="1:31" s="33" customFormat="1" ht="55.2" x14ac:dyDescent="0.25">
      <c r="A57" s="9">
        <v>153</v>
      </c>
      <c r="B57" s="64" t="s">
        <v>128</v>
      </c>
      <c r="C57" s="64" t="s">
        <v>129</v>
      </c>
      <c r="D57" s="64" t="s">
        <v>130</v>
      </c>
      <c r="E57" s="112" t="s">
        <v>136</v>
      </c>
      <c r="F57" s="65" t="s">
        <v>137</v>
      </c>
      <c r="G57" s="66">
        <v>2020680010112</v>
      </c>
      <c r="H57" s="67" t="s">
        <v>133</v>
      </c>
      <c r="I57" s="68" t="s">
        <v>275</v>
      </c>
      <c r="J57" s="69">
        <v>44927</v>
      </c>
      <c r="K57" s="69">
        <v>45291</v>
      </c>
      <c r="L57" s="70">
        <v>1</v>
      </c>
      <c r="M57" s="85">
        <v>1</v>
      </c>
      <c r="N57" s="107">
        <f t="shared" si="7"/>
        <v>1</v>
      </c>
      <c r="O57" s="72" t="s">
        <v>272</v>
      </c>
      <c r="P57" s="75">
        <v>38400000</v>
      </c>
      <c r="Q57" s="74"/>
      <c r="R57" s="74"/>
      <c r="S57" s="74"/>
      <c r="T57" s="73"/>
      <c r="U57" s="31">
        <f>SUM(P57:T57)</f>
        <v>38400000</v>
      </c>
      <c r="V57" s="77">
        <v>28800000</v>
      </c>
      <c r="W57" s="75"/>
      <c r="X57" s="84"/>
      <c r="Y57" s="84"/>
      <c r="Z57" s="84"/>
      <c r="AA57" s="31">
        <f>SUM(V57:Z57)</f>
        <v>28800000</v>
      </c>
      <c r="AB57" s="42">
        <f>+IFERROR(AA57/U57,"-")</f>
        <v>0.75</v>
      </c>
      <c r="AC57" s="94"/>
      <c r="AD57" s="79" t="s">
        <v>37</v>
      </c>
      <c r="AE57" s="80" t="s">
        <v>176</v>
      </c>
    </row>
    <row r="58" spans="1:31" s="33" customFormat="1" ht="55.2" x14ac:dyDescent="0.25">
      <c r="A58" s="9">
        <v>154</v>
      </c>
      <c r="B58" s="64" t="s">
        <v>128</v>
      </c>
      <c r="C58" s="64" t="s">
        <v>129</v>
      </c>
      <c r="D58" s="64" t="s">
        <v>130</v>
      </c>
      <c r="E58" s="112" t="s">
        <v>138</v>
      </c>
      <c r="F58" s="65" t="s">
        <v>139</v>
      </c>
      <c r="G58" s="66">
        <v>2020680010112</v>
      </c>
      <c r="H58" s="67" t="s">
        <v>133</v>
      </c>
      <c r="I58" s="68" t="s">
        <v>276</v>
      </c>
      <c r="J58" s="69">
        <v>44927</v>
      </c>
      <c r="K58" s="69">
        <v>45291</v>
      </c>
      <c r="L58" s="141">
        <v>1</v>
      </c>
      <c r="M58" s="144">
        <v>1</v>
      </c>
      <c r="N58" s="138">
        <f t="shared" si="7"/>
        <v>1</v>
      </c>
      <c r="O58" s="72" t="s">
        <v>272</v>
      </c>
      <c r="P58" s="73">
        <v>145450000</v>
      </c>
      <c r="Q58" s="74"/>
      <c r="R58" s="74"/>
      <c r="S58" s="74"/>
      <c r="T58" s="73"/>
      <c r="U58" s="132">
        <f>SUM(P58:T59)</f>
        <v>154350000</v>
      </c>
      <c r="V58" s="77">
        <v>132950000</v>
      </c>
      <c r="W58" s="75"/>
      <c r="X58" s="84"/>
      <c r="Y58" s="84"/>
      <c r="Z58" s="84"/>
      <c r="AA58" s="132">
        <f>SUM(V58:Z59)</f>
        <v>141850000</v>
      </c>
      <c r="AB58" s="135">
        <f>+IFERROR(AA58/U58,"-")</f>
        <v>0.91901522513767409</v>
      </c>
      <c r="AC58" s="114"/>
      <c r="AD58" s="117" t="s">
        <v>37</v>
      </c>
      <c r="AE58" s="120" t="s">
        <v>176</v>
      </c>
    </row>
    <row r="59" spans="1:31" s="33" customFormat="1" ht="55.2" x14ac:dyDescent="0.25">
      <c r="A59" s="9">
        <v>154</v>
      </c>
      <c r="B59" s="67" t="s">
        <v>128</v>
      </c>
      <c r="C59" s="67" t="s">
        <v>129</v>
      </c>
      <c r="D59" s="67" t="s">
        <v>130</v>
      </c>
      <c r="E59" s="112" t="s">
        <v>138</v>
      </c>
      <c r="F59" s="65" t="s">
        <v>139</v>
      </c>
      <c r="G59" s="66">
        <v>2023680010040</v>
      </c>
      <c r="H59" s="67" t="s">
        <v>266</v>
      </c>
      <c r="I59" s="68" t="s">
        <v>267</v>
      </c>
      <c r="J59" s="69">
        <v>45133</v>
      </c>
      <c r="K59" s="69">
        <v>45291</v>
      </c>
      <c r="L59" s="143"/>
      <c r="M59" s="146"/>
      <c r="N59" s="140"/>
      <c r="O59" s="95" t="s">
        <v>277</v>
      </c>
      <c r="P59" s="73">
        <v>8900000</v>
      </c>
      <c r="Q59" s="73"/>
      <c r="R59" s="73"/>
      <c r="S59" s="73"/>
      <c r="T59" s="204"/>
      <c r="U59" s="134"/>
      <c r="V59" s="77">
        <v>8900000</v>
      </c>
      <c r="W59" s="75"/>
      <c r="X59" s="83"/>
      <c r="Y59" s="83"/>
      <c r="Z59" s="83"/>
      <c r="AA59" s="134"/>
      <c r="AB59" s="136"/>
      <c r="AC59" s="116"/>
      <c r="AD59" s="119"/>
      <c r="AE59" s="122"/>
    </row>
    <row r="60" spans="1:31" s="33" customFormat="1" ht="94.8" customHeight="1" x14ac:dyDescent="0.25">
      <c r="A60" s="9">
        <v>155</v>
      </c>
      <c r="B60" s="64" t="s">
        <v>128</v>
      </c>
      <c r="C60" s="64" t="s">
        <v>129</v>
      </c>
      <c r="D60" s="64" t="s">
        <v>140</v>
      </c>
      <c r="E60" s="112" t="s">
        <v>141</v>
      </c>
      <c r="F60" s="65" t="s">
        <v>142</v>
      </c>
      <c r="G60" s="96">
        <v>2021680010014</v>
      </c>
      <c r="H60" s="67" t="s">
        <v>143</v>
      </c>
      <c r="I60" s="68" t="s">
        <v>278</v>
      </c>
      <c r="J60" s="69">
        <v>44927</v>
      </c>
      <c r="K60" s="69">
        <v>45291</v>
      </c>
      <c r="L60" s="141">
        <v>1</v>
      </c>
      <c r="M60" s="144">
        <v>1</v>
      </c>
      <c r="N60" s="138">
        <f>IFERROR(IF(M60/L60&gt;100%,100%,M60/L60),"-")</f>
        <v>1</v>
      </c>
      <c r="O60" s="72" t="s">
        <v>279</v>
      </c>
      <c r="P60" s="75">
        <v>225975000</v>
      </c>
      <c r="Q60" s="74"/>
      <c r="R60" s="74"/>
      <c r="S60" s="74"/>
      <c r="T60" s="73"/>
      <c r="U60" s="132">
        <f>SUM(P60:T61)</f>
        <v>238395000</v>
      </c>
      <c r="V60" s="77">
        <v>206332790.16</v>
      </c>
      <c r="W60" s="75"/>
      <c r="X60" s="84"/>
      <c r="Y60" s="84"/>
      <c r="Z60" s="84"/>
      <c r="AA60" s="132">
        <f>SUM(V60:Z61)</f>
        <v>218752790.16</v>
      </c>
      <c r="AB60" s="135">
        <f>+IFERROR(AA60/U60,"-")</f>
        <v>0.9176064521487447</v>
      </c>
      <c r="AC60" s="114"/>
      <c r="AD60" s="117" t="s">
        <v>37</v>
      </c>
      <c r="AE60" s="120" t="s">
        <v>176</v>
      </c>
    </row>
    <row r="61" spans="1:31" s="33" customFormat="1" ht="94.8" customHeight="1" x14ac:dyDescent="0.25">
      <c r="A61" s="9">
        <v>155</v>
      </c>
      <c r="B61" s="67" t="s">
        <v>128</v>
      </c>
      <c r="C61" s="67" t="s">
        <v>129</v>
      </c>
      <c r="D61" s="67" t="s">
        <v>140</v>
      </c>
      <c r="E61" s="112" t="s">
        <v>141</v>
      </c>
      <c r="F61" s="65" t="s">
        <v>142</v>
      </c>
      <c r="G61" s="66">
        <v>2023680010040</v>
      </c>
      <c r="H61" s="67" t="s">
        <v>266</v>
      </c>
      <c r="I61" s="68" t="s">
        <v>267</v>
      </c>
      <c r="J61" s="69">
        <v>45133</v>
      </c>
      <c r="K61" s="69">
        <v>45291</v>
      </c>
      <c r="L61" s="143"/>
      <c r="M61" s="146"/>
      <c r="N61" s="140"/>
      <c r="O61" s="72" t="s">
        <v>280</v>
      </c>
      <c r="P61" s="75">
        <v>12420000</v>
      </c>
      <c r="Q61" s="75"/>
      <c r="R61" s="75"/>
      <c r="S61" s="75"/>
      <c r="T61" s="73"/>
      <c r="U61" s="134"/>
      <c r="V61" s="77">
        <v>12420000</v>
      </c>
      <c r="W61" s="75"/>
      <c r="X61" s="83"/>
      <c r="Y61" s="83"/>
      <c r="Z61" s="83"/>
      <c r="AA61" s="134"/>
      <c r="AB61" s="136"/>
      <c r="AC61" s="116"/>
      <c r="AD61" s="119"/>
      <c r="AE61" s="122"/>
    </row>
    <row r="62" spans="1:31" s="33" customFormat="1" ht="69" customHeight="1" x14ac:dyDescent="0.25">
      <c r="A62" s="9">
        <v>156</v>
      </c>
      <c r="B62" s="64" t="s">
        <v>128</v>
      </c>
      <c r="C62" s="64" t="s">
        <v>144</v>
      </c>
      <c r="D62" s="64" t="s">
        <v>145</v>
      </c>
      <c r="E62" s="112" t="s">
        <v>146</v>
      </c>
      <c r="F62" s="65" t="s">
        <v>147</v>
      </c>
      <c r="G62" s="66">
        <v>2021680010007</v>
      </c>
      <c r="H62" s="68" t="s">
        <v>148</v>
      </c>
      <c r="I62" s="68" t="s">
        <v>281</v>
      </c>
      <c r="J62" s="69">
        <v>44927</v>
      </c>
      <c r="K62" s="69">
        <v>45291</v>
      </c>
      <c r="L62" s="141">
        <v>1</v>
      </c>
      <c r="M62" s="157">
        <v>1</v>
      </c>
      <c r="N62" s="138">
        <f>IFERROR(IF(M62/L62&gt;100%,100%,M62/L62),"-")</f>
        <v>1</v>
      </c>
      <c r="O62" s="72" t="s">
        <v>282</v>
      </c>
      <c r="P62" s="73">
        <v>66037500</v>
      </c>
      <c r="Q62" s="74"/>
      <c r="R62" s="74"/>
      <c r="S62" s="74"/>
      <c r="T62" s="73"/>
      <c r="U62" s="132">
        <f>SUM(P62:T63)</f>
        <v>3432921194.3200002</v>
      </c>
      <c r="V62" s="77">
        <v>53250000</v>
      </c>
      <c r="W62" s="82"/>
      <c r="X62" s="84"/>
      <c r="Y62" s="84"/>
      <c r="Z62" s="84"/>
      <c r="AA62" s="132">
        <f>SUM(V62:Z63)</f>
        <v>3420133694.3200002</v>
      </c>
      <c r="AB62" s="135">
        <f>+IFERROR(AA62/U62,"-")</f>
        <v>0.99627503829066688</v>
      </c>
      <c r="AC62" s="114"/>
      <c r="AD62" s="117" t="s">
        <v>37</v>
      </c>
      <c r="AE62" s="120" t="s">
        <v>176</v>
      </c>
    </row>
    <row r="63" spans="1:31" s="33" customFormat="1" ht="69" x14ac:dyDescent="0.25">
      <c r="A63" s="9">
        <v>156</v>
      </c>
      <c r="B63" s="64" t="s">
        <v>128</v>
      </c>
      <c r="C63" s="64" t="s">
        <v>144</v>
      </c>
      <c r="D63" s="64" t="s">
        <v>145</v>
      </c>
      <c r="E63" s="112" t="s">
        <v>146</v>
      </c>
      <c r="F63" s="65" t="s">
        <v>147</v>
      </c>
      <c r="G63" s="66">
        <v>2022680010107</v>
      </c>
      <c r="H63" s="68" t="s">
        <v>181</v>
      </c>
      <c r="I63" s="68" t="s">
        <v>283</v>
      </c>
      <c r="J63" s="69">
        <v>44927</v>
      </c>
      <c r="K63" s="69">
        <v>45291</v>
      </c>
      <c r="L63" s="143"/>
      <c r="M63" s="158"/>
      <c r="N63" s="140"/>
      <c r="O63" s="72" t="s">
        <v>284</v>
      </c>
      <c r="P63" s="75">
        <v>3366883694.3200002</v>
      </c>
      <c r="Q63" s="74"/>
      <c r="R63" s="74"/>
      <c r="S63" s="74"/>
      <c r="T63" s="73"/>
      <c r="U63" s="134"/>
      <c r="V63" s="77">
        <v>3366883694.3200002</v>
      </c>
      <c r="W63" s="75"/>
      <c r="X63" s="84"/>
      <c r="Y63" s="84"/>
      <c r="Z63" s="84"/>
      <c r="AA63" s="134"/>
      <c r="AB63" s="136"/>
      <c r="AC63" s="116"/>
      <c r="AD63" s="119"/>
      <c r="AE63" s="122"/>
    </row>
    <row r="64" spans="1:31" s="33" customFormat="1" ht="137.4" customHeight="1" x14ac:dyDescent="0.25">
      <c r="A64" s="9">
        <v>157</v>
      </c>
      <c r="B64" s="64" t="s">
        <v>128</v>
      </c>
      <c r="C64" s="64" t="s">
        <v>144</v>
      </c>
      <c r="D64" s="64" t="s">
        <v>145</v>
      </c>
      <c r="E64" s="112" t="s">
        <v>149</v>
      </c>
      <c r="F64" s="65" t="s">
        <v>150</v>
      </c>
      <c r="G64" s="66">
        <v>2021680010007</v>
      </c>
      <c r="H64" s="68" t="s">
        <v>148</v>
      </c>
      <c r="I64" s="68" t="s">
        <v>281</v>
      </c>
      <c r="J64" s="69">
        <v>44927</v>
      </c>
      <c r="K64" s="69">
        <v>45291</v>
      </c>
      <c r="L64" s="141">
        <v>1</v>
      </c>
      <c r="M64" s="144">
        <v>1</v>
      </c>
      <c r="N64" s="138">
        <f>IFERROR(IF(M64/L64&gt;100%,100%,M64/L64),"-")</f>
        <v>1</v>
      </c>
      <c r="O64" s="72" t="s">
        <v>285</v>
      </c>
      <c r="P64" s="73">
        <v>282375000</v>
      </c>
      <c r="Q64" s="74"/>
      <c r="R64" s="74"/>
      <c r="S64" s="74"/>
      <c r="T64" s="73"/>
      <c r="U64" s="132">
        <f>SUM(P64:T66)</f>
        <v>1382375000</v>
      </c>
      <c r="V64" s="77">
        <v>229280000</v>
      </c>
      <c r="W64" s="75"/>
      <c r="X64" s="84"/>
      <c r="Y64" s="84"/>
      <c r="Z64" s="84"/>
      <c r="AA64" s="132">
        <f>SUM(V64:Z66)</f>
        <v>1328885437</v>
      </c>
      <c r="AB64" s="135">
        <f>+IFERROR(AA64/U64,"-")</f>
        <v>0.96130603996744735</v>
      </c>
      <c r="AC64" s="114"/>
      <c r="AD64" s="117" t="s">
        <v>37</v>
      </c>
      <c r="AE64" s="120" t="s">
        <v>176</v>
      </c>
    </row>
    <row r="65" spans="1:31" s="33" customFormat="1" ht="132" customHeight="1" x14ac:dyDescent="0.25">
      <c r="A65" s="9">
        <v>157</v>
      </c>
      <c r="B65" s="64" t="s">
        <v>128</v>
      </c>
      <c r="C65" s="64" t="s">
        <v>144</v>
      </c>
      <c r="D65" s="64" t="s">
        <v>145</v>
      </c>
      <c r="E65" s="112" t="s">
        <v>149</v>
      </c>
      <c r="F65" s="65" t="s">
        <v>150</v>
      </c>
      <c r="G65" s="66">
        <v>2023680010032</v>
      </c>
      <c r="H65" s="68" t="s">
        <v>286</v>
      </c>
      <c r="I65" s="68" t="s">
        <v>287</v>
      </c>
      <c r="J65" s="69">
        <v>45105</v>
      </c>
      <c r="K65" s="69">
        <v>45291</v>
      </c>
      <c r="L65" s="142"/>
      <c r="M65" s="145"/>
      <c r="N65" s="139"/>
      <c r="O65" s="72" t="s">
        <v>288</v>
      </c>
      <c r="P65" s="73">
        <v>1099605437</v>
      </c>
      <c r="Q65" s="74"/>
      <c r="R65" s="74"/>
      <c r="S65" s="74"/>
      <c r="T65" s="73"/>
      <c r="U65" s="133"/>
      <c r="V65" s="77">
        <v>1099605437</v>
      </c>
      <c r="W65" s="75"/>
      <c r="X65" s="84"/>
      <c r="Y65" s="84"/>
      <c r="Z65" s="84"/>
      <c r="AA65" s="133"/>
      <c r="AB65" s="137"/>
      <c r="AC65" s="115"/>
      <c r="AD65" s="118"/>
      <c r="AE65" s="121"/>
    </row>
    <row r="66" spans="1:31" s="33" customFormat="1" ht="136.80000000000001" customHeight="1" x14ac:dyDescent="0.25">
      <c r="A66" s="9">
        <v>157</v>
      </c>
      <c r="B66" s="64" t="s">
        <v>128</v>
      </c>
      <c r="C66" s="64" t="s">
        <v>144</v>
      </c>
      <c r="D66" s="64" t="s">
        <v>145</v>
      </c>
      <c r="E66" s="112" t="s">
        <v>149</v>
      </c>
      <c r="F66" s="65" t="s">
        <v>150</v>
      </c>
      <c r="G66" s="66" t="s">
        <v>289</v>
      </c>
      <c r="H66" s="68" t="s">
        <v>290</v>
      </c>
      <c r="I66" s="68" t="s">
        <v>290</v>
      </c>
      <c r="J66" s="69"/>
      <c r="K66" s="69"/>
      <c r="L66" s="142"/>
      <c r="M66" s="145"/>
      <c r="N66" s="140"/>
      <c r="O66" s="72" t="s">
        <v>288</v>
      </c>
      <c r="P66" s="73">
        <v>394563</v>
      </c>
      <c r="Q66" s="75"/>
      <c r="R66" s="75"/>
      <c r="S66" s="75"/>
      <c r="T66" s="73"/>
      <c r="U66" s="134"/>
      <c r="V66" s="77">
        <v>0</v>
      </c>
      <c r="W66" s="75"/>
      <c r="X66" s="83"/>
      <c r="Y66" s="83"/>
      <c r="Z66" s="83"/>
      <c r="AA66" s="134"/>
      <c r="AB66" s="136"/>
      <c r="AC66" s="116"/>
      <c r="AD66" s="119"/>
      <c r="AE66" s="122"/>
    </row>
    <row r="67" spans="1:31" s="33" customFormat="1" ht="82.5" customHeight="1" x14ac:dyDescent="0.25">
      <c r="A67" s="9">
        <v>158</v>
      </c>
      <c r="B67" s="64" t="s">
        <v>128</v>
      </c>
      <c r="C67" s="64" t="s">
        <v>144</v>
      </c>
      <c r="D67" s="64" t="s">
        <v>145</v>
      </c>
      <c r="E67" s="112" t="s">
        <v>151</v>
      </c>
      <c r="F67" s="65" t="s">
        <v>152</v>
      </c>
      <c r="G67" s="66">
        <v>2021680010007</v>
      </c>
      <c r="H67" s="68" t="s">
        <v>148</v>
      </c>
      <c r="I67" s="68" t="s">
        <v>281</v>
      </c>
      <c r="J67" s="69">
        <v>44927</v>
      </c>
      <c r="K67" s="69">
        <v>45291</v>
      </c>
      <c r="L67" s="141">
        <v>1</v>
      </c>
      <c r="M67" s="156">
        <v>0.98</v>
      </c>
      <c r="N67" s="138">
        <f>IFERROR(IF(M67/L67&gt;100%,100%,M67/L67),"-")</f>
        <v>0.98</v>
      </c>
      <c r="O67" s="72" t="s">
        <v>282</v>
      </c>
      <c r="P67" s="73">
        <v>188125000</v>
      </c>
      <c r="Q67" s="74"/>
      <c r="R67" s="74"/>
      <c r="S67" s="74"/>
      <c r="T67" s="73"/>
      <c r="U67" s="132">
        <f>SUM(P67:T68)</f>
        <v>1630719340.22</v>
      </c>
      <c r="V67" s="77">
        <v>178310000</v>
      </c>
      <c r="W67" s="75"/>
      <c r="X67" s="84"/>
      <c r="Y67" s="84"/>
      <c r="Z67" s="84"/>
      <c r="AA67" s="132">
        <f>SUM(V67:Z68)</f>
        <v>717720419.78999996</v>
      </c>
      <c r="AB67" s="135">
        <f>+IFERROR(AA67/U67,"-")</f>
        <v>0.44012504303356853</v>
      </c>
      <c r="AC67" s="163"/>
      <c r="AD67" s="117" t="s">
        <v>37</v>
      </c>
      <c r="AE67" s="165" t="s">
        <v>176</v>
      </c>
    </row>
    <row r="68" spans="1:31" s="33" customFormat="1" ht="87.75" customHeight="1" x14ac:dyDescent="0.25">
      <c r="A68" s="9">
        <v>158</v>
      </c>
      <c r="B68" s="64" t="s">
        <v>128</v>
      </c>
      <c r="C68" s="64" t="s">
        <v>144</v>
      </c>
      <c r="D68" s="64" t="s">
        <v>145</v>
      </c>
      <c r="E68" s="112" t="s">
        <v>151</v>
      </c>
      <c r="F68" s="65" t="s">
        <v>152</v>
      </c>
      <c r="G68" s="66">
        <v>2022680010107</v>
      </c>
      <c r="H68" s="68" t="s">
        <v>181</v>
      </c>
      <c r="I68" s="68" t="s">
        <v>291</v>
      </c>
      <c r="J68" s="69">
        <v>44927</v>
      </c>
      <c r="K68" s="69">
        <v>45291</v>
      </c>
      <c r="L68" s="143"/>
      <c r="M68" s="156"/>
      <c r="N68" s="140"/>
      <c r="O68" s="72" t="s">
        <v>292</v>
      </c>
      <c r="P68" s="75">
        <v>1442594340.22</v>
      </c>
      <c r="Q68" s="74"/>
      <c r="R68" s="74"/>
      <c r="S68" s="74"/>
      <c r="T68" s="73"/>
      <c r="U68" s="134"/>
      <c r="V68" s="77">
        <v>539410419.78999996</v>
      </c>
      <c r="W68" s="75"/>
      <c r="X68" s="84"/>
      <c r="Y68" s="84"/>
      <c r="Z68" s="84"/>
      <c r="AA68" s="134"/>
      <c r="AB68" s="136"/>
      <c r="AC68" s="164"/>
      <c r="AD68" s="119"/>
      <c r="AE68" s="166"/>
    </row>
    <row r="69" spans="1:31" s="33" customFormat="1" ht="82.5" customHeight="1" x14ac:dyDescent="0.25">
      <c r="A69" s="9">
        <v>159</v>
      </c>
      <c r="B69" s="67" t="s">
        <v>128</v>
      </c>
      <c r="C69" s="67" t="s">
        <v>144</v>
      </c>
      <c r="D69" s="67" t="s">
        <v>145</v>
      </c>
      <c r="E69" s="112" t="s">
        <v>153</v>
      </c>
      <c r="F69" s="65" t="s">
        <v>154</v>
      </c>
      <c r="G69" s="66">
        <v>2021680010007</v>
      </c>
      <c r="H69" s="68" t="s">
        <v>148</v>
      </c>
      <c r="I69" s="68" t="s">
        <v>281</v>
      </c>
      <c r="J69" s="69">
        <v>44927</v>
      </c>
      <c r="K69" s="69">
        <v>45291</v>
      </c>
      <c r="L69" s="70">
        <v>1</v>
      </c>
      <c r="M69" s="97">
        <v>1</v>
      </c>
      <c r="N69" s="107">
        <f>IFERROR(IF(M69/L69&gt;100%,100%,M69/L69),"-")</f>
        <v>1</v>
      </c>
      <c r="O69" s="72" t="s">
        <v>282</v>
      </c>
      <c r="P69" s="73">
        <v>91300000</v>
      </c>
      <c r="Q69" s="74"/>
      <c r="R69" s="74"/>
      <c r="S69" s="74"/>
      <c r="T69" s="73"/>
      <c r="U69" s="31">
        <f>SUM(P69:T69)</f>
        <v>91300000</v>
      </c>
      <c r="V69" s="77">
        <v>91010000</v>
      </c>
      <c r="W69" s="75"/>
      <c r="X69" s="84"/>
      <c r="Y69" s="84"/>
      <c r="Z69" s="84"/>
      <c r="AA69" s="31">
        <f>SUM(V69:Z69)</f>
        <v>91010000</v>
      </c>
      <c r="AB69" s="42">
        <f>+IFERROR(AA69/U69,"-")</f>
        <v>0.99682365826944141</v>
      </c>
      <c r="AC69" s="78"/>
      <c r="AD69" s="79" t="s">
        <v>37</v>
      </c>
      <c r="AE69" s="80" t="s">
        <v>176</v>
      </c>
    </row>
    <row r="70" spans="1:31" s="33" customFormat="1" ht="120" customHeight="1" x14ac:dyDescent="0.25">
      <c r="A70" s="9">
        <v>162</v>
      </c>
      <c r="B70" s="67" t="s">
        <v>128</v>
      </c>
      <c r="C70" s="67" t="s">
        <v>144</v>
      </c>
      <c r="D70" s="67" t="s">
        <v>155</v>
      </c>
      <c r="E70" s="112" t="s">
        <v>156</v>
      </c>
      <c r="F70" s="65" t="s">
        <v>157</v>
      </c>
      <c r="G70" s="96">
        <v>2021680010019</v>
      </c>
      <c r="H70" s="67" t="s">
        <v>158</v>
      </c>
      <c r="I70" s="68" t="s">
        <v>293</v>
      </c>
      <c r="J70" s="69">
        <v>44927</v>
      </c>
      <c r="K70" s="69">
        <v>45291</v>
      </c>
      <c r="L70" s="141">
        <v>1</v>
      </c>
      <c r="M70" s="153">
        <v>1</v>
      </c>
      <c r="N70" s="138">
        <f>IFERROR(IF(M70/L70&gt;100%,100%,M70/L70),"-")</f>
        <v>1</v>
      </c>
      <c r="O70" s="72" t="s">
        <v>294</v>
      </c>
      <c r="P70" s="73">
        <v>159500000</v>
      </c>
      <c r="Q70" s="74"/>
      <c r="R70" s="74"/>
      <c r="S70" s="74"/>
      <c r="T70" s="73"/>
      <c r="U70" s="132">
        <f>SUM(P70:T72)</f>
        <v>875125000</v>
      </c>
      <c r="V70" s="77">
        <v>151850000</v>
      </c>
      <c r="W70" s="75"/>
      <c r="X70" s="84"/>
      <c r="Y70" s="84"/>
      <c r="Z70" s="84"/>
      <c r="AA70" s="132">
        <f>SUM(V70:Z72)</f>
        <v>803423200</v>
      </c>
      <c r="AB70" s="135">
        <f>+IFERROR(AA70/U70,"-")</f>
        <v>0.91806679045850592</v>
      </c>
      <c r="AC70" s="114"/>
      <c r="AD70" s="117" t="s">
        <v>37</v>
      </c>
      <c r="AE70" s="120" t="s">
        <v>176</v>
      </c>
    </row>
    <row r="71" spans="1:31" s="33" customFormat="1" ht="92.25" customHeight="1" x14ac:dyDescent="0.25">
      <c r="A71" s="9">
        <v>162</v>
      </c>
      <c r="B71" s="67" t="s">
        <v>128</v>
      </c>
      <c r="C71" s="67" t="s">
        <v>144</v>
      </c>
      <c r="D71" s="67" t="s">
        <v>155</v>
      </c>
      <c r="E71" s="112" t="s">
        <v>156</v>
      </c>
      <c r="F71" s="65" t="s">
        <v>157</v>
      </c>
      <c r="G71" s="66">
        <v>2022680010106</v>
      </c>
      <c r="H71" s="67" t="s">
        <v>182</v>
      </c>
      <c r="I71" s="68" t="s">
        <v>295</v>
      </c>
      <c r="J71" s="69">
        <v>44927</v>
      </c>
      <c r="K71" s="69">
        <v>45291</v>
      </c>
      <c r="L71" s="142"/>
      <c r="M71" s="154"/>
      <c r="N71" s="139"/>
      <c r="O71" s="72" t="s">
        <v>296</v>
      </c>
      <c r="P71" s="73">
        <v>403125000</v>
      </c>
      <c r="Q71" s="74"/>
      <c r="R71" s="74"/>
      <c r="S71" s="74"/>
      <c r="T71" s="73"/>
      <c r="U71" s="133"/>
      <c r="V71" s="77">
        <v>362070000</v>
      </c>
      <c r="W71" s="75"/>
      <c r="X71" s="84"/>
      <c r="Y71" s="84"/>
      <c r="Z71" s="84"/>
      <c r="AA71" s="133"/>
      <c r="AB71" s="137"/>
      <c r="AC71" s="115"/>
      <c r="AD71" s="118"/>
      <c r="AE71" s="121"/>
    </row>
    <row r="72" spans="1:31" s="33" customFormat="1" ht="92.25" customHeight="1" x14ac:dyDescent="0.25">
      <c r="A72" s="9">
        <v>162</v>
      </c>
      <c r="B72" s="67" t="s">
        <v>128</v>
      </c>
      <c r="C72" s="67" t="s">
        <v>144</v>
      </c>
      <c r="D72" s="67" t="s">
        <v>155</v>
      </c>
      <c r="E72" s="112" t="s">
        <v>156</v>
      </c>
      <c r="F72" s="65" t="s">
        <v>157</v>
      </c>
      <c r="G72" s="66">
        <v>2023680010035</v>
      </c>
      <c r="H72" s="67" t="s">
        <v>297</v>
      </c>
      <c r="I72" s="68" t="s">
        <v>298</v>
      </c>
      <c r="J72" s="69">
        <v>45117</v>
      </c>
      <c r="K72" s="69">
        <v>45291</v>
      </c>
      <c r="L72" s="143"/>
      <c r="M72" s="155"/>
      <c r="N72" s="140"/>
      <c r="O72" s="72" t="s">
        <v>299</v>
      </c>
      <c r="P72" s="73">
        <v>312500000</v>
      </c>
      <c r="Q72" s="74"/>
      <c r="R72" s="74"/>
      <c r="S72" s="74"/>
      <c r="T72" s="73"/>
      <c r="U72" s="134"/>
      <c r="V72" s="77">
        <v>289503200</v>
      </c>
      <c r="W72" s="75"/>
      <c r="X72" s="84"/>
      <c r="Y72" s="84"/>
      <c r="Z72" s="84"/>
      <c r="AA72" s="134"/>
      <c r="AB72" s="136"/>
      <c r="AC72" s="116"/>
      <c r="AD72" s="119"/>
      <c r="AE72" s="122"/>
    </row>
    <row r="73" spans="1:31" s="33" customFormat="1" ht="41.4" x14ac:dyDescent="0.25">
      <c r="A73" s="9">
        <v>163</v>
      </c>
      <c r="B73" s="67" t="s">
        <v>128</v>
      </c>
      <c r="C73" s="67" t="s">
        <v>144</v>
      </c>
      <c r="D73" s="67" t="s">
        <v>155</v>
      </c>
      <c r="E73" s="112" t="s">
        <v>159</v>
      </c>
      <c r="F73" s="65" t="s">
        <v>160</v>
      </c>
      <c r="G73" s="96">
        <v>2021680010019</v>
      </c>
      <c r="H73" s="67" t="s">
        <v>158</v>
      </c>
      <c r="I73" s="68" t="s">
        <v>300</v>
      </c>
      <c r="J73" s="69">
        <v>44927</v>
      </c>
      <c r="K73" s="69">
        <v>45291</v>
      </c>
      <c r="L73" s="70">
        <v>1</v>
      </c>
      <c r="M73" s="85">
        <v>1</v>
      </c>
      <c r="N73" s="107">
        <f>IFERROR(IF(M73/L73&gt;100%,100%,M73/L73),"-")</f>
        <v>1</v>
      </c>
      <c r="O73" s="72" t="s">
        <v>294</v>
      </c>
      <c r="P73" s="73">
        <v>176125000</v>
      </c>
      <c r="Q73" s="74"/>
      <c r="R73" s="74"/>
      <c r="S73" s="74"/>
      <c r="T73" s="73"/>
      <c r="U73" s="31">
        <f t="shared" ref="U73" si="8">SUM(P73:T73)</f>
        <v>176125000</v>
      </c>
      <c r="V73" s="77">
        <v>174125000</v>
      </c>
      <c r="W73" s="75"/>
      <c r="X73" s="84"/>
      <c r="Y73" s="84"/>
      <c r="Z73" s="84"/>
      <c r="AA73" s="31">
        <f t="shared" ref="AA73" si="9">SUM(V73:Z73)</f>
        <v>174125000</v>
      </c>
      <c r="AB73" s="42">
        <f>+IFERROR(AA73/U73,"-")</f>
        <v>0.98864442867281765</v>
      </c>
      <c r="AC73" s="78"/>
      <c r="AD73" s="79" t="s">
        <v>37</v>
      </c>
      <c r="AE73" s="80" t="s">
        <v>176</v>
      </c>
    </row>
    <row r="74" spans="1:31" s="33" customFormat="1" ht="55.2" x14ac:dyDescent="0.25">
      <c r="A74" s="9">
        <v>168</v>
      </c>
      <c r="B74" s="67" t="s">
        <v>128</v>
      </c>
      <c r="C74" s="67" t="s">
        <v>144</v>
      </c>
      <c r="D74" s="67" t="s">
        <v>161</v>
      </c>
      <c r="E74" s="113" t="s">
        <v>162</v>
      </c>
      <c r="F74" s="65" t="s">
        <v>163</v>
      </c>
      <c r="G74" s="66">
        <v>2021680010002</v>
      </c>
      <c r="H74" s="67" t="s">
        <v>164</v>
      </c>
      <c r="I74" s="68" t="s">
        <v>301</v>
      </c>
      <c r="J74" s="69">
        <v>44927</v>
      </c>
      <c r="K74" s="69">
        <v>45291</v>
      </c>
      <c r="L74" s="141">
        <v>1</v>
      </c>
      <c r="M74" s="144">
        <v>1</v>
      </c>
      <c r="N74" s="138">
        <f>IFERROR(IF(M74/L74&gt;100%,100%,M74/L74),"-")</f>
        <v>1</v>
      </c>
      <c r="O74" s="72" t="s">
        <v>302</v>
      </c>
      <c r="P74" s="73">
        <v>887075000</v>
      </c>
      <c r="Q74" s="74"/>
      <c r="R74" s="74"/>
      <c r="S74" s="74"/>
      <c r="T74" s="73"/>
      <c r="U74" s="132">
        <f>SUM(P74:T80)</f>
        <v>7508104151</v>
      </c>
      <c r="V74" s="77">
        <v>828286176.21000004</v>
      </c>
      <c r="W74" s="75"/>
      <c r="X74" s="84"/>
      <c r="Y74" s="84"/>
      <c r="Z74" s="84"/>
      <c r="AA74" s="132">
        <f>SUM(V74:Z80)</f>
        <v>7172301920.21</v>
      </c>
      <c r="AB74" s="135">
        <f>+IFERROR(AA74/U74,"-")</f>
        <v>0.9552746973088706</v>
      </c>
      <c r="AC74" s="114"/>
      <c r="AD74" s="117" t="s">
        <v>37</v>
      </c>
      <c r="AE74" s="120" t="s">
        <v>176</v>
      </c>
    </row>
    <row r="75" spans="1:31" s="33" customFormat="1" ht="41.4" x14ac:dyDescent="0.25">
      <c r="A75" s="9">
        <v>168</v>
      </c>
      <c r="B75" s="67" t="s">
        <v>128</v>
      </c>
      <c r="C75" s="67" t="s">
        <v>144</v>
      </c>
      <c r="D75" s="67" t="s">
        <v>161</v>
      </c>
      <c r="E75" s="113" t="s">
        <v>162</v>
      </c>
      <c r="F75" s="65" t="s">
        <v>163</v>
      </c>
      <c r="G75" s="66">
        <v>2021680010215</v>
      </c>
      <c r="H75" s="67" t="s">
        <v>169</v>
      </c>
      <c r="I75" s="68" t="s">
        <v>303</v>
      </c>
      <c r="J75" s="69">
        <v>44927</v>
      </c>
      <c r="K75" s="69">
        <v>45291</v>
      </c>
      <c r="L75" s="142"/>
      <c r="M75" s="145"/>
      <c r="N75" s="139"/>
      <c r="O75" s="72" t="s">
        <v>304</v>
      </c>
      <c r="P75" s="73">
        <v>2044292941</v>
      </c>
      <c r="Q75" s="74"/>
      <c r="R75" s="74"/>
      <c r="S75" s="74"/>
      <c r="T75" s="73"/>
      <c r="U75" s="133"/>
      <c r="V75" s="77">
        <v>1767279534</v>
      </c>
      <c r="W75" s="75"/>
      <c r="X75" s="84"/>
      <c r="Y75" s="84"/>
      <c r="Z75" s="84"/>
      <c r="AA75" s="133"/>
      <c r="AB75" s="137"/>
      <c r="AC75" s="115"/>
      <c r="AD75" s="118"/>
      <c r="AE75" s="121"/>
    </row>
    <row r="76" spans="1:31" s="33" customFormat="1" ht="89.25" customHeight="1" x14ac:dyDescent="0.25">
      <c r="A76" s="9">
        <v>168</v>
      </c>
      <c r="B76" s="67" t="s">
        <v>128</v>
      </c>
      <c r="C76" s="67" t="s">
        <v>144</v>
      </c>
      <c r="D76" s="67" t="s">
        <v>161</v>
      </c>
      <c r="E76" s="113" t="s">
        <v>162</v>
      </c>
      <c r="F76" s="65" t="s">
        <v>163</v>
      </c>
      <c r="G76" s="66">
        <v>2022680010058</v>
      </c>
      <c r="H76" s="67" t="s">
        <v>183</v>
      </c>
      <c r="I76" s="68" t="s">
        <v>305</v>
      </c>
      <c r="J76" s="69">
        <v>44927</v>
      </c>
      <c r="K76" s="69">
        <v>45291</v>
      </c>
      <c r="L76" s="142"/>
      <c r="M76" s="145"/>
      <c r="N76" s="139"/>
      <c r="O76" s="72" t="s">
        <v>306</v>
      </c>
      <c r="P76" s="73">
        <v>2035368732</v>
      </c>
      <c r="Q76" s="74"/>
      <c r="R76" s="74"/>
      <c r="S76" s="74"/>
      <c r="T76" s="73"/>
      <c r="U76" s="133"/>
      <c r="V76" s="77">
        <v>2035368732</v>
      </c>
      <c r="W76" s="75"/>
      <c r="X76" s="84"/>
      <c r="Y76" s="84"/>
      <c r="Z76" s="84"/>
      <c r="AA76" s="133"/>
      <c r="AB76" s="137"/>
      <c r="AC76" s="115"/>
      <c r="AD76" s="118"/>
      <c r="AE76" s="121"/>
    </row>
    <row r="77" spans="1:31" s="33" customFormat="1" ht="89.25" customHeight="1" x14ac:dyDescent="0.25">
      <c r="A77" s="9">
        <v>168</v>
      </c>
      <c r="B77" s="67" t="s">
        <v>128</v>
      </c>
      <c r="C77" s="67" t="s">
        <v>144</v>
      </c>
      <c r="D77" s="67" t="s">
        <v>161</v>
      </c>
      <c r="E77" s="113" t="s">
        <v>162</v>
      </c>
      <c r="F77" s="65" t="s">
        <v>163</v>
      </c>
      <c r="G77" s="66">
        <v>2023680010021</v>
      </c>
      <c r="H77" s="67" t="s">
        <v>307</v>
      </c>
      <c r="I77" s="68" t="s">
        <v>308</v>
      </c>
      <c r="J77" s="69">
        <v>45105</v>
      </c>
      <c r="K77" s="69">
        <v>45291</v>
      </c>
      <c r="L77" s="142"/>
      <c r="M77" s="145"/>
      <c r="N77" s="139"/>
      <c r="O77" s="72" t="s">
        <v>309</v>
      </c>
      <c r="P77" s="73">
        <v>2291367478</v>
      </c>
      <c r="Q77" s="74"/>
      <c r="R77" s="74"/>
      <c r="S77" s="74"/>
      <c r="T77" s="73"/>
      <c r="U77" s="133"/>
      <c r="V77" s="77">
        <v>2291367478</v>
      </c>
      <c r="W77" s="75"/>
      <c r="X77" s="84"/>
      <c r="Y77" s="84"/>
      <c r="Z77" s="84"/>
      <c r="AA77" s="133"/>
      <c r="AB77" s="137"/>
      <c r="AC77" s="115"/>
      <c r="AD77" s="118"/>
      <c r="AE77" s="121"/>
    </row>
    <row r="78" spans="1:31" s="33" customFormat="1" ht="89.25" customHeight="1" x14ac:dyDescent="0.25">
      <c r="A78" s="9">
        <v>168</v>
      </c>
      <c r="B78" s="67" t="s">
        <v>128</v>
      </c>
      <c r="C78" s="67" t="s">
        <v>144</v>
      </c>
      <c r="D78" s="67" t="s">
        <v>161</v>
      </c>
      <c r="E78" s="113" t="s">
        <v>162</v>
      </c>
      <c r="F78" s="65" t="s">
        <v>163</v>
      </c>
      <c r="G78" s="66">
        <v>2023680010020</v>
      </c>
      <c r="H78" s="67" t="s">
        <v>310</v>
      </c>
      <c r="I78" s="68" t="s">
        <v>311</v>
      </c>
      <c r="J78" s="69">
        <v>45105</v>
      </c>
      <c r="K78" s="69">
        <v>45291</v>
      </c>
      <c r="L78" s="142"/>
      <c r="M78" s="145"/>
      <c r="N78" s="139"/>
      <c r="O78" s="72" t="s">
        <v>312</v>
      </c>
      <c r="P78" s="73">
        <v>0</v>
      </c>
      <c r="Q78" s="74"/>
      <c r="R78" s="74"/>
      <c r="S78" s="74"/>
      <c r="T78" s="73"/>
      <c r="U78" s="133"/>
      <c r="V78" s="77">
        <v>0</v>
      </c>
      <c r="W78" s="75"/>
      <c r="X78" s="84"/>
      <c r="Y78" s="84"/>
      <c r="Z78" s="84"/>
      <c r="AA78" s="133"/>
      <c r="AB78" s="137"/>
      <c r="AC78" s="115"/>
      <c r="AD78" s="118"/>
      <c r="AE78" s="121"/>
    </row>
    <row r="79" spans="1:31" s="33" customFormat="1" ht="89.25" customHeight="1" x14ac:dyDescent="0.25">
      <c r="A79" s="9">
        <v>168</v>
      </c>
      <c r="B79" s="67" t="s">
        <v>128</v>
      </c>
      <c r="C79" s="67" t="s">
        <v>144</v>
      </c>
      <c r="D79" s="67" t="s">
        <v>161</v>
      </c>
      <c r="E79" s="113" t="s">
        <v>162</v>
      </c>
      <c r="F79" s="65" t="s">
        <v>163</v>
      </c>
      <c r="G79" s="66">
        <v>2023680010040</v>
      </c>
      <c r="H79" s="67" t="s">
        <v>266</v>
      </c>
      <c r="I79" s="68" t="s">
        <v>267</v>
      </c>
      <c r="J79" s="69">
        <v>45133</v>
      </c>
      <c r="K79" s="69">
        <v>45291</v>
      </c>
      <c r="L79" s="142"/>
      <c r="M79" s="145"/>
      <c r="N79" s="139"/>
      <c r="O79" s="72" t="s">
        <v>313</v>
      </c>
      <c r="P79" s="73">
        <v>250000000</v>
      </c>
      <c r="Q79" s="75"/>
      <c r="R79" s="75"/>
      <c r="S79" s="75"/>
      <c r="T79" s="73"/>
      <c r="U79" s="133"/>
      <c r="V79" s="77">
        <v>250000000</v>
      </c>
      <c r="W79" s="75"/>
      <c r="X79" s="83"/>
      <c r="Y79" s="83"/>
      <c r="Z79" s="83"/>
      <c r="AA79" s="133"/>
      <c r="AB79" s="137"/>
      <c r="AC79" s="115"/>
      <c r="AD79" s="118"/>
      <c r="AE79" s="121"/>
    </row>
    <row r="80" spans="1:31" s="33" customFormat="1" ht="57" customHeight="1" x14ac:dyDescent="0.25">
      <c r="A80" s="9">
        <v>168</v>
      </c>
      <c r="B80" s="67" t="s">
        <v>128</v>
      </c>
      <c r="C80" s="67" t="s">
        <v>144</v>
      </c>
      <c r="D80" s="67" t="s">
        <v>161</v>
      </c>
      <c r="E80" s="113" t="s">
        <v>162</v>
      </c>
      <c r="F80" s="65" t="s">
        <v>163</v>
      </c>
      <c r="G80" s="66" t="s">
        <v>289</v>
      </c>
      <c r="H80" s="68" t="s">
        <v>290</v>
      </c>
      <c r="I80" s="68" t="s">
        <v>290</v>
      </c>
      <c r="J80" s="69"/>
      <c r="K80" s="69"/>
      <c r="L80" s="143"/>
      <c r="M80" s="146"/>
      <c r="N80" s="140"/>
      <c r="O80" s="72" t="s">
        <v>309</v>
      </c>
      <c r="P80" s="73">
        <v>0</v>
      </c>
      <c r="Q80" s="75"/>
      <c r="R80" s="75"/>
      <c r="S80" s="75"/>
      <c r="T80" s="73"/>
      <c r="U80" s="134"/>
      <c r="V80" s="77">
        <v>0</v>
      </c>
      <c r="W80" s="75">
        <v>0</v>
      </c>
      <c r="X80" s="83"/>
      <c r="Y80" s="83"/>
      <c r="Z80" s="83"/>
      <c r="AA80" s="134"/>
      <c r="AB80" s="136"/>
      <c r="AC80" s="116"/>
      <c r="AD80" s="119"/>
      <c r="AE80" s="122"/>
    </row>
    <row r="81" spans="1:74" s="33" customFormat="1" ht="60" customHeight="1" x14ac:dyDescent="0.25">
      <c r="A81" s="9">
        <v>218</v>
      </c>
      <c r="B81" s="67" t="s">
        <v>167</v>
      </c>
      <c r="C81" s="67" t="s">
        <v>170</v>
      </c>
      <c r="D81" s="67" t="s">
        <v>171</v>
      </c>
      <c r="E81" s="113" t="s">
        <v>166</v>
      </c>
      <c r="F81" s="65" t="s">
        <v>168</v>
      </c>
      <c r="G81" s="66">
        <v>2022680010011</v>
      </c>
      <c r="H81" s="67" t="s">
        <v>184</v>
      </c>
      <c r="I81" s="68" t="s">
        <v>314</v>
      </c>
      <c r="J81" s="69">
        <v>44927</v>
      </c>
      <c r="K81" s="69">
        <v>45291</v>
      </c>
      <c r="L81" s="60">
        <v>0</v>
      </c>
      <c r="M81" s="110">
        <v>0.2</v>
      </c>
      <c r="N81" s="107" t="str">
        <f>IFERROR(IF(M81/L81&gt;100%,100%,M81/L81),"-")</f>
        <v>-</v>
      </c>
      <c r="O81" s="72" t="s">
        <v>315</v>
      </c>
      <c r="P81" s="73">
        <v>1473197505.1999998</v>
      </c>
      <c r="Q81" s="74"/>
      <c r="R81" s="74"/>
      <c r="S81" s="74"/>
      <c r="T81" s="73"/>
      <c r="U81" s="31">
        <f>SUM(P81:T81)</f>
        <v>1473197505.1999998</v>
      </c>
      <c r="V81" s="77">
        <v>1285188589.3399999</v>
      </c>
      <c r="W81" s="84"/>
      <c r="X81" s="84"/>
      <c r="Y81" s="84"/>
      <c r="Z81" s="84"/>
      <c r="AA81" s="31">
        <f>SUM(V81:Z81)</f>
        <v>1285188589.3399999</v>
      </c>
      <c r="AB81" s="42">
        <f>+IFERROR(AA81/U81,"-")</f>
        <v>0.87238037317034689</v>
      </c>
      <c r="AC81" s="59"/>
      <c r="AD81" s="58"/>
      <c r="AE81" s="57"/>
    </row>
    <row r="82" spans="1:74" s="33" customFormat="1" x14ac:dyDescent="0.25">
      <c r="A82" s="98" cm="1">
        <f t="array" ref="A82">SUM(--(FREQUENCY(A9:A81,A9:A81)&gt;0))</f>
        <v>51</v>
      </c>
      <c r="B82" s="22"/>
      <c r="C82" s="23"/>
      <c r="D82" s="23"/>
      <c r="E82" s="23"/>
      <c r="F82" s="23"/>
      <c r="G82" s="23"/>
      <c r="H82" s="23"/>
      <c r="I82" s="23"/>
      <c r="J82" s="23"/>
      <c r="K82" s="24"/>
      <c r="L82" s="25"/>
      <c r="M82" s="26" t="s">
        <v>185</v>
      </c>
      <c r="N82" s="111">
        <v>0.99688083433756736</v>
      </c>
      <c r="O82" s="27"/>
      <c r="P82" s="28">
        <f>SUBTOTAL(9,P9:P81)</f>
        <v>23416307518</v>
      </c>
      <c r="Q82" s="28">
        <f t="shared" ref="Q82:AA82" si="10">SUBTOTAL(9,Q9:Q81)</f>
        <v>110886962173.66</v>
      </c>
      <c r="R82" s="28">
        <f t="shared" si="10"/>
        <v>0</v>
      </c>
      <c r="S82" s="28">
        <f t="shared" si="10"/>
        <v>0</v>
      </c>
      <c r="T82" s="28">
        <f t="shared" si="10"/>
        <v>270683555543.58008</v>
      </c>
      <c r="U82" s="29">
        <f t="shared" si="10"/>
        <v>404986825235.23999</v>
      </c>
      <c r="V82" s="28">
        <f t="shared" si="10"/>
        <v>20388078993.66</v>
      </c>
      <c r="W82" s="28">
        <f t="shared" si="10"/>
        <v>84259721918.240005</v>
      </c>
      <c r="X82" s="28">
        <f t="shared" si="10"/>
        <v>0</v>
      </c>
      <c r="Y82" s="28">
        <f t="shared" si="10"/>
        <v>0</v>
      </c>
      <c r="Z82" s="28">
        <f t="shared" si="10"/>
        <v>223779380245.63998</v>
      </c>
      <c r="AA82" s="29">
        <f t="shared" si="10"/>
        <v>328427181157.5401</v>
      </c>
      <c r="AB82" s="201">
        <f>+IFERROR(AA82/U82,"-")</f>
        <v>0.81095769218361713</v>
      </c>
      <c r="AC82" s="29">
        <v>0</v>
      </c>
      <c r="AD82" s="27"/>
      <c r="AE82" s="27"/>
    </row>
    <row r="83" spans="1:74" s="33" customFormat="1" x14ac:dyDescent="0.25">
      <c r="G83" s="36"/>
      <c r="L83" s="37"/>
      <c r="M83" s="37"/>
      <c r="N83" s="37"/>
      <c r="O83" s="37"/>
      <c r="AB83" s="37"/>
      <c r="AD83" s="38"/>
      <c r="AE83" s="39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</row>
  </sheetData>
  <mergeCells count="135">
    <mergeCell ref="L48:L49"/>
    <mergeCell ref="M48:M49"/>
    <mergeCell ref="N48:N49"/>
    <mergeCell ref="L60:L61"/>
    <mergeCell ref="L58:L59"/>
    <mergeCell ref="M58:M59"/>
    <mergeCell ref="N58:N59"/>
    <mergeCell ref="AC1:AE1"/>
    <mergeCell ref="AC2:AE2"/>
    <mergeCell ref="AC3:AE3"/>
    <mergeCell ref="AC4:AE4"/>
    <mergeCell ref="L21:L23"/>
    <mergeCell ref="M21:M23"/>
    <mergeCell ref="L24:L26"/>
    <mergeCell ref="M24:M26"/>
    <mergeCell ref="A1:A4"/>
    <mergeCell ref="B1:AB4"/>
    <mergeCell ref="AB7:AB8"/>
    <mergeCell ref="G7:K7"/>
    <mergeCell ref="L7:N7"/>
    <mergeCell ref="P7:U7"/>
    <mergeCell ref="A5:C5"/>
    <mergeCell ref="D5:G5"/>
    <mergeCell ref="A6:C6"/>
    <mergeCell ref="D6:G6"/>
    <mergeCell ref="A7:F7"/>
    <mergeCell ref="V7:AA7"/>
    <mergeCell ref="M15:M16"/>
    <mergeCell ref="AC7:AC8"/>
    <mergeCell ref="AD7:AE7"/>
    <mergeCell ref="AA15:AA16"/>
    <mergeCell ref="AC15:AC16"/>
    <mergeCell ref="AD15:AD16"/>
    <mergeCell ref="AE15:AE16"/>
    <mergeCell ref="N15:N16"/>
    <mergeCell ref="U15:U16"/>
    <mergeCell ref="AA74:AA80"/>
    <mergeCell ref="AB74:AB80"/>
    <mergeCell ref="AD41:AD42"/>
    <mergeCell ref="AD27:AD28"/>
    <mergeCell ref="AC27:AC28"/>
    <mergeCell ref="AE27:AE28"/>
    <mergeCell ref="AC62:AC63"/>
    <mergeCell ref="AD62:AD63"/>
    <mergeCell ref="AE62:AE63"/>
    <mergeCell ref="AC67:AC68"/>
    <mergeCell ref="AD67:AD68"/>
    <mergeCell ref="AE67:AE68"/>
    <mergeCell ref="AB41:AB42"/>
    <mergeCell ref="AC41:AC42"/>
    <mergeCell ref="AE41:AE42"/>
    <mergeCell ref="AB27:AB28"/>
    <mergeCell ref="AA27:AA28"/>
    <mergeCell ref="AA41:AA42"/>
    <mergeCell ref="AB48:AB49"/>
    <mergeCell ref="AA64:AA66"/>
    <mergeCell ref="AB64:AB66"/>
    <mergeCell ref="AA70:AA72"/>
    <mergeCell ref="U58:U59"/>
    <mergeCell ref="AA58:AA59"/>
    <mergeCell ref="AB58:AB59"/>
    <mergeCell ref="U48:U49"/>
    <mergeCell ref="AA48:AA49"/>
    <mergeCell ref="L64:L66"/>
    <mergeCell ref="M64:M66"/>
    <mergeCell ref="N64:N66"/>
    <mergeCell ref="AB60:AB61"/>
    <mergeCell ref="L62:L63"/>
    <mergeCell ref="M62:M63"/>
    <mergeCell ref="N62:N63"/>
    <mergeCell ref="U62:U63"/>
    <mergeCell ref="AA62:AA63"/>
    <mergeCell ref="AB62:AB63"/>
    <mergeCell ref="M60:M61"/>
    <mergeCell ref="N60:N61"/>
    <mergeCell ref="AA60:AA61"/>
    <mergeCell ref="AB70:AB72"/>
    <mergeCell ref="L70:L72"/>
    <mergeCell ref="M70:M72"/>
    <mergeCell ref="N70:N72"/>
    <mergeCell ref="U67:U68"/>
    <mergeCell ref="AA67:AA68"/>
    <mergeCell ref="AB67:AB68"/>
    <mergeCell ref="L67:L68"/>
    <mergeCell ref="M67:M68"/>
    <mergeCell ref="N67:N68"/>
    <mergeCell ref="U41:U42"/>
    <mergeCell ref="N41:N42"/>
    <mergeCell ref="L74:L80"/>
    <mergeCell ref="M74:M80"/>
    <mergeCell ref="N74:N80"/>
    <mergeCell ref="U70:U72"/>
    <mergeCell ref="U64:U66"/>
    <mergeCell ref="U60:U61"/>
    <mergeCell ref="U74:U80"/>
    <mergeCell ref="L27:L28"/>
    <mergeCell ref="M27:M28"/>
    <mergeCell ref="L41:L42"/>
    <mergeCell ref="M41:M42"/>
    <mergeCell ref="L15:L16"/>
    <mergeCell ref="U21:U23"/>
    <mergeCell ref="N21:N23"/>
    <mergeCell ref="N24:N26"/>
    <mergeCell ref="U24:U26"/>
    <mergeCell ref="N27:N28"/>
    <mergeCell ref="U27:U28"/>
    <mergeCell ref="AB24:AB26"/>
    <mergeCell ref="AC24:AC26"/>
    <mergeCell ref="AD24:AD26"/>
    <mergeCell ref="AA21:AA23"/>
    <mergeCell ref="AA24:AA26"/>
    <mergeCell ref="AB15:AB16"/>
    <mergeCell ref="AB21:AB23"/>
    <mergeCell ref="AC48:AC49"/>
    <mergeCell ref="AD48:AD49"/>
    <mergeCell ref="AE48:AE49"/>
    <mergeCell ref="AC58:AC59"/>
    <mergeCell ref="AD58:AD59"/>
    <mergeCell ref="AE58:AE59"/>
    <mergeCell ref="AC21:AC23"/>
    <mergeCell ref="AD21:AD23"/>
    <mergeCell ref="AE21:AE23"/>
    <mergeCell ref="AC70:AC72"/>
    <mergeCell ref="AD70:AD72"/>
    <mergeCell ref="AE70:AE72"/>
    <mergeCell ref="AE24:AE26"/>
    <mergeCell ref="AC74:AC80"/>
    <mergeCell ref="AD74:AD80"/>
    <mergeCell ref="AE74:AE80"/>
    <mergeCell ref="AC60:AC61"/>
    <mergeCell ref="AD60:AD61"/>
    <mergeCell ref="AE60:AE61"/>
    <mergeCell ref="AC64:AC66"/>
    <mergeCell ref="AD64:AD66"/>
    <mergeCell ref="AE64:AE66"/>
  </mergeCells>
  <conditionalFormatting sqref="N9:N15 N17:N21 N24 N27 N29:N41 N43:N48 N50:N58 N60 N62 N64 N67 N69:N70 N73:N74 N8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2024-01-15T22:56:52Z</dcterms:modified>
</cp:coreProperties>
</file>