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E7F3FC2F-95FE-454F-9238-40B634664711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PA 2023" sheetId="14" r:id="rId1"/>
  </sheets>
  <definedNames>
    <definedName name="_xlnm._FilterDatabase" localSheetId="0" hidden="1">'PA 2023'!$A$8:$BV$29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" i="14" l="1"/>
  <c r="U10" i="14"/>
  <c r="AB10" i="14"/>
  <c r="AA11" i="14"/>
  <c r="U11" i="14"/>
  <c r="AB11" i="14"/>
  <c r="AA12" i="14"/>
  <c r="P12" i="14"/>
  <c r="U12" i="14"/>
  <c r="AB12" i="14"/>
  <c r="AA13" i="14"/>
  <c r="U13" i="14"/>
  <c r="AB13" i="14"/>
  <c r="AA14" i="14"/>
  <c r="P17" i="14"/>
  <c r="U14" i="14"/>
  <c r="AB14" i="14"/>
  <c r="AA19" i="14"/>
  <c r="U19" i="14"/>
  <c r="AB19" i="14"/>
  <c r="AA20" i="14"/>
  <c r="P20" i="14"/>
  <c r="P23" i="14"/>
  <c r="U20" i="14"/>
  <c r="AB20" i="14"/>
  <c r="AA27" i="14"/>
  <c r="P27" i="14"/>
  <c r="P28" i="14"/>
  <c r="U27" i="14"/>
  <c r="AB27" i="14"/>
  <c r="AA9" i="14"/>
  <c r="AA30" i="14"/>
  <c r="P9" i="14"/>
  <c r="U9" i="14"/>
  <c r="U30" i="14"/>
  <c r="AB30" i="14"/>
  <c r="AB9" i="14"/>
  <c r="A30" i="14" a="1"/>
  <c r="A30" i="14"/>
  <c r="N13" i="14"/>
  <c r="N27" i="14"/>
  <c r="N20" i="14"/>
  <c r="N19" i="14"/>
  <c r="N9" i="14"/>
  <c r="N14" i="14"/>
  <c r="N12" i="14"/>
  <c r="N11" i="14"/>
  <c r="N10" i="14"/>
  <c r="Z30" i="14"/>
  <c r="Y30" i="14"/>
  <c r="X30" i="14"/>
  <c r="W30" i="14"/>
  <c r="Q30" i="14"/>
  <c r="R30" i="14"/>
  <c r="S30" i="14"/>
  <c r="T30" i="14"/>
  <c r="P30" i="14"/>
  <c r="V3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<sst xmlns="http://schemas.openxmlformats.org/spreadsheetml/2006/main" count="217" uniqueCount="104">
  <si>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</si>
  <si>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</si>
  <si>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</si>
  <si>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</si>
  <si>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</si>
  <si>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</si>
  <si>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</si>
  <si>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</si>
  <si>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</si>
  <si>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</si>
  <si>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</si>
  <si>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</si>
  <si>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</si>
  <si>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</si>
  <si>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</si>
  <si>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</si>
  <si>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</si>
  <si>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</si>
  <si>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</si>
  <si>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</si>
  <si>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</si>
  <si>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</si>
  <si>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</si>
  <si>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</si>
  <si>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</si>
  <si>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</si>
  <si>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</si>
  <si>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</si>
  <si>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</si>
  <si>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</si>
  <si>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</si>
  <si>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</si>
  <si>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</si>
  <si>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</si>
  <si>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</si>
  <si>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</si>
  <si>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</si>
  <si>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</si>
  <si>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</si>
  <si>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</si>
  <si>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</si>
  <si>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</si>
  <si>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</si>
  <si>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</si>
  <si>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</si>
  <si>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</si>
  <si>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</si>
  <si>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</si>
  <si>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</si>
  <si>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</si>
  <si>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</si>
  <si>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IMPLEMENTACIÓN DE ACCIONES DE FORTALECIMIENTO A LA GESTIÓN DEL RIESGO DE DESASTRES EN EL MUNICIPIO DE BUCARAMANGA</t>
  </si>
  <si>
    <t>Código BPIN</t>
  </si>
  <si>
    <t>RECURSOS COMPROMETIDOS</t>
  </si>
  <si>
    <t>IMPLEMENTACIÓN DE ACCIONES PARA  EL CONOCIMIENTO E IDENTIFICACION DEL RIESGO A TRAVÉS DE LA UNIDAD MUNICIPAL DE GESTIÓN DEL RIESGO DEL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</si>
  <si>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</si>
  <si>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</si>
  <si>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UMGR - Genderson Robles Muñoz</t>
  </si>
  <si>
    <t xml:space="preserve"> PLAN DE ACCIÓN - PLAN DE DESARROLLO MUNICIPAL
SECRETARÍA DEL INTERIOR - UMGR</t>
  </si>
  <si>
    <t>Realizar 9 estudios en áreas o zonas con situaciones de riesgo.</t>
  </si>
  <si>
    <t>Número de estudios en áreas o zonas con situaciones de riesgo realizados.</t>
  </si>
  <si>
    <t>TOTAL COMPROMETIDO</t>
  </si>
  <si>
    <t>Actualizar e implementar el plan Municipal de Gestión del Riesgo</t>
  </si>
  <si>
    <t>Formular la estrategia para respuesta a Emergencias EMRE</t>
  </si>
  <si>
    <t xml:space="preserve">Mantener la atención a las familias en emergencias naturales </t>
  </si>
  <si>
    <t>Apoyar la elaboración de los planes barriales de gestión del riesgo para incorporarlos en el sistema municipal de Gestión del Riesgo</t>
  </si>
  <si>
    <t>Realizar seguimiento al desarrollo de las obras de mitigación en zonas de riesgo</t>
  </si>
  <si>
    <t>Apoyar a daminficados por desastres naturales  con la entrega de subsidios de arrendamiento en el Municipio de Bucaramanga.</t>
  </si>
  <si>
    <t>Suministrar ayudas humanitarias alimentarias para damnificados por emergencia o desastre en el municipio de Bucaramanga.
Suministrar ayudas humanitarias de aseo para damnificados por emergencia o desastre en el municipio de Bucaramanga.
Proporcionar ayudas para alojamiento temporal de damnificados por emergencia o desastre en el municipio de Bucaramanga.
Suministrar ayudas humanitarias tipo KIT de cocina para damnificados por emergencia o desastre en el municipio de Bucaramanga.</t>
  </si>
  <si>
    <t>2.3.2.02.02.008.4503003.83990.201</t>
  </si>
  <si>
    <t>2.3.2.02.02.008.4503003.83990.201
2.3.2.01.01.005.02.03.01.01.4503003.47813.201</t>
  </si>
  <si>
    <t>2.3.2.02.02.009.4503028.97990.201</t>
  </si>
  <si>
    <t>Formular e implementar 1 estrategia de respuesta a emergencia - EMRE que contenga el protocolo de atención de emergencias por calidad del aire.</t>
  </si>
  <si>
    <t>APORTES FINANCIEROS PARA GARANTIZAR LA RECEPCIÓN DE RESIDUOS SÓLIDOS URBANOS EN EL PREDIO DENOMINADO "EL CARRASCO" DEL MUNICIPIO DE BUCARAMANGA</t>
  </si>
  <si>
    <t>CONSTRUCCIÓN CANALIZACIÓN DE CAUCES QUEBRADA LA FLORA Y LA IGLESIA PARTE ALTA E INTERCEPTORES: LA FLORA II Y LA IGLESIA PARTE ALTA MUNICIPIO DE BUCARAMANGA, SANTANDER</t>
  </si>
  <si>
    <t>Meta no programada para la vigencia</t>
  </si>
  <si>
    <t>2.3.2.02.02.005.3203047.53234.501</t>
  </si>
  <si>
    <t>2.3.2.02.02.009.4003010.94332.201</t>
  </si>
  <si>
    <t>2.3.2.02.02.008.3202044.83221.201</t>
  </si>
  <si>
    <t>2.3.2.02.02.005.3205018.53290.201</t>
  </si>
  <si>
    <t>2.3.2.02.02.005.3205018.53290.201
2.3.2.02.02.005.3205018.53290.800</t>
  </si>
  <si>
    <t>CONSTRUCCIÓN DE OBRAS DE MITIGACIÓN Y ESTABILIZACIÓN EN LOS SECTORES LA GLORIA, NAZARETH Y PABLO VI DEL MUNICIPIO DE BUCARAMANGA -DEPARTAMENTO DE SANTANDER</t>
  </si>
  <si>
    <t>CONSTRUCCION DE OBRAS DE MITIGACION Y ESTABILIZACION EN EL BARRIO GAITAN, ESCARPA NORTE, SECCIONES 1-2-3 DEL MUNICIPIO DE BUCARAMANGA, DEPARTAMENTO DE SANTANDER</t>
  </si>
  <si>
    <t>CONSTRUCCIÓN DE OBRAS DE MITIGACIÓN VIAL PRODUCTO DE LA DECLARATORIA DE CALAMIDAD ORIGINADA POR LA SEGUNDA TEMPORADA DE LLUVIAS 2022 - FENOMENO DE LA NIÑA DEL MUNICIPIO BUCARAMANGA, SANTANDER, 127</t>
  </si>
  <si>
    <t>ESTUDIOS Y DISEÑOS PARA LAS OBRAS DE MITIGACIÓN SECTORES MIRAMANGA LA INDEPENDENCIA GAITÁN JOSE ANTONIO GALÁN CLUB GALLINERAL Y CRISTAL BAJO PRODUCTO DE LA DECLARATORIA DE CALAMIDAD PÚBLICA DEL MUNICIPIO DE BUCARAMANGA SANTANDER, 002</t>
  </si>
  <si>
    <t>CONSTRUCCION DE OBRAS DE MITIGACION Y RECUPERACION VIAL DE LOS SECTORES AFECTADOS EN EL MARCO DE LA DECLARATORIA DE CALAMIDAD PUBLICA EN EL MUNICIPIO DE BUCARAMANGA, SANTANDER.</t>
  </si>
  <si>
    <t xml:space="preserve">2.3.2.02.02.005.4003012.54590.201
2.3.2.02.02.005.4003012.54590.501
</t>
  </si>
  <si>
    <t>2.3.2.02.02.005.4003010.83326.501</t>
  </si>
  <si>
    <t>AUNAR ESFUERZOS ENTRE EL MUNICIPIO DE BUCARAMANGA Y LA EMPRESA DE ASEO DE BUCARAMANGA S.A E.S.P.  PARA LA CONSTRUCCIÓN DE OBRAS Y ADECUACIONES NECESARIAS PARA LA POTENCIALIZACIÓN DE LA PLANTA DE TRATAMIENTO DE LIXIVIADOS DEL SITIO DE DISPOSICIÓN FINAL “EL CARRASCO” DEL MUNICIPIO DE BUCARAMANGA</t>
  </si>
  <si>
    <t>CONSTRUCCION DE OBRAS Y ADECUACIONES NECESARIAS PARA LA POTENCIALIZACION DE LA PLANTA DE TRATAMIENTO DE LIXIVIADOS EN EL SITIO DE DISPOSICIÓN FINAL "EL CARRASCO" DEL MUNICIPIO DE BUCARAMANGA</t>
  </si>
  <si>
    <t>AMPLIACION DE LA CAPACIDAD DEL SITIO DE DISPOSICIÓN FINAL EL CARRASCO ETAPA 1A -1 F EN EL MUNICIPIO DE BUCARAMANGA</t>
  </si>
  <si>
    <t>DESARROLLO DE LAS ACTIVIDADES DE ADECUACIÓN CORRESPONDIENTES A LAS ETAPAS 1A HASTA 1F DEL ESTUDIO GEOTÉCNICO N° 5030 DENOMINADO “ESTUDIOS Y DISEÑOS GEOTÉCNICOS PARA LA ESTABILIZACIÓN, ADECUACIÓN Y AUMENTO DE LA CAPACIDAD DEL SITIO DE DISPOSICIÓN FINAL “EL CARRASCO”.</t>
  </si>
  <si>
    <t>AVANCE FÍSICO</t>
  </si>
  <si>
    <t>2.3.2.02.02.005.3205018.53290.201
2.3.2.02.02.005.3205018.53290.800
Pendiente por incluir en proyecto $70.679.371,48</t>
  </si>
  <si>
    <t>2.3.2.02.02.008.3205018.83990.201
Pendiente por incluir $192.122.141</t>
  </si>
  <si>
    <t>CONSTRUCCIÓN DE OBRAS DE MITIGACIÓN Y APOYO AL SECTOR DE PUNTA PARAISO EN EL MARCO DE LA DECLARATORIA DE CALAMIDAD PUBLICA EN EL MUNICIPIO DE BUCARAMANGA</t>
  </si>
  <si>
    <t>2.3.2.02.02.005.4503022.53290.201</t>
  </si>
  <si>
    <t xml:space="preserve">2.3.2.02.01.003.4503028.3815099.201
2.3.2.02.01.003.4503004.3899997.201
</t>
  </si>
  <si>
    <t>ASISTENCIA HUMANITARIA A TRAVÉS DE SUBSIDIOS DE ARRENDAMIENTO TEMPORAL PARA LA ATENCION DE DAMNIFICADOS POR EMERGENCIAS O DESASTRES NATURALES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</si>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</sst>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5" formatCode="dd/mm/yyyy;@"/>
    <numFmt numFmtId="166" formatCode="_-&quot;$&quot;\ * #,##0_-;\-&quot;$&quot;\ * #,##0_-;_-&quot;$&quot;\ * &quot;-&quot;??_-;_-@_-"/>
    <numFmt numFmtId="167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2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6" fillId="2" borderId="2" xfId="108" applyFont="1" applyFill="1" applyBorder="1" applyAlignment="1">
      <alignment vertical="center"/>
    </xf>
    <xf numFmtId="166" fontId="6" fillId="2" borderId="2" xfId="112" applyNumberFormat="1" applyFont="1" applyFill="1" applyBorder="1" applyAlignment="1">
      <alignment vertical="center"/>
    </xf>
    <xf numFmtId="166" fontId="7" fillId="2" borderId="2" xfId="112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left" vertical="center" wrapText="1"/>
    </xf>
    <xf numFmtId="0" fontId="6" fillId="2" borderId="6" xfId="108" applyFont="1" applyFill="1" applyBorder="1" applyAlignment="1">
      <alignment horizontal="left" vertical="center" wrapText="1"/>
    </xf>
    <xf numFmtId="9" fontId="6" fillId="0" borderId="2" xfId="107" applyFont="1" applyFill="1" applyBorder="1" applyAlignment="1">
      <alignment horizontal="left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0" borderId="1" xfId="11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2" xfId="109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167" fontId="6" fillId="0" borderId="2" xfId="110" applyNumberFormat="1" applyFont="1" applyFill="1" applyBorder="1" applyAlignment="1">
      <alignment horizontal="left" vertical="center" wrapText="1"/>
    </xf>
    <xf numFmtId="167" fontId="6" fillId="0" borderId="2" xfId="0" applyNumberFormat="1" applyFont="1" applyBorder="1" applyAlignment="1">
      <alignment horizontal="right"/>
    </xf>
    <xf numFmtId="5" fontId="6" fillId="0" borderId="2" xfId="110" applyNumberFormat="1" applyFont="1" applyFill="1" applyBorder="1" applyAlignment="1">
      <alignment vertical="center" wrapText="1"/>
    </xf>
    <xf numFmtId="167" fontId="6" fillId="0" borderId="2" xfId="0" applyNumberFormat="1" applyFont="1" applyBorder="1" applyAlignment="1">
      <alignment horizontal="right" vertical="center"/>
    </xf>
    <xf numFmtId="0" fontId="5" fillId="3" borderId="0" xfId="108" applyFill="1" applyAlignment="1">
      <alignment vertical="top"/>
    </xf>
    <xf numFmtId="0" fontId="5" fillId="3" borderId="0" xfId="108" applyFill="1" applyAlignment="1">
      <alignment horizontal="left" vertical="center" wrapText="1"/>
    </xf>
    <xf numFmtId="0" fontId="5" fillId="3" borderId="0" xfId="108" applyFill="1" applyAlignment="1">
      <alignment horizontal="center" vertical="top"/>
    </xf>
    <xf numFmtId="167" fontId="5" fillId="3" borderId="0" xfId="108" applyNumberFormat="1" applyFill="1" applyAlignment="1">
      <alignment vertical="top"/>
    </xf>
    <xf numFmtId="0" fontId="5" fillId="3" borderId="0" xfId="108" applyFill="1" applyAlignment="1">
      <alignment vertical="top" wrapText="1"/>
    </xf>
    <xf numFmtId="0" fontId="5" fillId="0" borderId="0" xfId="108"/>
    <xf numFmtId="0" fontId="5" fillId="3" borderId="0" xfId="108" applyFill="1" applyAlignment="1">
      <alignment horizontal="center" vertical="center"/>
    </xf>
    <xf numFmtId="167" fontId="5" fillId="3" borderId="0" xfId="108" applyNumberFormat="1" applyFill="1" applyAlignment="1">
      <alignment horizontal="center" vertical="center"/>
    </xf>
    <xf numFmtId="0" fontId="5" fillId="3" borderId="0" xfId="108" applyFill="1" applyAlignment="1">
      <alignment horizontal="center" vertical="center" wrapText="1"/>
    </xf>
    <xf numFmtId="0" fontId="5" fillId="0" borderId="0" xfId="108" applyAlignment="1">
      <alignment horizontal="center" vertical="center"/>
    </xf>
    <xf numFmtId="0" fontId="5" fillId="0" borderId="0" xfId="108" applyAlignment="1">
      <alignment vertical="center"/>
    </xf>
    <xf numFmtId="9" fontId="9" fillId="0" borderId="2" xfId="0" applyNumberFormat="1" applyFont="1" applyBorder="1" applyAlignment="1">
      <alignment horizontal="center" vertical="center"/>
    </xf>
    <xf numFmtId="167" fontId="7" fillId="2" borderId="2" xfId="110" applyNumberFormat="1" applyFont="1" applyFill="1" applyBorder="1" applyAlignment="1">
      <alignment vertical="center" wrapText="1"/>
    </xf>
    <xf numFmtId="0" fontId="5" fillId="3" borderId="0" xfId="108" applyFill="1" applyAlignment="1">
      <alignment horizontal="left" vertical="top" wrapText="1"/>
    </xf>
    <xf numFmtId="167" fontId="7" fillId="2" borderId="2" xfId="11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left" vertical="center" wrapText="1"/>
    </xf>
    <xf numFmtId="0" fontId="7" fillId="2" borderId="2" xfId="108" applyFont="1" applyFill="1" applyBorder="1" applyAlignment="1">
      <alignment vertical="center"/>
    </xf>
    <xf numFmtId="9" fontId="6" fillId="0" borderId="1" xfId="107" applyFont="1" applyFill="1" applyBorder="1" applyAlignment="1">
      <alignment horizontal="left" vertical="center" wrapText="1"/>
    </xf>
    <xf numFmtId="9" fontId="7" fillId="2" borderId="2" xfId="107" applyFont="1" applyFill="1" applyBorder="1" applyAlignment="1">
      <alignment horizontal="center" vertical="center"/>
    </xf>
    <xf numFmtId="44" fontId="6" fillId="2" borderId="2" xfId="112" applyFont="1" applyFill="1" applyBorder="1" applyAlignment="1">
      <alignment vertical="center"/>
    </xf>
    <xf numFmtId="44" fontId="7" fillId="2" borderId="2" xfId="112" applyFont="1" applyFill="1" applyBorder="1" applyAlignment="1">
      <alignment vertical="center"/>
    </xf>
    <xf numFmtId="167" fontId="6" fillId="3" borderId="2" xfId="110" applyNumberFormat="1" applyFont="1" applyFill="1" applyBorder="1" applyAlignment="1">
      <alignment horizontal="righ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0" fontId="7" fillId="2" borderId="1" xfId="108" applyFont="1" applyFill="1" applyBorder="1" applyAlignment="1">
      <alignment horizontal="center" vertical="center" wrapText="1"/>
    </xf>
    <xf numFmtId="0" fontId="7" fillId="2" borderId="3" xfId="108" applyFont="1" applyFill="1" applyBorder="1" applyAlignment="1">
      <alignment horizontal="center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167" fontId="7" fillId="2" borderId="3" xfId="110" applyNumberFormat="1" applyFont="1" applyFill="1" applyBorder="1" applyAlignment="1">
      <alignment horizontal="right" vertical="center" wrapText="1"/>
    </xf>
    <xf numFmtId="9" fontId="6" fillId="0" borderId="1" xfId="111" applyFont="1" applyFill="1" applyBorder="1" applyAlignment="1">
      <alignment horizontal="center" vertical="center" wrapText="1"/>
    </xf>
    <xf numFmtId="9" fontId="6" fillId="0" borderId="4" xfId="111" applyFont="1" applyFill="1" applyBorder="1" applyAlignment="1">
      <alignment horizontal="center" vertical="center" wrapText="1"/>
    </xf>
    <xf numFmtId="9" fontId="6" fillId="0" borderId="3" xfId="11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5" fontId="6" fillId="0" borderId="1" xfId="110" applyNumberFormat="1" applyFont="1" applyFill="1" applyBorder="1" applyAlignment="1">
      <alignment horizontal="center" vertical="center" wrapText="1"/>
    </xf>
    <xf numFmtId="5" fontId="6" fillId="0" borderId="4" xfId="110" applyNumberFormat="1" applyFont="1" applyFill="1" applyBorder="1" applyAlignment="1">
      <alignment horizontal="center" vertical="center" wrapText="1"/>
    </xf>
    <xf numFmtId="5" fontId="6" fillId="0" borderId="3" xfId="11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2" borderId="4" xfId="107" applyFont="1" applyFill="1" applyBorder="1" applyAlignment="1">
      <alignment horizontal="center" vertical="center" wrapText="1"/>
    </xf>
    <xf numFmtId="9" fontId="6" fillId="2" borderId="3" xfId="107" applyFont="1" applyFill="1" applyBorder="1" applyAlignment="1">
      <alignment horizontal="center" vertical="center" wrapText="1"/>
    </xf>
    <xf numFmtId="167" fontId="7" fillId="2" borderId="1" xfId="110" applyNumberFormat="1" applyFont="1" applyFill="1" applyBorder="1" applyAlignment="1">
      <alignment vertical="center" wrapText="1"/>
    </xf>
    <xf numFmtId="167" fontId="7" fillId="2" borderId="4" xfId="110" applyNumberFormat="1" applyFont="1" applyFill="1" applyBorder="1" applyAlignment="1">
      <alignment vertical="center" wrapText="1"/>
    </xf>
    <xf numFmtId="167" fontId="7" fillId="2" borderId="3" xfId="110" applyNumberFormat="1" applyFont="1" applyFill="1" applyBorder="1" applyAlignment="1">
      <alignment vertical="center" wrapText="1"/>
    </xf>
    <xf numFmtId="9" fontId="9" fillId="0" borderId="2" xfId="0" applyNumberFormat="1" applyFont="1" applyBorder="1" applyAlignment="1">
      <alignment horizontal="center" vertical="center"/>
    </xf>
    <xf numFmtId="167" fontId="3" fillId="0" borderId="2" xfId="110" applyNumberFormat="1" applyFont="1" applyFill="1" applyBorder="1" applyAlignment="1">
      <alignment horizontal="right" vertical="center" wrapText="1"/>
    </xf>
    <xf numFmtId="167" fontId="3" fillId="0" borderId="0" xfId="0" applyNumberFormat="1" applyFont="1" applyAlignment="1">
      <alignment horizontal="right"/>
    </xf>
    <xf numFmtId="167" fontId="3" fillId="0" borderId="3" xfId="110" applyNumberFormat="1" applyFont="1" applyFill="1" applyBorder="1" applyAlignment="1">
      <alignment horizontal="right" vertical="center" wrapText="1"/>
    </xf>
    <xf numFmtId="9" fontId="7" fillId="2" borderId="2" xfId="111" applyFont="1" applyFill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 2" xfId="110" xr:uid="{40C1039A-B1A1-420C-9517-31F1234C1747}"/>
    <cellStyle name="Moneda 3" xfId="112" xr:uid="{EA35477E-CB88-4394-80C1-94BAB4022D9C}"/>
    <cellStyle name="Normal" xfId="0" builtinId="0"/>
    <cellStyle name="Normal 2" xfId="108" xr:uid="{00000000-0005-0000-0000-00006D000000}"/>
    <cellStyle name="Normal 2 2" xfId="109" xr:uid="{A83521B7-6ABF-43A7-AB61-EFF1EC6884BA}"/>
    <cellStyle name="Porcentaje" xfId="107" builtinId="5"/>
    <cellStyle name="Porcentaje 2" xfId="111" xr:uid="{415335B6-E015-47D7-80BD-53BAF577034C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314934</xdr:colOff>
      <xdr:row>0</xdr:row>
      <xdr:rowOff>38100</xdr:rowOff>
    </xdr:from>
    <xdr:to>
      <xdr:col>1</xdr:col>
      <xdr:colOff>476087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34" y="38100"/>
          <a:ext cx="613591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0"/>
  <sheetViews>
    <sheetView showGridLines="0" tabSelected="1" topLeftCell="S1" zoomScale="55" zoomScaleNormal="55" workbookViewId="0">
      <pane ySplit="8" topLeftCell="A26" activePane="bottomLeft" state="frozen"/>
      <selection pane="bottomLeft" activeCell="M31" sqref="M31"/>
    </sheetView>
  </sheetViews>
  <sheetFormatPr baseColWidth="10" defaultColWidth="11.09765625" defaultRowHeight="13.8" x14ac:dyDescent="0.25"/>
  <cols>
    <col min="1" max="1" width="5.8984375" customWidth="1"/>
    <col min="2" max="4" width="26.5" customWidth="1"/>
    <col min="5" max="6" width="53.5" customWidth="1"/>
    <col min="7" max="7" width="16.09765625" bestFit="1" customWidth="1"/>
    <col min="8" max="8" width="51.59765625" customWidth="1"/>
    <col min="9" max="9" width="50.19921875" customWidth="1"/>
    <col min="10" max="11" width="13.8984375" customWidth="1"/>
    <col min="12" max="14" width="14.8984375" customWidth="1"/>
    <col min="15" max="15" width="34.5" customWidth="1"/>
    <col min="16" max="16" width="21.3984375" bestFit="1" customWidth="1"/>
    <col min="17" max="19" width="16" customWidth="1"/>
    <col min="20" max="20" width="23.5" customWidth="1"/>
    <col min="21" max="21" width="26.69921875" customWidth="1"/>
    <col min="22" max="22" width="27.19921875" customWidth="1"/>
    <col min="23" max="26" width="16.8984375" customWidth="1"/>
    <col min="27" max="27" width="29.19921875" customWidth="1"/>
    <col min="28" max="28" width="16.09765625" customWidth="1"/>
    <col min="29" max="29" width="19.3984375" customWidth="1"/>
    <col min="30" max="31" width="22" customWidth="1"/>
    <col min="32" max="74" width="11.09765625" customWidth="1"/>
  </cols>
  <sheetData>
    <row r="1" spans="1:74" s="2" customFormat="1" ht="14.1" customHeight="1" x14ac:dyDescent="0.25">
      <c r="A1" s="74"/>
      <c r="B1" s="75" t="s">
        <v>58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19" t="s">
        <v>99</v>
      </c>
      <c r="AD1" s="120"/>
      <c r="AE1" s="121"/>
    </row>
    <row r="2" spans="1:74" s="2" customFormat="1" x14ac:dyDescent="0.25">
      <c r="A2" s="74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119" t="s">
        <v>100</v>
      </c>
      <c r="AD2" s="120"/>
      <c r="AE2" s="121"/>
    </row>
    <row r="3" spans="1:74" s="2" customFormat="1" ht="14.1" customHeight="1" x14ac:dyDescent="0.25">
      <c r="A3" s="74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119" t="s">
        <v>101</v>
      </c>
      <c r="AD3" s="120"/>
      <c r="AE3" s="121"/>
    </row>
    <row r="4" spans="1:74" s="2" customFormat="1" x14ac:dyDescent="0.25">
      <c r="A4" s="74"/>
      <c r="B4" s="76"/>
      <c r="C4" s="76"/>
      <c r="D4" s="77"/>
      <c r="E4" s="77"/>
      <c r="F4" s="77"/>
      <c r="G4" s="77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119" t="s">
        <v>102</v>
      </c>
      <c r="AD4" s="120"/>
      <c r="AE4" s="121"/>
    </row>
    <row r="5" spans="1:74" s="40" customFormat="1" x14ac:dyDescent="0.25">
      <c r="A5" s="78" t="s">
        <v>26</v>
      </c>
      <c r="B5" s="78"/>
      <c r="C5" s="78"/>
      <c r="D5" s="79">
        <v>45280</v>
      </c>
      <c r="E5" s="79"/>
      <c r="F5" s="79"/>
      <c r="G5" s="79"/>
      <c r="H5" s="35"/>
      <c r="I5" s="36"/>
      <c r="J5" s="35"/>
      <c r="K5" s="35"/>
      <c r="L5" s="37"/>
      <c r="M5" s="37"/>
      <c r="N5" s="37"/>
      <c r="O5" s="37"/>
      <c r="P5" s="38"/>
      <c r="Q5" s="38"/>
      <c r="R5" s="38"/>
      <c r="S5" s="35"/>
      <c r="T5" s="35"/>
      <c r="U5"/>
      <c r="V5" s="35"/>
      <c r="W5"/>
      <c r="X5"/>
      <c r="Y5"/>
      <c r="Z5"/>
      <c r="AA5"/>
      <c r="AB5" s="37"/>
      <c r="AC5" s="35"/>
      <c r="AD5" s="39"/>
      <c r="AE5" s="4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44" customFormat="1" x14ac:dyDescent="0.25">
      <c r="A6" s="80" t="s">
        <v>27</v>
      </c>
      <c r="B6" s="81"/>
      <c r="C6" s="82"/>
      <c r="D6" s="83">
        <v>45275</v>
      </c>
      <c r="E6" s="83"/>
      <c r="F6" s="83"/>
      <c r="G6" s="84"/>
      <c r="H6" s="35"/>
      <c r="I6" s="36"/>
      <c r="J6" s="35"/>
      <c r="K6" s="35"/>
      <c r="L6" s="37"/>
      <c r="M6" s="41"/>
      <c r="N6" s="41"/>
      <c r="O6" s="41"/>
      <c r="P6" s="42"/>
      <c r="Q6" s="42"/>
      <c r="R6" s="41"/>
      <c r="S6" s="41"/>
      <c r="T6" s="41"/>
      <c r="U6"/>
      <c r="V6" s="41"/>
      <c r="W6"/>
      <c r="X6"/>
      <c r="Y6"/>
      <c r="Z6"/>
      <c r="AA6"/>
      <c r="AB6" s="41"/>
      <c r="AC6" s="41"/>
      <c r="AD6" s="43"/>
      <c r="AE6" s="3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45" customFormat="1" x14ac:dyDescent="0.25">
      <c r="A7" s="85" t="s">
        <v>9</v>
      </c>
      <c r="B7" s="86"/>
      <c r="C7" s="86"/>
      <c r="D7" s="86"/>
      <c r="E7" s="86"/>
      <c r="F7" s="87"/>
      <c r="G7" s="85" t="s">
        <v>10</v>
      </c>
      <c r="H7" s="86"/>
      <c r="I7" s="86"/>
      <c r="J7" s="86"/>
      <c r="K7" s="87"/>
      <c r="L7" s="85" t="s">
        <v>22</v>
      </c>
      <c r="M7" s="86"/>
      <c r="N7" s="86"/>
      <c r="O7" s="19"/>
      <c r="P7" s="85" t="s">
        <v>20</v>
      </c>
      <c r="Q7" s="86"/>
      <c r="R7" s="86"/>
      <c r="S7" s="86"/>
      <c r="T7" s="86"/>
      <c r="U7" s="87"/>
      <c r="V7" s="88" t="s">
        <v>53</v>
      </c>
      <c r="W7" s="88"/>
      <c r="X7" s="88"/>
      <c r="Y7" s="88"/>
      <c r="Z7" s="88"/>
      <c r="AA7" s="88"/>
      <c r="AB7" s="62" t="s">
        <v>15</v>
      </c>
      <c r="AC7" s="62" t="s">
        <v>23</v>
      </c>
      <c r="AD7" s="73" t="s">
        <v>21</v>
      </c>
      <c r="AE7" s="7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40" customFormat="1" ht="41.4" x14ac:dyDescent="0.25">
      <c r="A8" s="4" t="s">
        <v>25</v>
      </c>
      <c r="B8" s="5" t="s">
        <v>0</v>
      </c>
      <c r="C8" s="4" t="s">
        <v>5</v>
      </c>
      <c r="D8" s="4" t="s">
        <v>1</v>
      </c>
      <c r="E8" s="4" t="s">
        <v>6</v>
      </c>
      <c r="F8" s="5" t="s">
        <v>16</v>
      </c>
      <c r="G8" s="5" t="s">
        <v>52</v>
      </c>
      <c r="H8" s="5" t="s">
        <v>2</v>
      </c>
      <c r="I8" s="15" t="s">
        <v>14</v>
      </c>
      <c r="J8" s="5" t="s">
        <v>18</v>
      </c>
      <c r="K8" s="5" t="s">
        <v>19</v>
      </c>
      <c r="L8" s="5" t="s">
        <v>3</v>
      </c>
      <c r="M8" s="5" t="s">
        <v>4</v>
      </c>
      <c r="N8" s="5" t="s">
        <v>92</v>
      </c>
      <c r="O8" s="5" t="s">
        <v>8</v>
      </c>
      <c r="P8" s="5" t="s">
        <v>29</v>
      </c>
      <c r="Q8" s="5" t="s">
        <v>7</v>
      </c>
      <c r="R8" s="5" t="s">
        <v>24</v>
      </c>
      <c r="S8" s="5" t="s">
        <v>28</v>
      </c>
      <c r="T8" s="5" t="s">
        <v>11</v>
      </c>
      <c r="U8" s="5" t="s">
        <v>17</v>
      </c>
      <c r="V8" s="14" t="s">
        <v>29</v>
      </c>
      <c r="W8" s="14" t="s">
        <v>7</v>
      </c>
      <c r="X8" s="14" t="s">
        <v>24</v>
      </c>
      <c r="Y8" s="14" t="s">
        <v>28</v>
      </c>
      <c r="Z8" s="14" t="s">
        <v>11</v>
      </c>
      <c r="AA8" s="14" t="s">
        <v>61</v>
      </c>
      <c r="AB8" s="63"/>
      <c r="AC8" s="63"/>
      <c r="AD8" s="5" t="s">
        <v>12</v>
      </c>
      <c r="AE8" s="5" t="s">
        <v>13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30" customFormat="1" ht="63" customHeight="1" x14ac:dyDescent="0.25">
      <c r="A9" s="1">
        <v>169</v>
      </c>
      <c r="B9" s="22" t="s">
        <v>31</v>
      </c>
      <c r="C9" s="22" t="s">
        <v>32</v>
      </c>
      <c r="D9" s="22" t="s">
        <v>33</v>
      </c>
      <c r="E9" s="50" t="s">
        <v>34</v>
      </c>
      <c r="F9" s="23" t="s">
        <v>35</v>
      </c>
      <c r="G9" s="24">
        <v>2021680010146</v>
      </c>
      <c r="H9" s="23" t="s">
        <v>54</v>
      </c>
      <c r="I9" s="25" t="s">
        <v>62</v>
      </c>
      <c r="J9" s="26">
        <v>44927</v>
      </c>
      <c r="K9" s="26">
        <v>45291</v>
      </c>
      <c r="L9" s="27">
        <v>2</v>
      </c>
      <c r="M9" s="20">
        <v>0.91600000000000004</v>
      </c>
      <c r="N9" s="46">
        <f t="shared" ref="N9:N14" si="0">IFERROR(IF(M9/L9&gt;100%,100%,M9/L9),"-")</f>
        <v>0.45800000000000002</v>
      </c>
      <c r="O9" s="17" t="s">
        <v>70</v>
      </c>
      <c r="P9" s="6">
        <f>419048843+104201157</f>
        <v>523250000</v>
      </c>
      <c r="Q9" s="6"/>
      <c r="R9" s="6"/>
      <c r="S9" s="6"/>
      <c r="T9" s="6"/>
      <c r="U9" s="47">
        <f>SUM(P9:T9)</f>
        <v>523250000</v>
      </c>
      <c r="V9" s="115">
        <v>437354486.99999994</v>
      </c>
      <c r="W9" s="115"/>
      <c r="X9" s="115"/>
      <c r="Y9" s="115"/>
      <c r="Z9" s="115"/>
      <c r="AA9" s="49">
        <f>SUM(V9:Z9)</f>
        <v>437354486.99999994</v>
      </c>
      <c r="AB9" s="21">
        <f>IFERROR(AA9/U9,"-")</f>
        <v>0.83584230673674142</v>
      </c>
      <c r="AC9" s="28"/>
      <c r="AD9" s="29" t="s">
        <v>30</v>
      </c>
      <c r="AE9" s="25" t="s">
        <v>57</v>
      </c>
    </row>
    <row r="10" spans="1:74" s="30" customFormat="1" ht="55.2" x14ac:dyDescent="0.25">
      <c r="A10" s="1">
        <v>170</v>
      </c>
      <c r="B10" s="25" t="s">
        <v>31</v>
      </c>
      <c r="C10" s="25" t="s">
        <v>32</v>
      </c>
      <c r="D10" s="25" t="s">
        <v>33</v>
      </c>
      <c r="E10" s="50" t="s">
        <v>59</v>
      </c>
      <c r="F10" s="23" t="s">
        <v>60</v>
      </c>
      <c r="G10" s="24"/>
      <c r="H10" s="23" t="s">
        <v>75</v>
      </c>
      <c r="I10" s="25"/>
      <c r="J10" s="26">
        <v>44927</v>
      </c>
      <c r="K10" s="26">
        <v>45291</v>
      </c>
      <c r="L10" s="27">
        <v>0</v>
      </c>
      <c r="M10" s="20">
        <v>0</v>
      </c>
      <c r="N10" s="46" t="str">
        <f t="shared" si="0"/>
        <v>-</v>
      </c>
      <c r="O10" s="31"/>
      <c r="P10" s="6"/>
      <c r="Q10" s="6"/>
      <c r="R10" s="6"/>
      <c r="S10" s="6"/>
      <c r="T10" s="32"/>
      <c r="U10" s="47">
        <f>SUM(P10:T10)</f>
        <v>0</v>
      </c>
      <c r="V10" s="115"/>
      <c r="W10" s="115"/>
      <c r="X10" s="115"/>
      <c r="Y10" s="115"/>
      <c r="Z10" s="115"/>
      <c r="AA10" s="49">
        <f>SUM(V10:Z10)</f>
        <v>0</v>
      </c>
      <c r="AB10" s="21" t="str">
        <f>IFERROR(AA10/U10,"-")</f>
        <v>-</v>
      </c>
      <c r="AC10" s="28"/>
      <c r="AD10" s="29" t="s">
        <v>30</v>
      </c>
      <c r="AE10" s="25" t="s">
        <v>57</v>
      </c>
    </row>
    <row r="11" spans="1:74" s="30" customFormat="1" ht="55.2" x14ac:dyDescent="0.25">
      <c r="A11" s="1">
        <v>171</v>
      </c>
      <c r="B11" s="25" t="s">
        <v>31</v>
      </c>
      <c r="C11" s="25" t="s">
        <v>32</v>
      </c>
      <c r="D11" s="25" t="s">
        <v>33</v>
      </c>
      <c r="E11" s="50" t="s">
        <v>36</v>
      </c>
      <c r="F11" s="23" t="s">
        <v>37</v>
      </c>
      <c r="G11" s="24"/>
      <c r="H11" s="23" t="s">
        <v>75</v>
      </c>
      <c r="I11" s="25"/>
      <c r="J11" s="26">
        <v>44927</v>
      </c>
      <c r="K11" s="26">
        <v>45291</v>
      </c>
      <c r="L11" s="27">
        <v>0</v>
      </c>
      <c r="M11" s="20">
        <v>0</v>
      </c>
      <c r="N11" s="46" t="str">
        <f t="shared" si="0"/>
        <v>-</v>
      </c>
      <c r="O11" s="17"/>
      <c r="P11" s="6"/>
      <c r="Q11" s="6"/>
      <c r="R11" s="6"/>
      <c r="S11" s="6"/>
      <c r="T11" s="6"/>
      <c r="U11" s="47">
        <f>SUM(P11:T11)</f>
        <v>0</v>
      </c>
      <c r="V11" s="115">
        <v>0</v>
      </c>
      <c r="W11" s="115"/>
      <c r="X11" s="115"/>
      <c r="Y11" s="115"/>
      <c r="Z11" s="115"/>
      <c r="AA11" s="49">
        <f>SUM(V11:Z11)</f>
        <v>0</v>
      </c>
      <c r="AB11" s="21" t="str">
        <f>IFERROR(AA11/U11,"-")</f>
        <v>-</v>
      </c>
      <c r="AC11" s="28"/>
      <c r="AD11" s="29" t="s">
        <v>30</v>
      </c>
      <c r="AE11" s="25" t="s">
        <v>57</v>
      </c>
    </row>
    <row r="12" spans="1:74" s="30" customFormat="1" ht="55.2" x14ac:dyDescent="0.25">
      <c r="A12" s="1">
        <v>172</v>
      </c>
      <c r="B12" s="25" t="s">
        <v>31</v>
      </c>
      <c r="C12" s="25" t="s">
        <v>32</v>
      </c>
      <c r="D12" s="25" t="s">
        <v>38</v>
      </c>
      <c r="E12" s="50" t="s">
        <v>72</v>
      </c>
      <c r="F12" s="23" t="s">
        <v>39</v>
      </c>
      <c r="G12" s="24">
        <v>2021680010159</v>
      </c>
      <c r="H12" s="23" t="s">
        <v>51</v>
      </c>
      <c r="I12" s="25" t="s">
        <v>63</v>
      </c>
      <c r="J12" s="26">
        <v>44927</v>
      </c>
      <c r="K12" s="26">
        <v>45291</v>
      </c>
      <c r="L12" s="27">
        <v>1</v>
      </c>
      <c r="M12" s="20">
        <v>0.91600000000000004</v>
      </c>
      <c r="N12" s="46">
        <f t="shared" si="0"/>
        <v>0.91600000000000004</v>
      </c>
      <c r="O12" s="17" t="s">
        <v>69</v>
      </c>
      <c r="P12" s="6">
        <f>67909768.6+16390231.4</f>
        <v>84300000</v>
      </c>
      <c r="Q12" s="6"/>
      <c r="R12" s="6"/>
      <c r="S12" s="6"/>
      <c r="T12" s="6"/>
      <c r="U12" s="47">
        <f>SUM(P12:T12)</f>
        <v>84300000</v>
      </c>
      <c r="V12" s="115">
        <v>39333333.329999998</v>
      </c>
      <c r="W12" s="116"/>
      <c r="X12" s="115"/>
      <c r="Y12" s="115"/>
      <c r="Z12" s="115"/>
      <c r="AA12" s="49">
        <f>SUM(V12:Z12)</f>
        <v>39333333.329999998</v>
      </c>
      <c r="AB12" s="21">
        <f>IFERROR(AA12/U12,"-")</f>
        <v>0.46658758398576511</v>
      </c>
      <c r="AC12" s="28"/>
      <c r="AD12" s="29" t="s">
        <v>30</v>
      </c>
      <c r="AE12" s="25" t="s">
        <v>57</v>
      </c>
    </row>
    <row r="13" spans="1:74" s="30" customFormat="1" ht="55.2" x14ac:dyDescent="0.25">
      <c r="A13" s="1">
        <v>173</v>
      </c>
      <c r="B13" s="25" t="s">
        <v>31</v>
      </c>
      <c r="C13" s="25" t="s">
        <v>32</v>
      </c>
      <c r="D13" s="25" t="s">
        <v>38</v>
      </c>
      <c r="E13" s="50" t="s">
        <v>40</v>
      </c>
      <c r="F13" s="23" t="s">
        <v>41</v>
      </c>
      <c r="G13" s="24">
        <v>2021680010159</v>
      </c>
      <c r="H13" s="23" t="s">
        <v>51</v>
      </c>
      <c r="I13" s="25" t="s">
        <v>65</v>
      </c>
      <c r="J13" s="26">
        <v>44927</v>
      </c>
      <c r="K13" s="26">
        <v>45291</v>
      </c>
      <c r="L13" s="27">
        <v>10</v>
      </c>
      <c r="M13" s="59">
        <v>0.5</v>
      </c>
      <c r="N13" s="46">
        <f>IFERROR(IF(M13/L13&gt;100%,100%,M13/L13),"-")</f>
        <v>0.05</v>
      </c>
      <c r="O13" s="17" t="s">
        <v>69</v>
      </c>
      <c r="P13" s="6">
        <v>97000000</v>
      </c>
      <c r="Q13" s="6"/>
      <c r="R13" s="6"/>
      <c r="S13" s="6"/>
      <c r="T13" s="6"/>
      <c r="U13" s="47">
        <f>SUM(P13:T13)</f>
        <v>97000000</v>
      </c>
      <c r="V13" s="115">
        <v>80000000</v>
      </c>
      <c r="W13" s="115"/>
      <c r="X13" s="115"/>
      <c r="Y13" s="115"/>
      <c r="Z13" s="115"/>
      <c r="AA13" s="49">
        <f>SUM(V13:Z13)</f>
        <v>80000000</v>
      </c>
      <c r="AB13" s="21">
        <f>IFERROR(AA13/U13,"-")</f>
        <v>0.82474226804123707</v>
      </c>
      <c r="AC13" s="28"/>
      <c r="AD13" s="29" t="s">
        <v>30</v>
      </c>
      <c r="AE13" s="25" t="s">
        <v>57</v>
      </c>
    </row>
    <row r="14" spans="1:74" s="30" customFormat="1" ht="55.2" x14ac:dyDescent="0.25">
      <c r="A14" s="1">
        <v>174</v>
      </c>
      <c r="B14" s="25" t="s">
        <v>31</v>
      </c>
      <c r="C14" s="25" t="s">
        <v>32</v>
      </c>
      <c r="D14" s="25" t="s">
        <v>38</v>
      </c>
      <c r="E14" s="50" t="s">
        <v>42</v>
      </c>
      <c r="F14" s="23" t="s">
        <v>43</v>
      </c>
      <c r="G14" s="24">
        <v>2021680010159</v>
      </c>
      <c r="H14" s="23" t="s">
        <v>51</v>
      </c>
      <c r="I14" s="25" t="s">
        <v>66</v>
      </c>
      <c r="J14" s="26">
        <v>44927</v>
      </c>
      <c r="K14" s="26">
        <v>45291</v>
      </c>
      <c r="L14" s="104">
        <v>1</v>
      </c>
      <c r="M14" s="103">
        <v>0.5</v>
      </c>
      <c r="N14" s="60">
        <f t="shared" si="0"/>
        <v>0.5</v>
      </c>
      <c r="O14" s="17" t="s">
        <v>69</v>
      </c>
      <c r="P14" s="6">
        <v>166000000</v>
      </c>
      <c r="Q14" s="6"/>
      <c r="R14" s="6"/>
      <c r="S14" s="6"/>
      <c r="T14" s="6"/>
      <c r="U14" s="98">
        <f>SUM(P14:T18)</f>
        <v>107410124550.48</v>
      </c>
      <c r="V14" s="115">
        <v>94200000</v>
      </c>
      <c r="W14" s="115"/>
      <c r="X14" s="115"/>
      <c r="Y14" s="115"/>
      <c r="Z14" s="115"/>
      <c r="AA14" s="99">
        <f>SUM(V14:Z18)</f>
        <v>107267644618.89001</v>
      </c>
      <c r="AB14" s="67">
        <f>IFERROR(AA14/U14,"-")</f>
        <v>0.99867349626316637</v>
      </c>
      <c r="AC14" s="100">
        <v>3743489786</v>
      </c>
      <c r="AD14" s="89" t="s">
        <v>30</v>
      </c>
      <c r="AE14" s="92" t="s">
        <v>57</v>
      </c>
    </row>
    <row r="15" spans="1:74" s="30" customFormat="1" ht="96.6" x14ac:dyDescent="0.25">
      <c r="A15" s="1">
        <v>174</v>
      </c>
      <c r="B15" s="25" t="s">
        <v>31</v>
      </c>
      <c r="C15" s="25" t="s">
        <v>32</v>
      </c>
      <c r="D15" s="25" t="s">
        <v>38</v>
      </c>
      <c r="E15" s="50" t="s">
        <v>42</v>
      </c>
      <c r="F15" s="23" t="s">
        <v>43</v>
      </c>
      <c r="G15" s="24">
        <v>2023680010022</v>
      </c>
      <c r="H15" s="23" t="s">
        <v>90</v>
      </c>
      <c r="I15" s="23" t="s">
        <v>91</v>
      </c>
      <c r="J15" s="26">
        <v>45104</v>
      </c>
      <c r="K15" s="26"/>
      <c r="L15" s="104"/>
      <c r="M15" s="103"/>
      <c r="N15" s="61"/>
      <c r="O15" s="17" t="s">
        <v>87</v>
      </c>
      <c r="P15" s="6">
        <v>4023086534</v>
      </c>
      <c r="Q15" s="6"/>
      <c r="R15" s="6"/>
      <c r="S15" s="6"/>
      <c r="T15" s="6"/>
      <c r="U15" s="98"/>
      <c r="V15" s="115">
        <v>4023086534</v>
      </c>
      <c r="W15" s="115"/>
      <c r="X15" s="115"/>
      <c r="Y15" s="115"/>
      <c r="Z15" s="115"/>
      <c r="AA15" s="99"/>
      <c r="AB15" s="68"/>
      <c r="AC15" s="101"/>
      <c r="AD15" s="90"/>
      <c r="AE15" s="93"/>
    </row>
    <row r="16" spans="1:74" s="30" customFormat="1" ht="96.6" x14ac:dyDescent="0.25">
      <c r="A16" s="1">
        <v>174</v>
      </c>
      <c r="B16" s="25" t="s">
        <v>31</v>
      </c>
      <c r="C16" s="25" t="s">
        <v>32</v>
      </c>
      <c r="D16" s="25" t="s">
        <v>38</v>
      </c>
      <c r="E16" s="50" t="s">
        <v>42</v>
      </c>
      <c r="F16" s="23" t="s">
        <v>43</v>
      </c>
      <c r="G16" s="24">
        <v>2023680010029</v>
      </c>
      <c r="H16" s="23" t="s">
        <v>89</v>
      </c>
      <c r="I16" s="23" t="s">
        <v>88</v>
      </c>
      <c r="J16" s="26">
        <v>45105</v>
      </c>
      <c r="K16" s="26"/>
      <c r="L16" s="104"/>
      <c r="M16" s="103"/>
      <c r="N16" s="61"/>
      <c r="O16" s="17" t="s">
        <v>86</v>
      </c>
      <c r="P16" s="6">
        <v>16000000000</v>
      </c>
      <c r="Q16" s="6"/>
      <c r="R16" s="6"/>
      <c r="S16" s="6"/>
      <c r="T16" s="6"/>
      <c r="U16" s="98"/>
      <c r="V16" s="115">
        <v>16000000000</v>
      </c>
      <c r="W16" s="115"/>
      <c r="X16" s="115"/>
      <c r="Y16" s="115"/>
      <c r="Z16" s="115"/>
      <c r="AA16" s="99"/>
      <c r="AB16" s="68"/>
      <c r="AC16" s="101"/>
      <c r="AD16" s="90"/>
      <c r="AE16" s="93"/>
    </row>
    <row r="17" spans="1:31" s="30" customFormat="1" ht="55.2" x14ac:dyDescent="0.25">
      <c r="A17" s="1">
        <v>174</v>
      </c>
      <c r="B17" s="25" t="s">
        <v>31</v>
      </c>
      <c r="C17" s="25" t="s">
        <v>32</v>
      </c>
      <c r="D17" s="25" t="s">
        <v>38</v>
      </c>
      <c r="E17" s="50" t="s">
        <v>42</v>
      </c>
      <c r="F17" s="23" t="s">
        <v>43</v>
      </c>
      <c r="G17" s="24">
        <v>2021680010201</v>
      </c>
      <c r="H17" s="23" t="s">
        <v>81</v>
      </c>
      <c r="I17" s="25"/>
      <c r="J17" s="26"/>
      <c r="K17" s="26"/>
      <c r="L17" s="104"/>
      <c r="M17" s="103"/>
      <c r="N17" s="61"/>
      <c r="O17" s="17" t="s">
        <v>93</v>
      </c>
      <c r="P17" s="6">
        <f>69346238754+70679371.48</f>
        <v>69416918125.479996</v>
      </c>
      <c r="Q17" s="6"/>
      <c r="R17" s="6"/>
      <c r="S17" s="6"/>
      <c r="T17" s="6"/>
      <c r="U17" s="98"/>
      <c r="V17" s="115">
        <v>69346238733.480011</v>
      </c>
      <c r="W17" s="115"/>
      <c r="X17" s="115"/>
      <c r="Y17" s="115"/>
      <c r="Z17" s="115"/>
      <c r="AA17" s="99"/>
      <c r="AB17" s="68"/>
      <c r="AC17" s="101"/>
      <c r="AD17" s="90"/>
      <c r="AE17" s="93"/>
    </row>
    <row r="18" spans="1:31" s="30" customFormat="1" ht="55.2" x14ac:dyDescent="0.25">
      <c r="A18" s="1">
        <v>174</v>
      </c>
      <c r="B18" s="25" t="s">
        <v>31</v>
      </c>
      <c r="C18" s="25" t="s">
        <v>32</v>
      </c>
      <c r="D18" s="25" t="s">
        <v>38</v>
      </c>
      <c r="E18" s="50" t="s">
        <v>42</v>
      </c>
      <c r="F18" s="23" t="s">
        <v>43</v>
      </c>
      <c r="G18" s="24">
        <v>2021680010202</v>
      </c>
      <c r="H18" s="23" t="s">
        <v>82</v>
      </c>
      <c r="I18" s="25"/>
      <c r="J18" s="26"/>
      <c r="K18" s="26"/>
      <c r="L18" s="104"/>
      <c r="M18" s="103"/>
      <c r="N18" s="105"/>
      <c r="O18" s="17" t="s">
        <v>80</v>
      </c>
      <c r="P18" s="6">
        <v>17804119891</v>
      </c>
      <c r="Q18" s="6"/>
      <c r="R18" s="6"/>
      <c r="S18" s="6"/>
      <c r="T18" s="6"/>
      <c r="U18" s="98"/>
      <c r="V18" s="115">
        <v>17804119351.41</v>
      </c>
      <c r="W18" s="115"/>
      <c r="X18" s="115"/>
      <c r="Y18" s="115"/>
      <c r="Z18" s="115"/>
      <c r="AA18" s="99"/>
      <c r="AB18" s="69"/>
      <c r="AC18" s="102"/>
      <c r="AD18" s="91"/>
      <c r="AE18" s="94"/>
    </row>
    <row r="19" spans="1:31" s="30" customFormat="1" ht="55.2" x14ac:dyDescent="0.25">
      <c r="A19" s="1">
        <v>175</v>
      </c>
      <c r="B19" s="25" t="s">
        <v>31</v>
      </c>
      <c r="C19" s="25" t="s">
        <v>32</v>
      </c>
      <c r="D19" s="25" t="s">
        <v>38</v>
      </c>
      <c r="E19" s="50" t="s">
        <v>44</v>
      </c>
      <c r="F19" s="23" t="s">
        <v>45</v>
      </c>
      <c r="G19" s="24"/>
      <c r="H19" s="23" t="s">
        <v>75</v>
      </c>
      <c r="I19" s="25"/>
      <c r="J19" s="26">
        <v>44927</v>
      </c>
      <c r="K19" s="26">
        <v>45291</v>
      </c>
      <c r="L19" s="27">
        <v>0</v>
      </c>
      <c r="M19" s="51">
        <v>0</v>
      </c>
      <c r="N19" s="46" t="str">
        <f>IFERROR(IF(M19/L19&gt;100%,100%,M19/L19),"-")</f>
        <v>-</v>
      </c>
      <c r="O19" s="17"/>
      <c r="P19" s="6"/>
      <c r="Q19" s="6"/>
      <c r="R19" s="6"/>
      <c r="S19" s="6"/>
      <c r="T19" s="6"/>
      <c r="U19" s="47">
        <f>SUM(P19:T19)</f>
        <v>0</v>
      </c>
      <c r="V19" s="115"/>
      <c r="W19" s="115"/>
      <c r="X19" s="115"/>
      <c r="Y19" s="115"/>
      <c r="Z19" s="115"/>
      <c r="AA19" s="49">
        <f>SUM(V19:Z19)</f>
        <v>0</v>
      </c>
      <c r="AB19" s="21" t="str">
        <f>IFERROR(AA19/U19,"-")</f>
        <v>-</v>
      </c>
      <c r="AC19" s="33"/>
      <c r="AD19" s="29" t="s">
        <v>30</v>
      </c>
      <c r="AE19" s="25" t="s">
        <v>57</v>
      </c>
    </row>
    <row r="20" spans="1:31" s="30" customFormat="1" ht="55.2" x14ac:dyDescent="0.25">
      <c r="A20" s="1">
        <v>176</v>
      </c>
      <c r="B20" s="25" t="s">
        <v>31</v>
      </c>
      <c r="C20" s="25" t="s">
        <v>32</v>
      </c>
      <c r="D20" s="25" t="s">
        <v>38</v>
      </c>
      <c r="E20" s="50" t="s">
        <v>46</v>
      </c>
      <c r="F20" s="23" t="s">
        <v>47</v>
      </c>
      <c r="G20" s="24">
        <v>2021680010159</v>
      </c>
      <c r="H20" s="23" t="s">
        <v>51</v>
      </c>
      <c r="I20" s="25" t="s">
        <v>64</v>
      </c>
      <c r="J20" s="26">
        <v>44927</v>
      </c>
      <c r="K20" s="26">
        <v>45291</v>
      </c>
      <c r="L20" s="106">
        <v>1</v>
      </c>
      <c r="M20" s="97">
        <v>0.8</v>
      </c>
      <c r="N20" s="60">
        <f>IFERROR(IF(M20/L20&gt;100%,100%,M20/L20),"-")</f>
        <v>0.8</v>
      </c>
      <c r="O20" s="17" t="s">
        <v>69</v>
      </c>
      <c r="P20" s="58">
        <f>44286666.66+737388166.34</f>
        <v>781674833</v>
      </c>
      <c r="Q20" s="6"/>
      <c r="R20" s="6"/>
      <c r="S20" s="6"/>
      <c r="T20" s="6"/>
      <c r="U20" s="111">
        <f>SUM(P20:T26)</f>
        <v>50592860712.240005</v>
      </c>
      <c r="V20" s="115">
        <v>916270241.65999997</v>
      </c>
      <c r="W20" s="117"/>
      <c r="X20" s="117"/>
      <c r="Y20" s="117"/>
      <c r="Z20" s="117"/>
      <c r="AA20" s="64">
        <f>SUM(V20:Z26)</f>
        <v>49689747574.960007</v>
      </c>
      <c r="AB20" s="67">
        <f>IFERROR(AA20/U20,"-")</f>
        <v>0.98214939569405479</v>
      </c>
      <c r="AC20" s="70"/>
      <c r="AD20" s="89" t="s">
        <v>30</v>
      </c>
      <c r="AE20" s="92" t="s">
        <v>57</v>
      </c>
    </row>
    <row r="21" spans="1:31" s="30" customFormat="1" ht="69.599999999999994" customHeight="1" x14ac:dyDescent="0.25">
      <c r="A21" s="1">
        <v>176</v>
      </c>
      <c r="B21" s="25" t="s">
        <v>31</v>
      </c>
      <c r="C21" s="25" t="s">
        <v>32</v>
      </c>
      <c r="D21" s="25" t="s">
        <v>38</v>
      </c>
      <c r="E21" s="50" t="s">
        <v>46</v>
      </c>
      <c r="F21" s="23" t="s">
        <v>47</v>
      </c>
      <c r="G21" s="24">
        <v>2023680010005</v>
      </c>
      <c r="H21" s="23" t="s">
        <v>74</v>
      </c>
      <c r="I21" s="25"/>
      <c r="J21" s="26"/>
      <c r="K21" s="26"/>
      <c r="L21" s="107"/>
      <c r="M21" s="109"/>
      <c r="N21" s="61"/>
      <c r="O21" s="54" t="s">
        <v>76</v>
      </c>
      <c r="P21" s="6">
        <v>43000000000</v>
      </c>
      <c r="Q21" s="6"/>
      <c r="R21" s="6"/>
      <c r="S21" s="6"/>
      <c r="T21" s="6"/>
      <c r="U21" s="112"/>
      <c r="V21" s="115">
        <v>42999999998</v>
      </c>
      <c r="W21" s="117"/>
      <c r="X21" s="117"/>
      <c r="Y21" s="117"/>
      <c r="Z21" s="117"/>
      <c r="AA21" s="65"/>
      <c r="AB21" s="68"/>
      <c r="AC21" s="71"/>
      <c r="AD21" s="90"/>
      <c r="AE21" s="93"/>
    </row>
    <row r="22" spans="1:31" s="30" customFormat="1" ht="90" customHeight="1" x14ac:dyDescent="0.25">
      <c r="A22" s="1">
        <v>2027768032.5</v>
      </c>
      <c r="B22" s="25" t="s">
        <v>31</v>
      </c>
      <c r="C22" s="25" t="s">
        <v>32</v>
      </c>
      <c r="D22" s="25" t="s">
        <v>38</v>
      </c>
      <c r="E22" s="50" t="s">
        <v>46</v>
      </c>
      <c r="F22" s="23" t="s">
        <v>47</v>
      </c>
      <c r="G22" s="24">
        <v>2023680010002</v>
      </c>
      <c r="H22" s="23" t="s">
        <v>84</v>
      </c>
      <c r="I22" s="25"/>
      <c r="J22" s="26"/>
      <c r="K22" s="26"/>
      <c r="L22" s="107"/>
      <c r="M22" s="96"/>
      <c r="N22" s="114"/>
      <c r="O22" s="17" t="s">
        <v>78</v>
      </c>
      <c r="P22" s="6">
        <v>1824091500</v>
      </c>
      <c r="Q22" s="6"/>
      <c r="R22" s="6"/>
      <c r="S22" s="6"/>
      <c r="T22" s="6"/>
      <c r="U22" s="112"/>
      <c r="V22" s="115">
        <v>2027768032.5</v>
      </c>
      <c r="W22" s="117"/>
      <c r="X22" s="117"/>
      <c r="Y22" s="117"/>
      <c r="Z22" s="117"/>
      <c r="AA22" s="65"/>
      <c r="AB22" s="68"/>
      <c r="AC22" s="71"/>
      <c r="AD22" s="90"/>
      <c r="AE22" s="93"/>
    </row>
    <row r="23" spans="1:31" s="30" customFormat="1" ht="90" customHeight="1" x14ac:dyDescent="0.25">
      <c r="A23" s="1">
        <v>176</v>
      </c>
      <c r="B23" s="25" t="s">
        <v>31</v>
      </c>
      <c r="C23" s="25" t="s">
        <v>32</v>
      </c>
      <c r="D23" s="25" t="s">
        <v>38</v>
      </c>
      <c r="E23" s="50" t="s">
        <v>46</v>
      </c>
      <c r="F23" s="23" t="s">
        <v>47</v>
      </c>
      <c r="G23" s="24">
        <v>2022680010127</v>
      </c>
      <c r="H23" s="23" t="s">
        <v>83</v>
      </c>
      <c r="I23" s="25"/>
      <c r="J23" s="26"/>
      <c r="K23" s="26"/>
      <c r="L23" s="107"/>
      <c r="M23" s="109"/>
      <c r="N23" s="61"/>
      <c r="O23" s="52" t="s">
        <v>79</v>
      </c>
      <c r="P23" s="6">
        <f>1626124583.44+37462999+155598450+1283286910</f>
        <v>3102472942.4400001</v>
      </c>
      <c r="Q23" s="6"/>
      <c r="R23" s="6"/>
      <c r="S23" s="6"/>
      <c r="T23" s="6"/>
      <c r="U23" s="112"/>
      <c r="V23" s="115">
        <v>1819184887</v>
      </c>
      <c r="W23" s="117"/>
      <c r="X23" s="117"/>
      <c r="Y23" s="117"/>
      <c r="Z23" s="117"/>
      <c r="AA23" s="65"/>
      <c r="AB23" s="68"/>
      <c r="AC23" s="71"/>
      <c r="AD23" s="90"/>
      <c r="AE23" s="93"/>
    </row>
    <row r="24" spans="1:31" s="30" customFormat="1" ht="55.2" x14ac:dyDescent="0.25">
      <c r="A24" s="1">
        <v>176</v>
      </c>
      <c r="B24" s="25" t="s">
        <v>31</v>
      </c>
      <c r="C24" s="25" t="s">
        <v>32</v>
      </c>
      <c r="D24" s="25" t="s">
        <v>38</v>
      </c>
      <c r="E24" s="50" t="s">
        <v>46</v>
      </c>
      <c r="F24" s="23" t="s">
        <v>47</v>
      </c>
      <c r="G24" s="24">
        <v>2022680010066</v>
      </c>
      <c r="H24" s="23" t="s">
        <v>95</v>
      </c>
      <c r="I24" s="23" t="s">
        <v>95</v>
      </c>
      <c r="J24" s="26">
        <v>44893</v>
      </c>
      <c r="K24" s="26"/>
      <c r="L24" s="107"/>
      <c r="M24" s="109"/>
      <c r="N24" s="61"/>
      <c r="O24" s="17" t="s">
        <v>96</v>
      </c>
      <c r="P24" s="6">
        <v>1444327628.8</v>
      </c>
      <c r="Q24" s="6"/>
      <c r="R24" s="6"/>
      <c r="S24" s="6"/>
      <c r="T24" s="6"/>
      <c r="U24" s="112"/>
      <c r="V24" s="115">
        <v>1240530608.8</v>
      </c>
      <c r="W24" s="115"/>
      <c r="X24" s="115"/>
      <c r="Y24" s="115"/>
      <c r="Z24" s="115"/>
      <c r="AA24" s="65"/>
      <c r="AB24" s="68"/>
      <c r="AC24" s="71"/>
      <c r="AD24" s="90"/>
      <c r="AE24" s="93"/>
    </row>
    <row r="25" spans="1:31" s="30" customFormat="1" ht="55.2" x14ac:dyDescent="0.25">
      <c r="A25" s="1">
        <v>176</v>
      </c>
      <c r="B25" s="25" t="s">
        <v>31</v>
      </c>
      <c r="C25" s="25" t="s">
        <v>32</v>
      </c>
      <c r="D25" s="25" t="s">
        <v>38</v>
      </c>
      <c r="E25" s="50" t="s">
        <v>46</v>
      </c>
      <c r="F25" s="23" t="s">
        <v>47</v>
      </c>
      <c r="G25" s="24">
        <v>2023680010077</v>
      </c>
      <c r="H25" s="23" t="s">
        <v>98</v>
      </c>
      <c r="I25" s="23"/>
      <c r="J25" s="26"/>
      <c r="K25" s="26"/>
      <c r="L25" s="107"/>
      <c r="M25" s="109"/>
      <c r="N25" s="61"/>
      <c r="O25" s="17" t="s">
        <v>71</v>
      </c>
      <c r="P25" s="6"/>
      <c r="Q25" s="6"/>
      <c r="R25" s="6"/>
      <c r="S25" s="6"/>
      <c r="T25" s="6"/>
      <c r="U25" s="112"/>
      <c r="V25" s="115">
        <v>245700000</v>
      </c>
      <c r="W25" s="117"/>
      <c r="X25" s="117"/>
      <c r="Y25" s="117"/>
      <c r="Z25" s="117"/>
      <c r="AA25" s="65"/>
      <c r="AB25" s="68"/>
      <c r="AC25" s="71"/>
      <c r="AD25" s="90"/>
      <c r="AE25" s="93"/>
    </row>
    <row r="26" spans="1:31" s="30" customFormat="1" ht="90" customHeight="1" x14ac:dyDescent="0.25">
      <c r="A26" s="1">
        <v>176</v>
      </c>
      <c r="B26" s="25" t="s">
        <v>31</v>
      </c>
      <c r="C26" s="25" t="s">
        <v>32</v>
      </c>
      <c r="D26" s="25" t="s">
        <v>38</v>
      </c>
      <c r="E26" s="50" t="s">
        <v>46</v>
      </c>
      <c r="F26" s="23" t="s">
        <v>47</v>
      </c>
      <c r="G26" s="24">
        <v>2022680010003</v>
      </c>
      <c r="H26" s="23" t="s">
        <v>85</v>
      </c>
      <c r="I26" s="25"/>
      <c r="J26" s="26"/>
      <c r="K26" s="26"/>
      <c r="L26" s="108"/>
      <c r="M26" s="110"/>
      <c r="N26" s="105"/>
      <c r="O26" s="17" t="s">
        <v>94</v>
      </c>
      <c r="P26" s="6">
        <v>440293808</v>
      </c>
      <c r="Q26" s="6"/>
      <c r="R26" s="6"/>
      <c r="S26" s="6"/>
      <c r="T26" s="6"/>
      <c r="U26" s="113"/>
      <c r="V26" s="115">
        <v>440293807</v>
      </c>
      <c r="W26" s="117"/>
      <c r="X26" s="117"/>
      <c r="Y26" s="117"/>
      <c r="Z26" s="117"/>
      <c r="AA26" s="66"/>
      <c r="AB26" s="69"/>
      <c r="AC26" s="72"/>
      <c r="AD26" s="91"/>
      <c r="AE26" s="94"/>
    </row>
    <row r="27" spans="1:31" s="30" customFormat="1" ht="73.2" customHeight="1" x14ac:dyDescent="0.25">
      <c r="A27" s="1">
        <v>177</v>
      </c>
      <c r="B27" s="22" t="s">
        <v>31</v>
      </c>
      <c r="C27" s="22" t="s">
        <v>32</v>
      </c>
      <c r="D27" s="22" t="s">
        <v>48</v>
      </c>
      <c r="E27" s="50" t="s">
        <v>49</v>
      </c>
      <c r="F27" s="23" t="s">
        <v>50</v>
      </c>
      <c r="G27" s="24">
        <v>2022680010074</v>
      </c>
      <c r="H27" s="23" t="s">
        <v>55</v>
      </c>
      <c r="I27" s="25" t="s">
        <v>67</v>
      </c>
      <c r="J27" s="26">
        <v>44927</v>
      </c>
      <c r="K27" s="26">
        <v>45291</v>
      </c>
      <c r="L27" s="95">
        <v>1</v>
      </c>
      <c r="M27" s="96">
        <v>0.91600000000000004</v>
      </c>
      <c r="N27" s="60">
        <f>IFERROR(IF(M27/L27&gt;100%,100%,M27/L27),"-")</f>
        <v>0.91600000000000004</v>
      </c>
      <c r="O27" s="17" t="s">
        <v>71</v>
      </c>
      <c r="P27" s="34">
        <f>374500000+291900000+435400000</f>
        <v>1101800000</v>
      </c>
      <c r="Q27" s="6"/>
      <c r="R27" s="6"/>
      <c r="S27" s="6"/>
      <c r="T27" s="6"/>
      <c r="U27" s="98">
        <f>SUM(P27:T29)</f>
        <v>3676451377</v>
      </c>
      <c r="V27" s="115">
        <v>714000000</v>
      </c>
      <c r="W27" s="115"/>
      <c r="X27" s="115"/>
      <c r="Y27" s="115"/>
      <c r="Z27" s="115"/>
      <c r="AA27" s="99">
        <f>SUM(V27:Z29)</f>
        <v>3273019564.3199997</v>
      </c>
      <c r="AB27" s="67">
        <f>IFERROR(AA27/U27,"-")</f>
        <v>0.89026597354071291</v>
      </c>
      <c r="AC27" s="100"/>
      <c r="AD27" s="89" t="s">
        <v>30</v>
      </c>
      <c r="AE27" s="92" t="s">
        <v>57</v>
      </c>
    </row>
    <row r="28" spans="1:31" s="30" customFormat="1" ht="185.4" customHeight="1" x14ac:dyDescent="0.25">
      <c r="A28" s="1">
        <v>177</v>
      </c>
      <c r="B28" s="22" t="s">
        <v>31</v>
      </c>
      <c r="C28" s="22" t="s">
        <v>32</v>
      </c>
      <c r="D28" s="22" t="s">
        <v>48</v>
      </c>
      <c r="E28" s="50" t="s">
        <v>49</v>
      </c>
      <c r="F28" s="23" t="s">
        <v>50</v>
      </c>
      <c r="G28" s="24">
        <v>2022680010077</v>
      </c>
      <c r="H28" s="23" t="s">
        <v>56</v>
      </c>
      <c r="I28" s="25" t="s">
        <v>68</v>
      </c>
      <c r="J28" s="26">
        <v>44927</v>
      </c>
      <c r="K28" s="26">
        <v>45291</v>
      </c>
      <c r="L28" s="95"/>
      <c r="M28" s="96"/>
      <c r="N28" s="61"/>
      <c r="O28" s="17" t="s">
        <v>97</v>
      </c>
      <c r="P28" s="6">
        <f>646422756+30102318+250000000-8325485+562874544-406422756</f>
        <v>1074651377</v>
      </c>
      <c r="Q28" s="6"/>
      <c r="R28" s="6"/>
      <c r="S28" s="6"/>
      <c r="T28" s="6"/>
      <c r="U28" s="98"/>
      <c r="V28" s="115">
        <v>1059019564.3199999</v>
      </c>
      <c r="W28" s="115"/>
      <c r="X28" s="115"/>
      <c r="Y28" s="115"/>
      <c r="Z28" s="115"/>
      <c r="AA28" s="99"/>
      <c r="AB28" s="68"/>
      <c r="AC28" s="101"/>
      <c r="AD28" s="90"/>
      <c r="AE28" s="93"/>
    </row>
    <row r="29" spans="1:31" s="30" customFormat="1" ht="55.2" x14ac:dyDescent="0.25">
      <c r="A29" s="1">
        <v>177</v>
      </c>
      <c r="B29" s="22" t="s">
        <v>31</v>
      </c>
      <c r="C29" s="22" t="s">
        <v>32</v>
      </c>
      <c r="D29" s="22" t="s">
        <v>48</v>
      </c>
      <c r="E29" s="50" t="s">
        <v>49</v>
      </c>
      <c r="F29" s="23" t="s">
        <v>50</v>
      </c>
      <c r="G29" s="24">
        <v>2023680010001</v>
      </c>
      <c r="H29" s="23" t="s">
        <v>73</v>
      </c>
      <c r="I29" s="25"/>
      <c r="J29" s="26"/>
      <c r="K29" s="26"/>
      <c r="L29" s="95"/>
      <c r="M29" s="97"/>
      <c r="N29" s="61"/>
      <c r="O29" s="54" t="s">
        <v>77</v>
      </c>
      <c r="P29" s="6">
        <v>1500000000</v>
      </c>
      <c r="Q29" s="6"/>
      <c r="R29" s="6"/>
      <c r="S29" s="6"/>
      <c r="T29" s="6"/>
      <c r="U29" s="98"/>
      <c r="V29" s="115">
        <v>1500000000</v>
      </c>
      <c r="W29" s="117"/>
      <c r="X29" s="117"/>
      <c r="Y29" s="117"/>
      <c r="Z29" s="117"/>
      <c r="AA29" s="99"/>
      <c r="AB29" s="69"/>
      <c r="AC29" s="102"/>
      <c r="AD29" s="91"/>
      <c r="AE29" s="94"/>
    </row>
    <row r="30" spans="1:31" s="40" customFormat="1" ht="15" customHeight="1" x14ac:dyDescent="0.25">
      <c r="A30" s="18" cm="1">
        <f t="array" ref="A30">SUM(--(FREQUENCY(A9:A29,A9:A29)&gt;0))</f>
        <v>10</v>
      </c>
      <c r="B30" s="7"/>
      <c r="C30" s="8"/>
      <c r="D30" s="8"/>
      <c r="E30" s="8"/>
      <c r="F30" s="8"/>
      <c r="G30" s="8"/>
      <c r="H30" s="8"/>
      <c r="I30" s="16"/>
      <c r="J30" s="8"/>
      <c r="K30" s="9"/>
      <c r="L30" s="10"/>
      <c r="M30" s="53" t="s">
        <v>103</v>
      </c>
      <c r="N30" s="55">
        <v>0.10196582096003039</v>
      </c>
      <c r="O30" s="11"/>
      <c r="P30" s="56">
        <f>SUBTOTAL(9,P9:P29)</f>
        <v>162383986639.71997</v>
      </c>
      <c r="Q30" s="12">
        <f t="shared" ref="Q30:AA30" si="1">SUBTOTAL(9,Q9:Q29)</f>
        <v>0</v>
      </c>
      <c r="R30" s="12">
        <f t="shared" si="1"/>
        <v>0</v>
      </c>
      <c r="S30" s="12">
        <f t="shared" si="1"/>
        <v>0</v>
      </c>
      <c r="T30" s="12">
        <f t="shared" si="1"/>
        <v>0</v>
      </c>
      <c r="U30" s="57">
        <f t="shared" si="1"/>
        <v>162383986639.72</v>
      </c>
      <c r="V30" s="56">
        <f t="shared" si="1"/>
        <v>160787099578.5</v>
      </c>
      <c r="W30" s="12">
        <f t="shared" si="1"/>
        <v>0</v>
      </c>
      <c r="X30" s="12">
        <f t="shared" si="1"/>
        <v>0</v>
      </c>
      <c r="Y30" s="12">
        <f t="shared" si="1"/>
        <v>0</v>
      </c>
      <c r="Z30" s="12">
        <f t="shared" si="1"/>
        <v>0</v>
      </c>
      <c r="AA30" s="57">
        <f t="shared" si="1"/>
        <v>160787099578.50003</v>
      </c>
      <c r="AB30" s="118">
        <f>IFERROR(AA30/U30,"-")</f>
        <v>0.99016598191567395</v>
      </c>
      <c r="AC30" s="13"/>
      <c r="AD30" s="11"/>
      <c r="AE30" s="11"/>
    </row>
  </sheetData>
  <mergeCells count="45">
    <mergeCell ref="AC3:AE3"/>
    <mergeCell ref="AC4:AE4"/>
    <mergeCell ref="L20:L26"/>
    <mergeCell ref="M20:M26"/>
    <mergeCell ref="U20:U26"/>
    <mergeCell ref="N20:N26"/>
    <mergeCell ref="M14:M18"/>
    <mergeCell ref="L14:L18"/>
    <mergeCell ref="U14:U18"/>
    <mergeCell ref="AD14:AD18"/>
    <mergeCell ref="AE14:AE18"/>
    <mergeCell ref="AA14:AA18"/>
    <mergeCell ref="AB14:AB18"/>
    <mergeCell ref="AC14:AC18"/>
    <mergeCell ref="N14:N18"/>
    <mergeCell ref="AD20:AD26"/>
    <mergeCell ref="AE20:AE26"/>
    <mergeCell ref="AE27:AE29"/>
    <mergeCell ref="L27:L29"/>
    <mergeCell ref="M27:M29"/>
    <mergeCell ref="U27:U29"/>
    <mergeCell ref="AA27:AA29"/>
    <mergeCell ref="AB27:AB29"/>
    <mergeCell ref="AC27:AC29"/>
    <mergeCell ref="AD27:AD29"/>
    <mergeCell ref="AA20:AA26"/>
    <mergeCell ref="AD7:AE7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P7:U7"/>
    <mergeCell ref="V7:AA7"/>
    <mergeCell ref="AC1:AE1"/>
    <mergeCell ref="AC2:AE2"/>
    <mergeCell ref="N27:N29"/>
    <mergeCell ref="AB7:AB8"/>
    <mergeCell ref="AC7:AC8"/>
    <mergeCell ref="AB20:AB26"/>
    <mergeCell ref="AC20:AC26"/>
  </mergeCells>
  <phoneticPr fontId="8" type="noConversion"/>
  <conditionalFormatting sqref="N9:N14 N19:N20 N27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2024-01-15T22:49:48Z</dcterms:modified>
</cp:coreProperties>
</file>