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C8CD6ADB-071D-406C-8270-D2E972D115A0}" xr6:coauthVersionLast="47" xr6:coauthVersionMax="47" xr10:uidLastSave="{00000000-0000-0000-0000-000000000000}"/>
  <bookViews>
    <workbookView xWindow="-108" yWindow="-108" windowWidth="23256" windowHeight="12456" xr2:uid="{4DA57ABC-B7B0-4840-8240-05B0E9823AB0}"/>
  </bookViews>
  <sheets>
    <sheet name="PA 2023" sheetId="2" r:id="rId1"/>
  </sheets>
  <definedNames>
    <definedName name="_xlnm._FilterDatabase" localSheetId="0" hidden="1">'PA 2023'!$A$8:$BU$14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2" l="1"/>
  <c r="AB14" i="2"/>
  <c r="AB13" i="2"/>
  <c r="AB12" i="2"/>
  <c r="AB11" i="2"/>
  <c r="AB10" i="2"/>
  <c r="AB9" i="2"/>
  <c r="V10" i="2"/>
  <c r="AA10" i="2"/>
  <c r="U10" i="2"/>
  <c r="AA11" i="2"/>
  <c r="U11" i="2"/>
  <c r="AA12" i="2"/>
  <c r="U12" i="2"/>
  <c r="AA13" i="2"/>
  <c r="U13" i="2"/>
  <c r="AA14" i="2"/>
  <c r="U14" i="2"/>
  <c r="V9" i="2"/>
  <c r="AA9" i="2"/>
  <c r="U9" i="2"/>
  <c r="AA15" i="2"/>
  <c r="U15" i="2"/>
  <c r="N14" i="2"/>
  <c r="N13" i="2"/>
  <c r="N12" i="2"/>
  <c r="N11" i="2"/>
  <c r="N10" i="2"/>
  <c r="N9" i="2"/>
  <c r="A15" i="2" a="1"/>
  <c r="A15" i="2"/>
  <c r="P15" i="2"/>
  <c r="Z15" i="2"/>
  <c r="Y15" i="2"/>
  <c r="X15" i="2"/>
  <c r="W15" i="2"/>
  <c r="V15" i="2"/>
  <c r="T15" i="2"/>
  <c r="S15" i="2"/>
  <c r="R15" i="2"/>
  <c r="Q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<sst xmlns="http://schemas.openxmlformats.org/spreadsheetml/2006/main" count="97" uniqueCount="70">
  <si>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</si>
  <si>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</si>
  <si>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</si>
  <si>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</si>
  <si>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</si>
  <si>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</si>
  <si>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</si>
  <si>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</si>
  <si>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</si>
  <si>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</si>
  <si>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</si>
  <si>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</si>
  <si>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</si>
  <si>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</si>
  <si>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</si>
  <si>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</si>
  <si>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</si>
  <si>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</si>
  <si>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</si>
  <si>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</si>
  <si>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</si>
  <si>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</si>
  <si>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</si>
  <si>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</si>
  <si>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</si>
  <si>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</si>
  <si>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</si>
  <si>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</si>
  <si>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</si>
  <si>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</si>
  <si>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</si>
  <si>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Meta no programada para la vigencia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</si>
  <si>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</si>
  <si>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</si>
  <si>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</si>
  <si>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</si>
  <si>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</si>
  <si>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</si>
  <si>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</si>
  <si>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</si>
  <si>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</si>
  <si>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</si>
  <si>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</si>
  <si>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</si>
  <si>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</si>
  <si>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</si>
  <si>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Gobierno Ágil Y Transparente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</si>
  <si>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</si>
  <si>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</si>
  <si>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</si>
  <si>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</si>
  <si>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</si>
  <si>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</si>
  <si>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</si>
  <si>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TOTALES</t>
  </si>
  <si>
    <t>Rubro</t>
  </si>
  <si>
    <t xml:space="preserve"> PLAN DE ACCIÓN - PLAN DE DESARROLLO MUNICIPAL
OFICINA ASESORA TIC - OATIC</t>
  </si>
  <si>
    <t>Implementar 1 acción que a través del uso de nuevas tecnologías apoyen los procesos estratégicos de planificación, apoyo logístico, gestión documental y demás  procesos  administrativos y operativos.</t>
  </si>
  <si>
    <t>TOTAL COMPROMETIDO</t>
  </si>
  <si>
    <t>AVANCE FÍSICO</t>
  </si>
  <si>
    <t>NICOLÁS TORRES BOLÍVAR</t>
  </si>
  <si>
    <t>2.3.2.02.02.008.2301079.4634003.201 ($27.000.000)
2.3.2.02.02.008.2301079.83132.201 ($159.600.000)
2.3.2.02.02.008.2301079.83132.501 ($25.159.999,99)
2.3.2.02.02.008.2301079.84222.201 ($147.461.478,48)
2.3.7.06.01.4599002.83131.601 ($29.913.512,35)</t>
  </si>
  <si>
    <t>2.3.2.02.02.008.2302024.83141.201 ($101.436.667)
2.3.2.02.02.008.2302024.83141.501 ($46.510.000)
2.3.2.02.01.004.4599007.45250.201 ($279.663.894,35)</t>
  </si>
  <si>
    <t>2.3.2.02.02.008.2302089.4740299.201 ($11.517.724)</t>
  </si>
  <si>
    <t>2.3.2.02.02.008.2302024.83141.201 ($148.563.333)
2.3.2.02.02.008.2302024.83131.201 ($247.360.000)
2.3.2.02.02.008.2302024.83131.501 ($84.416.667)
2.3.2.02.02.008.2302024.83141.501 ($7.116.667)</t>
  </si>
  <si>
    <t>Nicolás Torres Bolívar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</si>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</sst>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1" fontId="3" fillId="0" borderId="5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5" fontId="5" fillId="0" borderId="5" xfId="6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 wrapText="1"/>
    </xf>
    <xf numFmtId="165" fontId="3" fillId="0" borderId="5" xfId="6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justify" vertical="center" wrapText="1"/>
    </xf>
    <xf numFmtId="164" fontId="5" fillId="2" borderId="5" xfId="0" applyNumberFormat="1" applyFont="1" applyFill="1" applyBorder="1" applyAlignment="1">
      <alignment horizontal="justify" vertical="center" wrapText="1"/>
    </xf>
    <xf numFmtId="165" fontId="5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justify" vertical="center"/>
    </xf>
    <xf numFmtId="165" fontId="3" fillId="0" borderId="5" xfId="6" applyNumberFormat="1" applyFont="1" applyFill="1" applyBorder="1" applyAlignment="1">
      <alignment horizontal="right" vertical="center"/>
    </xf>
    <xf numFmtId="167" fontId="5" fillId="0" borderId="0" xfId="1" applyNumberFormat="1" applyFont="1"/>
    <xf numFmtId="9" fontId="4" fillId="3" borderId="5" xfId="3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justify"/>
    </xf>
    <xf numFmtId="0" fontId="3" fillId="3" borderId="2" xfId="3" applyFont="1" applyFill="1" applyBorder="1"/>
    <xf numFmtId="9" fontId="4" fillId="3" borderId="2" xfId="3" applyNumberFormat="1" applyFont="1" applyFill="1" applyBorder="1" applyAlignment="1">
      <alignment horizontal="center" vertical="center"/>
    </xf>
    <xf numFmtId="9" fontId="4" fillId="3" borderId="3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/>
    </xf>
    <xf numFmtId="0" fontId="3" fillId="3" borderId="5" xfId="3" applyFont="1" applyFill="1" applyBorder="1" applyAlignment="1">
      <alignment vertical="center"/>
    </xf>
    <xf numFmtId="166" fontId="3" fillId="3" borderId="5" xfId="4" applyNumberFormat="1" applyFont="1" applyFill="1" applyBorder="1" applyAlignment="1">
      <alignment vertical="center"/>
    </xf>
    <xf numFmtId="166" fontId="4" fillId="3" borderId="5" xfId="4" applyNumberFormat="1" applyFont="1" applyFill="1" applyBorder="1" applyAlignment="1">
      <alignment vertical="center"/>
    </xf>
    <xf numFmtId="9" fontId="4" fillId="3" borderId="5" xfId="5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5" fontId="4" fillId="3" borderId="5" xfId="3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9" fontId="4" fillId="3" borderId="5" xfId="8" applyFont="1" applyFill="1" applyBorder="1" applyAlignment="1">
      <alignment horizontal="center" vertical="center"/>
    </xf>
    <xf numFmtId="9" fontId="5" fillId="0" borderId="5" xfId="8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68" fontId="5" fillId="0" borderId="5" xfId="5" applyNumberFormat="1" applyFont="1" applyFill="1" applyBorder="1" applyAlignment="1">
      <alignment horizontal="right" vertical="center" wrapText="1"/>
    </xf>
    <xf numFmtId="2" fontId="3" fillId="0" borderId="9" xfId="2" applyNumberFormat="1" applyFont="1" applyBorder="1" applyAlignment="1">
      <alignment horizontal="center" vertical="center" wrapText="1"/>
    </xf>
    <xf numFmtId="2" fontId="3" fillId="0" borderId="10" xfId="2" applyNumberFormat="1" applyFont="1" applyBorder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/>
    <xf numFmtId="0" fontId="5" fillId="2" borderId="0" xfId="3" applyFill="1" applyAlignment="1">
      <alignment vertical="top"/>
    </xf>
    <xf numFmtId="0" fontId="5" fillId="2" borderId="0" xfId="3" applyFill="1" applyAlignment="1">
      <alignment horizontal="center" vertical="top"/>
    </xf>
    <xf numFmtId="0" fontId="5" fillId="2" borderId="0" xfId="3" applyFill="1" applyAlignment="1">
      <alignment vertical="top" wrapText="1"/>
    </xf>
    <xf numFmtId="0" fontId="5" fillId="2" borderId="4" xfId="3" applyFill="1" applyBorder="1" applyAlignment="1">
      <alignment horizontal="left" vertical="top" wrapText="1"/>
    </xf>
    <xf numFmtId="0" fontId="5" fillId="2" borderId="11" xfId="3" applyFill="1" applyBorder="1" applyAlignment="1">
      <alignment vertical="top"/>
    </xf>
    <xf numFmtId="0" fontId="5" fillId="2" borderId="11" xfId="3" applyFill="1" applyBorder="1" applyAlignment="1">
      <alignment horizontal="center" vertical="top"/>
    </xf>
    <xf numFmtId="0" fontId="5" fillId="2" borderId="11" xfId="3" applyFill="1" applyBorder="1" applyAlignment="1">
      <alignment horizontal="center" vertical="center"/>
    </xf>
    <xf numFmtId="0" fontId="5" fillId="2" borderId="11" xfId="3" applyFill="1" applyBorder="1" applyAlignment="1">
      <alignment horizontal="center" vertical="center" wrapText="1"/>
    </xf>
    <xf numFmtId="0" fontId="5" fillId="2" borderId="12" xfId="3" applyFill="1" applyBorder="1" applyAlignment="1">
      <alignment horizontal="left" vertical="center" wrapText="1"/>
    </xf>
    <xf numFmtId="0" fontId="5" fillId="0" borderId="0" xfId="3" applyAlignment="1">
      <alignment vertical="center"/>
    </xf>
    <xf numFmtId="0" fontId="5" fillId="0" borderId="0" xfId="3" applyAlignment="1">
      <alignment horizontal="right"/>
    </xf>
    <xf numFmtId="0" fontId="5" fillId="0" borderId="0" xfId="3" applyAlignment="1">
      <alignment horizontal="center"/>
    </xf>
    <xf numFmtId="0" fontId="5" fillId="0" borderId="0" xfId="3" applyAlignment="1">
      <alignment wrapText="1"/>
    </xf>
    <xf numFmtId="0" fontId="5" fillId="0" borderId="0" xfId="3" applyAlignment="1">
      <alignment horizontal="left" wrapText="1"/>
    </xf>
    <xf numFmtId="166" fontId="5" fillId="0" borderId="0" xfId="3" applyNumberFormat="1"/>
    <xf numFmtId="0" fontId="5" fillId="0" borderId="0" xfId="0" applyFont="1" applyAlignment="1">
      <alignment horizontal="center"/>
    </xf>
    <xf numFmtId="167" fontId="5" fillId="0" borderId="0" xfId="3" applyNumberFormat="1"/>
    <xf numFmtId="0" fontId="4" fillId="3" borderId="5" xfId="2" applyFont="1" applyFill="1" applyBorder="1" applyAlignment="1" applyProtection="1">
      <alignment horizontal="center" vertical="center"/>
      <protection locked="0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top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2" fontId="4" fillId="0" borderId="9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left" vertical="center" wrapText="1"/>
    </xf>
    <xf numFmtId="2" fontId="4" fillId="0" borderId="2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left" vertical="center" wrapText="1"/>
    </xf>
  </cellXfs>
  <cellStyles count="9">
    <cellStyle name="Millares" xfId="1" builtinId="3"/>
    <cellStyle name="Moneda 2" xfId="6" xr:uid="{7A62F443-2497-4A29-9F47-FC843080A901}"/>
    <cellStyle name="Moneda 3" xfId="4" xr:uid="{32BAA1F3-AE1A-4C2B-B00F-BADF351E4118}"/>
    <cellStyle name="Normal" xfId="0" builtinId="0"/>
    <cellStyle name="Normal 2" xfId="3" xr:uid="{F42352D5-0629-4F41-8E43-E2511C0742B4}"/>
    <cellStyle name="Normal 2 2" xfId="2" xr:uid="{393D0C04-7335-4F28-817D-D55A7E34CCD8}"/>
    <cellStyle name="Normal 2 3" xfId="7" xr:uid="{C2A09424-21B1-4528-9A93-DF781E9EF0DD}"/>
    <cellStyle name="Porcentaje" xfId="8" builtinId="5"/>
    <cellStyle name="Porcentaje 2" xfId="5" xr:uid="{01F0EB0A-51F0-4D16-A40B-76AB47434182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239525</xdr:colOff>
      <xdr:row>0</xdr:row>
      <xdr:rowOff>44450</xdr:rowOff>
    </xdr:from>
    <xdr:to>
      <xdr:col>1</xdr:col>
      <xdr:colOff>479260</xdr:colOff>
      <xdr:row>3</xdr:row>
      <xdr:rowOff>121638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FC0CA41-F5DD-4F87-86DD-B0200FC1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25" y="44450"/>
          <a:ext cx="617560" cy="6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6FB8-3499-445A-9B25-506EFC484B21}">
  <dimension ref="A1:BU20"/>
  <sheetViews>
    <sheetView showGridLines="0" tabSelected="1" topLeftCell="P1" zoomScale="80" zoomScaleNormal="80" workbookViewId="0">
      <pane ySplit="8" topLeftCell="A9" activePane="bottomLeft" state="frozen"/>
      <selection pane="bottomLeft" activeCell="AB16" sqref="AB16"/>
    </sheetView>
  </sheetViews>
  <sheetFormatPr baseColWidth="10" defaultColWidth="11.44140625" defaultRowHeight="13.8" x14ac:dyDescent="0.25"/>
  <cols>
    <col min="1" max="1" width="5.77734375" style="58" customWidth="1"/>
    <col min="2" max="2" width="33.33203125" style="58" bestFit="1" customWidth="1"/>
    <col min="3" max="3" width="24.109375" style="58" bestFit="1" customWidth="1"/>
    <col min="4" max="4" width="20.33203125" style="58" customWidth="1"/>
    <col min="5" max="5" width="65.44140625" style="58" customWidth="1"/>
    <col min="6" max="6" width="56.109375" style="58" bestFit="1" customWidth="1"/>
    <col min="7" max="7" width="17.6640625" style="69" bestFit="1" customWidth="1"/>
    <col min="8" max="8" width="59.6640625" style="58" customWidth="1"/>
    <col min="9" max="9" width="16.33203125" style="58" bestFit="1" customWidth="1"/>
    <col min="10" max="10" width="13.109375" style="58" bestFit="1" customWidth="1"/>
    <col min="11" max="11" width="16.109375" style="58" bestFit="1" customWidth="1"/>
    <col min="12" max="12" width="16.33203125" style="70" bestFit="1" customWidth="1"/>
    <col min="13" max="14" width="17" style="70" customWidth="1"/>
    <col min="15" max="15" width="43.5546875" style="70" customWidth="1"/>
    <col min="16" max="16" width="24" style="58" bestFit="1" customWidth="1"/>
    <col min="17" max="18" width="10.109375" style="58" bestFit="1" customWidth="1"/>
    <col min="19" max="19" width="17.33203125" style="58" bestFit="1" customWidth="1"/>
    <col min="20" max="20" width="11.109375" style="58" bestFit="1" customWidth="1"/>
    <col min="21" max="21" width="25.88671875" style="58" customWidth="1"/>
    <col min="22" max="22" width="23.33203125" style="58" customWidth="1"/>
    <col min="23" max="26" width="14.6640625" style="58" customWidth="1"/>
    <col min="27" max="27" width="26.6640625" style="58" customWidth="1"/>
    <col min="28" max="28" width="14.6640625" style="70" customWidth="1"/>
    <col min="29" max="29" width="19" style="58" customWidth="1"/>
    <col min="30" max="30" width="20.33203125" style="71" customWidth="1"/>
    <col min="31" max="31" width="25.109375" style="72" customWidth="1"/>
    <col min="32" max="73" width="11.44140625" style="2" customWidth="1"/>
    <col min="74" max="16384" width="11.44140625" style="58"/>
  </cols>
  <sheetData>
    <row r="1" spans="1:73" s="57" customFormat="1" x14ac:dyDescent="0.3">
      <c r="A1" s="55"/>
      <c r="B1" s="90" t="s">
        <v>56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6" t="s">
        <v>66</v>
      </c>
      <c r="AD1" s="97"/>
      <c r="AE1" s="98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x14ac:dyDescent="0.25">
      <c r="A2" s="56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96" t="s">
        <v>67</v>
      </c>
      <c r="AD2" s="97"/>
      <c r="AE2" s="98"/>
    </row>
    <row r="3" spans="1:73" ht="15" customHeight="1" x14ac:dyDescent="0.25">
      <c r="A3" s="56"/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2"/>
      <c r="AC3" s="96" t="s">
        <v>68</v>
      </c>
      <c r="AD3" s="97"/>
      <c r="AE3" s="98"/>
    </row>
    <row r="4" spans="1:73" x14ac:dyDescent="0.25">
      <c r="A4" s="56"/>
      <c r="B4" s="93"/>
      <c r="C4" s="94"/>
      <c r="D4" s="91"/>
      <c r="E4" s="91"/>
      <c r="F4" s="91"/>
      <c r="G4" s="91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5"/>
      <c r="AC4" s="96" t="s">
        <v>69</v>
      </c>
      <c r="AD4" s="97"/>
      <c r="AE4" s="98"/>
    </row>
    <row r="5" spans="1:73" x14ac:dyDescent="0.25">
      <c r="A5" s="88" t="s">
        <v>0</v>
      </c>
      <c r="B5" s="88"/>
      <c r="C5" s="88"/>
      <c r="D5" s="89">
        <v>45280</v>
      </c>
      <c r="E5" s="89"/>
      <c r="F5" s="89"/>
      <c r="G5" s="89"/>
      <c r="H5" s="59"/>
      <c r="I5" s="59"/>
      <c r="J5" s="59"/>
      <c r="K5" s="59"/>
      <c r="L5" s="60"/>
      <c r="M5" s="60"/>
      <c r="N5" s="60"/>
      <c r="O5" s="60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0"/>
      <c r="AC5" s="59"/>
      <c r="AD5" s="61"/>
      <c r="AE5" s="62"/>
    </row>
    <row r="6" spans="1:73" s="57" customFormat="1" x14ac:dyDescent="0.25">
      <c r="A6" s="81" t="s">
        <v>1</v>
      </c>
      <c r="B6" s="82"/>
      <c r="C6" s="83"/>
      <c r="D6" s="84">
        <v>45275</v>
      </c>
      <c r="E6" s="84"/>
      <c r="F6" s="84"/>
      <c r="G6" s="84"/>
      <c r="H6" s="63"/>
      <c r="I6" s="63"/>
      <c r="J6" s="63"/>
      <c r="K6" s="63"/>
      <c r="L6" s="6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68" customFormat="1" ht="15" customHeight="1" x14ac:dyDescent="0.3">
      <c r="A7" s="85" t="s">
        <v>2</v>
      </c>
      <c r="B7" s="86"/>
      <c r="C7" s="86"/>
      <c r="D7" s="86"/>
      <c r="E7" s="86"/>
      <c r="F7" s="87"/>
      <c r="G7" s="85" t="s">
        <v>3</v>
      </c>
      <c r="H7" s="86"/>
      <c r="I7" s="86"/>
      <c r="J7" s="86"/>
      <c r="K7" s="87"/>
      <c r="L7" s="85" t="s">
        <v>4</v>
      </c>
      <c r="M7" s="86"/>
      <c r="N7" s="86"/>
      <c r="O7" s="4"/>
      <c r="P7" s="85" t="s">
        <v>5</v>
      </c>
      <c r="Q7" s="86"/>
      <c r="R7" s="86"/>
      <c r="S7" s="86"/>
      <c r="T7" s="86"/>
      <c r="U7" s="87"/>
      <c r="V7" s="76" t="s">
        <v>6</v>
      </c>
      <c r="W7" s="76"/>
      <c r="X7" s="76"/>
      <c r="Y7" s="76"/>
      <c r="Z7" s="76"/>
      <c r="AA7" s="76"/>
      <c r="AB7" s="77" t="s">
        <v>7</v>
      </c>
      <c r="AC7" s="77" t="s">
        <v>8</v>
      </c>
      <c r="AD7" s="79" t="s">
        <v>9</v>
      </c>
      <c r="AE7" s="80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41.4" x14ac:dyDescent="0.25">
      <c r="A8" s="6" t="s">
        <v>10</v>
      </c>
      <c r="B8" s="7" t="s">
        <v>11</v>
      </c>
      <c r="C8" s="6" t="s">
        <v>12</v>
      </c>
      <c r="D8" s="6" t="s">
        <v>13</v>
      </c>
      <c r="E8" s="6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59</v>
      </c>
      <c r="O8" s="7" t="s">
        <v>55</v>
      </c>
      <c r="P8" s="7" t="s">
        <v>23</v>
      </c>
      <c r="Q8" s="7" t="s">
        <v>24</v>
      </c>
      <c r="R8" s="7" t="s">
        <v>25</v>
      </c>
      <c r="S8" s="7" t="s">
        <v>26</v>
      </c>
      <c r="T8" s="7" t="s">
        <v>27</v>
      </c>
      <c r="U8" s="7" t="s">
        <v>28</v>
      </c>
      <c r="V8" s="7" t="s">
        <v>23</v>
      </c>
      <c r="W8" s="7" t="s">
        <v>24</v>
      </c>
      <c r="X8" s="7" t="s">
        <v>25</v>
      </c>
      <c r="Y8" s="7" t="s">
        <v>26</v>
      </c>
      <c r="Z8" s="7" t="s">
        <v>27</v>
      </c>
      <c r="AA8" s="46" t="s">
        <v>58</v>
      </c>
      <c r="AB8" s="78"/>
      <c r="AC8" s="78"/>
      <c r="AD8" s="7" t="s">
        <v>29</v>
      </c>
      <c r="AE8" s="7" t="s">
        <v>30</v>
      </c>
    </row>
    <row r="9" spans="1:73" s="2" customFormat="1" ht="138" x14ac:dyDescent="0.25">
      <c r="A9" s="18">
        <v>192</v>
      </c>
      <c r="B9" s="8" t="s">
        <v>34</v>
      </c>
      <c r="C9" s="8" t="s">
        <v>35</v>
      </c>
      <c r="D9" s="8" t="s">
        <v>36</v>
      </c>
      <c r="E9" s="9" t="s">
        <v>37</v>
      </c>
      <c r="F9" s="10" t="s">
        <v>38</v>
      </c>
      <c r="G9" s="14">
        <v>2021680010048</v>
      </c>
      <c r="H9" s="8" t="s">
        <v>39</v>
      </c>
      <c r="I9" s="13"/>
      <c r="J9" s="11">
        <v>44927</v>
      </c>
      <c r="K9" s="11">
        <v>45291</v>
      </c>
      <c r="L9" s="42">
        <v>1</v>
      </c>
      <c r="M9" s="50">
        <v>0.99216000000000004</v>
      </c>
      <c r="N9" s="49">
        <f t="shared" ref="N9:N14" si="0">IFERROR(IF(M9/L9&gt;100%,100%,M9/L9),"-")</f>
        <v>0.99216000000000004</v>
      </c>
      <c r="O9" s="15" t="s">
        <v>61</v>
      </c>
      <c r="P9" s="25">
        <v>389134991</v>
      </c>
      <c r="Q9" s="15"/>
      <c r="R9" s="24"/>
      <c r="S9" s="24"/>
      <c r="T9" s="19"/>
      <c r="U9" s="12">
        <f t="shared" ref="U9:U14" si="1">SUM(P9:T9)</f>
        <v>389134991</v>
      </c>
      <c r="V9" s="54">
        <f>359221478.48+29913512.35</f>
        <v>389134990.83000004</v>
      </c>
      <c r="W9" s="22"/>
      <c r="X9" s="23"/>
      <c r="Y9" s="24"/>
      <c r="Z9" s="16"/>
      <c r="AA9" s="12">
        <f t="shared" ref="AA9:AA14" si="2">SUM(V9:Z9)</f>
        <v>389134990.83000004</v>
      </c>
      <c r="AB9" s="48">
        <f>IFERROR(AA9/U9,"-")</f>
        <v>0.99999999956313368</v>
      </c>
      <c r="AC9" s="21"/>
      <c r="AD9" s="20" t="s">
        <v>40</v>
      </c>
      <c r="AE9" s="17" t="s">
        <v>60</v>
      </c>
    </row>
    <row r="10" spans="1:73" s="2" customFormat="1" ht="82.8" x14ac:dyDescent="0.25">
      <c r="A10" s="18">
        <v>193</v>
      </c>
      <c r="B10" s="8" t="s">
        <v>34</v>
      </c>
      <c r="C10" s="8" t="s">
        <v>35</v>
      </c>
      <c r="D10" s="8" t="s">
        <v>36</v>
      </c>
      <c r="E10" s="9" t="s">
        <v>41</v>
      </c>
      <c r="F10" s="10" t="s">
        <v>42</v>
      </c>
      <c r="G10" s="14">
        <v>2021680010133</v>
      </c>
      <c r="H10" s="8" t="s">
        <v>43</v>
      </c>
      <c r="I10" s="13"/>
      <c r="J10" s="11">
        <v>44927</v>
      </c>
      <c r="K10" s="11">
        <v>45291</v>
      </c>
      <c r="L10" s="43">
        <v>0.7</v>
      </c>
      <c r="M10" s="51">
        <v>0.7</v>
      </c>
      <c r="N10" s="49">
        <f t="shared" si="0"/>
        <v>1</v>
      </c>
      <c r="O10" s="15" t="s">
        <v>62</v>
      </c>
      <c r="P10" s="25">
        <v>427610561</v>
      </c>
      <c r="Q10" s="15"/>
      <c r="R10" s="15"/>
      <c r="S10" s="15"/>
      <c r="T10" s="19"/>
      <c r="U10" s="12">
        <f t="shared" si="1"/>
        <v>427610561</v>
      </c>
      <c r="V10" s="15">
        <f>147946667+279663894</f>
        <v>427610561</v>
      </c>
      <c r="W10" s="15"/>
      <c r="X10" s="15"/>
      <c r="Y10" s="15"/>
      <c r="Z10" s="16"/>
      <c r="AA10" s="12">
        <f t="shared" si="2"/>
        <v>427610561</v>
      </c>
      <c r="AB10" s="48">
        <f>IFERROR(AA10/U10,"-")</f>
        <v>1</v>
      </c>
      <c r="AC10" s="15"/>
      <c r="AD10" s="20" t="s">
        <v>40</v>
      </c>
      <c r="AE10" s="17" t="s">
        <v>60</v>
      </c>
    </row>
    <row r="11" spans="1:73" s="2" customFormat="1" ht="55.2" x14ac:dyDescent="0.25">
      <c r="A11" s="18">
        <v>194</v>
      </c>
      <c r="B11" s="8" t="s">
        <v>34</v>
      </c>
      <c r="C11" s="8" t="s">
        <v>35</v>
      </c>
      <c r="D11" s="8" t="s">
        <v>36</v>
      </c>
      <c r="E11" s="26" t="s">
        <v>44</v>
      </c>
      <c r="F11" s="10" t="s">
        <v>45</v>
      </c>
      <c r="G11" s="14">
        <v>2021680010048</v>
      </c>
      <c r="H11" s="8" t="s">
        <v>39</v>
      </c>
      <c r="I11" s="27"/>
      <c r="J11" s="11">
        <v>44927</v>
      </c>
      <c r="K11" s="11">
        <v>45291</v>
      </c>
      <c r="L11" s="42">
        <v>9</v>
      </c>
      <c r="M11" s="52">
        <v>8</v>
      </c>
      <c r="N11" s="49">
        <f t="shared" si="0"/>
        <v>0.88888888888888884</v>
      </c>
      <c r="O11" s="15" t="s">
        <v>63</v>
      </c>
      <c r="P11" s="25">
        <v>11517724</v>
      </c>
      <c r="Q11" s="15"/>
      <c r="R11" s="15"/>
      <c r="S11" s="15"/>
      <c r="T11" s="19"/>
      <c r="U11" s="12">
        <f t="shared" si="1"/>
        <v>11517724</v>
      </c>
      <c r="V11" s="15">
        <v>10758314</v>
      </c>
      <c r="W11" s="15"/>
      <c r="X11" s="15"/>
      <c r="Y11" s="15"/>
      <c r="Z11" s="16"/>
      <c r="AA11" s="12">
        <f t="shared" si="2"/>
        <v>10758314</v>
      </c>
      <c r="AB11" s="48">
        <f>IFERROR(AA11/U11,"-")</f>
        <v>0.93406596650518803</v>
      </c>
      <c r="AC11" s="15"/>
      <c r="AD11" s="20" t="s">
        <v>40</v>
      </c>
      <c r="AE11" s="17" t="s">
        <v>65</v>
      </c>
    </row>
    <row r="12" spans="1:73" s="2" customFormat="1" ht="69" x14ac:dyDescent="0.25">
      <c r="A12" s="18">
        <v>292</v>
      </c>
      <c r="B12" s="8" t="s">
        <v>32</v>
      </c>
      <c r="C12" s="8" t="s">
        <v>33</v>
      </c>
      <c r="D12" s="8" t="s">
        <v>46</v>
      </c>
      <c r="E12" s="9" t="s">
        <v>57</v>
      </c>
      <c r="F12" s="10" t="s">
        <v>47</v>
      </c>
      <c r="G12" s="14"/>
      <c r="H12" s="8" t="s">
        <v>31</v>
      </c>
      <c r="I12" s="27"/>
      <c r="J12" s="11">
        <v>44927</v>
      </c>
      <c r="K12" s="11">
        <v>45291</v>
      </c>
      <c r="L12" s="43">
        <v>0</v>
      </c>
      <c r="M12" s="51">
        <v>0</v>
      </c>
      <c r="N12" s="49" t="str">
        <f t="shared" si="0"/>
        <v>-</v>
      </c>
      <c r="O12" s="15"/>
      <c r="P12" s="25"/>
      <c r="Q12" s="15"/>
      <c r="R12" s="15"/>
      <c r="S12" s="15"/>
      <c r="T12" s="19"/>
      <c r="U12" s="12">
        <f t="shared" si="1"/>
        <v>0</v>
      </c>
      <c r="V12" s="15"/>
      <c r="W12" s="15"/>
      <c r="X12" s="15"/>
      <c r="Y12" s="15"/>
      <c r="Z12" s="16"/>
      <c r="AA12" s="12">
        <f t="shared" si="2"/>
        <v>0</v>
      </c>
      <c r="AB12" s="48" t="str">
        <f>IFERROR(AA12/U12,"-")</f>
        <v>-</v>
      </c>
      <c r="AC12" s="28"/>
      <c r="AD12" s="20" t="s">
        <v>40</v>
      </c>
      <c r="AE12" s="17" t="s">
        <v>65</v>
      </c>
    </row>
    <row r="13" spans="1:73" s="2" customFormat="1" ht="110.4" x14ac:dyDescent="0.25">
      <c r="A13" s="18">
        <v>293</v>
      </c>
      <c r="B13" s="8" t="s">
        <v>32</v>
      </c>
      <c r="C13" s="8" t="s">
        <v>33</v>
      </c>
      <c r="D13" s="8" t="s">
        <v>46</v>
      </c>
      <c r="E13" s="29" t="s">
        <v>48</v>
      </c>
      <c r="F13" s="10" t="s">
        <v>49</v>
      </c>
      <c r="G13" s="14">
        <v>2021680010133</v>
      </c>
      <c r="H13" s="8" t="s">
        <v>43</v>
      </c>
      <c r="I13" s="27"/>
      <c r="J13" s="11">
        <v>44927</v>
      </c>
      <c r="K13" s="11">
        <v>45291</v>
      </c>
      <c r="L13" s="42">
        <v>1</v>
      </c>
      <c r="M13" s="50">
        <v>0.95830000000000004</v>
      </c>
      <c r="N13" s="49">
        <f t="shared" si="0"/>
        <v>0.95830000000000004</v>
      </c>
      <c r="O13" s="15" t="s">
        <v>64</v>
      </c>
      <c r="P13" s="25">
        <v>502073334</v>
      </c>
      <c r="Q13" s="15"/>
      <c r="R13" s="15"/>
      <c r="S13" s="15"/>
      <c r="T13" s="19"/>
      <c r="U13" s="12">
        <f t="shared" si="1"/>
        <v>502073334</v>
      </c>
      <c r="V13" s="15">
        <v>502073334</v>
      </c>
      <c r="W13" s="15"/>
      <c r="X13" s="15"/>
      <c r="Y13" s="15"/>
      <c r="Z13" s="16"/>
      <c r="AA13" s="12">
        <f t="shared" si="2"/>
        <v>502073334</v>
      </c>
      <c r="AB13" s="48">
        <f>IFERROR(AA13/U13,"-")</f>
        <v>1</v>
      </c>
      <c r="AC13" s="28"/>
      <c r="AD13" s="20" t="s">
        <v>40</v>
      </c>
      <c r="AE13" s="17" t="s">
        <v>65</v>
      </c>
    </row>
    <row r="14" spans="1:73" s="2" customFormat="1" ht="55.2" x14ac:dyDescent="0.25">
      <c r="A14" s="18">
        <v>312</v>
      </c>
      <c r="B14" s="8" t="s">
        <v>32</v>
      </c>
      <c r="C14" s="8" t="s">
        <v>50</v>
      </c>
      <c r="D14" s="8" t="s">
        <v>51</v>
      </c>
      <c r="E14" s="9" t="s">
        <v>52</v>
      </c>
      <c r="F14" s="10" t="s">
        <v>53</v>
      </c>
      <c r="G14" s="14"/>
      <c r="H14" s="8" t="s">
        <v>31</v>
      </c>
      <c r="I14" s="27"/>
      <c r="J14" s="11">
        <v>44927</v>
      </c>
      <c r="K14" s="11">
        <v>45291</v>
      </c>
      <c r="L14" s="44">
        <v>0</v>
      </c>
      <c r="M14" s="53">
        <v>0</v>
      </c>
      <c r="N14" s="49" t="str">
        <f t="shared" si="0"/>
        <v>-</v>
      </c>
      <c r="O14" s="15"/>
      <c r="P14" s="30"/>
      <c r="Q14" s="15"/>
      <c r="R14" s="15"/>
      <c r="S14" s="15"/>
      <c r="T14" s="19"/>
      <c r="U14" s="12">
        <f t="shared" si="1"/>
        <v>0</v>
      </c>
      <c r="V14" s="15"/>
      <c r="W14" s="15"/>
      <c r="X14" s="15"/>
      <c r="Y14" s="15"/>
      <c r="Z14" s="16"/>
      <c r="AA14" s="12">
        <f t="shared" si="2"/>
        <v>0</v>
      </c>
      <c r="AB14" s="48" t="str">
        <f>IFERROR(AA14/U14,"-")</f>
        <v>-</v>
      </c>
      <c r="AC14" s="15"/>
      <c r="AD14" s="20" t="s">
        <v>40</v>
      </c>
      <c r="AE14" s="17" t="s">
        <v>65</v>
      </c>
    </row>
    <row r="15" spans="1:73" x14ac:dyDescent="0.25">
      <c r="A15" s="3" cm="1">
        <f t="array" ref="A15">SUM(--(FREQUENCY(A9:A14,A9:A14)&gt;0))</f>
        <v>6</v>
      </c>
      <c r="B15" s="33"/>
      <c r="C15" s="34"/>
      <c r="D15" s="34"/>
      <c r="E15" s="34"/>
      <c r="F15" s="34"/>
      <c r="G15" s="34"/>
      <c r="H15" s="34"/>
      <c r="I15" s="34"/>
      <c r="J15" s="34"/>
      <c r="K15" s="35"/>
      <c r="L15" s="36"/>
      <c r="M15" s="37" t="s">
        <v>54</v>
      </c>
      <c r="N15" s="36">
        <v>0.97608422569453568</v>
      </c>
      <c r="O15" s="32"/>
      <c r="P15" s="45">
        <f t="shared" ref="P15:U15" si="3">SUBTOTAL(9,P9:P14)</f>
        <v>1330336610</v>
      </c>
      <c r="Q15" s="40">
        <f t="shared" si="3"/>
        <v>0</v>
      </c>
      <c r="R15" s="40">
        <f t="shared" si="3"/>
        <v>0</v>
      </c>
      <c r="S15" s="40">
        <f t="shared" si="3"/>
        <v>0</v>
      </c>
      <c r="T15" s="40">
        <f t="shared" si="3"/>
        <v>0</v>
      </c>
      <c r="U15" s="40">
        <f t="shared" si="3"/>
        <v>1330336610</v>
      </c>
      <c r="V15" s="40">
        <f t="shared" ref="V15:Z15" si="4">SUBTOTAL(9,V9:V14)</f>
        <v>1329577199.8299999</v>
      </c>
      <c r="W15" s="39">
        <f t="shared" si="4"/>
        <v>0</v>
      </c>
      <c r="X15" s="39">
        <f t="shared" si="4"/>
        <v>0</v>
      </c>
      <c r="Y15" s="39">
        <f t="shared" si="4"/>
        <v>0</v>
      </c>
      <c r="Z15" s="39">
        <f t="shared" si="4"/>
        <v>0</v>
      </c>
      <c r="AA15" s="40">
        <f t="shared" ref="AA15" si="5">SUBTOTAL(9,AA9:AA14)</f>
        <v>1329577199.8299999</v>
      </c>
      <c r="AB15" s="47">
        <f>IFERROR(AA15/U15,"-")</f>
        <v>0.9994291593839546</v>
      </c>
      <c r="AC15" s="41"/>
      <c r="AD15" s="40"/>
      <c r="AE15" s="3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</row>
    <row r="16" spans="1:73" x14ac:dyDescent="0.25">
      <c r="S16" s="2"/>
      <c r="T16" s="2"/>
      <c r="U16" s="2"/>
    </row>
    <row r="17" spans="13:27" x14ac:dyDescent="0.25">
      <c r="P17" s="31"/>
      <c r="S17" s="2"/>
      <c r="T17" s="2"/>
      <c r="U17" s="2"/>
      <c r="AA17" s="73"/>
    </row>
    <row r="18" spans="13:27" x14ac:dyDescent="0.25">
      <c r="P18" s="73"/>
      <c r="S18" s="2"/>
      <c r="T18" s="2"/>
      <c r="U18" s="2"/>
    </row>
    <row r="19" spans="13:27" x14ac:dyDescent="0.25">
      <c r="M19" s="74"/>
      <c r="N19" s="74"/>
      <c r="O19" s="74"/>
      <c r="P19" s="75"/>
      <c r="S19" s="2"/>
      <c r="T19" s="2"/>
      <c r="U19" s="2"/>
    </row>
    <row r="20" spans="13:27" x14ac:dyDescent="0.25">
      <c r="M20" s="74"/>
      <c r="N20" s="74"/>
      <c r="O20" s="74"/>
      <c r="S20" s="2"/>
      <c r="T20" s="2"/>
      <c r="U20" s="2"/>
    </row>
  </sheetData>
  <mergeCells count="17">
    <mergeCell ref="A5:C5"/>
    <mergeCell ref="D5:G5"/>
    <mergeCell ref="B1:AB4"/>
    <mergeCell ref="AC1:AE1"/>
    <mergeCell ref="AC2:AE2"/>
    <mergeCell ref="AC3:AE3"/>
    <mergeCell ref="AC4:AE4"/>
    <mergeCell ref="AB7:AB8"/>
    <mergeCell ref="AC7:AC8"/>
    <mergeCell ref="AD7:AE7"/>
    <mergeCell ref="A6:C6"/>
    <mergeCell ref="D6:G6"/>
    <mergeCell ref="A7:F7"/>
    <mergeCell ref="G7:K7"/>
    <mergeCell ref="L7:N7"/>
    <mergeCell ref="P7:U7"/>
    <mergeCell ref="V7:AA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Cindy Sarmiento</cp:lastModifiedBy>
  <dcterms:created xsi:type="dcterms:W3CDTF">2023-02-03T14:38:05Z</dcterms:created>
  <dcterms:modified xsi:type="dcterms:W3CDTF">2024-01-15T22:15:33Z</dcterms:modified>
</cp:coreProperties>
</file>