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defaultThemeVersion="124226"/>
  <mc:AlternateContent xmlns:mc="http://schemas.openxmlformats.org/markup-compatibility/2006">
    <mc:Choice Requires="x15">
      <x15ac:absPath xmlns:x15ac="http://schemas.microsoft.com/office/spreadsheetml/2010/11/ac" url="C:\Users\soins\OneDrive\Documentos\ALCALDIA 2024\MRG 2024\MRG 2024 APROBADOS CICCI\ADMINISTRATIVA\"/>
    </mc:Choice>
  </mc:AlternateContent>
  <xr:revisionPtr revIDLastSave="0" documentId="13_ncr:1_{61EBC59E-8148-4B94-B568-1821E24C3C9F}" xr6:coauthVersionLast="47" xr6:coauthVersionMax="47" xr10:uidLastSave="{00000000-0000-0000-0000-000000000000}"/>
  <bookViews>
    <workbookView xWindow="-120" yWindow="-120" windowWidth="20730" windowHeight="11040" tabRatio="882" firstSheet="2" activeTab="2" xr2:uid="{00000000-000D-0000-FFFF-FFFF00000000}"/>
  </bookViews>
  <sheets>
    <sheet name="Intructivo " sheetId="21" r:id="rId1"/>
    <sheet name="CONTEXTO" sheetId="22" r:id="rId2"/>
    <sheet name="Mapa de Riesgos" sheetId="1" r:id="rId3"/>
    <sheet name="Matriz Calor Inherente" sheetId="18" r:id="rId4"/>
    <sheet name="Matriz Calor Residual" sheetId="19" r:id="rId5"/>
    <sheet name="Tabla probabilidad" sheetId="12" r:id="rId6"/>
    <sheet name="Tabla Impacto" sheetId="13" r:id="rId7"/>
    <sheet name="Tabla Valoración controles" sheetId="15" r:id="rId8"/>
    <sheet name="Opciones Tratamiento" sheetId="16" state="hidden" r:id="rId9"/>
    <sheet name="Hoja1" sheetId="11" state="hidden" r:id="rId10"/>
  </sheets>
  <calcPr calcId="191028"/>
  <pivotCaches>
    <pivotCache cacheId="0" r:id="rId1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0" i="1" l="1"/>
  <c r="I60" i="1" s="1"/>
  <c r="T66" i="1"/>
  <c r="T60" i="1"/>
  <c r="K61" i="1"/>
  <c r="Q61" i="1"/>
  <c r="T61" i="1"/>
  <c r="K62" i="1"/>
  <c r="Q62" i="1"/>
  <c r="T62" i="1"/>
  <c r="K63" i="1"/>
  <c r="Q63" i="1"/>
  <c r="T63" i="1"/>
  <c r="K64" i="1"/>
  <c r="Q64" i="1"/>
  <c r="T64" i="1"/>
  <c r="K65" i="1"/>
  <c r="Q65" i="1"/>
  <c r="T65" i="1"/>
  <c r="H66" i="1"/>
  <c r="I66" i="1" s="1"/>
  <c r="K67" i="1"/>
  <c r="Q67" i="1"/>
  <c r="T67" i="1"/>
  <c r="K68" i="1"/>
  <c r="Q68" i="1"/>
  <c r="T68" i="1"/>
  <c r="K69" i="1"/>
  <c r="Q69" i="1"/>
  <c r="T69" i="1"/>
  <c r="K70" i="1"/>
  <c r="Q70" i="1"/>
  <c r="T70" i="1"/>
  <c r="K71" i="1"/>
  <c r="Q71" i="1"/>
  <c r="T71" i="1"/>
  <c r="AB64" i="1" l="1"/>
  <c r="AA64" i="1" s="1"/>
  <c r="X68" i="1"/>
  <c r="Y68" i="1" s="1"/>
  <c r="AB63" i="1"/>
  <c r="AA63" i="1" s="1"/>
  <c r="AB67" i="1"/>
  <c r="AA67" i="1" s="1"/>
  <c r="AB66" i="1"/>
  <c r="AA66" i="1" s="1"/>
  <c r="X66" i="1"/>
  <c r="Z66" i="1" s="1"/>
  <c r="X62" i="1"/>
  <c r="Z62" i="1" s="1"/>
  <c r="X71" i="1"/>
  <c r="Z71" i="1" s="1"/>
  <c r="X67" i="1"/>
  <c r="Z67" i="1" s="1"/>
  <c r="X65" i="1"/>
  <c r="Y65" i="1" s="1"/>
  <c r="X63" i="1"/>
  <c r="Z63" i="1" s="1"/>
  <c r="X70" i="1"/>
  <c r="Y70" i="1" s="1"/>
  <c r="AB68" i="1"/>
  <c r="AA68" i="1" s="1"/>
  <c r="X64" i="1"/>
  <c r="Y64" i="1" s="1"/>
  <c r="X69" i="1"/>
  <c r="Z69" i="1" s="1"/>
  <c r="X60" i="1"/>
  <c r="AB70" i="1"/>
  <c r="AA70" i="1" s="1"/>
  <c r="AB62" i="1"/>
  <c r="AA62" i="1" s="1"/>
  <c r="AB71" i="1"/>
  <c r="AA71" i="1" s="1"/>
  <c r="AB69" i="1"/>
  <c r="AA69" i="1" s="1"/>
  <c r="AB61" i="1"/>
  <c r="AA61" i="1" s="1"/>
  <c r="AB65" i="1"/>
  <c r="AA65" i="1" s="1"/>
  <c r="X61" i="1"/>
  <c r="Z68" i="1" l="1"/>
  <c r="AC65" i="1"/>
  <c r="AC68" i="1"/>
  <c r="Y63" i="1"/>
  <c r="AC63" i="1" s="1"/>
  <c r="AC64" i="1"/>
  <c r="Y62" i="1"/>
  <c r="AC62" i="1" s="1"/>
  <c r="Z65" i="1"/>
  <c r="Y69" i="1"/>
  <c r="AC69" i="1" s="1"/>
  <c r="Y66" i="1"/>
  <c r="AC66" i="1" s="1"/>
  <c r="Y71" i="1"/>
  <c r="AC71" i="1" s="1"/>
  <c r="Y67" i="1"/>
  <c r="AC67" i="1" s="1"/>
  <c r="Z64" i="1"/>
  <c r="Z70" i="1"/>
  <c r="Y60" i="1"/>
  <c r="Z60" i="1"/>
  <c r="AC70" i="1"/>
  <c r="Y61" i="1"/>
  <c r="AC61" i="1" s="1"/>
  <c r="Z61" i="1"/>
  <c r="T24" i="1" l="1"/>
  <c r="T12" i="1" l="1"/>
  <c r="Q12" i="1"/>
  <c r="H12" i="1" l="1"/>
  <c r="I12" i="1" s="1"/>
  <c r="K59" i="1"/>
  <c r="K33" i="1"/>
  <c r="K19" i="1"/>
  <c r="K31" i="1"/>
  <c r="K51" i="1"/>
  <c r="K56" i="1"/>
  <c r="K32" i="1"/>
  <c r="K40" i="1"/>
  <c r="K50" i="1"/>
  <c r="K29" i="1"/>
  <c r="K37" i="1"/>
  <c r="K49" i="1"/>
  <c r="K58" i="1"/>
  <c r="K41" i="1"/>
  <c r="K26" i="1"/>
  <c r="K52" i="1"/>
  <c r="K39" i="1"/>
  <c r="K43" i="1"/>
  <c r="K23" i="1"/>
  <c r="K21" i="1"/>
  <c r="K57" i="1"/>
  <c r="K20" i="1"/>
  <c r="K34" i="1"/>
  <c r="K28" i="1"/>
  <c r="K35" i="1"/>
  <c r="K44" i="1"/>
  <c r="K22" i="1"/>
  <c r="K38" i="1"/>
  <c r="K25" i="1"/>
  <c r="K55" i="1"/>
  <c r="K45" i="1"/>
  <c r="K27" i="1"/>
  <c r="K53" i="1"/>
  <c r="K46" i="1"/>
  <c r="K47" i="1"/>
  <c r="F221" i="13" l="1"/>
  <c r="F211" i="13"/>
  <c r="F212" i="13"/>
  <c r="F213" i="13"/>
  <c r="F214" i="13"/>
  <c r="F215" i="13"/>
  <c r="F216" i="13"/>
  <c r="F217" i="13"/>
  <c r="F218" i="13"/>
  <c r="F219" i="13"/>
  <c r="F220" i="13"/>
  <c r="F210" i="13"/>
  <c r="K17" i="1"/>
  <c r="K16" i="1"/>
  <c r="K13" i="1"/>
  <c r="K14" i="1"/>
  <c r="B221" i="13" a="1"/>
  <c r="K15" i="1"/>
  <c r="B221" i="13" l="1"/>
  <c r="Q49" i="1"/>
  <c r="Q43" i="1"/>
  <c r="K60" i="1" l="1"/>
  <c r="L60" i="1" s="1"/>
  <c r="K66" i="1"/>
  <c r="L66" i="1" s="1"/>
  <c r="AL44" i="18"/>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M66" i="1" l="1"/>
  <c r="N66" i="1"/>
  <c r="N60" i="1"/>
  <c r="M60" i="1"/>
  <c r="AB60" i="1" s="1"/>
  <c r="AA60" i="1" s="1"/>
  <c r="AC60" i="1" s="1"/>
  <c r="T59" i="1"/>
  <c r="Q59" i="1"/>
  <c r="T58" i="1"/>
  <c r="Q58" i="1"/>
  <c r="T57" i="1"/>
  <c r="Q57" i="1"/>
  <c r="T56" i="1"/>
  <c r="Q56" i="1"/>
  <c r="T55" i="1"/>
  <c r="Q55" i="1"/>
  <c r="T54" i="1"/>
  <c r="H54" i="1"/>
  <c r="I54" i="1" s="1"/>
  <c r="T53" i="1"/>
  <c r="Q53" i="1"/>
  <c r="T52" i="1"/>
  <c r="Q52" i="1"/>
  <c r="T51" i="1"/>
  <c r="Q51" i="1"/>
  <c r="T50" i="1"/>
  <c r="Q50" i="1"/>
  <c r="T49" i="1"/>
  <c r="T48" i="1"/>
  <c r="Q48" i="1"/>
  <c r="H48" i="1"/>
  <c r="I48" i="1" s="1"/>
  <c r="T47" i="1"/>
  <c r="Q47" i="1"/>
  <c r="T46" i="1"/>
  <c r="Q46" i="1"/>
  <c r="T45" i="1"/>
  <c r="Q45" i="1"/>
  <c r="T44" i="1"/>
  <c r="Q44" i="1"/>
  <c r="T43" i="1"/>
  <c r="H42" i="1"/>
  <c r="I42" i="1" s="1"/>
  <c r="T41" i="1"/>
  <c r="Q41" i="1"/>
  <c r="T40" i="1"/>
  <c r="Q40" i="1"/>
  <c r="T39" i="1"/>
  <c r="Q39" i="1"/>
  <c r="T38" i="1"/>
  <c r="Q38" i="1"/>
  <c r="T37" i="1"/>
  <c r="Q37" i="1"/>
  <c r="I36" i="1"/>
  <c r="T35" i="1"/>
  <c r="Q35" i="1"/>
  <c r="T34" i="1"/>
  <c r="Q34" i="1"/>
  <c r="T33" i="1"/>
  <c r="Q33" i="1"/>
  <c r="T32" i="1"/>
  <c r="Q32" i="1"/>
  <c r="T31" i="1"/>
  <c r="Q31" i="1"/>
  <c r="Q30" i="1"/>
  <c r="H30" i="1"/>
  <c r="I30" i="1" s="1"/>
  <c r="T29" i="1"/>
  <c r="Q29" i="1"/>
  <c r="T28" i="1"/>
  <c r="Q28" i="1"/>
  <c r="T27" i="1"/>
  <c r="Q27" i="1"/>
  <c r="T26" i="1"/>
  <c r="Q26" i="1"/>
  <c r="T25" i="1"/>
  <c r="Q25" i="1"/>
  <c r="Q24" i="1"/>
  <c r="H24" i="1"/>
  <c r="I24" i="1" s="1"/>
  <c r="H18" i="1"/>
  <c r="Q17" i="1"/>
  <c r="Q16" i="1"/>
  <c r="T23" i="1"/>
  <c r="Q23" i="1"/>
  <c r="T22" i="1"/>
  <c r="Q22" i="1"/>
  <c r="T21" i="1"/>
  <c r="Q21" i="1"/>
  <c r="T20" i="1"/>
  <c r="Q20" i="1"/>
  <c r="T19" i="1"/>
  <c r="Q19" i="1"/>
  <c r="T18" i="1"/>
  <c r="Q18" i="1"/>
  <c r="X54" i="1" l="1"/>
  <c r="X27" i="1"/>
  <c r="X38" i="1"/>
  <c r="X46" i="1"/>
  <c r="X58" i="1"/>
  <c r="X32" i="1"/>
  <c r="X29" i="1"/>
  <c r="X40" i="1"/>
  <c r="X52" i="1"/>
  <c r="X35" i="1"/>
  <c r="X34" i="1"/>
  <c r="X33" i="1"/>
  <c r="AB55" i="1"/>
  <c r="X56" i="1"/>
  <c r="X55" i="1"/>
  <c r="X31" i="1"/>
  <c r="X30" i="1"/>
  <c r="X51" i="1"/>
  <c r="X50" i="1"/>
  <c r="X53" i="1"/>
  <c r="X57" i="1"/>
  <c r="X59" i="1"/>
  <c r="X24" i="1"/>
  <c r="X26" i="1"/>
  <c r="X28" i="1"/>
  <c r="X37" i="1"/>
  <c r="X36" i="1"/>
  <c r="X39" i="1"/>
  <c r="X41" i="1"/>
  <c r="X45" i="1"/>
  <c r="X44" i="1"/>
  <c r="X47" i="1"/>
  <c r="AB43" i="1"/>
  <c r="X43" i="1"/>
  <c r="X42" i="1"/>
  <c r="X48" i="1"/>
  <c r="AB31" i="1"/>
  <c r="AB37" i="1"/>
  <c r="AB52" i="1"/>
  <c r="AA52" i="1" s="1"/>
  <c r="AB53" i="1"/>
  <c r="AA53" i="1" s="1"/>
  <c r="I18" i="1"/>
  <c r="X18" i="1" s="1"/>
  <c r="Y54" i="1" l="1"/>
  <c r="Z54" i="1"/>
  <c r="Z55" i="1" s="1"/>
  <c r="Y53" i="1"/>
  <c r="Z53" i="1"/>
  <c r="Y52" i="1"/>
  <c r="Z52" i="1"/>
  <c r="Y48" i="1"/>
  <c r="Z48" i="1"/>
  <c r="X49" i="1" s="1"/>
  <c r="Y42" i="1"/>
  <c r="Z42" i="1"/>
  <c r="Z43" i="1" s="1"/>
  <c r="Y36" i="1"/>
  <c r="Z36" i="1"/>
  <c r="Y30" i="1"/>
  <c r="Z30" i="1"/>
  <c r="Z31" i="1" s="1"/>
  <c r="Y32" i="1" s="1"/>
  <c r="Y24" i="1"/>
  <c r="Z24" i="1"/>
  <c r="Y18" i="1"/>
  <c r="Z18" i="1"/>
  <c r="X19" i="1" s="1"/>
  <c r="X25" i="1" l="1"/>
  <c r="Y25" i="1" s="1"/>
  <c r="Y55" i="1"/>
  <c r="Y43" i="1"/>
  <c r="Y31" i="1"/>
  <c r="Y44" i="1"/>
  <c r="Z44" i="1"/>
  <c r="Z56" i="1"/>
  <c r="Y56" i="1"/>
  <c r="Z32"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2" i="1"/>
  <c r="AC53" i="1"/>
  <c r="T13" i="1"/>
  <c r="T16" i="1"/>
  <c r="T17" i="1"/>
  <c r="Z25" i="1" l="1"/>
  <c r="Y26" i="1" s="1"/>
  <c r="Y57" i="1"/>
  <c r="Z57" i="1"/>
  <c r="Z26" i="1"/>
  <c r="Z27" i="1" s="1"/>
  <c r="Y50" i="1"/>
  <c r="Z50" i="1"/>
  <c r="Y49" i="1"/>
  <c r="Z49" i="1"/>
  <c r="Y37" i="1"/>
  <c r="Z37" i="1"/>
  <c r="Y38" i="1" s="1"/>
  <c r="Y34" i="1"/>
  <c r="Y19" i="1"/>
  <c r="Z19" i="1"/>
  <c r="X20" i="1" s="1"/>
  <c r="Y20" i="1" s="1"/>
  <c r="Z38" i="1" l="1"/>
  <c r="Z39" i="1" s="1"/>
  <c r="Y58" i="1"/>
  <c r="Z58" i="1"/>
  <c r="Y27" i="1"/>
  <c r="Y45" i="1"/>
  <c r="Z45" i="1"/>
  <c r="Y46" i="1" s="1"/>
  <c r="Y39" i="1"/>
  <c r="Y51" i="1"/>
  <c r="Z51" i="1"/>
  <c r="Y33" i="1"/>
  <c r="Z33" i="1"/>
  <c r="Z34" i="1"/>
  <c r="Z20" i="1"/>
  <c r="X21" i="1" s="1"/>
  <c r="Y21" i="1" s="1"/>
  <c r="Y59" i="1" l="1"/>
  <c r="Z59" i="1"/>
  <c r="Z46" i="1"/>
  <c r="Y47" i="1" s="1"/>
  <c r="Z40" i="1"/>
  <c r="Y40" i="1"/>
  <c r="Y28" i="1"/>
  <c r="Z28" i="1"/>
  <c r="Y29" i="1" s="1"/>
  <c r="Y35" i="1"/>
  <c r="Z35" i="1"/>
  <c r="Z21" i="1"/>
  <c r="X22" i="1" s="1"/>
  <c r="Z22" i="1" s="1"/>
  <c r="X23" i="1" s="1"/>
  <c r="X12" i="1"/>
  <c r="Y12" i="1" s="1"/>
  <c r="Y41" i="1" l="1"/>
  <c r="Z41" i="1"/>
  <c r="Z47" i="1"/>
  <c r="Z29" i="1"/>
  <c r="Y22" i="1"/>
  <c r="Y23" i="1"/>
  <c r="Z23" i="1"/>
  <c r="Q13" i="1"/>
  <c r="Z12" i="1" l="1"/>
  <c r="X13" i="1" s="1"/>
  <c r="Y13" i="1" l="1"/>
  <c r="Z13" i="1" l="1"/>
  <c r="X16" i="1" l="1"/>
  <c r="Y16" i="1" l="1"/>
  <c r="Z16" i="1"/>
  <c r="X17" i="1" s="1"/>
  <c r="Y17" i="1" l="1"/>
  <c r="Z17" i="1"/>
  <c r="K42" i="1" l="1"/>
  <c r="L42" i="1" s="1"/>
  <c r="K30" i="1"/>
  <c r="L30" i="1" s="1"/>
  <c r="K24" i="1"/>
  <c r="L24" i="1" s="1"/>
  <c r="K54" i="1"/>
  <c r="L54" i="1" s="1"/>
  <c r="K48" i="1"/>
  <c r="L48" i="1" s="1"/>
  <c r="K36" i="1"/>
  <c r="L36" i="1" s="1"/>
  <c r="K12" i="1"/>
  <c r="L12" i="1" s="1"/>
  <c r="K18" i="1"/>
  <c r="L18" i="1" s="1"/>
  <c r="Z42" i="18" l="1"/>
  <c r="N42" i="18"/>
  <c r="AF26" i="18"/>
  <c r="N26" i="18"/>
  <c r="AF18" i="18"/>
  <c r="T10" i="18"/>
  <c r="N34" i="18"/>
  <c r="T34" i="18"/>
  <c r="T18" i="18"/>
  <c r="Z18" i="18"/>
  <c r="Z10" i="18"/>
  <c r="AL18" i="18"/>
  <c r="Z26" i="18"/>
  <c r="T42" i="18"/>
  <c r="AF34" i="18"/>
  <c r="AL10" i="18"/>
  <c r="N18" i="18"/>
  <c r="N10" i="18"/>
  <c r="AL34" i="18"/>
  <c r="AL42" i="18"/>
  <c r="AF10" i="18"/>
  <c r="Z34" i="18"/>
  <c r="AF42" i="18"/>
  <c r="AL26" i="18"/>
  <c r="T26" i="18"/>
  <c r="AJ34" i="18"/>
  <c r="R34" i="18"/>
  <c r="R42" i="18"/>
  <c r="AJ26" i="18"/>
  <c r="X10" i="18"/>
  <c r="X42" i="18"/>
  <c r="L42" i="18"/>
  <c r="R18" i="18"/>
  <c r="R26" i="18"/>
  <c r="L34" i="18"/>
  <c r="X26" i="18"/>
  <c r="X34" i="18"/>
  <c r="AD18" i="18"/>
  <c r="AD34" i="18"/>
  <c r="L26" i="18"/>
  <c r="AJ10" i="18"/>
  <c r="M54" i="1"/>
  <c r="AJ42" i="18"/>
  <c r="AJ18" i="18"/>
  <c r="AD26" i="18"/>
  <c r="L10" i="18"/>
  <c r="AD10" i="18"/>
  <c r="X18" i="18"/>
  <c r="AD42" i="18"/>
  <c r="L18" i="18"/>
  <c r="R10" i="18"/>
  <c r="N54" i="1"/>
  <c r="AB36" i="18"/>
  <c r="AH12" i="18"/>
  <c r="P28" i="18"/>
  <c r="AH20" i="18"/>
  <c r="P36" i="18"/>
  <c r="V12" i="18"/>
  <c r="AH28" i="18"/>
  <c r="AB20" i="18"/>
  <c r="J12" i="18"/>
  <c r="J20" i="18"/>
  <c r="P44" i="18"/>
  <c r="AB44" i="18"/>
  <c r="V28" i="18"/>
  <c r="V36" i="18"/>
  <c r="J28" i="18"/>
  <c r="AH36" i="18"/>
  <c r="J44" i="18"/>
  <c r="P12" i="18"/>
  <c r="AB12" i="18"/>
  <c r="V44" i="18"/>
  <c r="AH44" i="18"/>
  <c r="V20" i="18"/>
  <c r="P20" i="18"/>
  <c r="J36" i="18"/>
  <c r="AB28" i="18"/>
  <c r="T38" i="18"/>
  <c r="AF22" i="18"/>
  <c r="N38" i="18"/>
  <c r="AF30" i="18"/>
  <c r="AL6" i="18"/>
  <c r="Z6" i="18"/>
  <c r="N24" i="1"/>
  <c r="T14" i="18"/>
  <c r="T22" i="18"/>
  <c r="N6" i="18"/>
  <c r="AL30" i="18"/>
  <c r="Z22" i="18"/>
  <c r="Z14" i="18"/>
  <c r="M24" i="1"/>
  <c r="Z30" i="18"/>
  <c r="AL38" i="18"/>
  <c r="AL14" i="18"/>
  <c r="AF6" i="18"/>
  <c r="AL22" i="18"/>
  <c r="T30" i="18"/>
  <c r="Z38" i="18"/>
  <c r="AF14" i="18"/>
  <c r="N30" i="18"/>
  <c r="N14" i="18"/>
  <c r="N22" i="18"/>
  <c r="AF38" i="18"/>
  <c r="T6" i="18"/>
  <c r="M36" i="1"/>
  <c r="X32" i="18"/>
  <c r="AD32" i="18"/>
  <c r="AJ8" i="18"/>
  <c r="L16" i="18"/>
  <c r="R32" i="18"/>
  <c r="AJ32" i="18"/>
  <c r="N36" i="1"/>
  <c r="R40" i="18"/>
  <c r="AJ40" i="18"/>
  <c r="AD24" i="18"/>
  <c r="AJ24" i="18"/>
  <c r="R24" i="18"/>
  <c r="AJ16" i="18"/>
  <c r="AD8" i="18"/>
  <c r="L32" i="18"/>
  <c r="L40" i="18"/>
  <c r="R16" i="18"/>
  <c r="L24" i="18"/>
  <c r="AD16" i="18"/>
  <c r="L8" i="18"/>
  <c r="R8" i="18"/>
  <c r="X40" i="18"/>
  <c r="X8" i="18"/>
  <c r="X16" i="18"/>
  <c r="AD40" i="18"/>
  <c r="X24" i="18"/>
  <c r="M30" i="1"/>
  <c r="J40" i="18"/>
  <c r="J16" i="18"/>
  <c r="P16" i="18"/>
  <c r="V8" i="18"/>
  <c r="J8" i="18"/>
  <c r="J24" i="18"/>
  <c r="AH16" i="18"/>
  <c r="AB16" i="18"/>
  <c r="AB40" i="18"/>
  <c r="P32" i="18"/>
  <c r="P40" i="18"/>
  <c r="AH24" i="18"/>
  <c r="AB32" i="18"/>
  <c r="J32" i="18"/>
  <c r="V16" i="18"/>
  <c r="V40" i="18"/>
  <c r="AH32" i="18"/>
  <c r="V24" i="18"/>
  <c r="V32" i="18"/>
  <c r="AH8" i="18"/>
  <c r="AB8" i="18"/>
  <c r="P8" i="18"/>
  <c r="N30" i="1"/>
  <c r="AH40" i="18"/>
  <c r="AB24" i="18"/>
  <c r="P24" i="18"/>
  <c r="AD38" i="18"/>
  <c r="L30" i="18"/>
  <c r="AD30" i="18"/>
  <c r="AJ6" i="18"/>
  <c r="L14" i="18"/>
  <c r="L22" i="18"/>
  <c r="X6" i="18"/>
  <c r="L6" i="18"/>
  <c r="N18" i="1"/>
  <c r="R38" i="18"/>
  <c r="AJ38" i="18"/>
  <c r="L38" i="18"/>
  <c r="AD6" i="18"/>
  <c r="R6" i="18"/>
  <c r="AJ30" i="18"/>
  <c r="R30" i="18"/>
  <c r="AD22" i="18"/>
  <c r="AJ14" i="18"/>
  <c r="AJ22" i="18"/>
  <c r="AD14" i="18"/>
  <c r="X38" i="18"/>
  <c r="X14" i="18"/>
  <c r="R22" i="18"/>
  <c r="X22" i="18"/>
  <c r="M18" i="1"/>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M12" i="1"/>
  <c r="AB12" i="1" s="1"/>
  <c r="AB13" i="1" s="1"/>
  <c r="N12" i="1"/>
  <c r="M48" i="1"/>
  <c r="AH34" i="18"/>
  <c r="AH42" i="18"/>
  <c r="AH18" i="18"/>
  <c r="AB10" i="18"/>
  <c r="J26" i="18"/>
  <c r="V18" i="18"/>
  <c r="V42" i="18"/>
  <c r="J42" i="18"/>
  <c r="P10" i="18"/>
  <c r="AB26" i="18"/>
  <c r="J34" i="18"/>
  <c r="J18" i="18"/>
  <c r="AH10" i="18"/>
  <c r="AB34" i="18"/>
  <c r="P26" i="18"/>
  <c r="P34" i="18"/>
  <c r="V34" i="18"/>
  <c r="AH26" i="18"/>
  <c r="J10" i="18"/>
  <c r="N48" i="1"/>
  <c r="P18" i="18"/>
  <c r="AB42" i="18"/>
  <c r="V10" i="18"/>
  <c r="AB18" i="18"/>
  <c r="P42" i="18"/>
  <c r="V26" i="18"/>
  <c r="Z32" i="18"/>
  <c r="N24" i="18"/>
  <c r="AL32" i="18"/>
  <c r="AL40" i="18"/>
  <c r="N8" i="18"/>
  <c r="AF24" i="18"/>
  <c r="Z40" i="18"/>
  <c r="Z16" i="18"/>
  <c r="N32" i="18"/>
  <c r="T32" i="18"/>
  <c r="N40" i="18"/>
  <c r="T8" i="18"/>
  <c r="M42" i="1"/>
  <c r="AF32" i="18"/>
  <c r="AL8" i="18"/>
  <c r="T24" i="18"/>
  <c r="N16" i="18"/>
  <c r="T16" i="18"/>
  <c r="Z24" i="18"/>
  <c r="AF16" i="18"/>
  <c r="N42" i="1"/>
  <c r="T40" i="18"/>
  <c r="AF8" i="18"/>
  <c r="AL24" i="18"/>
  <c r="Z8" i="18"/>
  <c r="AF40" i="18"/>
  <c r="AL16" i="18"/>
  <c r="AB30" i="1" l="1"/>
  <c r="AA30" i="1" s="1"/>
  <c r="AB42" i="1"/>
  <c r="AA42" i="1" s="1"/>
  <c r="AB54" i="1"/>
  <c r="AA54" i="1" s="1"/>
  <c r="AA12" i="1"/>
  <c r="AB18" i="1"/>
  <c r="AB24" i="1"/>
  <c r="AB48" i="1"/>
  <c r="AB36" i="1"/>
  <c r="AA36" i="1" s="1"/>
  <c r="AA48" i="1" l="1"/>
  <c r="V22" i="19" s="1"/>
  <c r="AB49" i="1"/>
  <c r="AA24" i="1"/>
  <c r="AB25" i="1"/>
  <c r="AA25" i="1" s="1"/>
  <c r="AA18" i="1"/>
  <c r="J47" i="19" s="1"/>
  <c r="AB19" i="1"/>
  <c r="AB20" i="1" s="1"/>
  <c r="J40" i="19"/>
  <c r="V30" i="19"/>
  <c r="AH20" i="19"/>
  <c r="J30" i="19"/>
  <c r="V20" i="19"/>
  <c r="AH10" i="19"/>
  <c r="P10" i="19"/>
  <c r="AB50" i="19"/>
  <c r="J50" i="19"/>
  <c r="AB40" i="19"/>
  <c r="P30" i="19"/>
  <c r="V50" i="19"/>
  <c r="P50" i="19"/>
  <c r="AB10" i="19"/>
  <c r="AH30" i="19"/>
  <c r="AH40" i="19"/>
  <c r="J10" i="19"/>
  <c r="AB20" i="19"/>
  <c r="AH50" i="19"/>
  <c r="AC36" i="1"/>
  <c r="V10" i="19"/>
  <c r="P20" i="19"/>
  <c r="J20" i="19"/>
  <c r="P40" i="19"/>
  <c r="V40" i="19"/>
  <c r="AB30" i="19"/>
  <c r="J11" i="19"/>
  <c r="V11" i="19"/>
  <c r="AB21" i="19"/>
  <c r="P31" i="19"/>
  <c r="J31" i="19"/>
  <c r="AB41" i="19"/>
  <c r="AC42" i="1"/>
  <c r="AH41" i="19"/>
  <c r="P41" i="19"/>
  <c r="J21" i="19"/>
  <c r="AB31" i="19"/>
  <c r="AB51" i="19"/>
  <c r="P21" i="19"/>
  <c r="V41" i="19"/>
  <c r="V31" i="19"/>
  <c r="AH21" i="19"/>
  <c r="AB11" i="19"/>
  <c r="P51" i="19"/>
  <c r="V21" i="19"/>
  <c r="AH31" i="19"/>
  <c r="V51" i="19"/>
  <c r="J51" i="19"/>
  <c r="AH51" i="19"/>
  <c r="AH11" i="19"/>
  <c r="J41" i="19"/>
  <c r="P11" i="19"/>
  <c r="AB26" i="1"/>
  <c r="AB36" i="19"/>
  <c r="AH16" i="19"/>
  <c r="P16" i="19"/>
  <c r="V46" i="19"/>
  <c r="J6" i="19"/>
  <c r="AB16" i="19"/>
  <c r="V26" i="19"/>
  <c r="V16" i="19"/>
  <c r="AB6" i="19"/>
  <c r="J26" i="19"/>
  <c r="P6" i="19"/>
  <c r="AH46" i="19"/>
  <c r="P46" i="19"/>
  <c r="AH26" i="19"/>
  <c r="AH36" i="19"/>
  <c r="V36" i="19"/>
  <c r="P36" i="19"/>
  <c r="V6" i="19"/>
  <c r="AH6" i="19"/>
  <c r="AB46" i="19"/>
  <c r="AB26" i="19"/>
  <c r="J16" i="19"/>
  <c r="P26" i="19"/>
  <c r="AC12" i="1"/>
  <c r="J36" i="19"/>
  <c r="J46" i="19"/>
  <c r="V25" i="19"/>
  <c r="AH25" i="19"/>
  <c r="P45" i="19"/>
  <c r="AH45" i="19"/>
  <c r="AH15" i="19"/>
  <c r="AB55" i="19"/>
  <c r="J45" i="19"/>
  <c r="AH35" i="19"/>
  <c r="V45" i="19"/>
  <c r="AH55" i="19"/>
  <c r="V15" i="19"/>
  <c r="J25" i="19"/>
  <c r="V35" i="19"/>
  <c r="P25" i="19"/>
  <c r="V55" i="19"/>
  <c r="J15" i="19"/>
  <c r="AB15" i="19"/>
  <c r="J35" i="19"/>
  <c r="AB35" i="19"/>
  <c r="J55" i="19"/>
  <c r="AB25" i="19"/>
  <c r="P35" i="19"/>
  <c r="P55" i="19"/>
  <c r="AB45" i="19"/>
  <c r="P15" i="19"/>
  <c r="V27" i="19"/>
  <c r="P47" i="19"/>
  <c r="P17" i="19"/>
  <c r="AB17" i="19"/>
  <c r="J7" i="19"/>
  <c r="V37" i="19"/>
  <c r="AH17" i="19"/>
  <c r="P7" i="19"/>
  <c r="AC54"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C30"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C24" i="1"/>
  <c r="AH8" i="19"/>
  <c r="P18" i="19"/>
  <c r="AB28" i="19"/>
  <c r="P38" i="19"/>
  <c r="AB48" i="19"/>
  <c r="J28" i="19"/>
  <c r="V38" i="19"/>
  <c r="AH38" i="19"/>
  <c r="V8" i="19"/>
  <c r="J48" i="19"/>
  <c r="AH28" i="19"/>
  <c r="P48" i="19"/>
  <c r="AH48" i="19"/>
  <c r="V28" i="19"/>
  <c r="AB38" i="19"/>
  <c r="AB18" i="19"/>
  <c r="AH18" i="19"/>
  <c r="AB8" i="19"/>
  <c r="V48" i="19"/>
  <c r="J8" i="19"/>
  <c r="V18" i="19"/>
  <c r="P28" i="19"/>
  <c r="P8" i="19"/>
  <c r="J18" i="19"/>
  <c r="J38" i="19"/>
  <c r="AA13" i="1"/>
  <c r="AB38" i="1"/>
  <c r="AA37" i="1"/>
  <c r="AA43" i="1"/>
  <c r="AB44" i="1"/>
  <c r="AA44" i="1" s="1"/>
  <c r="AB45" i="1"/>
  <c r="AB50" i="1"/>
  <c r="AA50" i="1" s="1"/>
  <c r="AB51" i="1"/>
  <c r="AA51" i="1" s="1"/>
  <c r="AA49" i="1"/>
  <c r="AA55" i="1"/>
  <c r="AB56" i="1"/>
  <c r="AA31" i="1"/>
  <c r="AB32" i="1"/>
  <c r="AH32" i="19" l="1"/>
  <c r="AB52" i="19"/>
  <c r="J32" i="19"/>
  <c r="V12" i="19"/>
  <c r="J42" i="19"/>
  <c r="J12" i="19"/>
  <c r="J22" i="19"/>
  <c r="AB12" i="19"/>
  <c r="AC48" i="1"/>
  <c r="AB22" i="19"/>
  <c r="P52" i="19"/>
  <c r="V42" i="19"/>
  <c r="AH12" i="19"/>
  <c r="P42" i="19"/>
  <c r="P32" i="19"/>
  <c r="AH42" i="19"/>
  <c r="AB42" i="19"/>
  <c r="J52" i="19"/>
  <c r="V32" i="19"/>
  <c r="AH22" i="19"/>
  <c r="AH52" i="19"/>
  <c r="V52" i="19"/>
  <c r="P12" i="19"/>
  <c r="P22" i="19"/>
  <c r="AB32" i="19"/>
  <c r="AH47" i="19"/>
  <c r="P27" i="19"/>
  <c r="AH37" i="19"/>
  <c r="V7" i="19"/>
  <c r="AB37" i="19"/>
  <c r="J37" i="19"/>
  <c r="V47" i="19"/>
  <c r="J17" i="19"/>
  <c r="AB47" i="19"/>
  <c r="AB7" i="19"/>
  <c r="AB27" i="19"/>
  <c r="AA19" i="1"/>
  <c r="W27" i="19" s="1"/>
  <c r="P37" i="19"/>
  <c r="J27" i="19"/>
  <c r="AH7" i="19"/>
  <c r="AH27" i="19"/>
  <c r="V17" i="19"/>
  <c r="AC18" i="1"/>
  <c r="K35" i="19"/>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3" i="1"/>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50" i="1"/>
  <c r="AD12" i="19"/>
  <c r="AD32" i="19"/>
  <c r="AD22" i="19"/>
  <c r="X52" i="19"/>
  <c r="AD52" i="19"/>
  <c r="L42" i="19"/>
  <c r="R42" i="19"/>
  <c r="AJ21" i="19"/>
  <c r="AD31" i="19"/>
  <c r="R21" i="19"/>
  <c r="AD41" i="19"/>
  <c r="AJ11" i="19"/>
  <c r="AJ51" i="19"/>
  <c r="AC44" i="1"/>
  <c r="L41" i="19"/>
  <c r="AD11" i="19"/>
  <c r="L21" i="19"/>
  <c r="L11" i="19"/>
  <c r="X51" i="19"/>
  <c r="X21" i="19"/>
  <c r="R11" i="19"/>
  <c r="R31" i="19"/>
  <c r="AJ41" i="19"/>
  <c r="L31" i="19"/>
  <c r="R51" i="19"/>
  <c r="X31" i="19"/>
  <c r="X11" i="19"/>
  <c r="X41" i="19"/>
  <c r="AJ31" i="19"/>
  <c r="AD51" i="19"/>
  <c r="R41" i="19"/>
  <c r="AD21" i="19"/>
  <c r="L51" i="19"/>
  <c r="AB21" i="1"/>
  <c r="AA20" i="1"/>
  <c r="AA32" i="1"/>
  <c r="AB33" i="1"/>
  <c r="AA56" i="1"/>
  <c r="AB57" i="1"/>
  <c r="K42" i="19"/>
  <c r="AC32" i="19"/>
  <c r="W42" i="19"/>
  <c r="AI52" i="19"/>
  <c r="K22" i="19"/>
  <c r="Q32" i="19"/>
  <c r="AI12" i="19"/>
  <c r="AC52" i="19"/>
  <c r="Q42" i="19"/>
  <c r="AC42" i="19"/>
  <c r="K12" i="19"/>
  <c r="Q22" i="19"/>
  <c r="W52" i="19"/>
  <c r="AI42" i="19"/>
  <c r="W32" i="19"/>
  <c r="AI22" i="19"/>
  <c r="W12" i="19"/>
  <c r="AI32" i="19"/>
  <c r="AC12" i="19"/>
  <c r="Q12" i="19"/>
  <c r="Q52" i="19"/>
  <c r="AC49" i="1"/>
  <c r="K32" i="19"/>
  <c r="W22" i="19"/>
  <c r="K52" i="19"/>
  <c r="AC22" i="19"/>
  <c r="AC40" i="19"/>
  <c r="W10" i="19"/>
  <c r="AC50" i="19"/>
  <c r="Q10" i="19"/>
  <c r="Q30" i="19"/>
  <c r="W50" i="19"/>
  <c r="K40" i="19"/>
  <c r="Q50" i="19"/>
  <c r="W20" i="19"/>
  <c r="AC37" i="1"/>
  <c r="K10" i="19"/>
  <c r="Q40" i="19"/>
  <c r="K30" i="19"/>
  <c r="AI50" i="19"/>
  <c r="AI20" i="19"/>
  <c r="K50" i="19"/>
  <c r="AI40" i="19"/>
  <c r="W40" i="19"/>
  <c r="K20" i="19"/>
  <c r="AC10" i="19"/>
  <c r="AI10" i="19"/>
  <c r="AC20" i="19"/>
  <c r="AI30" i="19"/>
  <c r="AC30" i="19"/>
  <c r="W30" i="19"/>
  <c r="Q20" i="19"/>
  <c r="AC13" i="1"/>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B27" i="1"/>
  <c r="AA26" i="1"/>
  <c r="K39" i="19"/>
  <c r="AC39" i="19"/>
  <c r="W29" i="19"/>
  <c r="AI49" i="19"/>
  <c r="W9" i="19"/>
  <c r="AC19" i="19"/>
  <c r="Q49" i="19"/>
  <c r="W49" i="19"/>
  <c r="AC9" i="19"/>
  <c r="AI9" i="19"/>
  <c r="Q29" i="19"/>
  <c r="W39" i="19"/>
  <c r="Q39" i="19"/>
  <c r="AC31"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5" i="1"/>
  <c r="Q33" i="19"/>
  <c r="AI23" i="19"/>
  <c r="K53" i="19"/>
  <c r="AC23" i="19"/>
  <c r="AC13" i="19"/>
  <c r="W23" i="19"/>
  <c r="W33" i="19"/>
  <c r="Q13" i="19"/>
  <c r="W13" i="19"/>
  <c r="AI13" i="19"/>
  <c r="Q43" i="19"/>
  <c r="Q23" i="19"/>
  <c r="W53" i="19"/>
  <c r="M12" i="19"/>
  <c r="AK42" i="19"/>
  <c r="AE32" i="19"/>
  <c r="AC51" i="1"/>
  <c r="M52" i="19"/>
  <c r="S12" i="19"/>
  <c r="M32" i="19"/>
  <c r="S52" i="19"/>
  <c r="Y52" i="19"/>
  <c r="Y42" i="19"/>
  <c r="AK12" i="19"/>
  <c r="S22" i="19"/>
  <c r="AE12" i="19"/>
  <c r="Y22" i="19"/>
  <c r="S32" i="19"/>
  <c r="AK52" i="19"/>
  <c r="M22" i="19"/>
  <c r="AK32" i="19"/>
  <c r="AE22" i="19"/>
  <c r="AE42" i="19"/>
  <c r="Y32" i="19"/>
  <c r="M42" i="19"/>
  <c r="Y12" i="19"/>
  <c r="AE52" i="19"/>
  <c r="AK22" i="19"/>
  <c r="S42" i="19"/>
  <c r="AA45" i="1"/>
  <c r="AB47" i="1"/>
  <c r="AA47" i="1" s="1"/>
  <c r="AB46" i="1"/>
  <c r="AA46" i="1" s="1"/>
  <c r="AA38" i="1"/>
  <c r="AB39" i="1"/>
  <c r="AB16"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C25" i="1"/>
  <c r="K7" i="19" l="1"/>
  <c r="Q7" i="19"/>
  <c r="AI37" i="19"/>
  <c r="AC17" i="19"/>
  <c r="AC27" i="19"/>
  <c r="Q27" i="19"/>
  <c r="AI7" i="19"/>
  <c r="K17" i="19"/>
  <c r="W37" i="19"/>
  <c r="AI27" i="19"/>
  <c r="K27" i="19"/>
  <c r="AC37" i="19"/>
  <c r="W47" i="19"/>
  <c r="AI47" i="19"/>
  <c r="AC7" i="19"/>
  <c r="K47" i="19"/>
  <c r="Q17" i="19"/>
  <c r="K37" i="19"/>
  <c r="AI17" i="19"/>
  <c r="AC19" i="1"/>
  <c r="W7" i="19"/>
  <c r="Q47" i="19"/>
  <c r="Q37" i="19"/>
  <c r="AC47" i="19"/>
  <c r="W17" i="19"/>
  <c r="AA16" i="1"/>
  <c r="AB17" i="1"/>
  <c r="AA17" i="1" s="1"/>
  <c r="R40" i="19"/>
  <c r="AD10" i="19"/>
  <c r="X40" i="19"/>
  <c r="AJ10" i="19"/>
  <c r="R50" i="19"/>
  <c r="X10" i="19"/>
  <c r="R30" i="19"/>
  <c r="AC38" i="1"/>
  <c r="L10" i="19"/>
  <c r="L50" i="19"/>
  <c r="AJ20" i="19"/>
  <c r="AJ40" i="19"/>
  <c r="AD30" i="19"/>
  <c r="R20" i="19"/>
  <c r="AD50" i="19"/>
  <c r="AJ30" i="19"/>
  <c r="AJ50" i="19"/>
  <c r="X30" i="19"/>
  <c r="AD20" i="19"/>
  <c r="L40" i="19"/>
  <c r="X50" i="19"/>
  <c r="X20" i="19"/>
  <c r="AD40" i="19"/>
  <c r="R10" i="19"/>
  <c r="L30" i="19"/>
  <c r="L20" i="19"/>
  <c r="AA57" i="1"/>
  <c r="AB58" i="1"/>
  <c r="AD47" i="19"/>
  <c r="AJ27" i="19"/>
  <c r="AD27" i="19"/>
  <c r="AJ7" i="19"/>
  <c r="AJ37" i="19"/>
  <c r="L27" i="19"/>
  <c r="AD17" i="19"/>
  <c r="L37" i="19"/>
  <c r="R17" i="19"/>
  <c r="AJ17" i="19"/>
  <c r="X7" i="19"/>
  <c r="X47" i="19"/>
  <c r="L7" i="19"/>
  <c r="L17" i="19"/>
  <c r="R27" i="19"/>
  <c r="X27" i="19"/>
  <c r="R7" i="19"/>
  <c r="X17" i="19"/>
  <c r="AJ47" i="19"/>
  <c r="L47" i="19"/>
  <c r="R37" i="19"/>
  <c r="AD7" i="19"/>
  <c r="X37" i="19"/>
  <c r="AC20" i="1"/>
  <c r="R47" i="19"/>
  <c r="AD37" i="19"/>
  <c r="AB28" i="1"/>
  <c r="AA28" i="1" s="1"/>
  <c r="AA27" i="1"/>
  <c r="AB29" i="1"/>
  <c r="AA29" i="1" s="1"/>
  <c r="AJ43" i="19"/>
  <c r="AD33" i="19"/>
  <c r="X33" i="19"/>
  <c r="X13" i="19"/>
  <c r="AD43" i="19"/>
  <c r="L43" i="19"/>
  <c r="AC56" i="1"/>
  <c r="X23" i="19"/>
  <c r="R33" i="19"/>
  <c r="R43" i="19"/>
  <c r="AD53" i="19"/>
  <c r="AJ13" i="19"/>
  <c r="R23" i="19"/>
  <c r="R13" i="19"/>
  <c r="AJ53" i="19"/>
  <c r="L33" i="19"/>
  <c r="L23" i="19"/>
  <c r="X43" i="19"/>
  <c r="X53" i="19"/>
  <c r="AD13" i="19"/>
  <c r="L53" i="19"/>
  <c r="L13" i="19"/>
  <c r="AD23" i="19"/>
  <c r="AJ33" i="19"/>
  <c r="AJ23" i="19"/>
  <c r="R53" i="19"/>
  <c r="AA21" i="1"/>
  <c r="AB22" i="1"/>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6"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46"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C47" i="1"/>
  <c r="AG11" i="19"/>
  <c r="AM41" i="19"/>
  <c r="AA21" i="19"/>
  <c r="AA51" i="19"/>
  <c r="U51" i="19"/>
  <c r="U31" i="19"/>
  <c r="AA11" i="19"/>
  <c r="AG21" i="19"/>
  <c r="O31" i="19"/>
  <c r="AA33" i="1"/>
  <c r="AB34" i="1"/>
  <c r="AA34" i="1" s="1"/>
  <c r="AB35" i="1"/>
  <c r="AA35" i="1" s="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A39" i="1"/>
  <c r="AB40" i="1"/>
  <c r="AE11" i="19"/>
  <c r="Y41" i="19"/>
  <c r="M41" i="19"/>
  <c r="Y21" i="19"/>
  <c r="AK41" i="19"/>
  <c r="S31" i="19"/>
  <c r="M31" i="19"/>
  <c r="M51" i="19"/>
  <c r="Y51" i="19"/>
  <c r="AK21" i="19"/>
  <c r="AK31" i="19"/>
  <c r="Y11" i="19"/>
  <c r="AE41" i="19"/>
  <c r="AE21" i="19"/>
  <c r="S51" i="19"/>
  <c r="AE51" i="19"/>
  <c r="AK51" i="19"/>
  <c r="M21" i="19"/>
  <c r="AE31" i="19"/>
  <c r="AC45" i="1"/>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C32" i="1"/>
  <c r="AD9" i="19"/>
  <c r="AJ49" i="19"/>
  <c r="L39" i="19"/>
  <c r="R19" i="19"/>
  <c r="AJ39" i="19"/>
  <c r="AJ29" i="19"/>
  <c r="AJ19" i="19"/>
  <c r="AJ9" i="19"/>
  <c r="AD49" i="19"/>
  <c r="L19" i="19"/>
  <c r="L29" i="19"/>
  <c r="R49" i="19"/>
  <c r="AA40" i="1" l="1"/>
  <c r="AB41" i="1"/>
  <c r="AA41" i="1" s="1"/>
  <c r="AG39" i="19"/>
  <c r="AG29" i="19"/>
  <c r="AM19" i="19"/>
  <c r="O39" i="19"/>
  <c r="AC35"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C21"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7" i="1"/>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AC39"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4" i="1"/>
  <c r="T19" i="19"/>
  <c r="AL49" i="19"/>
  <c r="T29" i="19"/>
  <c r="AF29" i="19"/>
  <c r="T18" i="19"/>
  <c r="N48" i="19"/>
  <c r="N8" i="19"/>
  <c r="T28" i="19"/>
  <c r="AF38" i="19"/>
  <c r="Z28" i="19"/>
  <c r="Z18" i="19"/>
  <c r="AF8" i="19"/>
  <c r="AC28"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3" i="1"/>
  <c r="M9" i="19"/>
  <c r="Y29" i="19"/>
  <c r="AA58" i="1"/>
  <c r="AB59" i="1"/>
  <c r="AA59" i="1" s="1"/>
  <c r="AM46" i="19"/>
  <c r="U36" i="19"/>
  <c r="AG16" i="19"/>
  <c r="O6" i="19"/>
  <c r="AA36" i="19"/>
  <c r="AM16" i="19"/>
  <c r="U6" i="19"/>
  <c r="AG46" i="19"/>
  <c r="AA16" i="19"/>
  <c r="AC17" i="1"/>
  <c r="AA6" i="19"/>
  <c r="AG6" i="19"/>
  <c r="AA46" i="19"/>
  <c r="AM26" i="19"/>
  <c r="U16" i="19"/>
  <c r="O36" i="19"/>
  <c r="U26" i="19"/>
  <c r="O46" i="19"/>
  <c r="AA26" i="19"/>
  <c r="AM6" i="19"/>
  <c r="U46" i="19"/>
  <c r="AG26" i="19"/>
  <c r="O16" i="19"/>
  <c r="AG36" i="19"/>
  <c r="O26" i="19"/>
  <c r="AM36" i="19"/>
  <c r="AB23" i="1"/>
  <c r="AA23" i="1" s="1"/>
  <c r="AA22" i="1"/>
  <c r="O8" i="19"/>
  <c r="AA48" i="19"/>
  <c r="AM38" i="19"/>
  <c r="U48" i="19"/>
  <c r="AA18" i="19"/>
  <c r="AG18" i="19"/>
  <c r="AG48" i="19"/>
  <c r="AM18" i="19"/>
  <c r="AA28" i="19"/>
  <c r="AG28" i="19"/>
  <c r="AA8" i="19"/>
  <c r="U18" i="19"/>
  <c r="AG38" i="19"/>
  <c r="U38" i="19"/>
  <c r="AM8" i="19"/>
  <c r="AA38" i="19"/>
  <c r="AM48" i="19"/>
  <c r="U28" i="19"/>
  <c r="O38" i="19"/>
  <c r="U8" i="19"/>
  <c r="AG8" i="19"/>
  <c r="AC29"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7" i="1"/>
  <c r="M33" i="19"/>
  <c r="AF6" i="19"/>
  <c r="N46" i="19"/>
  <c r="Z26" i="19"/>
  <c r="AL6" i="19"/>
  <c r="AL36" i="19"/>
  <c r="AF26" i="19"/>
  <c r="Z6" i="19"/>
  <c r="T26" i="19"/>
  <c r="Z46" i="19"/>
  <c r="AF46" i="19"/>
  <c r="T46" i="19"/>
  <c r="T6" i="19"/>
  <c r="AF36" i="19"/>
  <c r="N26" i="19"/>
  <c r="Z16" i="19"/>
  <c r="AL26" i="19"/>
  <c r="Z36" i="19"/>
  <c r="N36" i="19"/>
  <c r="AL46" i="19"/>
  <c r="T36" i="19"/>
  <c r="AF16" i="19"/>
  <c r="N6" i="19"/>
  <c r="N16" i="19"/>
  <c r="AC16"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C59"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AC58" i="1"/>
  <c r="T53" i="19"/>
  <c r="AL33" i="19"/>
  <c r="T13" i="19"/>
  <c r="Z33" i="19"/>
  <c r="Z47" i="19"/>
  <c r="T7" i="19"/>
  <c r="AL37" i="19"/>
  <c r="T17" i="19"/>
  <c r="Z17" i="19"/>
  <c r="AF7" i="19"/>
  <c r="AF37" i="19"/>
  <c r="N17" i="19"/>
  <c r="AF27" i="19"/>
  <c r="AC22"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41"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3" i="1"/>
  <c r="AA17" i="19"/>
  <c r="O7" i="19"/>
  <c r="AA37" i="19"/>
  <c r="AA27" i="19"/>
  <c r="AM27" i="19"/>
  <c r="U17" i="19"/>
  <c r="U47" i="19"/>
  <c r="AG17" i="19"/>
  <c r="O47" i="19"/>
  <c r="Z40" i="19"/>
  <c r="AC40" i="1"/>
  <c r="T10" i="19"/>
  <c r="AF10" i="19"/>
  <c r="T20" i="19"/>
  <c r="N30" i="19"/>
  <c r="Z20" i="19"/>
  <c r="AF50" i="19"/>
  <c r="T50" i="19"/>
  <c r="AL30" i="19"/>
  <c r="T40" i="19"/>
  <c r="AF40" i="19"/>
  <c r="AF30" i="19"/>
  <c r="N50" i="19"/>
  <c r="AL40" i="19"/>
  <c r="AL20" i="19"/>
  <c r="Z10" i="19"/>
  <c r="AF20" i="19"/>
  <c r="N10" i="19"/>
  <c r="Z50" i="19"/>
  <c r="AL50" i="19"/>
  <c r="N40" i="19"/>
  <c r="T30" i="19"/>
  <c r="Z30" i="19"/>
  <c r="AL10" i="19"/>
  <c r="N20"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<sst xmlns="http://schemas.openxmlformats.org/spreadsheetml/2006/main" count="392" uniqueCount="282">
  <si>
    <t>Matriz Mapa de Riesgos</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</si>
  <si>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6"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</si>
  <si>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</si>
  <si>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</si>
  <si>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Contexto: </t>
    </r>
    <r>
      <rPr>
        <sz val="11"/>
        <rFont val="Arial Narrow"/>
        <family val="2"/>
      </rPr>
      <t>Diligenciar formato Contexto Extratégico - Código: F-DPM-1210-238,37-014</t>
    </r>
    <r>
      <rPr>
        <sz val="10"/>
        <rFont val="Arial Narrow"/>
        <family val="2"/>
      </rPr>
      <t xml:space="preserve">
</t>
    </r>
  </si>
  <si>
    <t>Columna</t>
  </si>
  <si>
    <t>Descripción - Lineamientos para el diligenciamiento</t>
  </si>
  <si>
    <t>Proceso</t>
  </si>
  <si>
    <t>Diligencie el nombre del proceso al cual se le identificarán y valorarán los riesgos.</t>
  </si>
  <si>
    <t>Alcance</t>
  </si>
  <si>
    <t>Diligencie el alcance del proceso.</t>
  </si>
  <si>
    <t>Objetivos estratégicos</t>
  </si>
  <si>
    <t>Utilice la lista de despligue que se encuentra parametrizada, le aparecerán los cuatro objetivos estratégicos de la entidad, seleccione el de su proceso.</t>
  </si>
  <si>
    <t>Objetivo del proceso</t>
  </si>
  <si>
    <t>Diligencie el objetivo del proceso.</t>
  </si>
  <si>
    <t>Planeación institucional</t>
  </si>
  <si>
    <t xml:space="preserve">Describa los productos del proceso. </t>
  </si>
  <si>
    <t>Puntos de riesgo en la cadena de valor</t>
  </si>
  <si>
    <t>Identifique las actividades del proceso donde exista evidencia de que pueda ocurrir eventos de riesgo operativo.</t>
  </si>
  <si>
    <t xml:space="preserve"> -  Hoja 3 Mapa de Riesgos Final: Encontrará la totalidad de la estructura para la identificación y valoración de los riesgos por proceso, programa o proyecto, acorde con el nivel de desagregación que la entidad considere necesaria.</t>
  </si>
  <si>
    <t>Objetivo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</si>
  <si>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</si>
  <si>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</si>
  <si>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</si>
  <si>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</si>
  <si>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</si>
  <si>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</si>
  <si>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</si>
  <si>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</si>
  <si>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</si>
  <si>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</si>
  <si>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</si>
  <si>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</si>
  <si>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</si>
  <si>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</si>
  <si>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</si>
  <si>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</si>
  <si>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</si>
  <si>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</si>
  <si>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</si>
  <si>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</si>
  <si>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</si>
  <si>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</si>
  <si>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</si>
  <si>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</si>
  <si>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</si>
  <si>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</si>
  <si>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</si>
  <si>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</si>
  <si>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</si>
  <si>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</si>
  <si>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</si>
  <si>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</si>
  <si>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</si>
  <si>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</si>
  <si>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</si>
  <si>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</si>
  <si>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</si>
  <si>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</si>
  <si>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 xml:space="preserve">Responsable, fecha de inicio, fecha de terminación,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</si>
  <si>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</si>
  <si>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</si>
  <si>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</si>
  <si>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4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</si>
  <si>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</si>
  <si>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6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</si>
  <si>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</si>
  <si>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Valoración de Controles: </t>
    </r>
    <r>
      <rPr>
        <sz val="11"/>
        <rFont val="Arial Narrow"/>
        <family val="2"/>
      </rPr>
      <t>Tabla referente para todos los cálculos (no se diligencia)</t>
    </r>
  </si>
  <si>
    <r>
      <rPr>
        <b/>
        <sz val="11"/>
        <rFont val="Calibri"/>
        <family val="2"/>
        <scheme val="minor"/>
      </rPr>
      <t>Capacidades institucionales:</t>
    </r>
    <r>
      <rPr>
        <sz val="11"/>
        <rFont val="Calibri"/>
        <family val="2"/>
        <scheme val="minor"/>
      </rPr>
      <t xml:space="preserve">
Fortalecer las instituciones públicas en sus capacidades de gestión fiscal (generación de ingresos, gasto eficiente, inversión óptima), transparencia (control social, participación ciudadana, publicidad de información), gestión de procesos (sistema de gestión, estructura, plataforma tecnológica), gestión humana (cualificación, evaluación, bienestar), ejercicio de la autoridad (civil, sanitaria, educativa, territorial) y servicio al ciudadano (trámites, información, participación). 
</t>
    </r>
  </si>
  <si>
    <t>CONTEXTO ESTRATÉGICO</t>
  </si>
  <si>
    <t>Código: F-DPM-1210-238,37-014</t>
  </si>
  <si>
    <t>Hábitat y territorio:
Planear, desarrollar y liderar una ciudad segura y a escala humana, con conectividad digital, espacio público inclusivo, sistema de movilidad sostenible, ambientes de vivienda dignos, y prevención y mitigación de riesgos.</t>
  </si>
  <si>
    <t>Versión: 1.0</t>
  </si>
  <si>
    <t xml:space="preserve">Desarrollo sostenible:
Promover una ciudad ambientalmente sostenible, socialmente inclusiva y económicamente dinámica, que fomenta el desarrollo equilibrado de sus ecosistemas, su tejido social y su base empresarial, y se integra con liderazgo en los escenarios nacional e internacional.  </t>
  </si>
  <si>
    <t>Fecha: Abril 28-2021</t>
  </si>
  <si>
    <t xml:space="preserve">Calidad de vida:
Proteger la salud pública y proporcionar a la ciudadanía una oferta educativa equitativa, con calidad, pertinente y adecuada al ciclo de vida, así como programación y espacios para la expresión y disfrute del patrimonio, el arte y la cultura, la convivencia, la recreación, el deporte, y el ejercicio de sus derechos. </t>
  </si>
  <si>
    <t>Página: Página 1 de 1</t>
  </si>
  <si>
    <t>PROCESO:</t>
  </si>
  <si>
    <t>GESTIÓN DE SERVICIO A LA CIUDADANÍA</t>
  </si>
  <si>
    <t>ALCANCE:</t>
  </si>
  <si>
    <t>OBJETIVOS ESTRATÉGICOS</t>
  </si>
  <si>
    <t>OBJETIVO DEL PROCESO</t>
  </si>
  <si>
    <t>PLANEACIÓN INSTITUCIONAL</t>
  </si>
  <si>
    <t>PUNTOS DE RIESGO EN LA CADENA DE VALOR</t>
  </si>
  <si>
    <t xml:space="preserve">Capacidades institucionales:
Fortalecer las instituciones públicas en sus capacidades de gestión fiscal (generación de ingresos, gasto eficiente, inversión óptima), transparencia (control social, participación ciudadana, publicidad de información), gestión de procesos (sistema de gestión, estructura, plataforma tecnológica), gestión humana (cualificación, evaluación, bienestar), ejercicio de la autoridad (civil, sanitaria, educativa, territorial) y servicio al ciudadano (trámites, información, participación). 
</t>
  </si>
  <si>
    <t>Brindar atención con calidad y oportunidad en las diferentes solicitudes de trámites, servicios, peticiones, quejas, reclamos y sugerencias de los ciudadanos, mediante la implementación de políticas claras de servicio, atención y canales de comunicación efectivos, que contribuyan con el nivel de satisfacción de la ciudadanía en el marco del alcance misional de la Alcaldía de Bucaramanga</t>
  </si>
  <si>
    <t>MATRIZ DOFA</t>
  </si>
  <si>
    <t>DEBILIDADES</t>
  </si>
  <si>
    <t>AMENAZAS</t>
  </si>
  <si>
    <t>1. Insuficiente asignación de recursos financieros para la ejecución del PIC, PBI. y otros</t>
  </si>
  <si>
    <t>1. Nuevas tecnologías en el mercado a alto costo que impiden la adquisición de las mismas.</t>
  </si>
  <si>
    <t xml:space="preserve">2. Bajo compromiso por parte de los Servidores Públicos en la participación de las capacitaciones programadas.  </t>
  </si>
  <si>
    <t>2. Alteraciones en el orden público</t>
  </si>
  <si>
    <t>3. Las evaluaciones no reflejan realmente el desempeño, competencias y habilidades  de los servidores públicos de carrera administrativa, que no  constituye un insumo para el proceso. (-).</t>
  </si>
  <si>
    <t>3. Emergencias sanitarias, que afectan la prestación directa del servicio al ciudadano.</t>
  </si>
  <si>
    <t>4. Las historias laborales de los Servidores Públicos no se encuentran digitalizadas en su totalidad.     (-)</t>
  </si>
  <si>
    <t>4. Variables externas economicas, sociales, normativas y de mercado</t>
  </si>
  <si>
    <t xml:space="preserve">5. Insuficiente espacio a nivel virtual para guardar la información escaneada de las historias laborales. (-) </t>
  </si>
  <si>
    <t>6. Demoras en la provisión de empleos vacantes de la planta de personal.</t>
  </si>
  <si>
    <t>7. Falta de evaluación de competencias directivas y gerenciales del personal directivo.</t>
  </si>
  <si>
    <t xml:space="preserve">8. Deficiencia en la infraestructura tecnológica para la atención al usuario(interno-externo) </t>
  </si>
  <si>
    <t>9. Resistencia a los procesos de gestión del cambio.</t>
  </si>
  <si>
    <t>10. Demora en el control y seguimiento a los cobro de incapacidades ante las EPS</t>
  </si>
  <si>
    <t>FORTALEZAS</t>
  </si>
  <si>
    <t>OPORTUNIDADES</t>
  </si>
  <si>
    <t>1. Talento humano capacitado, con conocimiento y experiencia para el desarrollo de las funciones</t>
  </si>
  <si>
    <t>1. Gestión con entidades del Orden Nacional y territorial para el acceso a capacitaciones optimizando recursos.</t>
  </si>
  <si>
    <t>2.Instalaciones físicas amplias para el desarrollo de las actividades y atención de los ciudadanos</t>
  </si>
  <si>
    <t>2. Convenios con entidades del orden Nacional para el fortalecimiento de la gestión administrativa.</t>
  </si>
  <si>
    <t>3. Flexibilidad en el horario de los servidores públicos para la atención a los usuarios y desarrollo de sus funciones en tiempo de emergencias sanitarias.</t>
  </si>
  <si>
    <t>3. Modelo Integrado de Planeación y Gestión que identifica las diferentes líneas de trabajo para toda la entidad.</t>
  </si>
  <si>
    <t>4. Plan de capacitación y Plan de Bienestar e incentivo concertado con los servidores públicos.</t>
  </si>
  <si>
    <t>4. Convenios con Universidades que hacen presencia en la ciudad, para la formación del Talento Humano, generando bienestar y desarrollo .</t>
  </si>
  <si>
    <t>5. Desarrollo de un plan de ruta de carrera para los servidores públicos.</t>
  </si>
  <si>
    <t>5. Migración a nuevas formas de Trabajo y Comunicación para la prestación del servicio público , generado por las condiciones de emergencias sanitarias.</t>
  </si>
  <si>
    <t>6. Proceso de Modernización de la entidad, que se adelanta para mejorar los procesos, procedimientos y la planta de personal, que responde a los nuevos dsafios de la Administración Pública.</t>
  </si>
  <si>
    <t>6. Alianzas estrategicas con entidades del orden nacional, regional y local, para el acceso a servicios para los servidores públicos y contratistas</t>
  </si>
  <si>
    <t>Matriz Mapa Riesgos de Gestión</t>
  </si>
  <si>
    <t>Código: F-DPM-1210-238,37-013</t>
  </si>
  <si>
    <t>Versión: 3.0</t>
  </si>
  <si>
    <t>Fecha Aprobación: Octubre-19-2021</t>
  </si>
  <si>
    <t xml:space="preserve">Página: 1 de 1 </t>
  </si>
  <si>
    <t>Proceso:</t>
  </si>
  <si>
    <t>Objetivo:</t>
  </si>
  <si>
    <t>Alcance:</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</si>
  <si>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</si>
  <si>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</si>
  <si>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</si>
  <si>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</si>
  <si>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</si>
  <si>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</si>
  <si>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</si>
  <si>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</si>
  <si>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</si>
  <si>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</si>
  <si>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</si>
  <si>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</si>
  <si>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</si>
  <si>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</si>
  <si>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</si>
  <si>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</si>
  <si>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</si>
  <si>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</si>
  <si>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Responsable</t>
  </si>
  <si>
    <t>Fecha de inicio</t>
  </si>
  <si>
    <t>Fecha de terminación</t>
  </si>
  <si>
    <t>Fecha Seguimiento</t>
  </si>
  <si>
    <t>Seguimiento</t>
  </si>
  <si>
    <t>Tipo</t>
  </si>
  <si>
    <t>Implementación</t>
  </si>
  <si>
    <t>Calificación</t>
  </si>
  <si>
    <t>Documentación</t>
  </si>
  <si>
    <t>Frecuencia</t>
  </si>
  <si>
    <t>Evidencia</t>
  </si>
  <si>
    <t>Económico y Reputacional</t>
  </si>
  <si>
    <t xml:space="preserve"> Investigaciones y sanciones por entes de control</t>
  </si>
  <si>
    <t>Demora en la asignación de peticiones de la ciudadanía a las dependencias, para dar respuesta en los términos de ley.</t>
  </si>
  <si>
    <t>Posibilidad de afectación económica y reputacional por investigaciones y sanciones por entes de control, debido a la demora en la asignación de peticiones de la ciudadanía a las dependencias, para dar respuesta en los términos de ley.</t>
  </si>
  <si>
    <t>Ejecucion y Administracion de procesos</t>
  </si>
  <si>
    <t xml:space="preserve">     Entre 100 y 500 SMLMV </t>
  </si>
  <si>
    <t>El profesional asignado, revisa las solicitudes de la comunidad y de acuerdo a los temas los direcciona oportunamente a través de los diferentes medios de la entidad, a la dependencia y/o dependencias competentes para dar respuesta en los términos requeridos.</t>
  </si>
  <si>
    <t>Preventivo</t>
  </si>
  <si>
    <t>Manual</t>
  </si>
  <si>
    <t>Documentado</t>
  </si>
  <si>
    <t>Continua</t>
  </si>
  <si>
    <t>Con Registro</t>
  </si>
  <si>
    <t>Reducir (mitigar)</t>
  </si>
  <si>
    <t>Realizar una (1) capacitación semestral, a servidores públicos y contratistas del CAME, sobre el portafolio de servicios de las competencias y procedimientos de cada una de las dependencias de la entidad.</t>
  </si>
  <si>
    <t>Profesional Asignado</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</si>
  <si>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</si>
  <si>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</si>
  <si>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</si>
  <si>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</si>
  <si>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</si>
  <si>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</si>
  <si>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</si>
  <si>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</si>
  <si>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</si>
  <si>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</si>
  <si>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</si>
  <si>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</si>
  <si>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</si>
  <si>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</si>
  <si>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</si>
  <si>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</si>
  <si>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</si>
  <si>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</si>
  <si>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</si>
  <si>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</si>
  <si>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</si>
  <si>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</si>
  <si>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</si>
  <si>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</si>
  <si>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</si>
  <si>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</si>
  <si>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</si>
  <si>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</si>
  <si>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</si>
  <si>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</si>
  <si>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</si>
  <si>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</si>
  <si>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</si>
  <si>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</si>
  <si>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</si>
  <si>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</si>
  <si>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</si>
  <si>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</si>
  <si>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</si>
  <si>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</si>
  <si>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</si>
  <si>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</si>
  <si>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</si>
  <si>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</si>
  <si>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</si>
  <si>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</si>
  <si>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</si>
  <si>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</si>
  <si>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</si>
  <si>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</si>
  <si>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</si>
  <si>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</si>
  <si>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</si>
  <si>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</si>
  <si>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</si>
  <si>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</si>
  <si>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</si>
  <si>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</si>
  <si>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</si>
  <si>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</si>
  <si>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</si>
  <si>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</si>
  <si>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</si>
  <si>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</si>
  <si>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</si>
  <si>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</si>
  <si>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</si>
  <si>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</si>
  <si>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</si>
  <si>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</si>
  <si>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</si>
  <si>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</si>
  <si>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</si>
  <si>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</si>
  <si>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</si>
  <si>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</si>
  <si>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</si>
  <si>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</si>
  <si>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</si>
  <si>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</si>
  <si>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</si>
  <si>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</si>
  <si>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</si>
  <si>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</si>
  <si>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</si>
  <si>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</si>
  <si>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</si>
  <si>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</si>
  <si>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</si>
  <si>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</si>
  <si>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</si>
  <si>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</si>
  <si>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</si>
  <si>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</si>
  <si>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</si>
  <si>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</si>
  <si>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Económico</t>
  </si>
  <si>
    <t>Evitar</t>
  </si>
  <si>
    <t>Reputacional</t>
  </si>
  <si>
    <t>Reducir (compartir)</t>
  </si>
  <si>
    <t>Plan de accion (solo para la opción reducir)</t>
  </si>
  <si>
    <t>Finalizado</t>
  </si>
  <si>
    <t>En curso</t>
  </si>
  <si>
    <t>Daños Activos Fisicos</t>
  </si>
  <si>
    <t>Fallas Tecnologicas</t>
  </si>
  <si>
    <t>Fraude Externo</t>
  </si>
  <si>
    <t>Fraude Interno</t>
  </si>
  <si>
    <t>Relaciones Laborales</t>
  </si>
  <si>
    <t>Usuarios, productos y practicas , organizacionales</t>
  </si>
  <si>
    <t>Registro Sustancial</t>
  </si>
  <si>
    <t>Registro Material</t>
  </si>
  <si>
    <t>Sin registro</t>
  </si>
  <si>
    <t>Reducir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</si>
</sst>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0"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2"/>
      <color theme="1"/>
      <name val="Arial Narrow"/>
      <family val="2"/>
    </font>
    <font>
      <sz val="12"/>
      <name val="Arial Narrow"/>
      <family val="2"/>
    </font>
    <font>
      <b/>
      <sz val="10"/>
      <color theme="6" tint="-0.249977111117893"/>
      <name val="Arial Narrow"/>
      <family val="2"/>
    </font>
    <font>
      <b/>
      <sz val="11"/>
      <name val="Calibri"/>
      <family val="2"/>
      <scheme val="minor"/>
    </font>
    <font>
      <b/>
      <sz val="12"/>
      <color rgb="FF000000"/>
      <name val="Arial"/>
      <family val="2"/>
    </font>
    <font>
      <b/>
      <sz val="14"/>
      <color rgb="FF000000"/>
      <name val="Arial"/>
      <family val="2"/>
    </font>
    <font>
      <sz val="11"/>
      <color theme="1"/>
      <name val="Arial"/>
      <family val="2"/>
    </font>
    <font>
      <sz val="9"/>
      <color theme="1"/>
      <name val="Arial"/>
      <family val="2"/>
    </font>
    <font>
      <sz val="11"/>
      <color rgb="FF000000"/>
      <name val="Arial Narrow"/>
      <family val="2"/>
    </font>
    <font>
      <b/>
      <sz val="28"/>
      <color theme="1"/>
      <name val="Arial Narrow"/>
      <family val="2"/>
    </font>
    <font>
      <b/>
      <sz val="12"/>
      <color rgb="FFFF0000"/>
      <name val="Arial Narrow"/>
      <family val="2"/>
    </font>
    <font>
      <sz val="14"/>
      <name val="Arial Narrow"/>
      <family val="2"/>
    </font>
  </fonts>
  <fills count="21">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6" tint="0.59999389629810485"/>
        <bgColor rgb="FF000000"/>
      </patternFill>
    </fill>
    <fill>
      <patternFill patternType="solid">
        <fgColor theme="0"/>
        <bgColor rgb="FF000000"/>
      </patternFill>
    </fill>
    <fill>
      <patternFill patternType="solid">
        <fgColor rgb="FFFFFFFF"/>
        <bgColor rgb="FF000000"/>
      </patternFill>
    </fill>
    <fill>
      <patternFill patternType="solid">
        <fgColor theme="6" tint="0.59999389629810485"/>
        <bgColor indexed="64"/>
      </patternFill>
    </fill>
  </fills>
  <borders count="114">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double">
        <color indexed="64"/>
      </left>
      <right/>
      <top style="double">
        <color indexed="64"/>
      </top>
      <bottom style="thin">
        <color indexed="64"/>
      </bottom>
      <diagonal/>
    </border>
    <border>
      <left/>
      <right style="thin">
        <color theme="0"/>
      </right>
      <top style="double">
        <color indexed="64"/>
      </top>
      <bottom style="thin">
        <color indexed="64"/>
      </bottom>
      <diagonal/>
    </border>
    <border>
      <left style="hair">
        <color indexed="64"/>
      </left>
      <right style="thin">
        <color indexed="64"/>
      </right>
      <top style="thin">
        <color indexed="64"/>
      </top>
      <bottom style="hair">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double">
        <color indexed="64"/>
      </right>
      <top/>
      <bottom/>
      <diagonal/>
    </border>
    <border>
      <left/>
      <right/>
      <top style="double">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thin">
        <color indexed="64"/>
      </bottom>
      <diagonal/>
    </border>
    <border>
      <left/>
      <right style="double">
        <color indexed="64"/>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auto="1"/>
      </right>
      <top style="medium">
        <color auto="1"/>
      </top>
      <bottom style="thin">
        <color auto="1"/>
      </bottom>
      <diagonal/>
    </border>
    <border>
      <left style="medium">
        <color indexed="64"/>
      </left>
      <right/>
      <top style="thin">
        <color indexed="64"/>
      </top>
      <bottom style="thin">
        <color indexed="64"/>
      </bottom>
      <diagonal/>
    </border>
    <border>
      <left/>
      <right style="medium">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indexed="64"/>
      </left>
      <right/>
      <top style="thin">
        <color indexed="64"/>
      </top>
      <bottom style="medium">
        <color indexed="64"/>
      </bottom>
      <diagonal/>
    </border>
    <border>
      <left/>
      <right style="dashed">
        <color theme="9" tint="-0.24994659260841701"/>
      </right>
      <top/>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599">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Alignment="1">
      <alignment vertical="center"/>
    </xf>
    <xf numFmtId="0" fontId="30" fillId="0" borderId="0" xfId="0" applyFont="1"/>
    <xf numFmtId="0" fontId="28" fillId="0" borderId="0" xfId="0" applyFont="1"/>
    <xf numFmtId="0" fontId="0" fillId="0" borderId="0" xfId="0" pivotButton="1"/>
    <xf numFmtId="0" fontId="13" fillId="0" borderId="0" xfId="0" applyFont="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4" xfId="0" applyFont="1" applyFill="1" applyBorder="1" applyAlignment="1">
      <alignment horizontal="center" vertical="center" wrapText="1" readingOrder="1"/>
    </xf>
    <xf numFmtId="0" fontId="39" fillId="3" borderId="34" xfId="0" applyFont="1" applyFill="1" applyBorder="1" applyAlignment="1">
      <alignment horizontal="justify" vertical="center" wrapText="1" readingOrder="1"/>
    </xf>
    <xf numFmtId="9" fontId="38" fillId="3" borderId="43" xfId="0" applyNumberFormat="1"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9" fillId="3" borderId="33" xfId="0" applyFont="1" applyFill="1" applyBorder="1" applyAlignment="1">
      <alignment horizontal="justify" vertical="center" wrapText="1" readingOrder="1"/>
    </xf>
    <xf numFmtId="9" fontId="38" fillId="3" borderId="38" xfId="0" applyNumberFormat="1" applyFont="1" applyFill="1" applyBorder="1" applyAlignment="1">
      <alignment horizontal="center" vertical="center" wrapText="1" readingOrder="1"/>
    </xf>
    <xf numFmtId="0" fontId="39" fillId="3" borderId="38"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9" fillId="3" borderId="40" xfId="0" applyFont="1" applyFill="1" applyBorder="1" applyAlignment="1">
      <alignment horizontal="justify" vertical="center" wrapText="1" readingOrder="1"/>
    </xf>
    <xf numFmtId="0" fontId="39" fillId="3" borderId="41" xfId="0" applyFont="1" applyFill="1" applyBorder="1" applyAlignment="1">
      <alignment horizontal="center" vertical="center" wrapText="1" readingOrder="1"/>
    </xf>
    <xf numFmtId="0" fontId="47" fillId="3" borderId="0" xfId="0" applyFont="1" applyFill="1"/>
    <xf numFmtId="0" fontId="38" fillId="14" borderId="45" xfId="0" applyFont="1" applyFill="1" applyBorder="1" applyAlignment="1">
      <alignment horizontal="center" vertical="center" wrapText="1" readingOrder="1"/>
    </xf>
    <xf numFmtId="0" fontId="38" fillId="14" borderId="46"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1" fillId="0" borderId="2" xfId="0" applyFont="1" applyBorder="1" applyAlignment="1">
      <alignment horizontal="center" vertical="top"/>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36" fillId="0" borderId="2" xfId="0" applyFont="1" applyBorder="1" applyAlignment="1" applyProtection="1">
      <alignment horizontal="center" vertical="top" textRotation="90"/>
      <protection locked="0"/>
    </xf>
    <xf numFmtId="0" fontId="36" fillId="0" borderId="2" xfId="0" applyFont="1" applyBorder="1" applyAlignment="1" applyProtection="1">
      <alignment horizontal="center" vertical="top" wrapText="1"/>
      <protection locked="0"/>
    </xf>
    <xf numFmtId="0" fontId="50" fillId="3" borderId="51" xfId="2" applyFont="1" applyFill="1" applyBorder="1"/>
    <xf numFmtId="0" fontId="50" fillId="3" borderId="52" xfId="2" applyFont="1" applyFill="1" applyBorder="1"/>
    <xf numFmtId="0" fontId="50" fillId="3" borderId="53" xfId="2" applyFont="1" applyFill="1" applyBorder="1"/>
    <xf numFmtId="0" fontId="0" fillId="3" borderId="15" xfId="0" applyFill="1" applyBorder="1"/>
    <xf numFmtId="0" fontId="52" fillId="3" borderId="0" xfId="2" quotePrefix="1" applyFont="1" applyFill="1" applyAlignment="1">
      <alignment horizontal="left" vertical="top" wrapText="1"/>
    </xf>
    <xf numFmtId="0" fontId="53" fillId="3" borderId="0" xfId="2" quotePrefix="1" applyFont="1" applyFill="1" applyAlignment="1">
      <alignment horizontal="left" vertical="top" wrapText="1"/>
    </xf>
    <xf numFmtId="0" fontId="53" fillId="3" borderId="75" xfId="2" quotePrefix="1" applyFont="1" applyFill="1" applyBorder="1" applyAlignment="1">
      <alignment horizontal="left" vertical="top" wrapText="1"/>
    </xf>
    <xf numFmtId="0" fontId="50" fillId="3" borderId="0" xfId="2" quotePrefix="1" applyFont="1" applyFill="1" applyAlignment="1">
      <alignment horizontal="left" vertical="top" wrapText="1"/>
    </xf>
    <xf numFmtId="0" fontId="50" fillId="3" borderId="75" xfId="2" quotePrefix="1" applyFont="1" applyFill="1" applyBorder="1" applyAlignment="1">
      <alignment horizontal="left" vertical="top" wrapText="1"/>
    </xf>
    <xf numFmtId="0" fontId="50" fillId="0" borderId="75" xfId="2" quotePrefix="1" applyFont="1" applyBorder="1" applyAlignment="1">
      <alignment horizontal="left" vertical="top" wrapText="1"/>
    </xf>
    <xf numFmtId="0" fontId="54" fillId="3" borderId="0" xfId="2" quotePrefix="1" applyFont="1" applyFill="1" applyAlignment="1">
      <alignment horizontal="left" vertical="top" wrapText="1"/>
    </xf>
    <xf numFmtId="0" fontId="54" fillId="3" borderId="86" xfId="2" quotePrefix="1" applyFont="1" applyFill="1" applyBorder="1" applyAlignment="1">
      <alignment horizontal="left" vertical="top" wrapText="1"/>
    </xf>
    <xf numFmtId="0" fontId="54" fillId="3" borderId="75" xfId="2" quotePrefix="1" applyFont="1" applyFill="1" applyBorder="1" applyAlignment="1">
      <alignment horizontal="left" vertical="top" wrapText="1"/>
    </xf>
    <xf numFmtId="0" fontId="50" fillId="3" borderId="86" xfId="2" applyFont="1" applyFill="1" applyBorder="1"/>
    <xf numFmtId="0" fontId="50" fillId="3" borderId="0" xfId="2" applyFont="1" applyFill="1"/>
    <xf numFmtId="0" fontId="50" fillId="3" borderId="75" xfId="2" applyFont="1" applyFill="1" applyBorder="1"/>
    <xf numFmtId="0" fontId="50" fillId="3" borderId="15" xfId="2" applyFont="1" applyFill="1" applyBorder="1"/>
    <xf numFmtId="0" fontId="50" fillId="3" borderId="14" xfId="2" applyFont="1" applyFill="1" applyBorder="1"/>
    <xf numFmtId="0" fontId="55" fillId="3" borderId="0" xfId="0" applyFont="1" applyFill="1" applyAlignment="1">
      <alignment horizontal="left" vertical="center" wrapText="1"/>
    </xf>
    <xf numFmtId="0" fontId="56" fillId="3" borderId="0" xfId="0" applyFont="1" applyFill="1" applyAlignment="1">
      <alignment horizontal="left" vertical="top" wrapText="1"/>
    </xf>
    <xf numFmtId="0" fontId="50" fillId="3" borderId="0" xfId="2" applyFont="1" applyFill="1" applyAlignment="1">
      <alignment horizontal="left" vertical="top" wrapText="1"/>
    </xf>
    <xf numFmtId="0" fontId="50" fillId="3" borderId="14" xfId="2" applyFont="1" applyFill="1" applyBorder="1" applyAlignment="1">
      <alignment horizontal="left" vertical="top" wrapText="1"/>
    </xf>
    <xf numFmtId="0" fontId="50" fillId="3" borderId="15" xfId="2" applyFont="1" applyFill="1" applyBorder="1" applyAlignment="1">
      <alignment horizontal="left" vertical="top" wrapText="1"/>
    </xf>
    <xf numFmtId="0" fontId="50" fillId="3" borderId="16" xfId="2" applyFont="1" applyFill="1" applyBorder="1"/>
    <xf numFmtId="0" fontId="50" fillId="3" borderId="18" xfId="2" applyFont="1" applyFill="1" applyBorder="1"/>
    <xf numFmtId="0" fontId="50" fillId="3" borderId="17" xfId="2" applyFont="1" applyFill="1" applyBorder="1"/>
    <xf numFmtId="0" fontId="16" fillId="16" borderId="0" xfId="0" applyFont="1" applyFill="1" applyAlignment="1">
      <alignment horizontal="left" vertical="top" wrapText="1"/>
    </xf>
    <xf numFmtId="0" fontId="48" fillId="3" borderId="95" xfId="0" applyFont="1" applyFill="1" applyBorder="1" applyAlignment="1">
      <alignment vertical="center" wrapText="1"/>
    </xf>
    <xf numFmtId="0" fontId="48" fillId="3" borderId="97" xfId="0" applyFont="1" applyFill="1" applyBorder="1" applyAlignment="1">
      <alignment vertical="center" wrapText="1"/>
    </xf>
    <xf numFmtId="0" fontId="16" fillId="16" borderId="0" xfId="0" applyFont="1" applyFill="1" applyAlignment="1">
      <alignment wrapText="1"/>
    </xf>
    <xf numFmtId="0" fontId="5" fillId="0" borderId="0" xfId="0" applyFont="1" applyAlignment="1">
      <alignment vertical="top" wrapText="1"/>
    </xf>
    <xf numFmtId="0" fontId="63" fillId="0" borderId="0" xfId="0" applyFont="1" applyAlignment="1">
      <alignment horizontal="center" vertical="center" wrapText="1"/>
    </xf>
    <xf numFmtId="0" fontId="64" fillId="0" borderId="0" xfId="0" applyFont="1" applyAlignment="1">
      <alignment vertical="center" wrapText="1"/>
    </xf>
    <xf numFmtId="0" fontId="45" fillId="17" borderId="98" xfId="0" applyFont="1" applyFill="1" applyBorder="1" applyAlignment="1">
      <alignment horizontal="left" vertical="center" wrapText="1" indent="1"/>
    </xf>
    <xf numFmtId="0" fontId="45" fillId="17" borderId="100" xfId="0" applyFont="1" applyFill="1" applyBorder="1" applyAlignment="1">
      <alignment horizontal="left" vertical="center" wrapText="1" indent="1"/>
    </xf>
    <xf numFmtId="0" fontId="58" fillId="17" borderId="104" xfId="0" applyFont="1" applyFill="1" applyBorder="1" applyAlignment="1">
      <alignment horizontal="center" vertical="center" wrapText="1"/>
    </xf>
    <xf numFmtId="0" fontId="58" fillId="17" borderId="47" xfId="0" applyFont="1" applyFill="1" applyBorder="1" applyAlignment="1">
      <alignment horizontal="center" vertical="center" wrapText="1"/>
    </xf>
    <xf numFmtId="0" fontId="59" fillId="0" borderId="45" xfId="0" applyFont="1" applyBorder="1" applyAlignment="1">
      <alignment horizontal="center" vertical="center" wrapText="1"/>
    </xf>
    <xf numFmtId="0" fontId="59" fillId="0" borderId="104" xfId="0" applyFont="1" applyBorder="1" applyAlignment="1">
      <alignment horizontal="center" vertical="center" wrapText="1"/>
    </xf>
    <xf numFmtId="0" fontId="59" fillId="0" borderId="47" xfId="0" applyFont="1" applyBorder="1" applyAlignment="1">
      <alignment horizontal="center" vertical="center" wrapText="1"/>
    </xf>
    <xf numFmtId="0" fontId="62" fillId="0" borderId="0" xfId="0" applyFont="1" applyAlignment="1">
      <alignment horizontal="center" vertical="center"/>
    </xf>
    <xf numFmtId="0" fontId="65" fillId="0" borderId="0" xfId="0" applyFont="1" applyAlignment="1">
      <alignment horizontal="center" vertical="center"/>
    </xf>
    <xf numFmtId="0" fontId="36" fillId="0" borderId="2" xfId="0" applyFont="1" applyBorder="1" applyAlignment="1" applyProtection="1">
      <alignment horizontal="center" vertical="center" textRotation="90"/>
      <protection locked="0"/>
    </xf>
    <xf numFmtId="9" fontId="36" fillId="0" borderId="2" xfId="0" applyNumberFormat="1" applyFont="1" applyBorder="1" applyAlignment="1" applyProtection="1">
      <alignment horizontal="center" vertical="center"/>
      <protection hidden="1"/>
    </xf>
    <xf numFmtId="164" fontId="1" fillId="0" borderId="2" xfId="1" applyNumberFormat="1" applyFont="1" applyBorder="1" applyAlignment="1">
      <alignment horizontal="center" vertical="center"/>
    </xf>
    <xf numFmtId="0" fontId="58" fillId="0" borderId="2" xfId="0" applyFont="1" applyBorder="1" applyAlignment="1" applyProtection="1">
      <alignment horizontal="center" vertical="center" textRotation="90" wrapText="1"/>
      <protection hidden="1"/>
    </xf>
    <xf numFmtId="9" fontId="36" fillId="0" borderId="4" xfId="0" applyNumberFormat="1" applyFont="1" applyBorder="1" applyAlignment="1" applyProtection="1">
      <alignment horizontal="center" vertical="center"/>
      <protection hidden="1"/>
    </xf>
    <xf numFmtId="0" fontId="1" fillId="0" borderId="2" xfId="0" applyFont="1" applyBorder="1" applyAlignment="1" applyProtection="1">
      <alignment horizontal="center" vertical="center"/>
      <protection hidden="1"/>
    </xf>
    <xf numFmtId="0" fontId="36" fillId="0" borderId="4" xfId="0" applyFont="1" applyBorder="1" applyAlignment="1" applyProtection="1">
      <alignment horizontal="center" vertical="center" textRotation="90"/>
      <protection locked="0"/>
    </xf>
    <xf numFmtId="0" fontId="36" fillId="0" borderId="2" xfId="0" applyFont="1" applyBorder="1" applyAlignment="1" applyProtection="1">
      <alignment horizontal="center" vertical="center"/>
      <protection locked="0"/>
    </xf>
    <xf numFmtId="14" fontId="36" fillId="0" borderId="2" xfId="0" applyNumberFormat="1" applyFont="1" applyBorder="1" applyAlignment="1" applyProtection="1">
      <alignment horizontal="center" vertical="center"/>
      <protection locked="0"/>
    </xf>
    <xf numFmtId="0" fontId="58" fillId="0" borderId="2" xfId="0" applyFont="1" applyBorder="1" applyAlignment="1" applyProtection="1">
      <alignment horizontal="center" vertical="center" textRotation="90"/>
      <protection hidden="1"/>
    </xf>
    <xf numFmtId="0" fontId="1"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14"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6" fillId="0" borderId="2" xfId="0" applyFont="1" applyBorder="1" applyAlignment="1" applyProtection="1">
      <alignment horizontal="center" vertical="top" wrapText="1"/>
      <protection locked="0"/>
    </xf>
    <xf numFmtId="0" fontId="6" fillId="0" borderId="2" xfId="0" applyFont="1" applyBorder="1" applyAlignment="1" applyProtection="1">
      <alignment horizontal="center" vertical="center" wrapText="1"/>
      <protection locked="0"/>
    </xf>
    <xf numFmtId="14" fontId="6" fillId="0" borderId="2" xfId="0" applyNumberFormat="1"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justify" vertical="center"/>
      <protection locked="0"/>
    </xf>
    <xf numFmtId="0" fontId="6" fillId="0" borderId="2" xfId="0" applyFont="1" applyBorder="1" applyAlignment="1" applyProtection="1">
      <alignment horizontal="justify" vertical="center"/>
      <protection locked="0"/>
    </xf>
    <xf numFmtId="0" fontId="1" fillId="3" borderId="0" xfId="0" applyFont="1" applyFill="1" applyAlignment="1">
      <alignment horizontal="justify" vertical="center"/>
    </xf>
    <xf numFmtId="0" fontId="1" fillId="0" borderId="0" xfId="0" applyFont="1" applyAlignment="1">
      <alignment horizontal="justify" vertical="center"/>
    </xf>
    <xf numFmtId="0" fontId="55" fillId="3" borderId="69" xfId="0" applyFont="1" applyFill="1" applyBorder="1" applyAlignment="1">
      <alignment horizontal="left" vertical="center" wrapText="1"/>
    </xf>
    <xf numFmtId="0" fontId="55" fillId="3" borderId="70" xfId="0" applyFont="1" applyFill="1" applyBorder="1" applyAlignment="1">
      <alignment horizontal="left" vertical="center" wrapText="1"/>
    </xf>
    <xf numFmtId="0" fontId="56" fillId="3" borderId="62" xfId="2" applyFont="1" applyFill="1" applyBorder="1" applyAlignment="1">
      <alignment horizontal="justify" vertical="center" wrapText="1"/>
    </xf>
    <xf numFmtId="0" fontId="56" fillId="3" borderId="63" xfId="2" applyFont="1" applyFill="1" applyBorder="1" applyAlignment="1">
      <alignment horizontal="justify" vertical="center" wrapText="1"/>
    </xf>
    <xf numFmtId="0" fontId="55" fillId="3" borderId="71" xfId="0" applyFont="1" applyFill="1" applyBorder="1" applyAlignment="1">
      <alignment horizontal="left" vertical="center" wrapText="1"/>
    </xf>
    <xf numFmtId="0" fontId="55" fillId="3" borderId="72" xfId="0" applyFont="1" applyFill="1" applyBorder="1" applyAlignment="1">
      <alignment horizontal="left" vertical="center" wrapText="1"/>
    </xf>
    <xf numFmtId="0" fontId="56" fillId="3" borderId="64" xfId="0" applyFont="1" applyFill="1" applyBorder="1" applyAlignment="1">
      <alignment horizontal="justify" vertical="center" wrapText="1"/>
    </xf>
    <xf numFmtId="0" fontId="56" fillId="3" borderId="65" xfId="0" applyFont="1" applyFill="1" applyBorder="1" applyAlignment="1">
      <alignment horizontal="justify" vertical="center" wrapText="1"/>
    </xf>
    <xf numFmtId="0" fontId="55" fillId="3" borderId="60" xfId="0" applyFont="1" applyFill="1" applyBorder="1" applyAlignment="1">
      <alignment horizontal="left" vertical="center" wrapText="1"/>
    </xf>
    <xf numFmtId="0" fontId="55" fillId="3" borderId="61" xfId="0" applyFont="1" applyFill="1" applyBorder="1" applyAlignment="1">
      <alignment horizontal="left" vertical="center" wrapText="1"/>
    </xf>
    <xf numFmtId="0" fontId="55" fillId="3" borderId="92" xfId="3" applyFont="1" applyFill="1" applyBorder="1" applyAlignment="1">
      <alignment horizontal="left" vertical="top" wrapText="1" readingOrder="1"/>
    </xf>
    <xf numFmtId="0" fontId="55" fillId="3" borderId="57" xfId="3" applyFont="1" applyFill="1" applyBorder="1" applyAlignment="1">
      <alignment horizontal="left" vertical="top" wrapText="1" readingOrder="1"/>
    </xf>
    <xf numFmtId="0" fontId="56" fillId="3" borderId="93" xfId="2" applyFont="1" applyFill="1" applyBorder="1" applyAlignment="1">
      <alignment horizontal="justify" vertical="center" wrapText="1"/>
    </xf>
    <xf numFmtId="0" fontId="56" fillId="3" borderId="80" xfId="2" applyFont="1" applyFill="1" applyBorder="1" applyAlignment="1">
      <alignment horizontal="justify" vertical="center" wrapText="1"/>
    </xf>
    <xf numFmtId="0" fontId="56" fillId="3" borderId="58" xfId="2" applyFont="1" applyFill="1" applyBorder="1" applyAlignment="1">
      <alignment horizontal="justify" vertical="center" wrapText="1"/>
    </xf>
    <xf numFmtId="0" fontId="56" fillId="3" borderId="59" xfId="2" applyFont="1" applyFill="1" applyBorder="1" applyAlignment="1">
      <alignment horizontal="justify" vertical="center" wrapText="1"/>
    </xf>
    <xf numFmtId="0" fontId="55" fillId="3" borderId="56" xfId="3" applyFont="1" applyFill="1" applyBorder="1" applyAlignment="1">
      <alignment horizontal="left" vertical="top" wrapText="1" readingOrder="1"/>
    </xf>
    <xf numFmtId="0" fontId="55" fillId="3" borderId="78" xfId="3" applyFont="1" applyFill="1" applyBorder="1" applyAlignment="1">
      <alignment horizontal="left" vertical="top" wrapText="1" readingOrder="1"/>
    </xf>
    <xf numFmtId="0" fontId="56" fillId="3" borderId="79" xfId="2" applyFont="1" applyFill="1" applyBorder="1" applyAlignment="1">
      <alignment horizontal="justify" vertical="center" wrapText="1"/>
    </xf>
    <xf numFmtId="0" fontId="56" fillId="3" borderId="81" xfId="2" applyFont="1" applyFill="1" applyBorder="1" applyAlignment="1">
      <alignment horizontal="justify" vertical="center" wrapText="1"/>
    </xf>
    <xf numFmtId="0" fontId="55" fillId="3" borderId="82" xfId="3" applyFont="1" applyFill="1" applyBorder="1" applyAlignment="1">
      <alignment horizontal="left" vertical="top" wrapText="1" readingOrder="1"/>
    </xf>
    <xf numFmtId="0" fontId="55" fillId="3" borderId="83" xfId="3" applyFont="1" applyFill="1" applyBorder="1" applyAlignment="1">
      <alignment horizontal="left" vertical="top" wrapText="1" readingOrder="1"/>
    </xf>
    <xf numFmtId="0" fontId="56" fillId="3" borderId="84" xfId="2" applyFont="1" applyFill="1" applyBorder="1" applyAlignment="1">
      <alignment horizontal="justify" vertical="center" wrapText="1"/>
    </xf>
    <xf numFmtId="0" fontId="56" fillId="3" borderId="85" xfId="2" applyFont="1" applyFill="1" applyBorder="1" applyAlignment="1">
      <alignment horizontal="justify" vertical="center" wrapText="1"/>
    </xf>
    <xf numFmtId="0" fontId="54" fillId="3" borderId="14" xfId="2" quotePrefix="1" applyFont="1" applyFill="1" applyBorder="1" applyAlignment="1">
      <alignment horizontal="center" vertical="top" wrapText="1"/>
    </xf>
    <xf numFmtId="0" fontId="54" fillId="3" borderId="0" xfId="2" quotePrefix="1" applyFont="1" applyFill="1" applyAlignment="1">
      <alignment horizontal="center" vertical="top" wrapText="1"/>
    </xf>
    <xf numFmtId="0" fontId="54" fillId="3" borderId="75" xfId="2" quotePrefix="1" applyFont="1" applyFill="1" applyBorder="1" applyAlignment="1">
      <alignment horizontal="center" vertical="top" wrapText="1"/>
    </xf>
    <xf numFmtId="0" fontId="55" fillId="15" borderId="87" xfId="3" applyFont="1" applyFill="1" applyBorder="1" applyAlignment="1">
      <alignment horizontal="center" vertical="center" wrapText="1"/>
    </xf>
    <xf numFmtId="0" fontId="55" fillId="15" borderId="77" xfId="3" applyFont="1" applyFill="1" applyBorder="1" applyAlignment="1">
      <alignment horizontal="center" vertical="center" wrapText="1"/>
    </xf>
    <xf numFmtId="0" fontId="55" fillId="15" borderId="54" xfId="2" applyFont="1" applyFill="1" applyBorder="1" applyAlignment="1">
      <alignment horizontal="center" vertical="center"/>
    </xf>
    <xf numFmtId="0" fontId="55" fillId="15" borderId="55" xfId="2" applyFont="1" applyFill="1" applyBorder="1" applyAlignment="1">
      <alignment horizontal="center" vertical="center"/>
    </xf>
    <xf numFmtId="0" fontId="55" fillId="3" borderId="88" xfId="3" applyFont="1" applyFill="1" applyBorder="1" applyAlignment="1">
      <alignment horizontal="left" vertical="top" wrapText="1" readingOrder="1"/>
    </xf>
    <xf numFmtId="0" fontId="55" fillId="3" borderId="89" xfId="3" applyFont="1" applyFill="1" applyBorder="1" applyAlignment="1">
      <alignment horizontal="left" vertical="top" wrapText="1" readingOrder="1"/>
    </xf>
    <xf numFmtId="0" fontId="56" fillId="3" borderId="90" xfId="2" applyFont="1" applyFill="1" applyBorder="1" applyAlignment="1">
      <alignment horizontal="justify" vertical="center" wrapText="1"/>
    </xf>
    <xf numFmtId="0" fontId="56" fillId="3" borderId="91" xfId="2" applyFont="1" applyFill="1" applyBorder="1" applyAlignment="1">
      <alignment horizontal="justify" vertical="center" wrapText="1"/>
    </xf>
    <xf numFmtId="0" fontId="55" fillId="15" borderId="76" xfId="3" applyFont="1" applyFill="1" applyBorder="1" applyAlignment="1">
      <alignment horizontal="center" vertical="center" wrapText="1"/>
    </xf>
    <xf numFmtId="0" fontId="51" fillId="15" borderId="48" xfId="2" applyFont="1" applyFill="1" applyBorder="1" applyAlignment="1">
      <alignment horizontal="center" vertical="center" wrapText="1"/>
    </xf>
    <xf numFmtId="0" fontId="51" fillId="15" borderId="49" xfId="2" applyFont="1" applyFill="1" applyBorder="1" applyAlignment="1">
      <alignment horizontal="center" vertical="center" wrapText="1"/>
    </xf>
    <xf numFmtId="0" fontId="51" fillId="15" borderId="50" xfId="2" applyFont="1" applyFill="1" applyBorder="1" applyAlignment="1">
      <alignment horizontal="center" vertical="center" wrapText="1"/>
    </xf>
    <xf numFmtId="0" fontId="50" fillId="0" borderId="14" xfId="2" quotePrefix="1" applyFont="1" applyBorder="1" applyAlignment="1">
      <alignment horizontal="left" vertical="center" wrapText="1"/>
    </xf>
    <xf numFmtId="0" fontId="50" fillId="0" borderId="0" xfId="2" quotePrefix="1" applyFont="1" applyAlignment="1">
      <alignment horizontal="left" vertical="center" wrapText="1"/>
    </xf>
    <xf numFmtId="0" fontId="50" fillId="0" borderId="15" xfId="2" quotePrefix="1" applyFont="1" applyBorder="1" applyAlignment="1">
      <alignment horizontal="left" vertical="center" wrapText="1"/>
    </xf>
    <xf numFmtId="0" fontId="50" fillId="0" borderId="66" xfId="2" quotePrefix="1" applyFont="1" applyBorder="1" applyAlignment="1">
      <alignment horizontal="left" vertical="center" wrapText="1"/>
    </xf>
    <xf numFmtId="0" fontId="50" fillId="0" borderId="67" xfId="2" quotePrefix="1" applyFont="1" applyBorder="1" applyAlignment="1">
      <alignment horizontal="left" vertical="center" wrapText="1"/>
    </xf>
    <xf numFmtId="0" fontId="50" fillId="0" borderId="68" xfId="2" quotePrefix="1" applyFont="1" applyBorder="1" applyAlignment="1">
      <alignment horizontal="left" vertical="center" wrapText="1"/>
    </xf>
    <xf numFmtId="0" fontId="52" fillId="3" borderId="52" xfId="2" quotePrefix="1" applyFont="1" applyFill="1" applyBorder="1" applyAlignment="1">
      <alignment horizontal="left" vertical="top" wrapText="1"/>
    </xf>
    <xf numFmtId="0" fontId="53" fillId="3" borderId="52" xfId="2" quotePrefix="1" applyFont="1" applyFill="1" applyBorder="1" applyAlignment="1">
      <alignment horizontal="left" vertical="top" wrapText="1"/>
    </xf>
    <xf numFmtId="0" fontId="53" fillId="3" borderId="73" xfId="2" quotePrefix="1" applyFont="1" applyFill="1" applyBorder="1" applyAlignment="1">
      <alignment horizontal="left" vertical="top" wrapText="1"/>
    </xf>
    <xf numFmtId="0" fontId="2" fillId="3" borderId="67" xfId="2" quotePrefix="1" applyFont="1" applyFill="1" applyBorder="1" applyAlignment="1">
      <alignment horizontal="justify" vertical="center" wrapText="1"/>
    </xf>
    <xf numFmtId="0" fontId="2" fillId="3" borderId="74" xfId="2" quotePrefix="1" applyFont="1" applyFill="1" applyBorder="1" applyAlignment="1">
      <alignment horizontal="justify" vertical="center" wrapText="1"/>
    </xf>
    <xf numFmtId="0" fontId="50" fillId="3" borderId="0" xfId="2" quotePrefix="1" applyFont="1" applyFill="1" applyAlignment="1">
      <alignment horizontal="left" vertical="top" wrapText="1"/>
    </xf>
    <xf numFmtId="0" fontId="50" fillId="3" borderId="75" xfId="2" quotePrefix="1" applyFont="1" applyFill="1" applyBorder="1" applyAlignment="1">
      <alignment horizontal="left" vertical="top" wrapText="1"/>
    </xf>
    <xf numFmtId="0" fontId="66" fillId="0" borderId="39" xfId="0" applyFont="1" applyBorder="1" applyAlignment="1">
      <alignment horizontal="left" vertical="center" wrapText="1"/>
    </xf>
    <xf numFmtId="0" fontId="66" fillId="0" borderId="40" xfId="0" applyFont="1" applyBorder="1" applyAlignment="1">
      <alignment horizontal="left" vertical="center" wrapText="1"/>
    </xf>
    <xf numFmtId="0" fontId="66" fillId="0" borderId="41" xfId="0" applyFont="1" applyBorder="1" applyAlignment="1">
      <alignment horizontal="left" vertical="center" wrapText="1"/>
    </xf>
    <xf numFmtId="0" fontId="1" fillId="0" borderId="112" xfId="0" applyFont="1" applyBorder="1" applyAlignment="1">
      <alignment horizontal="left"/>
    </xf>
    <xf numFmtId="0" fontId="1" fillId="0" borderId="103" xfId="0" applyFont="1" applyBorder="1" applyAlignment="1">
      <alignment horizontal="left"/>
    </xf>
    <xf numFmtId="0" fontId="66" fillId="0" borderId="37" xfId="0" applyFont="1" applyBorder="1" applyAlignment="1">
      <alignment horizontal="left" vertical="center" wrapText="1"/>
    </xf>
    <xf numFmtId="0" fontId="66" fillId="0" borderId="33" xfId="0" applyFont="1" applyBorder="1" applyAlignment="1">
      <alignment horizontal="left" vertical="center" wrapText="1"/>
    </xf>
    <xf numFmtId="0" fontId="66" fillId="0" borderId="38" xfId="0" applyFont="1" applyBorder="1" applyAlignment="1">
      <alignment horizontal="left" vertical="center" wrapText="1"/>
    </xf>
    <xf numFmtId="0" fontId="1" fillId="0" borderId="37" xfId="0" applyFont="1" applyBorder="1" applyAlignment="1">
      <alignment horizontal="left" vertical="center" wrapText="1"/>
    </xf>
    <xf numFmtId="0" fontId="1" fillId="0" borderId="38" xfId="0" applyFont="1" applyBorder="1" applyAlignment="1">
      <alignment horizontal="left" vertical="center" wrapText="1"/>
    </xf>
    <xf numFmtId="0" fontId="1" fillId="0" borderId="33" xfId="0" applyFont="1" applyBorder="1" applyAlignment="1">
      <alignment horizontal="left" vertical="center" wrapText="1"/>
    </xf>
    <xf numFmtId="0" fontId="1" fillId="0" borderId="108" xfId="0" applyFont="1" applyBorder="1" applyAlignment="1">
      <alignment horizontal="left"/>
    </xf>
    <xf numFmtId="0" fontId="1" fillId="0" borderId="79" xfId="0" applyFont="1" applyBorder="1" applyAlignment="1">
      <alignment horizontal="left"/>
    </xf>
    <xf numFmtId="0" fontId="1" fillId="0" borderId="109" xfId="0" applyFont="1" applyBorder="1" applyAlignment="1">
      <alignment horizontal="left"/>
    </xf>
    <xf numFmtId="0" fontId="1" fillId="0" borderId="37" xfId="0" applyFont="1" applyBorder="1" applyAlignment="1">
      <alignment horizontal="left" wrapText="1"/>
    </xf>
    <xf numFmtId="0" fontId="1" fillId="0" borderId="38" xfId="0" applyFont="1" applyBorder="1" applyAlignment="1">
      <alignment horizontal="left" wrapText="1"/>
    </xf>
    <xf numFmtId="0" fontId="1" fillId="0" borderId="33" xfId="0" applyFont="1" applyBorder="1" applyAlignment="1">
      <alignment horizontal="left" wrapText="1"/>
    </xf>
    <xf numFmtId="0" fontId="66" fillId="0" borderId="37" xfId="0" applyFont="1" applyBorder="1" applyAlignment="1">
      <alignment horizontal="left" wrapText="1"/>
    </xf>
    <xf numFmtId="0" fontId="66" fillId="0" borderId="38" xfId="0" applyFont="1" applyBorder="1" applyAlignment="1">
      <alignment horizontal="left" wrapText="1"/>
    </xf>
    <xf numFmtId="0" fontId="1" fillId="3" borderId="39" xfId="0" applyFont="1" applyFill="1" applyBorder="1" applyAlignment="1">
      <alignment horizontal="left" vertical="center"/>
    </xf>
    <xf numFmtId="0" fontId="1" fillId="3" borderId="40" xfId="0" applyFont="1" applyFill="1" applyBorder="1" applyAlignment="1">
      <alignment horizontal="left" vertical="center"/>
    </xf>
    <xf numFmtId="0" fontId="1" fillId="3" borderId="41" xfId="0" applyFont="1" applyFill="1" applyBorder="1" applyAlignment="1">
      <alignment horizontal="left" vertical="center"/>
    </xf>
    <xf numFmtId="0" fontId="66" fillId="0" borderId="111" xfId="0" applyFont="1" applyBorder="1" applyAlignment="1">
      <alignment horizontal="left" wrapText="1"/>
    </xf>
    <xf numFmtId="0" fontId="66" fillId="0" borderId="41" xfId="0" applyFont="1" applyBorder="1" applyAlignment="1">
      <alignment horizontal="left" wrapText="1"/>
    </xf>
    <xf numFmtId="0" fontId="45" fillId="20" borderId="14" xfId="0" applyFont="1" applyFill="1" applyBorder="1" applyAlignment="1">
      <alignment horizontal="center" vertical="center" wrapText="1"/>
    </xf>
    <xf numFmtId="0" fontId="45" fillId="20" borderId="0" xfId="0" applyFont="1" applyFill="1" applyAlignment="1">
      <alignment horizontal="center" vertical="center" wrapText="1"/>
    </xf>
    <xf numFmtId="0" fontId="45" fillId="20" borderId="35" xfId="0" applyFont="1" applyFill="1" applyBorder="1" applyAlignment="1">
      <alignment horizontal="center" vertical="center" wrapText="1"/>
    </xf>
    <xf numFmtId="0" fontId="45" fillId="20" borderId="47" xfId="0" applyFont="1" applyFill="1" applyBorder="1" applyAlignment="1">
      <alignment horizontal="center" vertical="center" wrapText="1"/>
    </xf>
    <xf numFmtId="0" fontId="1" fillId="0" borderId="98" xfId="0" applyFont="1" applyBorder="1" applyAlignment="1">
      <alignment horizontal="left" vertical="center" wrapText="1"/>
    </xf>
    <xf numFmtId="0" fontId="1" fillId="0" borderId="105" xfId="0" applyFont="1" applyBorder="1" applyAlignment="1">
      <alignment horizontal="left" vertical="center" wrapText="1"/>
    </xf>
    <xf numFmtId="0" fontId="1" fillId="0" borderId="106" xfId="0" applyFont="1" applyBorder="1" applyAlignment="1">
      <alignment horizontal="left" vertical="center" wrapText="1"/>
    </xf>
    <xf numFmtId="0" fontId="66" fillId="0" borderId="98" xfId="0" applyFont="1" applyBorder="1" applyAlignment="1">
      <alignment horizontal="left" wrapText="1"/>
    </xf>
    <xf numFmtId="0" fontId="66" fillId="0" borderId="106" xfId="0" applyFont="1" applyBorder="1" applyAlignment="1">
      <alignment horizontal="left" wrapText="1"/>
    </xf>
    <xf numFmtId="0" fontId="1" fillId="3" borderId="37" xfId="0" applyFont="1" applyFill="1" applyBorder="1" applyAlignment="1">
      <alignment horizontal="left" vertical="center"/>
    </xf>
    <xf numFmtId="0" fontId="1" fillId="3" borderId="33" xfId="0" applyFont="1" applyFill="1" applyBorder="1" applyAlignment="1">
      <alignment horizontal="left" vertical="center"/>
    </xf>
    <xf numFmtId="0" fontId="1" fillId="3" borderId="38" xfId="0" applyFont="1" applyFill="1" applyBorder="1" applyAlignment="1">
      <alignment horizontal="left" vertical="center"/>
    </xf>
    <xf numFmtId="0" fontId="66" fillId="0" borderId="110" xfId="0" applyFont="1" applyBorder="1" applyAlignment="1">
      <alignment horizontal="left" vertical="center"/>
    </xf>
    <xf numFmtId="0" fontId="66" fillId="0" borderId="38" xfId="0" applyFont="1" applyBorder="1" applyAlignment="1">
      <alignment horizontal="left" vertical="center"/>
    </xf>
    <xf numFmtId="0" fontId="66" fillId="0" borderId="108" xfId="0" applyFont="1" applyBorder="1" applyAlignment="1">
      <alignment horizontal="left" vertical="center"/>
    </xf>
    <xf numFmtId="0" fontId="66" fillId="0" borderId="109" xfId="0" applyFont="1" applyBorder="1" applyAlignment="1">
      <alignment horizontal="left" vertical="center"/>
    </xf>
    <xf numFmtId="0" fontId="1" fillId="3" borderId="108" xfId="0" applyFont="1" applyFill="1" applyBorder="1" applyAlignment="1">
      <alignment horizontal="left" vertical="center" wrapText="1"/>
    </xf>
    <xf numFmtId="0" fontId="1" fillId="3" borderId="79" xfId="0" applyFont="1" applyFill="1" applyBorder="1" applyAlignment="1">
      <alignment horizontal="left" vertical="center" wrapText="1"/>
    </xf>
    <xf numFmtId="0" fontId="1" fillId="3" borderId="109" xfId="0" applyFont="1" applyFill="1" applyBorder="1" applyAlignment="1">
      <alignment horizontal="left" vertical="center" wrapText="1"/>
    </xf>
    <xf numFmtId="0" fontId="1" fillId="0" borderId="110" xfId="0" applyFont="1" applyBorder="1" applyAlignment="1">
      <alignment horizontal="left" vertical="center"/>
    </xf>
    <xf numFmtId="0" fontId="1" fillId="0" borderId="38" xfId="0" applyFont="1" applyBorder="1" applyAlignment="1">
      <alignment horizontal="left" vertical="center"/>
    </xf>
    <xf numFmtId="0" fontId="1" fillId="3" borderId="108" xfId="0" applyFont="1" applyFill="1" applyBorder="1" applyAlignment="1">
      <alignment horizontal="left" vertical="center"/>
    </xf>
    <xf numFmtId="0" fontId="1" fillId="3" borderId="79" xfId="0" applyFont="1" applyFill="1" applyBorder="1" applyAlignment="1">
      <alignment horizontal="left" vertical="center"/>
    </xf>
    <xf numFmtId="0" fontId="1" fillId="3" borderId="109" xfId="0" applyFont="1" applyFill="1" applyBorder="1" applyAlignment="1">
      <alignment horizontal="left" vertical="center"/>
    </xf>
    <xf numFmtId="0" fontId="66" fillId="3" borderId="37" xfId="0" applyFont="1" applyFill="1" applyBorder="1" applyAlignment="1">
      <alignment horizontal="left" wrapText="1"/>
    </xf>
    <xf numFmtId="0" fontId="66" fillId="3" borderId="33" xfId="0" applyFont="1" applyFill="1" applyBorder="1" applyAlignment="1">
      <alignment horizontal="left" wrapText="1"/>
    </xf>
    <xf numFmtId="0" fontId="66" fillId="3" borderId="38" xfId="0" applyFont="1" applyFill="1" applyBorder="1" applyAlignment="1">
      <alignment horizontal="left" wrapText="1"/>
    </xf>
    <xf numFmtId="0" fontId="1" fillId="0" borderId="110" xfId="0" applyFont="1" applyBorder="1" applyAlignment="1">
      <alignment horizontal="left" vertical="center" wrapText="1"/>
    </xf>
    <xf numFmtId="0" fontId="66" fillId="0" borderId="110" xfId="0" applyFont="1" applyBorder="1" applyAlignment="1">
      <alignment horizontal="left" vertical="center" wrapText="1"/>
    </xf>
    <xf numFmtId="0" fontId="1" fillId="3" borderId="37" xfId="0" applyFont="1" applyFill="1" applyBorder="1" applyAlignment="1">
      <alignment horizontal="left" vertical="center" wrapText="1"/>
    </xf>
    <xf numFmtId="0" fontId="1" fillId="3" borderId="33" xfId="0" applyFont="1" applyFill="1" applyBorder="1" applyAlignment="1">
      <alignment horizontal="left" vertical="center" wrapText="1"/>
    </xf>
    <xf numFmtId="0" fontId="1" fillId="3" borderId="38" xfId="0" applyFont="1" applyFill="1" applyBorder="1" applyAlignment="1">
      <alignment horizontal="left" vertical="center" wrapText="1"/>
    </xf>
    <xf numFmtId="0" fontId="1" fillId="3" borderId="98" xfId="0" applyFont="1" applyFill="1" applyBorder="1" applyAlignment="1">
      <alignment horizontal="left" vertical="center" wrapText="1"/>
    </xf>
    <xf numFmtId="0" fontId="1" fillId="3" borderId="105" xfId="0" applyFont="1" applyFill="1" applyBorder="1" applyAlignment="1">
      <alignment horizontal="left" vertical="center" wrapText="1"/>
    </xf>
    <xf numFmtId="0" fontId="1" fillId="3" borderId="106" xfId="0" applyFont="1" applyFill="1" applyBorder="1" applyAlignment="1">
      <alignment horizontal="left" vertical="center" wrapText="1"/>
    </xf>
    <xf numFmtId="0" fontId="1" fillId="0" borderId="107" xfId="0" applyFont="1" applyBorder="1" applyAlignment="1">
      <alignment horizontal="left" vertical="center"/>
    </xf>
    <xf numFmtId="0" fontId="1" fillId="0" borderId="106" xfId="0" applyFont="1" applyBorder="1" applyAlignment="1">
      <alignment horizontal="left" vertical="center"/>
    </xf>
    <xf numFmtId="0" fontId="5" fillId="0" borderId="94" xfId="0" applyFont="1" applyBorder="1" applyAlignment="1">
      <alignment vertical="top" wrapText="1"/>
    </xf>
    <xf numFmtId="0" fontId="5" fillId="0" borderId="96" xfId="0" applyFont="1" applyBorder="1" applyAlignment="1">
      <alignment vertical="top" wrapText="1"/>
    </xf>
    <xf numFmtId="0" fontId="5" fillId="0" borderId="97" xfId="0" applyFont="1" applyBorder="1" applyAlignment="1">
      <alignment vertical="top" wrapText="1"/>
    </xf>
    <xf numFmtId="0" fontId="62" fillId="0" borderId="12" xfId="0" applyFont="1" applyBorder="1" applyAlignment="1">
      <alignment horizontal="center" vertical="center" wrapText="1"/>
    </xf>
    <xf numFmtId="0" fontId="62" fillId="0" borderId="19" xfId="0" applyFont="1" applyBorder="1" applyAlignment="1">
      <alignment horizontal="center" vertical="center" wrapText="1"/>
    </xf>
    <xf numFmtId="0" fontId="62" fillId="0" borderId="14" xfId="0" applyFont="1" applyBorder="1" applyAlignment="1">
      <alignment horizontal="center" vertical="center" wrapText="1"/>
    </xf>
    <xf numFmtId="0" fontId="62" fillId="0" borderId="0" xfId="0" applyFont="1" applyAlignment="1">
      <alignment horizontal="center" vertical="center" wrapText="1"/>
    </xf>
    <xf numFmtId="0" fontId="62" fillId="0" borderId="16" xfId="0" applyFont="1" applyBorder="1" applyAlignment="1">
      <alignment horizontal="center" vertical="center" wrapText="1"/>
    </xf>
    <xf numFmtId="0" fontId="62" fillId="0" borderId="18" xfId="0" applyFont="1" applyBorder="1" applyAlignment="1">
      <alignment horizontal="center" vertical="center" wrapText="1"/>
    </xf>
    <xf numFmtId="0" fontId="45" fillId="18" borderId="99" xfId="0" applyFont="1" applyFill="1" applyBorder="1" applyAlignment="1">
      <alignment horizontal="left" vertical="center" wrapText="1" indent="1"/>
    </xf>
    <xf numFmtId="0" fontId="45" fillId="18" borderId="49" xfId="0" applyFont="1" applyFill="1" applyBorder="1" applyAlignment="1">
      <alignment horizontal="left" vertical="center" wrapText="1" indent="1"/>
    </xf>
    <xf numFmtId="0" fontId="45" fillId="18" borderId="50" xfId="0" applyFont="1" applyFill="1" applyBorder="1" applyAlignment="1">
      <alignment horizontal="left" vertical="center" wrapText="1" indent="1"/>
    </xf>
    <xf numFmtId="0" fontId="59" fillId="18" borderId="101" xfId="0" applyFont="1" applyFill="1" applyBorder="1" applyAlignment="1">
      <alignment horizontal="left" vertical="center" wrapText="1" indent="1"/>
    </xf>
    <xf numFmtId="0" fontId="59" fillId="18" borderId="102" xfId="0" applyFont="1" applyFill="1" applyBorder="1" applyAlignment="1">
      <alignment horizontal="left" vertical="center" wrapText="1" indent="1"/>
    </xf>
    <xf numFmtId="0" fontId="59" fillId="18" borderId="103" xfId="0" applyFont="1" applyFill="1" applyBorder="1" applyAlignment="1">
      <alignment horizontal="left" vertical="center" wrapText="1" indent="1"/>
    </xf>
    <xf numFmtId="0" fontId="38" fillId="19" borderId="0" xfId="0" applyFont="1" applyFill="1" applyAlignment="1">
      <alignment horizontal="center" vertical="center" wrapText="1"/>
    </xf>
    <xf numFmtId="0" fontId="45" fillId="17" borderId="12" xfId="0" applyFont="1" applyFill="1" applyBorder="1" applyAlignment="1">
      <alignment horizontal="center" vertical="center" wrapText="1"/>
    </xf>
    <xf numFmtId="0" fontId="45" fillId="17" borderId="19" xfId="0" applyFont="1" applyFill="1" applyBorder="1" applyAlignment="1">
      <alignment horizontal="center" vertical="center" wrapText="1"/>
    </xf>
    <xf numFmtId="0" fontId="45" fillId="17" borderId="13" xfId="0" applyFont="1" applyFill="1" applyBorder="1" applyAlignment="1">
      <alignment horizontal="center" vertical="center" wrapText="1"/>
    </xf>
    <xf numFmtId="0" fontId="58" fillId="17" borderId="35" xfId="0" applyFont="1" applyFill="1" applyBorder="1" applyAlignment="1">
      <alignment horizontal="center" vertical="center" wrapText="1"/>
    </xf>
    <xf numFmtId="0" fontId="58" fillId="17" borderId="104" xfId="0" applyFont="1" applyFill="1" applyBorder="1" applyAlignment="1">
      <alignment horizontal="center" vertical="center" wrapText="1"/>
    </xf>
    <xf numFmtId="0" fontId="59" fillId="0" borderId="35" xfId="0" applyFont="1" applyBorder="1" applyAlignment="1">
      <alignment horizontal="left" vertical="center" wrapText="1"/>
    </xf>
    <xf numFmtId="0" fontId="59" fillId="0" borderId="36" xfId="0" applyFont="1" applyBorder="1" applyAlignment="1">
      <alignment horizontal="left" vertical="center" wrapText="1"/>
    </xf>
    <xf numFmtId="0" fontId="63" fillId="0" borderId="0" xfId="0" applyFont="1" applyAlignment="1">
      <alignment horizontal="center" vertical="center"/>
    </xf>
    <xf numFmtId="0" fontId="45" fillId="20" borderId="12" xfId="0" applyFont="1" applyFill="1" applyBorder="1" applyAlignment="1">
      <alignment horizontal="center" vertical="center" wrapText="1"/>
    </xf>
    <xf numFmtId="0" fontId="45" fillId="20" borderId="19" xfId="0" applyFont="1" applyFill="1" applyBorder="1" applyAlignment="1">
      <alignment horizontal="center" vertical="center" wrapText="1"/>
    </xf>
    <xf numFmtId="0" fontId="45" fillId="20" borderId="13" xfId="0" applyFont="1" applyFill="1" applyBorder="1" applyAlignment="1">
      <alignment horizontal="center" vertical="center" wrapText="1"/>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4" fillId="2" borderId="6" xfId="0" applyFont="1" applyFill="1" applyBorder="1" applyAlignment="1">
      <alignment horizontal="left" vertical="center"/>
    </xf>
    <xf numFmtId="0" fontId="4" fillId="2" borderId="7" xfId="0" applyFont="1" applyFill="1" applyBorder="1" applyAlignment="1">
      <alignment horizontal="left" vertical="center"/>
    </xf>
    <xf numFmtId="0" fontId="45" fillId="2" borderId="6" xfId="0" applyFont="1" applyFill="1" applyBorder="1" applyAlignment="1">
      <alignment horizontal="left" vertical="center"/>
    </xf>
    <xf numFmtId="0" fontId="68" fillId="2" borderId="7" xfId="0" applyFont="1" applyFill="1" applyBorder="1" applyAlignment="1">
      <alignment horizontal="left" vertical="center"/>
    </xf>
    <xf numFmtId="0" fontId="45" fillId="2" borderId="7" xfId="0" applyFont="1" applyFill="1" applyBorder="1" applyAlignment="1">
      <alignment horizontal="left" vertical="center"/>
    </xf>
    <xf numFmtId="0" fontId="58" fillId="2" borderId="6" xfId="0" applyFont="1" applyFill="1" applyBorder="1" applyAlignment="1">
      <alignment horizontal="left" vertical="center"/>
    </xf>
    <xf numFmtId="0" fontId="58" fillId="2" borderId="7" xfId="0" applyFont="1" applyFill="1" applyBorder="1" applyAlignment="1">
      <alignment horizontal="left" vertical="center"/>
    </xf>
    <xf numFmtId="0" fontId="67" fillId="2" borderId="28" xfId="0" applyFont="1" applyFill="1" applyBorder="1" applyAlignment="1">
      <alignment horizontal="center" vertical="center" wrapText="1"/>
    </xf>
    <xf numFmtId="0" fontId="67" fillId="2" borderId="29" xfId="0" applyFont="1" applyFill="1" applyBorder="1" applyAlignment="1">
      <alignment horizontal="center" vertical="center" wrapText="1"/>
    </xf>
    <xf numFmtId="0" fontId="67" fillId="2" borderId="30" xfId="0" applyFont="1" applyFill="1" applyBorder="1" applyAlignment="1">
      <alignment horizontal="center" vertical="center" wrapText="1"/>
    </xf>
    <xf numFmtId="0" fontId="67" fillId="2" borderId="9" xfId="0" applyFont="1" applyFill="1" applyBorder="1" applyAlignment="1">
      <alignment horizontal="center" vertical="center" wrapText="1"/>
    </xf>
    <xf numFmtId="0" fontId="67" fillId="2" borderId="0" xfId="0" applyFont="1" applyFill="1" applyAlignment="1">
      <alignment horizontal="center" vertical="center" wrapText="1"/>
    </xf>
    <xf numFmtId="0" fontId="67" fillId="2" borderId="113" xfId="0" applyFont="1" applyFill="1" applyBorder="1" applyAlignment="1">
      <alignment horizontal="center" vertical="center" wrapText="1"/>
    </xf>
    <xf numFmtId="0" fontId="67" fillId="2" borderId="3" xfId="0" applyFont="1" applyFill="1" applyBorder="1" applyAlignment="1">
      <alignment horizontal="center" vertical="center" wrapText="1"/>
    </xf>
    <xf numFmtId="0" fontId="67" fillId="2" borderId="31" xfId="0" applyFont="1" applyFill="1" applyBorder="1" applyAlignment="1">
      <alignment horizontal="center" vertical="center" wrapText="1"/>
    </xf>
    <xf numFmtId="0" fontId="67" fillId="2" borderId="32" xfId="0" applyFont="1" applyFill="1" applyBorder="1" applyAlignment="1">
      <alignment horizontal="center" vertical="center" wrapText="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 fillId="3" borderId="0" xfId="0" applyFont="1" applyFill="1" applyAlignment="1">
      <alignment horizontal="left"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0" fontId="25" fillId="3" borderId="28" xfId="0" applyFont="1" applyFill="1" applyBorder="1" applyAlignment="1">
      <alignment horizontal="center" vertical="center"/>
    </xf>
    <xf numFmtId="0" fontId="25" fillId="3" borderId="29" xfId="0" applyFont="1" applyFill="1" applyBorder="1" applyAlignment="1">
      <alignment horizontal="center" vertical="center"/>
    </xf>
    <xf numFmtId="0" fontId="25" fillId="3" borderId="30" xfId="0" applyFont="1" applyFill="1" applyBorder="1" applyAlignment="1">
      <alignment horizontal="center" vertical="center"/>
    </xf>
    <xf numFmtId="0" fontId="25" fillId="3" borderId="9" xfId="0" applyFont="1" applyFill="1" applyBorder="1" applyAlignment="1">
      <alignment horizontal="center" vertical="center"/>
    </xf>
    <xf numFmtId="0" fontId="25" fillId="3" borderId="0" xfId="0" applyFont="1" applyFill="1" applyAlignment="1">
      <alignment horizontal="center" vertical="center"/>
    </xf>
    <xf numFmtId="0" fontId="25" fillId="3" borderId="113" xfId="0" applyFont="1" applyFill="1" applyBorder="1" applyAlignment="1">
      <alignment horizontal="center" vertical="center"/>
    </xf>
    <xf numFmtId="0" fontId="25" fillId="3" borderId="3" xfId="0" applyFont="1" applyFill="1" applyBorder="1" applyAlignment="1">
      <alignment horizontal="center" vertical="center"/>
    </xf>
    <xf numFmtId="0" fontId="25" fillId="3" borderId="31" xfId="0" applyFont="1" applyFill="1" applyBorder="1" applyAlignment="1">
      <alignment horizontal="center" vertical="center"/>
    </xf>
    <xf numFmtId="0" fontId="25" fillId="3" borderId="32" xfId="0" applyFont="1" applyFill="1" applyBorder="1" applyAlignment="1">
      <alignment horizontal="center" vertical="center"/>
    </xf>
    <xf numFmtId="0" fontId="27" fillId="3" borderId="6" xfId="0" applyFont="1" applyFill="1" applyBorder="1" applyAlignment="1" applyProtection="1">
      <alignment horizontal="left" vertical="center"/>
      <protection locked="0"/>
    </xf>
    <xf numFmtId="0" fontId="27" fillId="3" borderId="10" xfId="0" applyFont="1" applyFill="1" applyBorder="1" applyAlignment="1" applyProtection="1">
      <alignment horizontal="left" vertical="center"/>
      <protection locked="0"/>
    </xf>
    <xf numFmtId="0" fontId="27" fillId="3" borderId="7" xfId="0" applyFont="1" applyFill="1" applyBorder="1" applyAlignment="1" applyProtection="1">
      <alignment horizontal="left" vertical="center"/>
      <protection locked="0"/>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4" fillId="2" borderId="2" xfId="0" applyFont="1" applyFill="1" applyBorder="1" applyAlignment="1">
      <alignment horizontal="center" vertical="center" wrapText="1"/>
    </xf>
    <xf numFmtId="0" fontId="25" fillId="2" borderId="6" xfId="0" applyFont="1" applyFill="1" applyBorder="1" applyAlignment="1">
      <alignment horizontal="left" vertical="center"/>
    </xf>
    <xf numFmtId="0" fontId="25" fillId="2" borderId="7" xfId="0" applyFont="1" applyFill="1" applyBorder="1" applyAlignment="1">
      <alignment horizontal="left" vertical="center"/>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4" fillId="2" borderId="2" xfId="0" applyFont="1" applyFill="1" applyBorder="1" applyAlignment="1">
      <alignment horizontal="center" vertical="center" textRotation="90"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36" fillId="0" borderId="4" xfId="0" applyFont="1" applyBorder="1" applyAlignment="1" applyProtection="1">
      <alignment horizontal="center" vertical="center" wrapText="1"/>
      <protection locked="0"/>
    </xf>
    <xf numFmtId="0" fontId="36" fillId="0" borderId="8" xfId="0" applyFont="1" applyBorder="1" applyAlignment="1" applyProtection="1">
      <alignment horizontal="center" vertical="center" wrapText="1"/>
      <protection locked="0"/>
    </xf>
    <xf numFmtId="0" fontId="36" fillId="0" borderId="5" xfId="0" applyFont="1" applyBorder="1" applyAlignment="1" applyProtection="1">
      <alignment horizontal="center" vertical="center" wrapText="1"/>
      <protection locked="0"/>
    </xf>
    <xf numFmtId="0" fontId="58" fillId="0" borderId="4" xfId="0" applyFont="1" applyBorder="1" applyAlignment="1" applyProtection="1">
      <alignment horizontal="center" vertical="center" wrapText="1"/>
      <protection hidden="1"/>
    </xf>
    <xf numFmtId="0" fontId="58" fillId="0" borderId="8" xfId="0" applyFont="1" applyBorder="1" applyAlignment="1" applyProtection="1">
      <alignment horizontal="center" vertical="center" wrapText="1"/>
      <protection hidden="1"/>
    </xf>
    <xf numFmtId="0" fontId="58" fillId="0" borderId="5" xfId="0" applyFont="1" applyBorder="1" applyAlignment="1" applyProtection="1">
      <alignment horizontal="center" vertical="center" wrapText="1"/>
      <protection hidden="1"/>
    </xf>
    <xf numFmtId="0" fontId="59" fillId="0" borderId="4" xfId="0" applyFont="1" applyBorder="1" applyAlignment="1" applyProtection="1">
      <alignment horizontal="center" vertical="center" wrapText="1"/>
      <protection locked="0"/>
    </xf>
    <xf numFmtId="0" fontId="59" fillId="0" borderId="8" xfId="0" applyFont="1" applyBorder="1" applyAlignment="1" applyProtection="1">
      <alignment horizontal="center" vertical="center" wrapText="1"/>
      <protection locked="0"/>
    </xf>
    <xf numFmtId="0" fontId="59" fillId="0" borderId="5" xfId="0" applyFont="1" applyBorder="1" applyAlignment="1" applyProtection="1">
      <alignment horizontal="center" vertical="center" wrapText="1"/>
      <protection locked="0"/>
    </xf>
    <xf numFmtId="0" fontId="58" fillId="0" borderId="4" xfId="0" applyFont="1" applyBorder="1" applyAlignment="1" applyProtection="1">
      <alignment horizontal="center" vertical="center"/>
      <protection hidden="1"/>
    </xf>
    <xf numFmtId="0" fontId="58" fillId="0" borderId="8" xfId="0" applyFont="1" applyBorder="1" applyAlignment="1" applyProtection="1">
      <alignment horizontal="center" vertical="center"/>
      <protection hidden="1"/>
    </xf>
    <xf numFmtId="0" fontId="58" fillId="0" borderId="5" xfId="0" applyFont="1" applyBorder="1" applyAlignment="1" applyProtection="1">
      <alignment horizontal="center" vertical="center"/>
      <protection hidden="1"/>
    </xf>
    <xf numFmtId="9" fontId="36" fillId="0" borderId="4" xfId="0" applyNumberFormat="1" applyFont="1" applyBorder="1" applyAlignment="1" applyProtection="1">
      <alignment horizontal="center" vertical="center" wrapText="1"/>
      <protection hidden="1"/>
    </xf>
    <xf numFmtId="9" fontId="36" fillId="0" borderId="8" xfId="0" applyNumberFormat="1" applyFont="1" applyBorder="1" applyAlignment="1" applyProtection="1">
      <alignment horizontal="center" vertical="center" wrapText="1"/>
      <protection hidden="1"/>
    </xf>
    <xf numFmtId="9" fontId="36" fillId="0" borderId="5" xfId="0" applyNumberFormat="1" applyFont="1" applyBorder="1" applyAlignment="1" applyProtection="1">
      <alignment horizontal="center" vertical="center" wrapText="1"/>
      <protection hidden="1"/>
    </xf>
    <xf numFmtId="9" fontId="36" fillId="0" borderId="4" xfId="0" applyNumberFormat="1" applyFont="1" applyBorder="1" applyAlignment="1" applyProtection="1">
      <alignment horizontal="center" vertical="center" wrapText="1"/>
      <protection locked="0"/>
    </xf>
    <xf numFmtId="9" fontId="36" fillId="0" borderId="8" xfId="0" applyNumberFormat="1" applyFont="1" applyBorder="1" applyAlignment="1" applyProtection="1">
      <alignment horizontal="center" vertical="center" wrapText="1"/>
      <protection locked="0"/>
    </xf>
    <xf numFmtId="9" fontId="36" fillId="0" borderId="5" xfId="0" applyNumberFormat="1" applyFont="1" applyBorder="1" applyAlignment="1" applyProtection="1">
      <alignment horizontal="center" vertical="center" wrapText="1"/>
      <protection locked="0"/>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9" xfId="0" applyFont="1" applyBorder="1" applyAlignment="1">
      <alignment horizontal="center" vertical="center" wrapText="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4"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6" fillId="0" borderId="0" xfId="0" applyFont="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4" xfId="0" applyFont="1" applyBorder="1" applyAlignment="1">
      <alignment horizontal="center" vertical="center" wrapText="1"/>
    </xf>
    <xf numFmtId="0" fontId="44" fillId="0" borderId="0" xfId="0" applyFont="1" applyAlignment="1">
      <alignment horizontal="center" vertical="center"/>
    </xf>
    <xf numFmtId="0" fontId="44" fillId="0" borderId="14" xfId="0"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4" fillId="0" borderId="13" xfId="0" applyFont="1" applyBorder="1" applyAlignment="1">
      <alignment horizontal="center" vertical="center"/>
    </xf>
    <xf numFmtId="0" fontId="44" fillId="0" borderId="15" xfId="0" applyFont="1" applyBorder="1" applyAlignment="1">
      <alignment horizontal="center" vertical="center"/>
    </xf>
    <xf numFmtId="0" fontId="44" fillId="0" borderId="17" xfId="0" applyFont="1" applyBorder="1" applyAlignment="1">
      <alignment horizontal="center" vertical="center"/>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44" fillId="0" borderId="19" xfId="0" applyFont="1" applyBorder="1" applyAlignment="1">
      <alignment horizontal="center" vertical="center" wrapText="1"/>
    </xf>
    <xf numFmtId="0" fontId="25" fillId="0" borderId="0" xfId="0" applyFont="1" applyAlignment="1">
      <alignment horizontal="center" vertical="center"/>
    </xf>
    <xf numFmtId="0" fontId="46" fillId="0" borderId="0" xfId="0" applyFont="1" applyAlignment="1">
      <alignment horizontal="center" vertical="center"/>
    </xf>
    <xf numFmtId="0" fontId="41" fillId="14" borderId="35" xfId="0" applyFont="1" applyFill="1" applyBorder="1" applyAlignment="1">
      <alignment horizontal="center" vertical="center" wrapText="1" readingOrder="1"/>
    </xf>
    <xf numFmtId="0" fontId="41" fillId="14" borderId="36" xfId="0" applyFont="1" applyFill="1" applyBorder="1" applyAlignment="1">
      <alignment horizontal="center" vertical="center" wrapText="1" readingOrder="1"/>
    </xf>
    <xf numFmtId="0" fontId="41" fillId="14" borderId="47" xfId="0" applyFont="1" applyFill="1" applyBorder="1" applyAlignment="1">
      <alignment horizontal="center" vertical="center" wrapText="1" readingOrder="1"/>
    </xf>
    <xf numFmtId="0" fontId="36" fillId="3" borderId="0" xfId="0" applyFont="1" applyFill="1" applyAlignment="1">
      <alignment horizontal="justify" vertical="center" wrapText="1"/>
    </xf>
    <xf numFmtId="0" fontId="38" fillId="14" borderId="44" xfId="0" applyFont="1" applyFill="1" applyBorder="1" applyAlignment="1">
      <alignment horizontal="center" vertical="center" wrapText="1" readingOrder="1"/>
    </xf>
    <xf numFmtId="0" fontId="38" fillId="14" borderId="45" xfId="0" applyFont="1" applyFill="1" applyBorder="1" applyAlignment="1">
      <alignment horizontal="center" vertical="center" wrapText="1" readingOrder="1"/>
    </xf>
    <xf numFmtId="0" fontId="38" fillId="3" borderId="42"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4" xfId="0"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8" fillId="3" borderId="39"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69" fillId="0" borderId="4" xfId="0" applyFont="1" applyBorder="1" applyAlignment="1" applyProtection="1">
      <alignment horizontal="center" vertical="center"/>
      <protection locked="0"/>
    </xf>
    <xf numFmtId="0" fontId="69" fillId="0" borderId="8" xfId="0" applyFont="1" applyBorder="1" applyAlignment="1" applyProtection="1">
      <alignment horizontal="center" vertical="center"/>
      <protection locked="0"/>
    </xf>
    <xf numFmtId="0" fontId="69" fillId="0" borderId="5" xfId="0" applyFont="1" applyBorder="1" applyAlignment="1" applyProtection="1">
      <alignment horizontal="center" vertical="center"/>
      <protection locked="0"/>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09">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92D050"/>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ont>
        <color rgb="FF9C0006"/>
      </font>
      <fill>
        <patternFill>
          <bgColor rgb="FFFFC7CE"/>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FF66"/>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139560</xdr:colOff>
      <xdr:row>1</xdr:row>
      <xdr:rowOff>104671</xdr:rowOff>
    </xdr:from>
    <xdr:to>
      <xdr:col>1</xdr:col>
      <xdr:colOff>964259</xdr:colOff>
      <xdr:row>4</xdr:row>
      <xdr:rowOff>69781</xdr:rowOff>
    </xdr:to>
    <xdr:pic>
      <xdr:nvPicPr>
        <xdr:cNvPr id="2" name="Imagen 2" descr="escudo">
          <a:extLst>
            <a:ext uri="{FF2B5EF4-FFF2-40B4-BE49-F238E27FC236}">
              <a16:creationId xmlns:a16="http://schemas.microsoft.com/office/drawing/2014/main" id="{682D0558-9D58-4032-A33D-2C1596A809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4385" y="314221"/>
          <a:ext cx="824699" cy="650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814918</xdr:colOff>
      <xdr:row>0</xdr:row>
      <xdr:rowOff>63501</xdr:rowOff>
    </xdr:from>
    <xdr:to>
      <xdr:col>2</xdr:col>
      <xdr:colOff>650877</xdr:colOff>
      <xdr:row>3</xdr:row>
      <xdr:rowOff>146051</xdr:rowOff>
    </xdr:to>
    <xdr:pic>
      <xdr:nvPicPr>
        <xdr:cNvPr id="2" name="Imagen 1">
          <a:extLst>
            <a:ext uri="{FF2B5EF4-FFF2-40B4-BE49-F238E27FC236}">
              <a16:creationId xmlns:a16="http://schemas.microsoft.com/office/drawing/2014/main" id="{6AD5DBC8-C320-4F78-AA78-307E2B5D38D5}"/>
            </a:ext>
          </a:extLst>
        </xdr:cNvPr>
        <xdr:cNvPicPr>
          <a:picLocks noChangeAspect="1"/>
        </xdr:cNvPicPr>
      </xdr:nvPicPr>
      <xdr:blipFill>
        <a:blip xmlns:r="http://schemas.openxmlformats.org/officeDocument/2006/relationships" r:embed="rId1"/>
        <a:stretch>
          <a:fillRect/>
        </a:stretch>
      </xdr:blipFill>
      <xdr:spPr>
        <a:xfrm>
          <a:off x="1079501" y="63501"/>
          <a:ext cx="777876" cy="654050"/>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4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953BC-949A-4331-9729-6A3945B4EEDE}">
  <dimension ref="A1:H56"/>
  <sheetViews>
    <sheetView topLeftCell="C1" zoomScale="120" zoomScaleNormal="120" workbookViewId="0">
      <selection activeCell="B7" sqref="B7:H7"/>
    </sheetView>
  </sheetViews>
  <sheetFormatPr baseColWidth="10" defaultColWidth="11.42578125" defaultRowHeight="15" x14ac:dyDescent="0.25"/>
  <cols>
    <col min="1" max="1" width="2.7109375" style="83" customWidth="1" collapsed="1"/>
    <col min="2" max="3" width="24.7109375" style="83" customWidth="1" collapsed="1"/>
    <col min="4" max="4" width="16" style="83" customWidth="1" collapsed="1"/>
    <col min="5" max="5" width="24.7109375" style="83" customWidth="1" collapsed="1"/>
    <col min="6" max="6" width="27.7109375" style="83" customWidth="1" collapsed="1"/>
    <col min="7" max="8" width="24.7109375" style="83" customWidth="1" collapsed="1"/>
    <col min="9" max="16384" width="11.42578125" style="83" collapsed="1"/>
  </cols>
  <sheetData>
    <row r="1" spans="1:8" ht="15.75" thickBot="1" x14ac:dyDescent="0.3"/>
    <row r="2" spans="1:8" ht="18" x14ac:dyDescent="0.25">
      <c r="B2" s="226" t="s">
        <v>0</v>
      </c>
      <c r="C2" s="227"/>
      <c r="D2" s="227"/>
      <c r="E2" s="227"/>
      <c r="F2" s="227"/>
      <c r="G2" s="227"/>
      <c r="H2" s="228"/>
    </row>
    <row r="3" spans="1:8" x14ac:dyDescent="0.25">
      <c r="B3" s="120"/>
      <c r="C3" s="121"/>
      <c r="D3" s="121"/>
      <c r="E3" s="121"/>
      <c r="F3" s="121"/>
      <c r="G3" s="121"/>
      <c r="H3" s="122"/>
    </row>
    <row r="4" spans="1:8" ht="63" customHeight="1" x14ac:dyDescent="0.25">
      <c r="B4" s="229" t="s">
        <v>1</v>
      </c>
      <c r="C4" s="230"/>
      <c r="D4" s="230"/>
      <c r="E4" s="230"/>
      <c r="F4" s="230"/>
      <c r="G4" s="230"/>
      <c r="H4" s="231"/>
    </row>
    <row r="5" spans="1:8" ht="63" customHeight="1" x14ac:dyDescent="0.25">
      <c r="B5" s="232"/>
      <c r="C5" s="233"/>
      <c r="D5" s="233"/>
      <c r="E5" s="233"/>
      <c r="F5" s="233"/>
      <c r="G5" s="233"/>
      <c r="H5" s="234"/>
    </row>
    <row r="6" spans="1:8" ht="16.5" x14ac:dyDescent="0.25">
      <c r="A6" s="123"/>
      <c r="B6" s="235" t="s">
        <v>2</v>
      </c>
      <c r="C6" s="236"/>
      <c r="D6" s="236"/>
      <c r="E6" s="236"/>
      <c r="F6" s="236"/>
      <c r="G6" s="236"/>
      <c r="H6" s="237"/>
    </row>
    <row r="7" spans="1:8" ht="95.25" customHeight="1" x14ac:dyDescent="0.25">
      <c r="A7" s="123"/>
      <c r="B7" s="238" t="s">
        <v>3</v>
      </c>
      <c r="C7" s="238"/>
      <c r="D7" s="238"/>
      <c r="E7" s="238"/>
      <c r="F7" s="238"/>
      <c r="G7" s="238"/>
      <c r="H7" s="239"/>
    </row>
    <row r="8" spans="1:8" ht="16.5" x14ac:dyDescent="0.25">
      <c r="A8" s="123"/>
      <c r="B8" s="124"/>
      <c r="C8" s="125"/>
      <c r="D8" s="125"/>
      <c r="E8" s="125"/>
      <c r="F8" s="125"/>
      <c r="G8" s="125"/>
      <c r="H8" s="126"/>
    </row>
    <row r="9" spans="1:8" ht="16.5" customHeight="1" x14ac:dyDescent="0.25">
      <c r="A9" s="123"/>
      <c r="B9" s="240" t="s">
        <v>4</v>
      </c>
      <c r="C9" s="240"/>
      <c r="D9" s="240"/>
      <c r="E9" s="240"/>
      <c r="F9" s="240"/>
      <c r="G9" s="240"/>
      <c r="H9" s="241"/>
    </row>
    <row r="10" spans="1:8" ht="16.5" customHeight="1" x14ac:dyDescent="0.25">
      <c r="A10" s="123"/>
      <c r="B10" s="240"/>
      <c r="C10" s="240"/>
      <c r="D10" s="240"/>
      <c r="E10" s="240"/>
      <c r="F10" s="240"/>
      <c r="G10" s="240"/>
      <c r="H10" s="241"/>
    </row>
    <row r="11" spans="1:8" ht="11.65" customHeight="1" x14ac:dyDescent="0.25">
      <c r="A11" s="123"/>
      <c r="B11" s="240"/>
      <c r="C11" s="240"/>
      <c r="D11" s="240"/>
      <c r="E11" s="240"/>
      <c r="F11" s="240"/>
      <c r="G11" s="240"/>
      <c r="H11" s="241"/>
    </row>
    <row r="12" spans="1:8" ht="11.65" customHeight="1" thickBot="1" x14ac:dyDescent="0.3">
      <c r="A12" s="123"/>
      <c r="B12" s="127"/>
      <c r="C12" s="127"/>
      <c r="D12" s="127"/>
      <c r="E12" s="127"/>
      <c r="F12" s="127"/>
      <c r="G12" s="127"/>
      <c r="H12" s="128"/>
    </row>
    <row r="13" spans="1:8" ht="15.4" customHeight="1" thickTop="1" x14ac:dyDescent="0.25">
      <c r="A13" s="123"/>
      <c r="B13" s="127"/>
      <c r="C13" s="225" t="s">
        <v>5</v>
      </c>
      <c r="D13" s="218"/>
      <c r="E13" s="219" t="s">
        <v>6</v>
      </c>
      <c r="F13" s="220"/>
      <c r="G13" s="127"/>
      <c r="H13" s="128"/>
    </row>
    <row r="14" spans="1:8" ht="11.65" customHeight="1" x14ac:dyDescent="0.25">
      <c r="A14" s="123"/>
      <c r="B14" s="127"/>
      <c r="C14" s="206" t="s">
        <v>7</v>
      </c>
      <c r="D14" s="207"/>
      <c r="E14" s="208" t="s">
        <v>8</v>
      </c>
      <c r="F14" s="203"/>
      <c r="G14" s="127"/>
      <c r="H14" s="128"/>
    </row>
    <row r="15" spans="1:8" ht="11.65" customHeight="1" x14ac:dyDescent="0.25">
      <c r="A15" s="123"/>
      <c r="B15" s="127"/>
      <c r="C15" s="206" t="s">
        <v>9</v>
      </c>
      <c r="D15" s="207"/>
      <c r="E15" s="208" t="s">
        <v>10</v>
      </c>
      <c r="F15" s="203"/>
      <c r="G15" s="127"/>
      <c r="H15" s="128"/>
    </row>
    <row r="16" spans="1:8" ht="11.65" customHeight="1" x14ac:dyDescent="0.25">
      <c r="A16" s="123"/>
      <c r="B16" s="127"/>
      <c r="C16" s="206" t="s">
        <v>11</v>
      </c>
      <c r="D16" s="207"/>
      <c r="E16" s="208" t="s">
        <v>12</v>
      </c>
      <c r="F16" s="203"/>
      <c r="G16" s="127"/>
      <c r="H16" s="128"/>
    </row>
    <row r="17" spans="1:8" ht="13.5" customHeight="1" x14ac:dyDescent="0.25">
      <c r="A17" s="123"/>
      <c r="B17" s="127"/>
      <c r="C17" s="206" t="s">
        <v>13</v>
      </c>
      <c r="D17" s="207"/>
      <c r="E17" s="208" t="s">
        <v>14</v>
      </c>
      <c r="F17" s="203"/>
      <c r="G17" s="127"/>
      <c r="H17" s="129"/>
    </row>
    <row r="18" spans="1:8" ht="12.4" customHeight="1" x14ac:dyDescent="0.25">
      <c r="A18" s="123"/>
      <c r="B18" s="127"/>
      <c r="C18" s="206" t="s">
        <v>15</v>
      </c>
      <c r="D18" s="207"/>
      <c r="E18" s="209" t="s">
        <v>16</v>
      </c>
      <c r="F18" s="203"/>
      <c r="G18" s="127"/>
      <c r="H18" s="128"/>
    </row>
    <row r="19" spans="1:8" ht="24" customHeight="1" thickBot="1" x14ac:dyDescent="0.3">
      <c r="A19" s="123"/>
      <c r="B19" s="127"/>
      <c r="C19" s="210" t="s">
        <v>17</v>
      </c>
      <c r="D19" s="211"/>
      <c r="E19" s="212" t="s">
        <v>18</v>
      </c>
      <c r="F19" s="213"/>
      <c r="G19" s="127"/>
      <c r="H19" s="128"/>
    </row>
    <row r="20" spans="1:8" ht="11.65" customHeight="1" thickTop="1" x14ac:dyDescent="0.25">
      <c r="A20" s="123"/>
      <c r="B20" s="127"/>
      <c r="C20" s="130"/>
      <c r="D20" s="130"/>
      <c r="E20" s="130"/>
      <c r="F20" s="130"/>
      <c r="G20" s="127"/>
      <c r="H20" s="128"/>
    </row>
    <row r="21" spans="1:8" ht="27.4" customHeight="1" thickBot="1" x14ac:dyDescent="0.3">
      <c r="A21" s="123"/>
      <c r="B21" s="214" t="s">
        <v>19</v>
      </c>
      <c r="C21" s="215"/>
      <c r="D21" s="215"/>
      <c r="E21" s="215"/>
      <c r="F21" s="215"/>
      <c r="G21" s="215"/>
      <c r="H21" s="216"/>
    </row>
    <row r="22" spans="1:8" ht="15.75" thickTop="1" x14ac:dyDescent="0.25">
      <c r="A22" s="123"/>
      <c r="B22" s="131"/>
      <c r="C22" s="217" t="s">
        <v>5</v>
      </c>
      <c r="D22" s="218"/>
      <c r="E22" s="219" t="s">
        <v>6</v>
      </c>
      <c r="F22" s="220"/>
      <c r="G22" s="130"/>
      <c r="H22" s="132"/>
    </row>
    <row r="23" spans="1:8" ht="13.5" customHeight="1" x14ac:dyDescent="0.25">
      <c r="A23" s="123"/>
      <c r="B23" s="133"/>
      <c r="C23" s="221" t="s">
        <v>7</v>
      </c>
      <c r="D23" s="222"/>
      <c r="E23" s="223" t="s">
        <v>8</v>
      </c>
      <c r="F23" s="224"/>
      <c r="G23" s="134"/>
      <c r="H23" s="135"/>
    </row>
    <row r="24" spans="1:8" ht="13.5" customHeight="1" x14ac:dyDescent="0.25">
      <c r="A24" s="123"/>
      <c r="B24" s="133"/>
      <c r="C24" s="200" t="s">
        <v>20</v>
      </c>
      <c r="D24" s="201"/>
      <c r="E24" s="202" t="s">
        <v>14</v>
      </c>
      <c r="F24" s="203"/>
      <c r="G24" s="134"/>
      <c r="H24" s="135"/>
    </row>
    <row r="25" spans="1:8" ht="13.5" customHeight="1" x14ac:dyDescent="0.25">
      <c r="A25" s="123"/>
      <c r="B25" s="133"/>
      <c r="C25" s="200" t="s">
        <v>9</v>
      </c>
      <c r="D25" s="201"/>
      <c r="E25" s="202" t="s">
        <v>10</v>
      </c>
      <c r="F25" s="203"/>
      <c r="G25" s="134"/>
      <c r="H25" s="135"/>
    </row>
    <row r="26" spans="1:8" ht="22.9" customHeight="1" x14ac:dyDescent="0.25">
      <c r="A26" s="123"/>
      <c r="B26" s="133"/>
      <c r="C26" s="200" t="s">
        <v>21</v>
      </c>
      <c r="D26" s="201"/>
      <c r="E26" s="204" t="s">
        <v>22</v>
      </c>
      <c r="F26" s="205"/>
      <c r="G26" s="134"/>
      <c r="H26" s="135"/>
    </row>
    <row r="27" spans="1:8" ht="69.75" customHeight="1" x14ac:dyDescent="0.25">
      <c r="A27" s="123"/>
      <c r="B27" s="133"/>
      <c r="C27" s="191" t="s">
        <v>23</v>
      </c>
      <c r="D27" s="199"/>
      <c r="E27" s="192" t="s">
        <v>24</v>
      </c>
      <c r="F27" s="193"/>
      <c r="G27" s="134"/>
      <c r="H27" s="136"/>
    </row>
    <row r="28" spans="1:8" ht="34.5" customHeight="1" x14ac:dyDescent="0.25">
      <c r="B28" s="137"/>
      <c r="C28" s="198" t="s">
        <v>25</v>
      </c>
      <c r="D28" s="199"/>
      <c r="E28" s="192" t="s">
        <v>26</v>
      </c>
      <c r="F28" s="193"/>
      <c r="G28" s="134"/>
      <c r="H28" s="136"/>
    </row>
    <row r="29" spans="1:8" ht="27.75" customHeight="1" x14ac:dyDescent="0.25">
      <c r="B29" s="137"/>
      <c r="C29" s="198" t="s">
        <v>27</v>
      </c>
      <c r="D29" s="199"/>
      <c r="E29" s="192" t="s">
        <v>28</v>
      </c>
      <c r="F29" s="193"/>
      <c r="G29" s="134"/>
      <c r="H29" s="136"/>
    </row>
    <row r="30" spans="1:8" ht="28.5" customHeight="1" x14ac:dyDescent="0.25">
      <c r="B30" s="137"/>
      <c r="C30" s="198" t="s">
        <v>29</v>
      </c>
      <c r="D30" s="199"/>
      <c r="E30" s="192" t="s">
        <v>30</v>
      </c>
      <c r="F30" s="193"/>
      <c r="G30" s="134"/>
      <c r="H30" s="136"/>
    </row>
    <row r="31" spans="1:8" ht="72.75" customHeight="1" x14ac:dyDescent="0.25">
      <c r="B31" s="137"/>
      <c r="C31" s="198" t="s">
        <v>31</v>
      </c>
      <c r="D31" s="199"/>
      <c r="E31" s="192" t="s">
        <v>32</v>
      </c>
      <c r="F31" s="193"/>
      <c r="G31" s="134"/>
      <c r="H31" s="136"/>
    </row>
    <row r="32" spans="1:8" ht="64.5" customHeight="1" x14ac:dyDescent="0.25">
      <c r="B32" s="137"/>
      <c r="C32" s="198" t="s">
        <v>33</v>
      </c>
      <c r="D32" s="199"/>
      <c r="E32" s="192" t="s">
        <v>34</v>
      </c>
      <c r="F32" s="193"/>
      <c r="G32" s="134"/>
      <c r="H32" s="136"/>
    </row>
    <row r="33" spans="2:8" ht="71.25" customHeight="1" x14ac:dyDescent="0.25">
      <c r="B33" s="137"/>
      <c r="C33" s="190" t="s">
        <v>35</v>
      </c>
      <c r="D33" s="191"/>
      <c r="E33" s="192" t="s">
        <v>36</v>
      </c>
      <c r="F33" s="193"/>
      <c r="G33" s="134"/>
      <c r="H33" s="136"/>
    </row>
    <row r="34" spans="2:8" ht="55.5" customHeight="1" x14ac:dyDescent="0.25">
      <c r="B34" s="137"/>
      <c r="C34" s="190" t="s">
        <v>37</v>
      </c>
      <c r="D34" s="191"/>
      <c r="E34" s="192" t="s">
        <v>38</v>
      </c>
      <c r="F34" s="193"/>
      <c r="G34" s="134"/>
      <c r="H34" s="136"/>
    </row>
    <row r="35" spans="2:8" ht="42" customHeight="1" x14ac:dyDescent="0.25">
      <c r="B35" s="137"/>
      <c r="C35" s="190" t="s">
        <v>39</v>
      </c>
      <c r="D35" s="191"/>
      <c r="E35" s="192" t="s">
        <v>40</v>
      </c>
      <c r="F35" s="193"/>
      <c r="G35" s="134"/>
      <c r="H35" s="136"/>
    </row>
    <row r="36" spans="2:8" ht="59.25" customHeight="1" x14ac:dyDescent="0.25">
      <c r="B36" s="137"/>
      <c r="C36" s="190" t="s">
        <v>41</v>
      </c>
      <c r="D36" s="191"/>
      <c r="E36" s="192" t="s">
        <v>42</v>
      </c>
      <c r="F36" s="193"/>
      <c r="G36" s="134"/>
      <c r="H36" s="136"/>
    </row>
    <row r="37" spans="2:8" ht="23.25" customHeight="1" x14ac:dyDescent="0.25">
      <c r="B37" s="137"/>
      <c r="C37" s="190" t="s">
        <v>43</v>
      </c>
      <c r="D37" s="191"/>
      <c r="E37" s="192" t="s">
        <v>44</v>
      </c>
      <c r="F37" s="193"/>
      <c r="G37" s="134"/>
      <c r="H37" s="136"/>
    </row>
    <row r="38" spans="2:8" ht="30.75" customHeight="1" x14ac:dyDescent="0.25">
      <c r="B38" s="137"/>
      <c r="C38" s="190" t="s">
        <v>45</v>
      </c>
      <c r="D38" s="191"/>
      <c r="E38" s="192" t="s">
        <v>46</v>
      </c>
      <c r="F38" s="193"/>
      <c r="G38" s="134"/>
      <c r="H38" s="136"/>
    </row>
    <row r="39" spans="2:8" ht="35.25" customHeight="1" x14ac:dyDescent="0.25">
      <c r="B39" s="137"/>
      <c r="C39" s="190" t="s">
        <v>45</v>
      </c>
      <c r="D39" s="191"/>
      <c r="E39" s="192" t="s">
        <v>46</v>
      </c>
      <c r="F39" s="193"/>
      <c r="G39" s="134"/>
      <c r="H39" s="136"/>
    </row>
    <row r="40" spans="2:8" ht="33" customHeight="1" x14ac:dyDescent="0.25">
      <c r="B40" s="137"/>
      <c r="C40" s="190" t="s">
        <v>47</v>
      </c>
      <c r="D40" s="191"/>
      <c r="E40" s="192" t="s">
        <v>48</v>
      </c>
      <c r="F40" s="193"/>
      <c r="G40" s="134"/>
      <c r="H40" s="136"/>
    </row>
    <row r="41" spans="2:8" ht="30" customHeight="1" x14ac:dyDescent="0.25">
      <c r="B41" s="137"/>
      <c r="C41" s="190" t="s">
        <v>49</v>
      </c>
      <c r="D41" s="191"/>
      <c r="E41" s="192" t="s">
        <v>50</v>
      </c>
      <c r="F41" s="193"/>
      <c r="G41" s="134"/>
      <c r="H41" s="136"/>
    </row>
    <row r="42" spans="2:8" ht="35.25" customHeight="1" x14ac:dyDescent="0.25">
      <c r="B42" s="137"/>
      <c r="C42" s="190" t="s">
        <v>51</v>
      </c>
      <c r="D42" s="191"/>
      <c r="E42" s="192" t="s">
        <v>52</v>
      </c>
      <c r="F42" s="193"/>
      <c r="G42" s="134"/>
      <c r="H42" s="136"/>
    </row>
    <row r="43" spans="2:8" ht="31.5" customHeight="1" x14ac:dyDescent="0.25">
      <c r="B43" s="137"/>
      <c r="C43" s="190" t="s">
        <v>53</v>
      </c>
      <c r="D43" s="191"/>
      <c r="E43" s="192" t="s">
        <v>54</v>
      </c>
      <c r="F43" s="193"/>
      <c r="G43" s="134"/>
      <c r="H43" s="136"/>
    </row>
    <row r="44" spans="2:8" ht="54" customHeight="1" x14ac:dyDescent="0.25">
      <c r="B44" s="137"/>
      <c r="C44" s="190" t="s">
        <v>55</v>
      </c>
      <c r="D44" s="191"/>
      <c r="E44" s="192" t="s">
        <v>56</v>
      </c>
      <c r="F44" s="193"/>
      <c r="G44" s="134"/>
      <c r="H44" s="136"/>
    </row>
    <row r="45" spans="2:8" ht="59.25" customHeight="1" x14ac:dyDescent="0.25">
      <c r="B45" s="137"/>
      <c r="C45" s="190" t="s">
        <v>57</v>
      </c>
      <c r="D45" s="191"/>
      <c r="E45" s="192" t="s">
        <v>58</v>
      </c>
      <c r="F45" s="193"/>
      <c r="G45" s="134"/>
      <c r="H45" s="136"/>
    </row>
    <row r="46" spans="2:8" ht="84" customHeight="1" x14ac:dyDescent="0.25">
      <c r="B46" s="137"/>
      <c r="C46" s="190" t="s">
        <v>59</v>
      </c>
      <c r="D46" s="191"/>
      <c r="E46" s="192" t="s">
        <v>60</v>
      </c>
      <c r="F46" s="193"/>
      <c r="G46" s="134"/>
      <c r="H46" s="136"/>
    </row>
    <row r="47" spans="2:8" ht="82.5" customHeight="1" x14ac:dyDescent="0.25">
      <c r="B47" s="137"/>
      <c r="C47" s="190" t="s">
        <v>61</v>
      </c>
      <c r="D47" s="191"/>
      <c r="E47" s="192" t="s">
        <v>62</v>
      </c>
      <c r="F47" s="193"/>
      <c r="G47" s="134"/>
      <c r="H47" s="136"/>
    </row>
    <row r="48" spans="2:8" ht="46.5" customHeight="1" thickBot="1" x14ac:dyDescent="0.3">
      <c r="B48" s="137"/>
      <c r="C48" s="194"/>
      <c r="D48" s="195"/>
      <c r="E48" s="196"/>
      <c r="F48" s="197"/>
      <c r="G48" s="134"/>
      <c r="H48" s="136"/>
    </row>
    <row r="49" spans="2:8" ht="6.75" customHeight="1" thickTop="1" x14ac:dyDescent="0.25">
      <c r="B49" s="137"/>
      <c r="C49" s="138"/>
      <c r="D49" s="138"/>
      <c r="E49" s="139"/>
      <c r="F49" s="139"/>
      <c r="G49" s="134"/>
      <c r="H49" s="136"/>
    </row>
    <row r="50" spans="2:8" x14ac:dyDescent="0.25">
      <c r="B50" s="137"/>
      <c r="C50" s="140"/>
      <c r="D50" s="140"/>
      <c r="E50" s="140"/>
      <c r="F50" s="140"/>
      <c r="G50" s="134"/>
      <c r="H50" s="136"/>
    </row>
    <row r="51" spans="2:8" ht="21" customHeight="1" x14ac:dyDescent="0.25">
      <c r="B51" s="141" t="s">
        <v>63</v>
      </c>
      <c r="C51" s="140"/>
      <c r="D51" s="140"/>
      <c r="E51" s="140"/>
      <c r="F51" s="140"/>
      <c r="G51" s="140"/>
      <c r="H51" s="142"/>
    </row>
    <row r="52" spans="2:8" ht="20.25" customHeight="1" x14ac:dyDescent="0.25">
      <c r="B52" s="141" t="s">
        <v>64</v>
      </c>
      <c r="C52" s="140"/>
      <c r="D52" s="140"/>
      <c r="E52" s="140"/>
      <c r="F52" s="140"/>
      <c r="G52" s="140"/>
      <c r="H52" s="142"/>
    </row>
    <row r="53" spans="2:8" ht="20.25" customHeight="1" x14ac:dyDescent="0.25">
      <c r="B53" s="141" t="s">
        <v>65</v>
      </c>
      <c r="C53" s="140"/>
      <c r="D53" s="140"/>
      <c r="E53" s="140"/>
      <c r="F53" s="140"/>
      <c r="G53" s="140"/>
      <c r="H53" s="142"/>
    </row>
    <row r="54" spans="2:8" ht="20.25" customHeight="1" x14ac:dyDescent="0.25">
      <c r="B54" s="141" t="s">
        <v>66</v>
      </c>
      <c r="C54" s="140"/>
      <c r="D54" s="140"/>
      <c r="E54" s="140"/>
      <c r="F54" s="140"/>
      <c r="G54" s="140"/>
      <c r="H54" s="142"/>
    </row>
    <row r="55" spans="2:8" ht="14.65" customHeight="1" x14ac:dyDescent="0.25">
      <c r="B55" s="141" t="s">
        <v>67</v>
      </c>
      <c r="C55" s="140"/>
      <c r="D55" s="140"/>
      <c r="E55" s="140"/>
      <c r="F55" s="140"/>
      <c r="G55" s="140"/>
      <c r="H55" s="142"/>
    </row>
    <row r="56" spans="2:8" ht="15.75" thickBot="1" x14ac:dyDescent="0.3">
      <c r="B56" s="143"/>
      <c r="C56" s="144"/>
      <c r="D56" s="144"/>
      <c r="E56" s="144"/>
      <c r="F56" s="144"/>
      <c r="G56" s="144"/>
      <c r="H56" s="145"/>
    </row>
  </sheetData>
  <mergeCells count="74">
    <mergeCell ref="C13:D13"/>
    <mergeCell ref="E13:F13"/>
    <mergeCell ref="B2:H2"/>
    <mergeCell ref="B4:H5"/>
    <mergeCell ref="B6:H6"/>
    <mergeCell ref="B7:H7"/>
    <mergeCell ref="B9:H11"/>
    <mergeCell ref="C14:D14"/>
    <mergeCell ref="E14:F14"/>
    <mergeCell ref="C15:D15"/>
    <mergeCell ref="E15:F15"/>
    <mergeCell ref="C16:D16"/>
    <mergeCell ref="E16:F16"/>
    <mergeCell ref="C24:D24"/>
    <mergeCell ref="E24:F24"/>
    <mergeCell ref="C17:D17"/>
    <mergeCell ref="E17:F17"/>
    <mergeCell ref="C18:D18"/>
    <mergeCell ref="E18:F18"/>
    <mergeCell ref="C19:D19"/>
    <mergeCell ref="E19:F19"/>
    <mergeCell ref="B21:H21"/>
    <mergeCell ref="C22:D22"/>
    <mergeCell ref="E22:F22"/>
    <mergeCell ref="C23:D23"/>
    <mergeCell ref="E23:F23"/>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36:D36"/>
    <mergeCell ref="E36:F36"/>
    <mergeCell ref="C37:D37"/>
    <mergeCell ref="E37:F37"/>
    <mergeCell ref="C38:D38"/>
    <mergeCell ref="E38:F38"/>
    <mergeCell ref="C39:D39"/>
    <mergeCell ref="E39:F39"/>
    <mergeCell ref="C40:D40"/>
    <mergeCell ref="E40:F40"/>
    <mergeCell ref="C41:D41"/>
    <mergeCell ref="E41:F41"/>
    <mergeCell ref="C42:D42"/>
    <mergeCell ref="E42:F42"/>
    <mergeCell ref="C43:D43"/>
    <mergeCell ref="E43:F43"/>
    <mergeCell ref="C44:D44"/>
    <mergeCell ref="E44:F44"/>
    <mergeCell ref="C45:D45"/>
    <mergeCell ref="E45:F45"/>
    <mergeCell ref="C46:D46"/>
    <mergeCell ref="E46:F46"/>
    <mergeCell ref="C47:D47"/>
    <mergeCell ref="E47:F47"/>
    <mergeCell ref="C48:D48"/>
    <mergeCell ref="E48:F48"/>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19" sqref="A19"/>
    </sheetView>
  </sheetViews>
  <sheetFormatPr baseColWidth="10" defaultColWidth="11.42578125" defaultRowHeight="12.75" x14ac:dyDescent="0.2"/>
  <cols>
    <col min="1" max="1" width="32.85546875" style="9" customWidth="1"/>
    <col min="2" max="16384" width="11.42578125" style="9"/>
  </cols>
  <sheetData>
    <row r="3" spans="1:1" x14ac:dyDescent="0.2">
      <c r="A3" s="10" t="s">
        <v>161</v>
      </c>
    </row>
    <row r="4" spans="1:1" x14ac:dyDescent="0.2">
      <c r="A4" s="10" t="s">
        <v>245</v>
      </c>
    </row>
    <row r="5" spans="1:1" x14ac:dyDescent="0.2">
      <c r="A5" s="10" t="s">
        <v>247</v>
      </c>
    </row>
    <row r="6" spans="1:1" x14ac:dyDescent="0.2">
      <c r="A6" s="10" t="s">
        <v>249</v>
      </c>
    </row>
    <row r="7" spans="1:1" x14ac:dyDescent="0.2">
      <c r="A7" s="10" t="s">
        <v>162</v>
      </c>
    </row>
    <row r="8" spans="1:1" x14ac:dyDescent="0.2">
      <c r="A8" s="10" t="s">
        <v>163</v>
      </c>
    </row>
    <row r="9" spans="1:1" x14ac:dyDescent="0.2">
      <c r="A9" s="10" t="s">
        <v>255</v>
      </c>
    </row>
    <row r="10" spans="1:1" x14ac:dyDescent="0.2">
      <c r="A10" s="10" t="s">
        <v>164</v>
      </c>
    </row>
    <row r="11" spans="1:1" x14ac:dyDescent="0.2">
      <c r="A11" s="10" t="s">
        <v>258</v>
      </c>
    </row>
    <row r="12" spans="1:1" x14ac:dyDescent="0.2">
      <c r="A12" s="10" t="s">
        <v>278</v>
      </c>
    </row>
    <row r="13" spans="1:1" x14ac:dyDescent="0.2">
      <c r="A13" s="10" t="s">
        <v>279</v>
      </c>
    </row>
    <row r="14" spans="1:1" x14ac:dyDescent="0.2">
      <c r="A14" s="10" t="s">
        <v>280</v>
      </c>
    </row>
    <row r="16" spans="1:1" x14ac:dyDescent="0.2">
      <c r="A16" s="10" t="s">
        <v>281</v>
      </c>
    </row>
    <row r="17" spans="1:1" x14ac:dyDescent="0.2">
      <c r="A17" s="10" t="s">
        <v>264</v>
      </c>
    </row>
    <row r="18" spans="1:1" x14ac:dyDescent="0.2">
      <c r="A18" s="10" t="s">
        <v>266</v>
      </c>
    </row>
    <row r="20" spans="1:1" x14ac:dyDescent="0.2">
      <c r="A20" s="10" t="s">
        <v>270</v>
      </c>
    </row>
    <row r="21" spans="1:1" x14ac:dyDescent="0.2">
      <c r="A21" s="10" t="s">
        <v>271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121DA-876D-4571-800D-8528FF91467F}">
  <sheetPr>
    <tabColor theme="6" tint="0.39997558519241921"/>
  </sheetPr>
  <dimension ref="B1:AZ43"/>
  <sheetViews>
    <sheetView showGridLines="0" topLeftCell="A20" zoomScale="91" zoomScaleNormal="91" workbookViewId="0">
      <selection activeCell="E12" sqref="E12:F12"/>
    </sheetView>
  </sheetViews>
  <sheetFormatPr baseColWidth="10" defaultColWidth="11.42578125" defaultRowHeight="15" x14ac:dyDescent="0.25"/>
  <cols>
    <col min="1" max="1" width="7.5703125" customWidth="1"/>
    <col min="2" max="2" width="16.7109375" customWidth="1" collapsed="1"/>
    <col min="3" max="3" width="29.7109375" customWidth="1" collapsed="1"/>
    <col min="4" max="4" width="43.7109375" customWidth="1" collapsed="1"/>
    <col min="5" max="5" width="39.28515625" customWidth="1" collapsed="1"/>
    <col min="6" max="6" width="39.28515625" customWidth="1"/>
    <col min="15" max="15" width="37" customWidth="1"/>
    <col min="51" max="51" width="6.140625" customWidth="1"/>
    <col min="52" max="52" width="130.5703125" customWidth="1"/>
  </cols>
  <sheetData>
    <row r="1" spans="2:52" ht="16.5" customHeight="1" thickBot="1" x14ac:dyDescent="0.3">
      <c r="AZ1" s="146" t="s">
        <v>68</v>
      </c>
    </row>
    <row r="2" spans="2:52" ht="18" customHeight="1" thickBot="1" x14ac:dyDescent="0.3">
      <c r="B2" s="303"/>
      <c r="C2" s="306" t="s">
        <v>69</v>
      </c>
      <c r="D2" s="307"/>
      <c r="E2" s="307"/>
      <c r="F2" s="147" t="s">
        <v>70</v>
      </c>
      <c r="AZ2" s="146" t="s">
        <v>71</v>
      </c>
    </row>
    <row r="3" spans="2:52" ht="18" customHeight="1" thickBot="1" x14ac:dyDescent="0.3">
      <c r="B3" s="304"/>
      <c r="C3" s="308"/>
      <c r="D3" s="309"/>
      <c r="E3" s="309"/>
      <c r="F3" s="148" t="s">
        <v>72</v>
      </c>
      <c r="AZ3" s="146" t="s">
        <v>73</v>
      </c>
    </row>
    <row r="4" spans="2:52" ht="18" customHeight="1" thickBot="1" x14ac:dyDescent="0.3">
      <c r="B4" s="304"/>
      <c r="C4" s="308"/>
      <c r="D4" s="309"/>
      <c r="E4" s="309"/>
      <c r="F4" s="148" t="s">
        <v>74</v>
      </c>
      <c r="AZ4" s="146" t="s">
        <v>75</v>
      </c>
    </row>
    <row r="5" spans="2:52" ht="18" customHeight="1" thickBot="1" x14ac:dyDescent="0.3">
      <c r="B5" s="305"/>
      <c r="C5" s="310"/>
      <c r="D5" s="311"/>
      <c r="E5" s="311"/>
      <c r="F5" s="148" t="s">
        <v>76</v>
      </c>
      <c r="AZ5" s="149"/>
    </row>
    <row r="6" spans="2:52" ht="18" customHeight="1" thickBot="1" x14ac:dyDescent="0.3">
      <c r="B6" s="150"/>
      <c r="C6" s="151"/>
      <c r="D6" s="151"/>
      <c r="E6" s="151"/>
      <c r="F6" s="152"/>
      <c r="AZ6" s="149"/>
    </row>
    <row r="7" spans="2:52" ht="33.4" customHeight="1" x14ac:dyDescent="0.25">
      <c r="B7" s="153" t="s">
        <v>77</v>
      </c>
      <c r="C7" s="312" t="s">
        <v>78</v>
      </c>
      <c r="D7" s="313"/>
      <c r="E7" s="313"/>
      <c r="F7" s="314"/>
      <c r="AZ7" s="149"/>
    </row>
    <row r="8" spans="2:52" ht="25.9" customHeight="1" thickBot="1" x14ac:dyDescent="0.3">
      <c r="B8" s="154" t="s">
        <v>79</v>
      </c>
      <c r="C8" s="315"/>
      <c r="D8" s="316"/>
      <c r="E8" s="316"/>
      <c r="F8" s="317"/>
      <c r="AZ8" s="149"/>
    </row>
    <row r="9" spans="2:52" ht="16.5" thickBot="1" x14ac:dyDescent="0.3">
      <c r="B9" s="318"/>
      <c r="C9" s="318"/>
      <c r="D9" s="318"/>
      <c r="E9" s="318"/>
      <c r="F9" s="318"/>
    </row>
    <row r="10" spans="2:52" ht="15.6" customHeight="1" thickBot="1" x14ac:dyDescent="0.3">
      <c r="B10" s="319" t="s">
        <v>69</v>
      </c>
      <c r="C10" s="320"/>
      <c r="D10" s="320"/>
      <c r="E10" s="320"/>
      <c r="F10" s="321"/>
    </row>
    <row r="11" spans="2:52" ht="32.25" thickBot="1" x14ac:dyDescent="0.3">
      <c r="B11" s="322" t="s">
        <v>80</v>
      </c>
      <c r="C11" s="323"/>
      <c r="D11" s="155" t="s">
        <v>81</v>
      </c>
      <c r="E11" s="155" t="s">
        <v>82</v>
      </c>
      <c r="F11" s="156" t="s">
        <v>83</v>
      </c>
    </row>
    <row r="12" spans="2:52" ht="188.25" customHeight="1" thickBot="1" x14ac:dyDescent="0.3">
      <c r="B12" s="324" t="s">
        <v>84</v>
      </c>
      <c r="C12" s="325"/>
      <c r="D12" s="157" t="s">
        <v>85</v>
      </c>
      <c r="E12" s="158"/>
      <c r="F12" s="159"/>
    </row>
    <row r="14" spans="2:52" ht="18" x14ac:dyDescent="0.25">
      <c r="B14" s="326" t="s">
        <v>86</v>
      </c>
      <c r="C14" s="326"/>
      <c r="D14" s="326"/>
      <c r="E14" s="326"/>
      <c r="F14" s="326"/>
    </row>
    <row r="15" spans="2:52" ht="15.75" x14ac:dyDescent="0.25">
      <c r="B15" s="160"/>
    </row>
    <row r="16" spans="2:52" ht="15.75" thickBot="1" x14ac:dyDescent="0.3">
      <c r="B16" s="161"/>
    </row>
    <row r="17" spans="2:6" ht="16.5" thickBot="1" x14ac:dyDescent="0.3">
      <c r="B17" s="327" t="s">
        <v>87</v>
      </c>
      <c r="C17" s="328"/>
      <c r="D17" s="329"/>
      <c r="E17" s="327" t="s">
        <v>88</v>
      </c>
      <c r="F17" s="329"/>
    </row>
    <row r="18" spans="2:6" ht="15" customHeight="1" x14ac:dyDescent="0.25">
      <c r="B18" s="298" t="s">
        <v>89</v>
      </c>
      <c r="C18" s="299"/>
      <c r="D18" s="300"/>
      <c r="E18" s="301" t="s">
        <v>90</v>
      </c>
      <c r="F18" s="302"/>
    </row>
    <row r="19" spans="2:6" ht="15" customHeight="1" x14ac:dyDescent="0.25">
      <c r="B19" s="282" t="s">
        <v>91</v>
      </c>
      <c r="C19" s="283"/>
      <c r="D19" s="284"/>
      <c r="E19" s="294" t="s">
        <v>92</v>
      </c>
      <c r="F19" s="249"/>
    </row>
    <row r="20" spans="2:6" ht="15" customHeight="1" x14ac:dyDescent="0.25">
      <c r="B20" s="295" t="s">
        <v>93</v>
      </c>
      <c r="C20" s="296"/>
      <c r="D20" s="297"/>
      <c r="E20" s="294" t="s">
        <v>94</v>
      </c>
      <c r="F20" s="249"/>
    </row>
    <row r="21" spans="2:6" ht="15" customHeight="1" x14ac:dyDescent="0.25">
      <c r="B21" s="295" t="s">
        <v>95</v>
      </c>
      <c r="C21" s="296"/>
      <c r="D21" s="297"/>
      <c r="E21" s="285" t="s">
        <v>96</v>
      </c>
      <c r="F21" s="286"/>
    </row>
    <row r="22" spans="2:6" ht="15" customHeight="1" x14ac:dyDescent="0.3">
      <c r="B22" s="290" t="s">
        <v>97</v>
      </c>
      <c r="C22" s="291"/>
      <c r="D22" s="292"/>
      <c r="E22" s="293"/>
      <c r="F22" s="251"/>
    </row>
    <row r="23" spans="2:6" ht="15" customHeight="1" x14ac:dyDescent="0.3">
      <c r="B23" s="290" t="s">
        <v>98</v>
      </c>
      <c r="C23" s="291"/>
      <c r="D23" s="292"/>
      <c r="E23" s="293"/>
      <c r="F23" s="251"/>
    </row>
    <row r="24" spans="2:6" ht="15" customHeight="1" x14ac:dyDescent="0.25">
      <c r="B24" s="275" t="s">
        <v>99</v>
      </c>
      <c r="C24" s="276"/>
      <c r="D24" s="277"/>
      <c r="E24" s="294"/>
      <c r="F24" s="249"/>
    </row>
    <row r="25" spans="2:6" ht="15.75" customHeight="1" x14ac:dyDescent="0.25">
      <c r="B25" s="282" t="s">
        <v>100</v>
      </c>
      <c r="C25" s="283"/>
      <c r="D25" s="284"/>
      <c r="E25" s="285"/>
      <c r="F25" s="286"/>
    </row>
    <row r="26" spans="2:6" ht="16.5" x14ac:dyDescent="0.25">
      <c r="B26" s="287" t="s">
        <v>101</v>
      </c>
      <c r="C26" s="288"/>
      <c r="D26" s="289"/>
      <c r="E26" s="278"/>
      <c r="F26" s="279"/>
    </row>
    <row r="27" spans="2:6" ht="15" customHeight="1" x14ac:dyDescent="0.25">
      <c r="B27" s="275" t="s">
        <v>102</v>
      </c>
      <c r="C27" s="276"/>
      <c r="D27" s="277"/>
      <c r="E27" s="278"/>
      <c r="F27" s="279"/>
    </row>
    <row r="28" spans="2:6" ht="15" customHeight="1" x14ac:dyDescent="0.25">
      <c r="B28" s="275"/>
      <c r="C28" s="276"/>
      <c r="D28" s="277"/>
      <c r="E28" s="278"/>
      <c r="F28" s="279"/>
    </row>
    <row r="29" spans="2:6" ht="15" customHeight="1" x14ac:dyDescent="0.25">
      <c r="B29" s="275"/>
      <c r="C29" s="276"/>
      <c r="D29" s="277"/>
      <c r="E29" s="278"/>
      <c r="F29" s="279"/>
    </row>
    <row r="30" spans="2:6" ht="15" customHeight="1" x14ac:dyDescent="0.25">
      <c r="B30" s="275"/>
      <c r="C30" s="276"/>
      <c r="D30" s="277"/>
      <c r="E30" s="280"/>
      <c r="F30" s="281"/>
    </row>
    <row r="31" spans="2:6" ht="15" customHeight="1" thickBot="1" x14ac:dyDescent="0.35">
      <c r="B31" s="261"/>
      <c r="C31" s="262"/>
      <c r="D31" s="263"/>
      <c r="E31" s="264"/>
      <c r="F31" s="265"/>
    </row>
    <row r="32" spans="2:6" ht="15" customHeight="1" thickBot="1" x14ac:dyDescent="0.3">
      <c r="B32" s="266" t="s">
        <v>103</v>
      </c>
      <c r="C32" s="267"/>
      <c r="D32" s="267"/>
      <c r="E32" s="268" t="s">
        <v>104</v>
      </c>
      <c r="F32" s="269"/>
    </row>
    <row r="33" spans="2:6" ht="15.75" customHeight="1" x14ac:dyDescent="0.3">
      <c r="B33" s="270" t="s">
        <v>105</v>
      </c>
      <c r="C33" s="271"/>
      <c r="D33" s="272"/>
      <c r="E33" s="273" t="s">
        <v>106</v>
      </c>
      <c r="F33" s="274"/>
    </row>
    <row r="34" spans="2:6" ht="16.5" x14ac:dyDescent="0.3">
      <c r="B34" s="256" t="s">
        <v>107</v>
      </c>
      <c r="C34" s="258"/>
      <c r="D34" s="257"/>
      <c r="E34" s="250" t="s">
        <v>108</v>
      </c>
      <c r="F34" s="251"/>
    </row>
    <row r="35" spans="2:6" ht="16.5" x14ac:dyDescent="0.25">
      <c r="B35" s="250" t="s">
        <v>109</v>
      </c>
      <c r="C35" s="252"/>
      <c r="D35" s="251"/>
      <c r="E35" s="247" t="s">
        <v>110</v>
      </c>
      <c r="F35" s="249"/>
    </row>
    <row r="36" spans="2:6" ht="16.5" x14ac:dyDescent="0.3">
      <c r="B36" s="247" t="s">
        <v>111</v>
      </c>
      <c r="C36" s="248"/>
      <c r="D36" s="249"/>
      <c r="E36" s="259" t="s">
        <v>112</v>
      </c>
      <c r="F36" s="260"/>
    </row>
    <row r="37" spans="2:6" ht="16.5" x14ac:dyDescent="0.3">
      <c r="B37" s="247" t="s">
        <v>113</v>
      </c>
      <c r="C37" s="248"/>
      <c r="D37" s="249"/>
      <c r="E37" s="256" t="s">
        <v>114</v>
      </c>
      <c r="F37" s="257"/>
    </row>
    <row r="38" spans="2:6" ht="16.5" x14ac:dyDescent="0.25">
      <c r="B38" s="247" t="s">
        <v>115</v>
      </c>
      <c r="C38" s="248"/>
      <c r="D38" s="249"/>
      <c r="E38" s="247" t="s">
        <v>116</v>
      </c>
      <c r="F38" s="249"/>
    </row>
    <row r="39" spans="2:6" ht="16.5" x14ac:dyDescent="0.25">
      <c r="B39" s="247"/>
      <c r="C39" s="248"/>
      <c r="D39" s="249"/>
      <c r="E39" s="250"/>
      <c r="F39" s="251"/>
    </row>
    <row r="40" spans="2:6" ht="16.5" x14ac:dyDescent="0.25">
      <c r="B40" s="247"/>
      <c r="C40" s="248"/>
      <c r="D40" s="249"/>
      <c r="E40" s="250"/>
      <c r="F40" s="251"/>
    </row>
    <row r="41" spans="2:6" ht="16.5" x14ac:dyDescent="0.25">
      <c r="B41" s="250"/>
      <c r="C41" s="252"/>
      <c r="D41" s="251"/>
      <c r="E41" s="250"/>
      <c r="F41" s="251"/>
    </row>
    <row r="42" spans="2:6" ht="16.5" x14ac:dyDescent="0.3">
      <c r="B42" s="253"/>
      <c r="C42" s="254"/>
      <c r="D42" s="255"/>
      <c r="E42" s="253"/>
      <c r="F42" s="255"/>
    </row>
    <row r="43" spans="2:6" ht="17.25" thickBot="1" x14ac:dyDescent="0.35">
      <c r="B43" s="242"/>
      <c r="C43" s="243"/>
      <c r="D43" s="244"/>
      <c r="E43" s="245"/>
      <c r="F43" s="246"/>
    </row>
  </sheetData>
  <mergeCells count="63">
    <mergeCell ref="B18:D18"/>
    <mergeCell ref="E18:F18"/>
    <mergeCell ref="B2:B5"/>
    <mergeCell ref="C2:E5"/>
    <mergeCell ref="C7:F7"/>
    <mergeCell ref="C8:F8"/>
    <mergeCell ref="B9:F9"/>
    <mergeCell ref="B10:F10"/>
    <mergeCell ref="B11:C11"/>
    <mergeCell ref="B12:C12"/>
    <mergeCell ref="B14:F14"/>
    <mergeCell ref="B17:D17"/>
    <mergeCell ref="E17:F17"/>
    <mergeCell ref="B19:D19"/>
    <mergeCell ref="E19:F19"/>
    <mergeCell ref="B20:D20"/>
    <mergeCell ref="E20:F20"/>
    <mergeCell ref="B21:D21"/>
    <mergeCell ref="E21:F21"/>
    <mergeCell ref="B22:D22"/>
    <mergeCell ref="E22:F22"/>
    <mergeCell ref="B23:D23"/>
    <mergeCell ref="E23:F23"/>
    <mergeCell ref="B24:D24"/>
    <mergeCell ref="E24:F24"/>
    <mergeCell ref="B25:D25"/>
    <mergeCell ref="E25:F25"/>
    <mergeCell ref="B26:D26"/>
    <mergeCell ref="E26:F26"/>
    <mergeCell ref="B27:D27"/>
    <mergeCell ref="E27:F27"/>
    <mergeCell ref="B28:D28"/>
    <mergeCell ref="E28:F28"/>
    <mergeCell ref="B29:D29"/>
    <mergeCell ref="E29:F29"/>
    <mergeCell ref="B30:D30"/>
    <mergeCell ref="E30:F30"/>
    <mergeCell ref="B31:D31"/>
    <mergeCell ref="E31:F31"/>
    <mergeCell ref="B32:D32"/>
    <mergeCell ref="E32:F32"/>
    <mergeCell ref="B33:D33"/>
    <mergeCell ref="E33:F33"/>
    <mergeCell ref="B34:D34"/>
    <mergeCell ref="E34:F34"/>
    <mergeCell ref="B35:D35"/>
    <mergeCell ref="E35:F35"/>
    <mergeCell ref="B36:D36"/>
    <mergeCell ref="E36:F36"/>
    <mergeCell ref="B37:D37"/>
    <mergeCell ref="E37:F37"/>
    <mergeCell ref="B38:D38"/>
    <mergeCell ref="E38:F38"/>
    <mergeCell ref="B39:D39"/>
    <mergeCell ref="E39:F39"/>
    <mergeCell ref="B43:D43"/>
    <mergeCell ref="E43:F43"/>
    <mergeCell ref="B40:D40"/>
    <mergeCell ref="E40:F40"/>
    <mergeCell ref="B41:D41"/>
    <mergeCell ref="E41:F41"/>
    <mergeCell ref="B42:D42"/>
    <mergeCell ref="E42:F42"/>
  </mergeCells>
  <dataValidations count="1">
    <dataValidation type="list" allowBlank="1" showInputMessage="1" showErrorMessage="1" sqref="B12:C12" xr:uid="{A16C5ED0-9534-496E-A4AB-A498EEA48C5C}">
      <formula1>$AZ$1:$AZ$4</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Q74"/>
  <sheetViews>
    <sheetView tabSelected="1" topLeftCell="Q9" zoomScale="80" zoomScaleNormal="80" workbookViewId="0">
      <selection activeCell="AF14" sqref="AF14"/>
    </sheetView>
  </sheetViews>
  <sheetFormatPr baseColWidth="10" defaultColWidth="11.42578125" defaultRowHeight="16.5" x14ac:dyDescent="0.3"/>
  <cols>
    <col min="1" max="1" width="4" style="2" bestFit="1" customWidth="1"/>
    <col min="2" max="2" width="14.140625" style="2" customWidth="1"/>
    <col min="3" max="3" width="17.85546875" style="2" customWidth="1"/>
    <col min="4" max="4" width="16.140625" style="2" customWidth="1"/>
    <col min="5" max="5" width="32.42578125" style="1" customWidth="1"/>
    <col min="6" max="6" width="19" style="5" customWidth="1"/>
    <col min="7" max="7" width="17.85546875" style="1" customWidth="1"/>
    <col min="8" max="8" width="16.5703125" style="1" customWidth="1"/>
    <col min="9" max="9" width="6.28515625" style="1" bestFit="1" customWidth="1"/>
    <col min="10" max="10" width="27.28515625" style="1" bestFit="1" customWidth="1"/>
    <col min="11" max="11" width="16.28515625" style="1" hidden="1" customWidth="1"/>
    <col min="12" max="12" width="17.5703125" style="1" customWidth="1"/>
    <col min="13" max="13" width="6.28515625" style="1" bestFit="1" customWidth="1"/>
    <col min="14" max="14" width="16" style="1" customWidth="1"/>
    <col min="15" max="15" width="5.85546875" style="1" customWidth="1"/>
    <col min="16" max="16" width="43.5703125" style="189"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9.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30.28515625" style="1" customWidth="1"/>
    <col min="32" max="32" width="18.85546875" style="1" customWidth="1"/>
    <col min="33" max="34" width="14.5703125" style="1" customWidth="1"/>
    <col min="35" max="35" width="14.85546875" style="1" customWidth="1"/>
    <col min="36" max="36" width="18.5703125" style="1" customWidth="1"/>
    <col min="37" max="37" width="21" style="1" customWidth="1"/>
    <col min="38" max="16384" width="11.42578125" style="1"/>
  </cols>
  <sheetData>
    <row r="1" spans="1:69" ht="15" customHeight="1" x14ac:dyDescent="0.3">
      <c r="A1" s="379"/>
      <c r="B1" s="380"/>
      <c r="C1" s="380"/>
      <c r="D1" s="381"/>
      <c r="E1" s="355" t="s">
        <v>117</v>
      </c>
      <c r="F1" s="356"/>
      <c r="G1" s="356"/>
      <c r="H1" s="356"/>
      <c r="I1" s="356"/>
      <c r="J1" s="356"/>
      <c r="K1" s="356"/>
      <c r="L1" s="356"/>
      <c r="M1" s="356"/>
      <c r="N1" s="356"/>
      <c r="O1" s="356"/>
      <c r="P1" s="356"/>
      <c r="Q1" s="356"/>
      <c r="R1" s="356"/>
      <c r="S1" s="356"/>
      <c r="T1" s="356"/>
      <c r="U1" s="356"/>
      <c r="V1" s="356"/>
      <c r="W1" s="356"/>
      <c r="X1" s="356"/>
      <c r="Y1" s="356"/>
      <c r="Z1" s="356"/>
      <c r="AA1" s="356"/>
      <c r="AB1" s="356"/>
      <c r="AC1" s="356"/>
      <c r="AD1" s="356"/>
      <c r="AE1" s="356"/>
      <c r="AF1" s="356"/>
      <c r="AG1" s="356"/>
      <c r="AH1" s="356"/>
      <c r="AI1" s="357"/>
      <c r="AJ1" s="348" t="s">
        <v>118</v>
      </c>
      <c r="AK1" s="349"/>
    </row>
    <row r="2" spans="1:69" ht="15" customHeight="1" x14ac:dyDescent="0.3">
      <c r="A2" s="382"/>
      <c r="B2" s="383"/>
      <c r="C2" s="383"/>
      <c r="D2" s="384"/>
      <c r="E2" s="358"/>
      <c r="F2" s="359"/>
      <c r="G2" s="359"/>
      <c r="H2" s="359"/>
      <c r="I2" s="359"/>
      <c r="J2" s="359"/>
      <c r="K2" s="359"/>
      <c r="L2" s="359"/>
      <c r="M2" s="359"/>
      <c r="N2" s="359"/>
      <c r="O2" s="359"/>
      <c r="P2" s="359"/>
      <c r="Q2" s="359"/>
      <c r="R2" s="359"/>
      <c r="S2" s="359"/>
      <c r="T2" s="359"/>
      <c r="U2" s="359"/>
      <c r="V2" s="359"/>
      <c r="W2" s="359"/>
      <c r="X2" s="359"/>
      <c r="Y2" s="359"/>
      <c r="Z2" s="359"/>
      <c r="AA2" s="359"/>
      <c r="AB2" s="359"/>
      <c r="AC2" s="359"/>
      <c r="AD2" s="359"/>
      <c r="AE2" s="359"/>
      <c r="AF2" s="359"/>
      <c r="AG2" s="359"/>
      <c r="AH2" s="359"/>
      <c r="AI2" s="360"/>
      <c r="AJ2" s="350" t="s">
        <v>119</v>
      </c>
      <c r="AK2" s="351"/>
    </row>
    <row r="3" spans="1:69" ht="15" customHeight="1" x14ac:dyDescent="0.3">
      <c r="A3" s="382"/>
      <c r="B3" s="383"/>
      <c r="C3" s="383"/>
      <c r="D3" s="384"/>
      <c r="E3" s="358"/>
      <c r="F3" s="359"/>
      <c r="G3" s="359"/>
      <c r="H3" s="359"/>
      <c r="I3" s="359"/>
      <c r="J3" s="359"/>
      <c r="K3" s="359"/>
      <c r="L3" s="359"/>
      <c r="M3" s="359"/>
      <c r="N3" s="359"/>
      <c r="O3" s="359"/>
      <c r="P3" s="359"/>
      <c r="Q3" s="359"/>
      <c r="R3" s="359"/>
      <c r="S3" s="359"/>
      <c r="T3" s="359"/>
      <c r="U3" s="359"/>
      <c r="V3" s="359"/>
      <c r="W3" s="359"/>
      <c r="X3" s="359"/>
      <c r="Y3" s="359"/>
      <c r="Z3" s="359"/>
      <c r="AA3" s="359"/>
      <c r="AB3" s="359"/>
      <c r="AC3" s="359"/>
      <c r="AD3" s="359"/>
      <c r="AE3" s="359"/>
      <c r="AF3" s="359"/>
      <c r="AG3" s="359"/>
      <c r="AH3" s="359"/>
      <c r="AI3" s="360"/>
      <c r="AJ3" s="350" t="s">
        <v>120</v>
      </c>
      <c r="AK3" s="352"/>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row>
    <row r="4" spans="1:69" ht="15" customHeight="1" x14ac:dyDescent="0.3">
      <c r="A4" s="385"/>
      <c r="B4" s="386"/>
      <c r="C4" s="386"/>
      <c r="D4" s="387"/>
      <c r="E4" s="361"/>
      <c r="F4" s="362"/>
      <c r="G4" s="362"/>
      <c r="H4" s="362"/>
      <c r="I4" s="362"/>
      <c r="J4" s="362"/>
      <c r="K4" s="362"/>
      <c r="L4" s="362"/>
      <c r="M4" s="362"/>
      <c r="N4" s="362"/>
      <c r="O4" s="362"/>
      <c r="P4" s="362"/>
      <c r="Q4" s="362"/>
      <c r="R4" s="362"/>
      <c r="S4" s="362"/>
      <c r="T4" s="362"/>
      <c r="U4" s="362"/>
      <c r="V4" s="362"/>
      <c r="W4" s="362"/>
      <c r="X4" s="362"/>
      <c r="Y4" s="362"/>
      <c r="Z4" s="362"/>
      <c r="AA4" s="362"/>
      <c r="AB4" s="362"/>
      <c r="AC4" s="362"/>
      <c r="AD4" s="362"/>
      <c r="AE4" s="362"/>
      <c r="AF4" s="362"/>
      <c r="AG4" s="362"/>
      <c r="AH4" s="362"/>
      <c r="AI4" s="363"/>
      <c r="AJ4" s="353" t="s">
        <v>121</v>
      </c>
      <c r="AK4" s="354"/>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row>
    <row r="5" spans="1:69" ht="16.5" customHeight="1" x14ac:dyDescent="0.3">
      <c r="A5" s="28"/>
      <c r="B5" s="29"/>
      <c r="C5" s="28"/>
      <c r="D5" s="28"/>
      <c r="E5" s="8"/>
      <c r="F5" s="27"/>
      <c r="G5" s="8"/>
      <c r="H5" s="8"/>
      <c r="I5" s="8"/>
      <c r="J5" s="8"/>
      <c r="K5" s="8"/>
      <c r="L5" s="8"/>
      <c r="M5" s="8"/>
      <c r="N5" s="8"/>
      <c r="O5" s="8"/>
      <c r="P5" s="18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row>
    <row r="6" spans="1:69" ht="26.25" customHeight="1" x14ac:dyDescent="0.3">
      <c r="A6" s="413" t="s">
        <v>122</v>
      </c>
      <c r="B6" s="414"/>
      <c r="C6" s="388" t="s">
        <v>78</v>
      </c>
      <c r="D6" s="389"/>
      <c r="E6" s="389"/>
      <c r="F6" s="389"/>
      <c r="G6" s="389"/>
      <c r="H6" s="389"/>
      <c r="I6" s="389"/>
      <c r="J6" s="389"/>
      <c r="K6" s="389"/>
      <c r="L6" s="389"/>
      <c r="M6" s="389"/>
      <c r="N6" s="390"/>
      <c r="O6" s="372"/>
      <c r="P6" s="372"/>
      <c r="Q6" s="372"/>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row>
    <row r="7" spans="1:69" ht="60" customHeight="1" x14ac:dyDescent="0.3">
      <c r="A7" s="413" t="s">
        <v>123</v>
      </c>
      <c r="B7" s="414"/>
      <c r="C7" s="421" t="s">
        <v>85</v>
      </c>
      <c r="D7" s="422"/>
      <c r="E7" s="422"/>
      <c r="F7" s="422"/>
      <c r="G7" s="422"/>
      <c r="H7" s="422"/>
      <c r="I7" s="422"/>
      <c r="J7" s="422"/>
      <c r="K7" s="422"/>
      <c r="L7" s="422"/>
      <c r="M7" s="422"/>
      <c r="N7" s="423"/>
      <c r="O7" s="8"/>
      <c r="P7" s="18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row>
    <row r="8" spans="1:69" ht="27" customHeight="1" x14ac:dyDescent="0.3">
      <c r="A8" s="413" t="s">
        <v>124</v>
      </c>
      <c r="B8" s="414"/>
      <c r="C8" s="421"/>
      <c r="D8" s="422"/>
      <c r="E8" s="422"/>
      <c r="F8" s="422"/>
      <c r="G8" s="422"/>
      <c r="H8" s="422"/>
      <c r="I8" s="422"/>
      <c r="J8" s="422"/>
      <c r="K8" s="422"/>
      <c r="L8" s="422"/>
      <c r="M8" s="422"/>
      <c r="N8" s="423"/>
      <c r="O8" s="8"/>
      <c r="P8" s="18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row>
    <row r="9" spans="1:69" x14ac:dyDescent="0.3">
      <c r="A9" s="373" t="s">
        <v>125</v>
      </c>
      <c r="B9" s="374"/>
      <c r="C9" s="374"/>
      <c r="D9" s="374"/>
      <c r="E9" s="374"/>
      <c r="F9" s="374"/>
      <c r="G9" s="375"/>
      <c r="H9" s="373" t="s">
        <v>126</v>
      </c>
      <c r="I9" s="374"/>
      <c r="J9" s="374"/>
      <c r="K9" s="374"/>
      <c r="L9" s="374"/>
      <c r="M9" s="374"/>
      <c r="N9" s="375"/>
      <c r="O9" s="373" t="s">
        <v>127</v>
      </c>
      <c r="P9" s="374"/>
      <c r="Q9" s="374"/>
      <c r="R9" s="374"/>
      <c r="S9" s="374"/>
      <c r="T9" s="374"/>
      <c r="U9" s="374"/>
      <c r="V9" s="374"/>
      <c r="W9" s="375"/>
      <c r="X9" s="373" t="s">
        <v>128</v>
      </c>
      <c r="Y9" s="374"/>
      <c r="Z9" s="374"/>
      <c r="AA9" s="374"/>
      <c r="AB9" s="374"/>
      <c r="AC9" s="374"/>
      <c r="AD9" s="375"/>
      <c r="AE9" s="373" t="s">
        <v>129</v>
      </c>
      <c r="AF9" s="374"/>
      <c r="AG9" s="374"/>
      <c r="AH9" s="374"/>
      <c r="AI9" s="374"/>
      <c r="AJ9" s="374"/>
      <c r="AK9" s="375"/>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row>
    <row r="10" spans="1:69" ht="16.5" customHeight="1" x14ac:dyDescent="0.3">
      <c r="A10" s="415" t="s">
        <v>130</v>
      </c>
      <c r="B10" s="418" t="s">
        <v>23</v>
      </c>
      <c r="C10" s="371" t="s">
        <v>25</v>
      </c>
      <c r="D10" s="371" t="s">
        <v>27</v>
      </c>
      <c r="E10" s="417" t="s">
        <v>29</v>
      </c>
      <c r="F10" s="370" t="s">
        <v>31</v>
      </c>
      <c r="G10" s="371" t="s">
        <v>131</v>
      </c>
      <c r="H10" s="425" t="s">
        <v>132</v>
      </c>
      <c r="I10" s="426" t="s">
        <v>133</v>
      </c>
      <c r="J10" s="370" t="s">
        <v>134</v>
      </c>
      <c r="K10" s="370" t="s">
        <v>135</v>
      </c>
      <c r="L10" s="428" t="s">
        <v>136</v>
      </c>
      <c r="M10" s="426" t="s">
        <v>133</v>
      </c>
      <c r="N10" s="371" t="s">
        <v>37</v>
      </c>
      <c r="O10" s="419" t="s">
        <v>137</v>
      </c>
      <c r="P10" s="412" t="s">
        <v>39</v>
      </c>
      <c r="Q10" s="370" t="s">
        <v>41</v>
      </c>
      <c r="R10" s="412" t="s">
        <v>138</v>
      </c>
      <c r="S10" s="412"/>
      <c r="T10" s="412"/>
      <c r="U10" s="412"/>
      <c r="V10" s="412"/>
      <c r="W10" s="412"/>
      <c r="X10" s="424" t="s">
        <v>139</v>
      </c>
      <c r="Y10" s="424" t="s">
        <v>140</v>
      </c>
      <c r="Z10" s="424" t="s">
        <v>133</v>
      </c>
      <c r="AA10" s="424" t="s">
        <v>141</v>
      </c>
      <c r="AB10" s="424" t="s">
        <v>133</v>
      </c>
      <c r="AC10" s="424" t="s">
        <v>142</v>
      </c>
      <c r="AD10" s="419" t="s">
        <v>57</v>
      </c>
      <c r="AE10" s="412" t="s">
        <v>129</v>
      </c>
      <c r="AF10" s="412" t="s">
        <v>143</v>
      </c>
      <c r="AG10" s="412" t="s">
        <v>144</v>
      </c>
      <c r="AH10" s="370" t="s">
        <v>145</v>
      </c>
      <c r="AI10" s="412" t="s">
        <v>146</v>
      </c>
      <c r="AJ10" s="412" t="s">
        <v>147</v>
      </c>
      <c r="AK10" s="412" t="s">
        <v>61</v>
      </c>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row>
    <row r="11" spans="1:69" s="4" customFormat="1" ht="94.5" customHeight="1" x14ac:dyDescent="0.25">
      <c r="A11" s="416"/>
      <c r="B11" s="418"/>
      <c r="C11" s="412"/>
      <c r="D11" s="412"/>
      <c r="E11" s="418"/>
      <c r="F11" s="371"/>
      <c r="G11" s="412"/>
      <c r="H11" s="371"/>
      <c r="I11" s="427"/>
      <c r="J11" s="371"/>
      <c r="K11" s="371"/>
      <c r="L11" s="427"/>
      <c r="M11" s="427"/>
      <c r="N11" s="412"/>
      <c r="O11" s="420"/>
      <c r="P11" s="412"/>
      <c r="Q11" s="371"/>
      <c r="R11" s="7" t="s">
        <v>148</v>
      </c>
      <c r="S11" s="7" t="s">
        <v>149</v>
      </c>
      <c r="T11" s="7" t="s">
        <v>150</v>
      </c>
      <c r="U11" s="7" t="s">
        <v>151</v>
      </c>
      <c r="V11" s="7" t="s">
        <v>152</v>
      </c>
      <c r="W11" s="7" t="s">
        <v>153</v>
      </c>
      <c r="X11" s="424"/>
      <c r="Y11" s="424"/>
      <c r="Z11" s="424"/>
      <c r="AA11" s="424"/>
      <c r="AB11" s="424"/>
      <c r="AC11" s="424"/>
      <c r="AD11" s="420"/>
      <c r="AE11" s="412"/>
      <c r="AF11" s="412"/>
      <c r="AG11" s="412"/>
      <c r="AH11" s="371"/>
      <c r="AI11" s="412"/>
      <c r="AJ11" s="412"/>
      <c r="AK11" s="412"/>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row>
    <row r="12" spans="1:69" s="3" customFormat="1" ht="112.5" customHeight="1" x14ac:dyDescent="0.25">
      <c r="A12" s="330">
        <v>1</v>
      </c>
      <c r="B12" s="429" t="s">
        <v>154</v>
      </c>
      <c r="C12" s="429" t="s">
        <v>155</v>
      </c>
      <c r="D12" s="429" t="s">
        <v>156</v>
      </c>
      <c r="E12" s="435" t="s">
        <v>157</v>
      </c>
      <c r="F12" s="429" t="s">
        <v>158</v>
      </c>
      <c r="G12" s="596">
        <v>50</v>
      </c>
      <c r="H12" s="432" t="str">
        <f>IF(G12&lt;=0,"",IF(G12&lt;=2,"Muy Baja",IF(G12&lt;=24,"Baja",IF(G12&lt;=500,"Media",IF(G12&lt;=5000,"Alta","Muy Alta")))))</f>
        <v>Media</v>
      </c>
      <c r="I12" s="441">
        <f>IF(H12="","",IF(H12="Muy Baja",0.2,IF(H12="Baja",0.4,IF(H12="Media",0.6,IF(H12="Alta",0.8,IF(H12="Muy Alta",1,))))))</f>
        <v>0.6</v>
      </c>
      <c r="J12" s="444" t="s">
        <v>159</v>
      </c>
      <c r="K12" s="441" t="str">
        <f>IF(NOT(ISERROR(MATCH(J12,'Tabla Impacto'!$B$221:$B$223,0))),'Tabla Impacto'!$F$223&amp;"Por favor no seleccionar los criterios de impacto(Afectación Económica o presupuestal y Pérdida Reputacional)",J12)</f>
        <v xml:space="preserve">     Entre 100 y 500 SMLMV </v>
      </c>
      <c r="L12" s="432" t="str">
        <f>IF(OR(K12='Tabla Impacto'!$C$11,K12='Tabla Impacto'!$D$11),"Leve",IF(OR(K12='Tabla Impacto'!$C$12,K12='Tabla Impacto'!$D$12),"Menor",IF(OR(K12='Tabla Impacto'!$C$13,K12='Tabla Impacto'!$D$13),"Moderado",IF(OR(K12='Tabla Impacto'!$C$14,K12='Tabla Impacto'!$D$14),"Mayor",IF(OR(K12='Tabla Impacto'!$C$15,K12='Tabla Impacto'!$D$15),"Catastrófico","")))))</f>
        <v>Mayor</v>
      </c>
      <c r="M12" s="441">
        <f>IF(L12="","",IF(L12="Leve",0.2,IF(L12="Menor",0.4,IF(L12="Moderado",0.6,IF(L12="Mayor",0.8,IF(L12="Catastrófico",1,))))))</f>
        <v>0.8</v>
      </c>
      <c r="N12" s="438" t="str">
        <f>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Alto</v>
      </c>
      <c r="O12" s="6">
        <v>1</v>
      </c>
      <c r="P12" s="185" t="s">
        <v>160</v>
      </c>
      <c r="Q12" s="167" t="str">
        <f>IF(OR(R12="Preventivo",R12="Detectivo"),"Probabilidad",IF(R12="Correctivo","Impacto",""))</f>
        <v>Probabilidad</v>
      </c>
      <c r="R12" s="162" t="s">
        <v>161</v>
      </c>
      <c r="S12" s="162" t="s">
        <v>162</v>
      </c>
      <c r="T12" s="163" t="str">
        <f>IF(AND(R12="Preventivo",S12="Automático"),"50%",IF(AND(R12="Preventivo",S12="Manual"),"40%",IF(AND(R12="Detectivo",S12="Automático"),"40%",IF(AND(R12="Detectivo",S12="Manual"),"30%",IF(AND(R12="Correctivo",S12="Automático"),"35%",IF(AND(R12="Correctivo",S12="Manual"),"25%",""))))))</f>
        <v>40%</v>
      </c>
      <c r="U12" s="162" t="s">
        <v>163</v>
      </c>
      <c r="V12" s="162" t="s">
        <v>164</v>
      </c>
      <c r="W12" s="162" t="s">
        <v>165</v>
      </c>
      <c r="X12" s="164">
        <f>IFERROR(IF(Q12="Probabilidad",(I12-(+I12*T12)),IF(Q12="Impacto",I12,"")),"")</f>
        <v>0.36</v>
      </c>
      <c r="Y12" s="165" t="str">
        <f>IFERROR(IF(X12="","",IF(X12&lt;=0.2,"Muy Baja",IF(X12&lt;=0.4,"Baja",IF(X12&lt;=0.6,"Media",IF(X12&lt;=0.8,"Alta","Muy Alta"))))),"")</f>
        <v>Baja</v>
      </c>
      <c r="Z12" s="166">
        <f>+X12</f>
        <v>0.36</v>
      </c>
      <c r="AA12" s="165" t="str">
        <f>IFERROR(IF(AB12="","",IF(AB12&lt;=0.2,"Leve",IF(AB12&lt;=0.4,"Menor",IF(AB12&lt;=0.6,"Moderado",IF(AB12&lt;=0.8,"Mayor","Catastrófico"))))),"")</f>
        <v>Mayor</v>
      </c>
      <c r="AB12" s="166">
        <f>IFERROR(IF(Q12="Impacto",(M12-(+M12*T12)),IF(Q12="Probabilidad",M12,"")),"")</f>
        <v>0.8</v>
      </c>
      <c r="AC12" s="171"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Alto</v>
      </c>
      <c r="AD12" s="168" t="s">
        <v>166</v>
      </c>
      <c r="AE12" s="182" t="s">
        <v>167</v>
      </c>
      <c r="AF12" s="184" t="s">
        <v>168</v>
      </c>
      <c r="AG12" s="183">
        <v>45352</v>
      </c>
      <c r="AH12" s="183">
        <v>45595</v>
      </c>
      <c r="AI12" s="170"/>
      <c r="AJ12" s="119"/>
      <c r="AK12" s="169"/>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row>
    <row r="13" spans="1:69" ht="18" customHeight="1" x14ac:dyDescent="0.3">
      <c r="A13" s="331"/>
      <c r="B13" s="430"/>
      <c r="C13" s="430"/>
      <c r="D13" s="430"/>
      <c r="E13" s="436"/>
      <c r="F13" s="430"/>
      <c r="G13" s="597"/>
      <c r="H13" s="433"/>
      <c r="I13" s="442"/>
      <c r="J13" s="445"/>
      <c r="K13" s="442">
        <f>IF(NOT(ISERROR(MATCH(J13,_xlfn.ANCHORARRAY(E24),0))),I26&amp;"Por favor no seleccionar los criterios de impacto",J13)</f>
        <v>0</v>
      </c>
      <c r="L13" s="433"/>
      <c r="M13" s="442"/>
      <c r="N13" s="439"/>
      <c r="O13" s="6">
        <v>2</v>
      </c>
      <c r="P13" s="185"/>
      <c r="Q13" s="167" t="str">
        <f>IF(OR(R13="Preventivo",R13="Detectivo"),"Probabilidad",IF(R13="Correctivo","Impacto",""))</f>
        <v/>
      </c>
      <c r="R13" s="162"/>
      <c r="S13" s="162"/>
      <c r="T13" s="163" t="str">
        <f t="shared" ref="T13:T17" si="0">IF(AND(R13="Preventivo",S13="Automático"),"50%",IF(AND(R13="Preventivo",S13="Manual"),"40%",IF(AND(R13="Detectivo",S13="Automático"),"40%",IF(AND(R13="Detectivo",S13="Manual"),"30%",IF(AND(R13="Correctivo",S13="Automático"),"35%",IF(AND(R13="Correctivo",S13="Manual"),"25%",""))))))</f>
        <v/>
      </c>
      <c r="U13" s="162"/>
      <c r="V13" s="162"/>
      <c r="W13" s="162"/>
      <c r="X13" s="164" t="str">
        <f>IFERROR(IF(AND(Q12="Probabilidad",Q13="Probabilidad"),(Z12-(+Z12*T13)),IF(Q13="Probabilidad",(I12-(+I12*T13)),IF(Q13="Impacto",Z12,""))),"")</f>
        <v/>
      </c>
      <c r="Y13" s="165" t="str">
        <f t="shared" ref="Y13:Y71" si="1">IFERROR(IF(X13="","",IF(X13&lt;=0.2,"Muy Baja",IF(X13&lt;=0.4,"Baja",IF(X13&lt;=0.6,"Media",IF(X13&lt;=0.8,"Alta","Muy Alta"))))),"")</f>
        <v/>
      </c>
      <c r="Z13" s="166" t="str">
        <f t="shared" ref="Z13:Z17" si="2">+X13</f>
        <v/>
      </c>
      <c r="AA13" s="165" t="str">
        <f t="shared" ref="AA13:AA71" si="3">IFERROR(IF(AB13="","",IF(AB13&lt;=0.2,"Leve",IF(AB13&lt;=0.4,"Menor",IF(AB13&lt;=0.6,"Moderado",IF(AB13&lt;=0.8,"Mayor","Catastrófico"))))),"")</f>
        <v/>
      </c>
      <c r="AB13" s="166" t="str">
        <f>IFERROR(IF(AND(Q12="Impacto",Q13="Impacto"),(AB12-(+AB12*T13)),IF(Q13="Impacto",(M12-(+M12*T13)),IF(Q13="Probabilidad",AB12,""))),"")</f>
        <v/>
      </c>
      <c r="AC13" s="171" t="str">
        <f t="shared" ref="AC13:AC17" si="4">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168"/>
      <c r="AE13" s="182"/>
      <c r="AF13" s="182"/>
      <c r="AG13" s="183"/>
      <c r="AH13" s="183"/>
      <c r="AI13" s="174"/>
      <c r="AJ13" s="115"/>
      <c r="AK13" s="173"/>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row>
    <row r="14" spans="1:69" ht="18" customHeight="1" x14ac:dyDescent="0.3">
      <c r="A14" s="331"/>
      <c r="B14" s="430"/>
      <c r="C14" s="430"/>
      <c r="D14" s="430"/>
      <c r="E14" s="436"/>
      <c r="F14" s="430"/>
      <c r="G14" s="597"/>
      <c r="H14" s="433"/>
      <c r="I14" s="442"/>
      <c r="J14" s="445"/>
      <c r="K14" s="442">
        <f>IF(NOT(ISERROR(MATCH(J14,_xlfn.ANCHORARRAY(E25),0))),I27&amp;"Por favor no seleccionar los criterios de impacto",J14)</f>
        <v>0</v>
      </c>
      <c r="L14" s="433"/>
      <c r="M14" s="442"/>
      <c r="N14" s="439"/>
      <c r="O14" s="106">
        <v>3</v>
      </c>
      <c r="P14" s="186"/>
      <c r="Q14" s="107"/>
      <c r="R14" s="108"/>
      <c r="S14" s="108"/>
      <c r="T14" s="109"/>
      <c r="U14" s="118"/>
      <c r="V14" s="118"/>
      <c r="W14" s="118"/>
      <c r="X14" s="110"/>
      <c r="Y14" s="111"/>
      <c r="Z14" s="112"/>
      <c r="AA14" s="111"/>
      <c r="AB14" s="112"/>
      <c r="AC14" s="113"/>
      <c r="AD14" s="114"/>
      <c r="AE14" s="115"/>
      <c r="AF14" s="116"/>
      <c r="AG14" s="117"/>
      <c r="AH14" s="117"/>
      <c r="AI14" s="117"/>
      <c r="AJ14" s="115"/>
      <c r="AK14" s="116"/>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row>
    <row r="15" spans="1:69" ht="18" customHeight="1" x14ac:dyDescent="0.3">
      <c r="A15" s="331"/>
      <c r="B15" s="430"/>
      <c r="C15" s="430"/>
      <c r="D15" s="430"/>
      <c r="E15" s="436"/>
      <c r="F15" s="430"/>
      <c r="G15" s="597"/>
      <c r="H15" s="433"/>
      <c r="I15" s="442"/>
      <c r="J15" s="445"/>
      <c r="K15" s="442">
        <f>IF(NOT(ISERROR(MATCH(J15,_xlfn.ANCHORARRAY(E26),0))),I28&amp;"Por favor no seleccionar los criterios de impacto",J15)</f>
        <v>0</v>
      </c>
      <c r="L15" s="433"/>
      <c r="M15" s="442"/>
      <c r="N15" s="439"/>
      <c r="O15" s="106">
        <v>4</v>
      </c>
      <c r="P15" s="185"/>
      <c r="Q15" s="107"/>
      <c r="R15" s="108"/>
      <c r="S15" s="108"/>
      <c r="T15" s="109"/>
      <c r="U15" s="108"/>
      <c r="V15" s="108"/>
      <c r="W15" s="108"/>
      <c r="X15" s="110"/>
      <c r="Y15" s="111"/>
      <c r="Z15" s="112"/>
      <c r="AA15" s="111"/>
      <c r="AB15" s="112"/>
      <c r="AC15" s="113"/>
      <c r="AD15" s="114"/>
      <c r="AE15" s="115"/>
      <c r="AF15" s="116"/>
      <c r="AG15" s="117"/>
      <c r="AH15" s="117"/>
      <c r="AI15" s="117"/>
      <c r="AJ15" s="115"/>
      <c r="AK15" s="116"/>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row>
    <row r="16" spans="1:69" ht="18" customHeight="1" x14ac:dyDescent="0.3">
      <c r="A16" s="331"/>
      <c r="B16" s="430"/>
      <c r="C16" s="430"/>
      <c r="D16" s="430"/>
      <c r="E16" s="436"/>
      <c r="F16" s="430"/>
      <c r="G16" s="597"/>
      <c r="H16" s="433"/>
      <c r="I16" s="442"/>
      <c r="J16" s="445"/>
      <c r="K16" s="442">
        <f>IF(NOT(ISERROR(MATCH(J16,_xlfn.ANCHORARRAY(E27),0))),I29&amp;"Por favor no seleccionar los criterios de impacto",J16)</f>
        <v>0</v>
      </c>
      <c r="L16" s="433"/>
      <c r="M16" s="442"/>
      <c r="N16" s="439"/>
      <c r="O16" s="106">
        <v>5</v>
      </c>
      <c r="P16" s="185"/>
      <c r="Q16" s="107" t="str">
        <f t="shared" ref="Q16:Q17" si="5">IF(OR(R16="Preventivo",R16="Detectivo"),"Probabilidad",IF(R16="Correctivo","Impacto",""))</f>
        <v/>
      </c>
      <c r="R16" s="108"/>
      <c r="S16" s="108"/>
      <c r="T16" s="109" t="str">
        <f t="shared" si="0"/>
        <v/>
      </c>
      <c r="U16" s="108"/>
      <c r="V16" s="108"/>
      <c r="W16" s="108"/>
      <c r="X16" s="110" t="str">
        <f t="shared" ref="X16:X17" si="6">IFERROR(IF(AND(Q15="Probabilidad",Q16="Probabilidad"),(Z15-(+Z15*T16)),IF(AND(Q15="Impacto",Q16="Probabilidad"),(Z14-(+Z14*T16)),IF(Q16="Impacto",Z15,""))),"")</f>
        <v/>
      </c>
      <c r="Y16" s="111" t="str">
        <f t="shared" si="1"/>
        <v/>
      </c>
      <c r="Z16" s="112" t="str">
        <f t="shared" si="2"/>
        <v/>
      </c>
      <c r="AA16" s="111" t="str">
        <f t="shared" si="3"/>
        <v/>
      </c>
      <c r="AB16" s="112" t="str">
        <f t="shared" ref="AB16:AB17" si="7">IFERROR(IF(AND(Q15="Impacto",Q16="Impacto"),(AB15-(+AB15*T16)),IF(AND(Q15="Probabilidad",Q16="Impacto"),(AB14-(+AB14*T16)),IF(Q16="Probabilidad",AB15,""))),"")</f>
        <v/>
      </c>
      <c r="AC16" s="113" t="str">
        <f t="shared" si="4"/>
        <v/>
      </c>
      <c r="AD16" s="114"/>
      <c r="AE16" s="115"/>
      <c r="AF16" s="116"/>
      <c r="AG16" s="117"/>
      <c r="AH16" s="117"/>
      <c r="AI16" s="117"/>
      <c r="AJ16" s="115"/>
      <c r="AK16" s="116"/>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row>
    <row r="17" spans="1:69" ht="18" customHeight="1" x14ac:dyDescent="0.3">
      <c r="A17" s="332"/>
      <c r="B17" s="431"/>
      <c r="C17" s="431"/>
      <c r="D17" s="431"/>
      <c r="E17" s="437"/>
      <c r="F17" s="431"/>
      <c r="G17" s="598"/>
      <c r="H17" s="434"/>
      <c r="I17" s="443"/>
      <c r="J17" s="446"/>
      <c r="K17" s="443">
        <f>IF(NOT(ISERROR(MATCH(J17,_xlfn.ANCHORARRAY(E28),0))),I30&amp;"Por favor no seleccionar los criterios de impacto",J17)</f>
        <v>0</v>
      </c>
      <c r="L17" s="434"/>
      <c r="M17" s="443"/>
      <c r="N17" s="440"/>
      <c r="O17" s="106">
        <v>6</v>
      </c>
      <c r="P17" s="185"/>
      <c r="Q17" s="107" t="str">
        <f t="shared" si="5"/>
        <v/>
      </c>
      <c r="R17" s="108"/>
      <c r="S17" s="108"/>
      <c r="T17" s="109" t="str">
        <f t="shared" si="0"/>
        <v/>
      </c>
      <c r="U17" s="108"/>
      <c r="V17" s="108"/>
      <c r="W17" s="108"/>
      <c r="X17" s="110" t="str">
        <f t="shared" si="6"/>
        <v/>
      </c>
      <c r="Y17" s="111" t="str">
        <f t="shared" si="1"/>
        <v/>
      </c>
      <c r="Z17" s="112" t="str">
        <f t="shared" si="2"/>
        <v/>
      </c>
      <c r="AA17" s="111" t="str">
        <f t="shared" si="3"/>
        <v/>
      </c>
      <c r="AB17" s="112" t="str">
        <f t="shared" si="7"/>
        <v/>
      </c>
      <c r="AC17" s="113" t="str">
        <f t="shared" si="4"/>
        <v/>
      </c>
      <c r="AD17" s="114"/>
      <c r="AE17" s="115"/>
      <c r="AF17" s="116"/>
      <c r="AG17" s="117"/>
      <c r="AH17" s="117"/>
      <c r="AI17" s="117"/>
      <c r="AJ17" s="115"/>
      <c r="AK17" s="116"/>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row>
    <row r="18" spans="1:69" ht="18" hidden="1" customHeight="1" x14ac:dyDescent="0.3">
      <c r="A18" s="330">
        <v>2</v>
      </c>
      <c r="B18" s="400"/>
      <c r="C18" s="400"/>
      <c r="D18" s="400"/>
      <c r="E18" s="409"/>
      <c r="F18" s="400"/>
      <c r="G18" s="403"/>
      <c r="H18" s="394" t="str">
        <f>IF(G18&lt;=0,"",IF(G18&lt;=2,"Muy Baja",IF(G18&lt;=24,"Baja",IF(G18&lt;=500,"Media",IF(G18&lt;=5000,"Alta","Muy Alta")))))</f>
        <v/>
      </c>
      <c r="I18" s="376" t="str">
        <f>IF(H18="","",IF(H18="Muy Baja",0.2,IF(H18="Baja",0.4,IF(H18="Media",0.6,IF(H18="Alta",0.8,IF(H18="Muy Alta",1,))))))</f>
        <v/>
      </c>
      <c r="J18" s="406"/>
      <c r="K18" s="376">
        <f>IF(NOT(ISERROR(MATCH(J18,'Tabla Impacto'!$B$221:$B$223,0))),'Tabla Impacto'!$F$223&amp;"Por favor no seleccionar los criterios de impacto(Afectación Económica o presupuestal y Pérdida Reputacional)",J18)</f>
        <v>0</v>
      </c>
      <c r="L18" s="394" t="str">
        <f>IF(OR(K18='Tabla Impacto'!$C$11,K18='Tabla Impacto'!$D$11),"Leve",IF(OR(K18='Tabla Impacto'!$C$12,K18='Tabla Impacto'!$D$12),"Menor",IF(OR(K18='Tabla Impacto'!$C$13,K18='Tabla Impacto'!$D$13),"Moderado",IF(OR(K18='Tabla Impacto'!$C$14,K18='Tabla Impacto'!$D$14),"Mayor",IF(OR(K18='Tabla Impacto'!$C$15,K18='Tabla Impacto'!$D$15),"Catastrófico","")))))</f>
        <v/>
      </c>
      <c r="M18" s="376" t="str">
        <f>IF(L18="","",IF(L18="Leve",0.2,IF(L18="Menor",0.4,IF(L18="Moderado",0.6,IF(L18="Mayor",0.8,IF(L18="Catastrófico",1,))))))</f>
        <v/>
      </c>
      <c r="N18" s="397" t="str">
        <f>IF(OR(AND(H18="Muy Baja",L18="Leve"),AND(H18="Muy Baja",L18="Menor"),AND(H18="Baja",L18="Leve")),"Bajo",IF(OR(AND(H18="Muy baja",L18="Moderado"),AND(H18="Baja",L18="Menor"),AND(H18="Baja",L18="Moderado"),AND(H18="Media",L18="Leve"),AND(H18="Media",L18="Menor"),AND(H18="Media",L18="Moderado"),AND(H18="Alta",L18="Leve"),AND(H18="Alta",L18="Menor")),"Moderado",IF(OR(AND(H18="Muy Baja",L18="Mayor"),AND(H18="Baja",L18="Mayor"),AND(H18="Media",L18="Mayor"),AND(H18="Alta",L18="Moderado"),AND(H18="Alta",L18="Mayor"),AND(H18="Muy Alta",L18="Leve"),AND(H18="Muy Alta",L18="Menor"),AND(H18="Muy Alta",L18="Moderado"),AND(H18="Muy Alta",L18="Mayor")),"Alto",IF(OR(AND(H18="Muy Baja",L18="Catastrófico"),AND(H18="Baja",L18="Catastrófico"),AND(H18="Media",L18="Catastrófico"),AND(H18="Alta",L18="Catastrófico"),AND(H18="Muy Alta",L18="Catastrófico")),"Extremo",""))))</f>
        <v/>
      </c>
      <c r="O18" s="106">
        <v>1</v>
      </c>
      <c r="P18" s="185"/>
      <c r="Q18" s="167" t="str">
        <f>IF(OR(R18="Preventivo",R18="Detectivo"),"Probabilidad",IF(R18="Correctivo","Impacto",""))</f>
        <v/>
      </c>
      <c r="R18" s="175"/>
      <c r="S18" s="175"/>
      <c r="T18" s="176" t="str">
        <f>IF(AND(R18="Preventivo",S18="Automático"),"50%",IF(AND(R18="Preventivo",S18="Manual"),"40%",IF(AND(R18="Detectivo",S18="Automático"),"40%",IF(AND(R18="Detectivo",S18="Manual"),"30%",IF(AND(R18="Correctivo",S18="Automático"),"35%",IF(AND(R18="Correctivo",S18="Manual"),"25%",""))))))</f>
        <v/>
      </c>
      <c r="U18" s="175"/>
      <c r="V18" s="175"/>
      <c r="W18" s="175"/>
      <c r="X18" s="164" t="str">
        <f>IFERROR(IF(Q18="Probabilidad",(I18-(+I18*T18)),IF(Q18="Impacto",I18,"")),"")</f>
        <v/>
      </c>
      <c r="Y18" s="177" t="str">
        <f>IFERROR(IF(X18="","",IF(X18&lt;=0.2,"Muy Baja",IF(X18&lt;=0.4,"Baja",IF(X18&lt;=0.6,"Media",IF(X18&lt;=0.8,"Alta","Muy Alta"))))),"")</f>
        <v/>
      </c>
      <c r="Z18" s="178" t="str">
        <f>+X18</f>
        <v/>
      </c>
      <c r="AA18" s="177" t="str">
        <f>IFERROR(IF(AB18="","",IF(AB18&lt;=0.2,"Leve",IF(AB18&lt;=0.4,"Menor",IF(AB18&lt;=0.6,"Moderado",IF(AB18&lt;=0.8,"Mayor","Catastrófico"))))),"")</f>
        <v/>
      </c>
      <c r="AB18" s="178" t="str">
        <f>IFERROR(IF(Q18="Impacto",(M18-(+M18*T18)),IF(Q18="Probabilidad",M18,"")),"")</f>
        <v/>
      </c>
      <c r="AC18" s="179" t="str">
        <f>IFERROR(IF(OR(AND(Y18="Muy Baja",AA18="Leve"),AND(Y18="Muy Baja",AA18="Menor"),AND(Y18="Baja",AA18="Leve")),"Bajo",IF(OR(AND(Y18="Muy baja",AA18="Moderado"),AND(Y18="Baja",AA18="Menor"),AND(Y18="Baja",AA18="Moderado"),AND(Y18="Media",AA18="Leve"),AND(Y18="Media",AA18="Menor"),AND(Y18="Media",AA18="Moderado"),AND(Y18="Alta",AA18="Leve"),AND(Y18="Alta",AA18="Menor")),"Moderado",IF(OR(AND(Y18="Muy Baja",AA18="Mayor"),AND(Y18="Baja",AA18="Mayor"),AND(Y18="Media",AA18="Mayor"),AND(Y18="Alta",AA18="Moderado"),AND(Y18="Alta",AA18="Mayor"),AND(Y18="Muy Alta",AA18="Leve"),AND(Y18="Muy Alta",AA18="Menor"),AND(Y18="Muy Alta",AA18="Moderado"),AND(Y18="Muy Alta",AA18="Mayor")),"Alto",IF(OR(AND(Y18="Muy Baja",AA18="Catastrófico"),AND(Y18="Baja",AA18="Catastrófico"),AND(Y18="Media",AA18="Catastrófico"),AND(Y18="Alta",AA18="Catastrófico"),AND(Y18="Muy Alta",AA18="Catastrófico")),"Extremo","")))),"")</f>
        <v/>
      </c>
      <c r="AD18" s="180"/>
      <c r="AE18" s="182"/>
      <c r="AF18" s="182"/>
      <c r="AG18" s="183"/>
      <c r="AH18" s="183"/>
      <c r="AI18" s="117"/>
      <c r="AJ18" s="115"/>
      <c r="AK18" s="116"/>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row>
    <row r="19" spans="1:69" ht="18" hidden="1" customHeight="1" x14ac:dyDescent="0.3">
      <c r="A19" s="331"/>
      <c r="B19" s="401"/>
      <c r="C19" s="401"/>
      <c r="D19" s="401"/>
      <c r="E19" s="410"/>
      <c r="F19" s="401"/>
      <c r="G19" s="404"/>
      <c r="H19" s="395"/>
      <c r="I19" s="377"/>
      <c r="J19" s="407"/>
      <c r="K19" s="377">
        <f>IF(NOT(ISERROR(MATCH(J19,_xlfn.ANCHORARRAY(E30),0))),I32&amp;"Por favor no seleccionar los criterios de impacto",J19)</f>
        <v>0</v>
      </c>
      <c r="L19" s="395"/>
      <c r="M19" s="377"/>
      <c r="N19" s="398"/>
      <c r="O19" s="106">
        <v>2</v>
      </c>
      <c r="P19" s="185"/>
      <c r="Q19" s="167" t="str">
        <f>IF(OR(R19="Preventivo",R19="Detectivo"),"Probabilidad",IF(R19="Correctivo","Impacto",""))</f>
        <v/>
      </c>
      <c r="R19" s="175"/>
      <c r="S19" s="175"/>
      <c r="T19" s="176" t="str">
        <f t="shared" ref="T19:T23" si="8">IF(AND(R19="Preventivo",S19="Automático"),"50%",IF(AND(R19="Preventivo",S19="Manual"),"40%",IF(AND(R19="Detectivo",S19="Automático"),"40%",IF(AND(R19="Detectivo",S19="Manual"),"30%",IF(AND(R19="Correctivo",S19="Automático"),"35%",IF(AND(R19="Correctivo",S19="Manual"),"25%",""))))))</f>
        <v/>
      </c>
      <c r="U19" s="175"/>
      <c r="V19" s="175"/>
      <c r="W19" s="175"/>
      <c r="X19" s="164" t="str">
        <f>IFERROR(IF(AND(Q18="Probabilidad",Q19="Probabilidad"),(Z18-(+Z18*T19)),IF(Q19="Probabilidad",(I18-(+I18*T19)),IF(Q19="Impacto",Z18,""))),"")</f>
        <v/>
      </c>
      <c r="Y19" s="177" t="str">
        <f t="shared" si="1"/>
        <v/>
      </c>
      <c r="Z19" s="178" t="str">
        <f t="shared" ref="Z19:Z23" si="9">+X19</f>
        <v/>
      </c>
      <c r="AA19" s="177" t="str">
        <f t="shared" si="3"/>
        <v/>
      </c>
      <c r="AB19" s="178" t="str">
        <f>IFERROR(IF(AND(Q18="Impacto",Q19="Impacto"),(AB18-(+AB18*T19)),IF(Q19="Impacto",(M18-(+M18*T19)),IF(Q19="Probabilidad",AB18,""))),"")</f>
        <v/>
      </c>
      <c r="AC19" s="179" t="str">
        <f t="shared" ref="AC19:AC20" si="10">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180"/>
      <c r="AE19" s="182"/>
      <c r="AF19" s="182"/>
      <c r="AG19" s="183"/>
      <c r="AH19" s="183"/>
      <c r="AI19" s="117"/>
      <c r="AJ19" s="115"/>
      <c r="AK19" s="116"/>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row>
    <row r="20" spans="1:69" ht="18" hidden="1" customHeight="1" x14ac:dyDescent="0.3">
      <c r="A20" s="331"/>
      <c r="B20" s="401"/>
      <c r="C20" s="401"/>
      <c r="D20" s="401"/>
      <c r="E20" s="410"/>
      <c r="F20" s="401"/>
      <c r="G20" s="404"/>
      <c r="H20" s="395"/>
      <c r="I20" s="377"/>
      <c r="J20" s="407"/>
      <c r="K20" s="377">
        <f>IF(NOT(ISERROR(MATCH(J20,_xlfn.ANCHORARRAY(E31),0))),I33&amp;"Por favor no seleccionar los criterios de impacto",J20)</f>
        <v>0</v>
      </c>
      <c r="L20" s="395"/>
      <c r="M20" s="377"/>
      <c r="N20" s="398"/>
      <c r="O20" s="106">
        <v>3</v>
      </c>
      <c r="P20" s="187"/>
      <c r="Q20" s="167" t="str">
        <f>IF(OR(R20="Preventivo",R20="Detectivo"),"Probabilidad",IF(R20="Correctivo","Impacto",""))</f>
        <v/>
      </c>
      <c r="R20" s="175"/>
      <c r="S20" s="175"/>
      <c r="T20" s="176" t="str">
        <f t="shared" si="8"/>
        <v/>
      </c>
      <c r="U20" s="175"/>
      <c r="V20" s="175"/>
      <c r="W20" s="175"/>
      <c r="X20" s="164" t="str">
        <f>IFERROR(IF(AND(Q19="Probabilidad",Q20="Probabilidad"),(Z19-(+Z19*T20)),IF(AND(Q19="Impacto",Q20="Probabilidad"),(Z18-(+Z18*T20)),IF(Q20="Impacto",Z19,""))),"")</f>
        <v/>
      </c>
      <c r="Y20" s="177" t="str">
        <f t="shared" si="1"/>
        <v/>
      </c>
      <c r="Z20" s="178" t="str">
        <f t="shared" si="9"/>
        <v/>
      </c>
      <c r="AA20" s="177" t="str">
        <f t="shared" si="3"/>
        <v/>
      </c>
      <c r="AB20" s="178" t="str">
        <f>IFERROR(IF(AND(Q19="Impacto",Q20="Impacto"),(AB19-(+AB19*T20)),IF(AND(Q19="Probabilidad",Q20="Impacto"),(AB18-(+AB18*T20)),IF(Q20="Probabilidad",AB19,""))),"")</f>
        <v/>
      </c>
      <c r="AC20" s="179" t="str">
        <f t="shared" si="10"/>
        <v/>
      </c>
      <c r="AD20" s="180"/>
      <c r="AE20" s="182"/>
      <c r="AF20" s="184"/>
      <c r="AG20" s="183"/>
      <c r="AH20" s="183"/>
      <c r="AI20" s="117"/>
      <c r="AJ20" s="115"/>
      <c r="AK20" s="116"/>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row>
    <row r="21" spans="1:69" ht="18" hidden="1" customHeight="1" x14ac:dyDescent="0.3">
      <c r="A21" s="331"/>
      <c r="B21" s="401"/>
      <c r="C21" s="401"/>
      <c r="D21" s="401"/>
      <c r="E21" s="410"/>
      <c r="F21" s="401"/>
      <c r="G21" s="404"/>
      <c r="H21" s="395"/>
      <c r="I21" s="377"/>
      <c r="J21" s="407"/>
      <c r="K21" s="377">
        <f>IF(NOT(ISERROR(MATCH(J21,_xlfn.ANCHORARRAY(E32),0))),I34&amp;"Por favor no seleccionar los criterios de impacto",J21)</f>
        <v>0</v>
      </c>
      <c r="L21" s="395"/>
      <c r="M21" s="377"/>
      <c r="N21" s="398"/>
      <c r="O21" s="106">
        <v>4</v>
      </c>
      <c r="P21" s="185"/>
      <c r="Q21" s="107" t="str">
        <f t="shared" ref="Q21:Q23" si="11">IF(OR(R21="Preventivo",R21="Detectivo"),"Probabilidad",IF(R21="Correctivo","Impacto",""))</f>
        <v/>
      </c>
      <c r="R21" s="108"/>
      <c r="S21" s="108"/>
      <c r="T21" s="109" t="str">
        <f t="shared" si="8"/>
        <v/>
      </c>
      <c r="U21" s="108"/>
      <c r="V21" s="108"/>
      <c r="W21" s="108"/>
      <c r="X21" s="110" t="str">
        <f t="shared" ref="X21:X23" si="12">IFERROR(IF(AND(Q20="Probabilidad",Q21="Probabilidad"),(Z20-(+Z20*T21)),IF(AND(Q20="Impacto",Q21="Probabilidad"),(Z19-(+Z19*T21)),IF(Q21="Impacto",Z20,""))),"")</f>
        <v/>
      </c>
      <c r="Y21" s="111" t="str">
        <f t="shared" si="1"/>
        <v/>
      </c>
      <c r="Z21" s="112" t="str">
        <f t="shared" si="9"/>
        <v/>
      </c>
      <c r="AA21" s="111" t="str">
        <f t="shared" si="3"/>
        <v/>
      </c>
      <c r="AB21" s="112" t="str">
        <f t="shared" ref="AB21:AB23" si="13">IFERROR(IF(AND(Q20="Impacto",Q21="Impacto"),(AB20-(+AB20*T21)),IF(AND(Q20="Probabilidad",Q21="Impacto"),(AB19-(+AB19*T21)),IF(Q21="Probabilidad",AB20,""))),"")</f>
        <v/>
      </c>
      <c r="AC21" s="113" t="str">
        <f>IFERROR(IF(OR(AND(Y21="Muy Baja",AA21="Leve"),AND(Y21="Muy Baja",AA21="Menor"),AND(Y21="Baja",AA21="Leve")),"Bajo",IF(OR(AND(Y21="Muy baja",AA21="Moderado"),AND(Y21="Baja",AA21="Menor"),AND(Y21="Baja",AA21="Moderado"),AND(Y21="Media",AA21="Leve"),AND(Y21="Media",AA21="Menor"),AND(Y21="Media",AA21="Moderado"),AND(Y21="Alta",AA21="Leve"),AND(Y21="Alta",AA21="Menor")),"Moderado",IF(OR(AND(Y21="Muy Baja",AA21="Mayor"),AND(Y21="Baja",AA21="Mayor"),AND(Y21="Media",AA21="Mayor"),AND(Y21="Alta",AA21="Moderado"),AND(Y21="Alta",AA21="Mayor"),AND(Y21="Muy Alta",AA21="Leve"),AND(Y21="Muy Alta",AA21="Menor"),AND(Y21="Muy Alta",AA21="Moderado"),AND(Y21="Muy Alta",AA21="Mayor")),"Alto",IF(OR(AND(Y21="Muy Baja",AA21="Catastrófico"),AND(Y21="Baja",AA21="Catastrófico"),AND(Y21="Media",AA21="Catastrófico"),AND(Y21="Alta",AA21="Catastrófico"),AND(Y21="Muy Alta",AA21="Catastrófico")),"Extremo","")))),"")</f>
        <v/>
      </c>
      <c r="AD21" s="114"/>
      <c r="AE21" s="115"/>
      <c r="AF21" s="116"/>
      <c r="AG21" s="117"/>
      <c r="AH21" s="117"/>
      <c r="AI21" s="117"/>
      <c r="AJ21" s="115"/>
      <c r="AK21" s="116"/>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row>
    <row r="22" spans="1:69" ht="18" hidden="1" customHeight="1" x14ac:dyDescent="0.3">
      <c r="A22" s="331"/>
      <c r="B22" s="401"/>
      <c r="C22" s="401"/>
      <c r="D22" s="401"/>
      <c r="E22" s="410"/>
      <c r="F22" s="401"/>
      <c r="G22" s="404"/>
      <c r="H22" s="395"/>
      <c r="I22" s="377"/>
      <c r="J22" s="407"/>
      <c r="K22" s="377">
        <f>IF(NOT(ISERROR(MATCH(J22,_xlfn.ANCHORARRAY(E33),0))),I35&amp;"Por favor no seleccionar los criterios de impacto",J22)</f>
        <v>0</v>
      </c>
      <c r="L22" s="395"/>
      <c r="M22" s="377"/>
      <c r="N22" s="398"/>
      <c r="O22" s="106">
        <v>5</v>
      </c>
      <c r="P22" s="185"/>
      <c r="Q22" s="107" t="str">
        <f t="shared" si="11"/>
        <v/>
      </c>
      <c r="R22" s="108"/>
      <c r="S22" s="108"/>
      <c r="T22" s="109" t="str">
        <f t="shared" si="8"/>
        <v/>
      </c>
      <c r="U22" s="108"/>
      <c r="V22" s="108"/>
      <c r="W22" s="108"/>
      <c r="X22" s="110" t="str">
        <f t="shared" si="12"/>
        <v/>
      </c>
      <c r="Y22" s="111" t="str">
        <f t="shared" si="1"/>
        <v/>
      </c>
      <c r="Z22" s="112" t="str">
        <f t="shared" si="9"/>
        <v/>
      </c>
      <c r="AA22" s="111" t="str">
        <f t="shared" si="3"/>
        <v/>
      </c>
      <c r="AB22" s="112" t="str">
        <f t="shared" si="13"/>
        <v/>
      </c>
      <c r="AC22" s="113" t="str">
        <f t="shared" ref="AC22:AC23" si="14">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114"/>
      <c r="AE22" s="115"/>
      <c r="AF22" s="116"/>
      <c r="AG22" s="117"/>
      <c r="AH22" s="117"/>
      <c r="AI22" s="117"/>
      <c r="AJ22" s="115"/>
      <c r="AK22" s="116"/>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row>
    <row r="23" spans="1:69" ht="18" hidden="1" customHeight="1" x14ac:dyDescent="0.3">
      <c r="A23" s="332"/>
      <c r="B23" s="402"/>
      <c r="C23" s="402"/>
      <c r="D23" s="402"/>
      <c r="E23" s="411"/>
      <c r="F23" s="402"/>
      <c r="G23" s="405"/>
      <c r="H23" s="396"/>
      <c r="I23" s="378"/>
      <c r="J23" s="408"/>
      <c r="K23" s="378">
        <f>IF(NOT(ISERROR(MATCH(J23,_xlfn.ANCHORARRAY(E34),0))),I36&amp;"Por favor no seleccionar los criterios de impacto",J23)</f>
        <v>0</v>
      </c>
      <c r="L23" s="396"/>
      <c r="M23" s="378"/>
      <c r="N23" s="399"/>
      <c r="O23" s="106">
        <v>6</v>
      </c>
      <c r="P23" s="185"/>
      <c r="Q23" s="107" t="str">
        <f t="shared" si="11"/>
        <v/>
      </c>
      <c r="R23" s="108"/>
      <c r="S23" s="108"/>
      <c r="T23" s="109" t="str">
        <f t="shared" si="8"/>
        <v/>
      </c>
      <c r="U23" s="108"/>
      <c r="V23" s="108"/>
      <c r="W23" s="108"/>
      <c r="X23" s="110" t="str">
        <f t="shared" si="12"/>
        <v/>
      </c>
      <c r="Y23" s="111" t="str">
        <f t="shared" si="1"/>
        <v/>
      </c>
      <c r="Z23" s="112" t="str">
        <f t="shared" si="9"/>
        <v/>
      </c>
      <c r="AA23" s="111" t="str">
        <f t="shared" si="3"/>
        <v/>
      </c>
      <c r="AB23" s="112" t="str">
        <f t="shared" si="13"/>
        <v/>
      </c>
      <c r="AC23" s="113" t="str">
        <f t="shared" si="14"/>
        <v/>
      </c>
      <c r="AD23" s="114"/>
      <c r="AE23" s="115"/>
      <c r="AF23" s="116"/>
      <c r="AG23" s="117"/>
      <c r="AH23" s="117"/>
      <c r="AI23" s="117"/>
      <c r="AJ23" s="115"/>
      <c r="AK23" s="116"/>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row>
    <row r="24" spans="1:69" ht="18" hidden="1" customHeight="1" x14ac:dyDescent="0.3">
      <c r="A24" s="330">
        <v>3</v>
      </c>
      <c r="B24" s="333"/>
      <c r="C24" s="333"/>
      <c r="D24" s="333"/>
      <c r="E24" s="336"/>
      <c r="F24" s="333"/>
      <c r="G24" s="339"/>
      <c r="H24" s="342" t="str">
        <f>IF(G24&lt;=0,"",IF(G24&lt;=2,"Muy Baja",IF(G24&lt;=24,"Baja",IF(G24&lt;=500,"Media",IF(G24&lt;=5000,"Alta","Muy Alta")))))</f>
        <v/>
      </c>
      <c r="I24" s="345" t="str">
        <f>IF(H24="","",IF(H24="Muy Baja",0.2,IF(H24="Baja",0.4,IF(H24="Media",0.6,IF(H24="Alta",0.8,IF(H24="Muy Alta",1,))))))</f>
        <v/>
      </c>
      <c r="J24" s="364"/>
      <c r="K24" s="345">
        <f>IF(NOT(ISERROR(MATCH(J24,'Tabla Impacto'!$B$221:$B$223,0))),'Tabla Impacto'!$F$223&amp;"Por favor no seleccionar los criterios de impacto(Afectación Económica o presupuestal y Pérdida Reputacional)",J24)</f>
        <v>0</v>
      </c>
      <c r="L24" s="342" t="str">
        <f>IF(OR(K24='Tabla Impacto'!$C$11,K24='Tabla Impacto'!$D$11),"Leve",IF(OR(K24='Tabla Impacto'!$C$12,K24='Tabla Impacto'!$D$12),"Menor",IF(OR(K24='Tabla Impacto'!$C$13,K24='Tabla Impacto'!$D$13),"Moderado",IF(OR(K24='Tabla Impacto'!$C$14,K24='Tabla Impacto'!$D$14),"Mayor",IF(OR(K24='Tabla Impacto'!$C$15,K24='Tabla Impacto'!$D$15),"Catastrófico","")))))</f>
        <v/>
      </c>
      <c r="M24" s="345" t="str">
        <f>IF(L24="","",IF(L24="Leve",0.2,IF(L24="Menor",0.4,IF(L24="Moderado",0.6,IF(L24="Mayor",0.8,IF(L24="Catastrófico",1,))))))</f>
        <v/>
      </c>
      <c r="N24" s="367" t="str">
        <f>IF(OR(AND(H24="Muy Baja",L24="Leve"),AND(H24="Muy Baja",L24="Menor"),AND(H24="Baja",L24="Leve")),"Bajo",IF(OR(AND(H24="Muy baja",L24="Moderado"),AND(H24="Baja",L24="Menor"),AND(H24="Baja",L24="Moderado"),AND(H24="Media",L24="Leve"),AND(H24="Media",L24="Menor"),AND(H24="Media",L24="Moderado"),AND(H24="Alta",L24="Leve"),AND(H24="Alta",L24="Menor")),"Moderado",IF(OR(AND(H24="Muy Baja",L24="Mayor"),AND(H24="Baja",L24="Mayor"),AND(H24="Media",L24="Mayor"),AND(H24="Alta",L24="Moderado"),AND(H24="Alta",L24="Mayor"),AND(H24="Muy Alta",L24="Leve"),AND(H24="Muy Alta",L24="Menor"),AND(H24="Muy Alta",L24="Moderado"),AND(H24="Muy Alta",L24="Mayor")),"Alto",IF(OR(AND(H24="Muy Baja",L24="Catastrófico"),AND(H24="Baja",L24="Catastrófico"),AND(H24="Media",L24="Catastrófico"),AND(H24="Alta",L24="Catastrófico"),AND(H24="Muy Alta",L24="Catastrófico")),"Extremo",""))))</f>
        <v/>
      </c>
      <c r="O24" s="106">
        <v>1</v>
      </c>
      <c r="P24" s="185"/>
      <c r="Q24" s="167" t="str">
        <f>IF(OR(R24="Preventivo",R24="Detectivo"),"Probabilidad",IF(R24="Correctivo","Impacto",""))</f>
        <v/>
      </c>
      <c r="R24" s="175"/>
      <c r="S24" s="175"/>
      <c r="T24" s="176" t="str">
        <f>IF(AND(R24="Preventivo",S24="Automático"),"50%",IF(AND(R24="Preventivo",S24="Manual"),"40%",IF(AND(R24="Detectivo",S24="Automático"),"40%",IF(AND(R24="Detectivo",S24="Manual"),"30%",IF(AND(R24="Correctivo",S24="Automático"),"35%",IF(AND(R24="Correctivo",S24="Manual"),"25%",""))))))</f>
        <v/>
      </c>
      <c r="U24" s="175"/>
      <c r="V24" s="175"/>
      <c r="W24" s="175"/>
      <c r="X24" s="164" t="str">
        <f>IFERROR(IF(Q24="Probabilidad",(I24-(+I24*T24)),IF(Q24="Impacto",I24,"")),"")</f>
        <v/>
      </c>
      <c r="Y24" s="177" t="str">
        <f>IFERROR(IF(X24="","",IF(X24&lt;=0.2,"Muy Baja",IF(X24&lt;=0.4,"Baja",IF(X24&lt;=0.6,"Media",IF(X24&lt;=0.8,"Alta","Muy Alta"))))),"")</f>
        <v/>
      </c>
      <c r="Z24" s="178" t="str">
        <f>+X24</f>
        <v/>
      </c>
      <c r="AA24" s="177" t="str">
        <f>IFERROR(IF(AB24="","",IF(AB24&lt;=0.2,"Leve",IF(AB24&lt;=0.4,"Menor",IF(AB24&lt;=0.6,"Moderado",IF(AB24&lt;=0.8,"Mayor","Catastrófico"))))),"")</f>
        <v/>
      </c>
      <c r="AB24" s="178" t="str">
        <f>IFERROR(IF(Q24="Impacto",(M24-(+M24*T24)),IF(Q24="Probabilidad",M24,"")),"")</f>
        <v/>
      </c>
      <c r="AC24" s="179" t="str">
        <f>IFERROR(IF(OR(AND(Y24="Muy Baja",AA24="Leve"),AND(Y24="Muy Baja",AA24="Menor"),AND(Y24="Baja",AA24="Leve")),"Bajo",IF(OR(AND(Y24="Muy baja",AA24="Moderado"),AND(Y24="Baja",AA24="Menor"),AND(Y24="Baja",AA24="Moderado"),AND(Y24="Media",AA24="Leve"),AND(Y24="Media",AA24="Menor"),AND(Y24="Media",AA24="Moderado"),AND(Y24="Alta",AA24="Leve"),AND(Y24="Alta",AA24="Menor")),"Moderado",IF(OR(AND(Y24="Muy Baja",AA24="Mayor"),AND(Y24="Baja",AA24="Mayor"),AND(Y24="Media",AA24="Mayor"),AND(Y24="Alta",AA24="Moderado"),AND(Y24="Alta",AA24="Mayor"),AND(Y24="Muy Alta",AA24="Leve"),AND(Y24="Muy Alta",AA24="Menor"),AND(Y24="Muy Alta",AA24="Moderado"),AND(Y24="Muy Alta",AA24="Mayor")),"Alto",IF(OR(AND(Y24="Muy Baja",AA24="Catastrófico"),AND(Y24="Baja",AA24="Catastrófico"),AND(Y24="Media",AA24="Catastrófico"),AND(Y24="Alta",AA24="Catastrófico"),AND(Y24="Muy Alta",AA24="Catastrófico")),"Extremo","")))),"")</f>
        <v/>
      </c>
      <c r="AD24" s="180"/>
      <c r="AE24" s="182"/>
      <c r="AF24" s="181"/>
      <c r="AG24" s="117"/>
      <c r="AH24" s="117"/>
      <c r="AI24" s="117"/>
      <c r="AJ24" s="115"/>
      <c r="AK24" s="116"/>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row>
    <row r="25" spans="1:69" ht="18" hidden="1" customHeight="1" x14ac:dyDescent="0.3">
      <c r="A25" s="331"/>
      <c r="B25" s="334"/>
      <c r="C25" s="334"/>
      <c r="D25" s="334"/>
      <c r="E25" s="337"/>
      <c r="F25" s="334"/>
      <c r="G25" s="340"/>
      <c r="H25" s="343"/>
      <c r="I25" s="346"/>
      <c r="J25" s="365"/>
      <c r="K25" s="346">
        <f>IF(NOT(ISERROR(MATCH(J25,_xlfn.ANCHORARRAY(E36),0))),I38&amp;"Por favor no seleccionar los criterios de impacto",J25)</f>
        <v>0</v>
      </c>
      <c r="L25" s="343"/>
      <c r="M25" s="346"/>
      <c r="N25" s="368"/>
      <c r="O25" s="106">
        <v>2</v>
      </c>
      <c r="P25" s="185"/>
      <c r="Q25" s="107" t="str">
        <f>IF(OR(R25="Preventivo",R25="Detectivo"),"Probabilidad",IF(R25="Correctivo","Impacto",""))</f>
        <v/>
      </c>
      <c r="R25" s="175"/>
      <c r="S25" s="175"/>
      <c r="T25" s="176" t="str">
        <f t="shared" ref="T25:T29" si="15">IF(AND(R25="Preventivo",S25="Automático"),"50%",IF(AND(R25="Preventivo",S25="Manual"),"40%",IF(AND(R25="Detectivo",S25="Automático"),"40%",IF(AND(R25="Detectivo",S25="Manual"),"30%",IF(AND(R25="Correctivo",S25="Automático"),"35%",IF(AND(R25="Correctivo",S25="Manual"),"25%",""))))))</f>
        <v/>
      </c>
      <c r="U25" s="175"/>
      <c r="V25" s="175"/>
      <c r="W25" s="175"/>
      <c r="X25" s="164" t="str">
        <f>IFERROR(IF(AND(Q24="Probabilidad",Q25="Probabilidad"),(Z24-(+Z24*T25)),IF(Q25="Probabilidad",(I24-(+I24*T25)),IF(Q25="Impacto",Z24,""))),"")</f>
        <v/>
      </c>
      <c r="Y25" s="177" t="str">
        <f t="shared" si="1"/>
        <v/>
      </c>
      <c r="Z25" s="178" t="str">
        <f t="shared" ref="Z25:Z29" si="16">+X25</f>
        <v/>
      </c>
      <c r="AA25" s="177" t="str">
        <f t="shared" si="3"/>
        <v/>
      </c>
      <c r="AB25" s="178" t="str">
        <f>IFERROR(IF(AND(Q24="Impacto",Q25="Impacto"),(AB24-(+AB24*T25)),IF(Q25="Impacto",(M24-(+M24*T25)),IF(Q25="Probabilidad",AB24,""))),"")</f>
        <v/>
      </c>
      <c r="AC25" s="179" t="str">
        <f t="shared" ref="AC25:AC26" si="17">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80"/>
      <c r="AE25" s="182"/>
      <c r="AF25" s="181"/>
      <c r="AG25" s="117"/>
      <c r="AH25" s="117"/>
      <c r="AI25" s="117"/>
      <c r="AJ25" s="115"/>
      <c r="AK25" s="116"/>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row>
    <row r="26" spans="1:69" ht="18" hidden="1" customHeight="1" x14ac:dyDescent="0.3">
      <c r="A26" s="331"/>
      <c r="B26" s="334"/>
      <c r="C26" s="334"/>
      <c r="D26" s="334"/>
      <c r="E26" s="337"/>
      <c r="F26" s="334"/>
      <c r="G26" s="340"/>
      <c r="H26" s="343"/>
      <c r="I26" s="346"/>
      <c r="J26" s="365"/>
      <c r="K26" s="346">
        <f>IF(NOT(ISERROR(MATCH(J26,_xlfn.ANCHORARRAY(E37),0))),I39&amp;"Por favor no seleccionar los criterios de impacto",J26)</f>
        <v>0</v>
      </c>
      <c r="L26" s="343"/>
      <c r="M26" s="346"/>
      <c r="N26" s="368"/>
      <c r="O26" s="106">
        <v>3</v>
      </c>
      <c r="P26" s="186"/>
      <c r="Q26" s="107" t="str">
        <f>IF(OR(R26="Preventivo",R26="Detectivo"),"Probabilidad",IF(R26="Correctivo","Impacto",""))</f>
        <v/>
      </c>
      <c r="R26" s="108"/>
      <c r="S26" s="108"/>
      <c r="T26" s="109" t="str">
        <f t="shared" si="15"/>
        <v/>
      </c>
      <c r="U26" s="108"/>
      <c r="V26" s="108"/>
      <c r="W26" s="108"/>
      <c r="X26" s="110" t="str">
        <f>IFERROR(IF(AND(Q25="Probabilidad",Q26="Probabilidad"),(Z25-(+Z25*T26)),IF(AND(Q25="Impacto",Q26="Probabilidad"),(Z24-(+Z24*T26)),IF(Q26="Impacto",Z25,""))),"")</f>
        <v/>
      </c>
      <c r="Y26" s="111" t="str">
        <f t="shared" si="1"/>
        <v/>
      </c>
      <c r="Z26" s="112" t="str">
        <f t="shared" si="16"/>
        <v/>
      </c>
      <c r="AA26" s="111" t="str">
        <f t="shared" si="3"/>
        <v/>
      </c>
      <c r="AB26" s="112" t="str">
        <f>IFERROR(IF(AND(Q25="Impacto",Q26="Impacto"),(AB25-(+AB25*T26)),IF(AND(Q25="Probabilidad",Q26="Impacto"),(AB24-(+AB24*T26)),IF(Q26="Probabilidad",AB25,""))),"")</f>
        <v/>
      </c>
      <c r="AC26" s="113" t="str">
        <f t="shared" si="17"/>
        <v/>
      </c>
      <c r="AD26" s="114"/>
      <c r="AE26" s="115"/>
      <c r="AF26" s="116"/>
      <c r="AG26" s="117"/>
      <c r="AH26" s="117"/>
      <c r="AI26" s="117"/>
      <c r="AJ26" s="115"/>
      <c r="AK26" s="116"/>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row>
    <row r="27" spans="1:69" ht="18" hidden="1" customHeight="1" x14ac:dyDescent="0.3">
      <c r="A27" s="331"/>
      <c r="B27" s="334"/>
      <c r="C27" s="334"/>
      <c r="D27" s="334"/>
      <c r="E27" s="337"/>
      <c r="F27" s="334"/>
      <c r="G27" s="340"/>
      <c r="H27" s="343"/>
      <c r="I27" s="346"/>
      <c r="J27" s="365"/>
      <c r="K27" s="346">
        <f>IF(NOT(ISERROR(MATCH(J27,_xlfn.ANCHORARRAY(E38),0))),I40&amp;"Por favor no seleccionar los criterios de impacto",J27)</f>
        <v>0</v>
      </c>
      <c r="L27" s="343"/>
      <c r="M27" s="346"/>
      <c r="N27" s="368"/>
      <c r="O27" s="106">
        <v>4</v>
      </c>
      <c r="P27" s="185"/>
      <c r="Q27" s="107" t="str">
        <f t="shared" ref="Q27:Q29" si="18">IF(OR(R27="Preventivo",R27="Detectivo"),"Probabilidad",IF(R27="Correctivo","Impacto",""))</f>
        <v/>
      </c>
      <c r="R27" s="108"/>
      <c r="S27" s="108"/>
      <c r="T27" s="109" t="str">
        <f t="shared" si="15"/>
        <v/>
      </c>
      <c r="U27" s="108"/>
      <c r="V27" s="108"/>
      <c r="W27" s="108"/>
      <c r="X27" s="110" t="str">
        <f t="shared" ref="X27:X29" si="19">IFERROR(IF(AND(Q26="Probabilidad",Q27="Probabilidad"),(Z26-(+Z26*T27)),IF(AND(Q26="Impacto",Q27="Probabilidad"),(Z25-(+Z25*T27)),IF(Q27="Impacto",Z26,""))),"")</f>
        <v/>
      </c>
      <c r="Y27" s="111" t="str">
        <f t="shared" si="1"/>
        <v/>
      </c>
      <c r="Z27" s="112" t="str">
        <f t="shared" si="16"/>
        <v/>
      </c>
      <c r="AA27" s="111" t="str">
        <f t="shared" si="3"/>
        <v/>
      </c>
      <c r="AB27" s="112" t="str">
        <f t="shared" ref="AB27:AB29" si="20">IFERROR(IF(AND(Q26="Impacto",Q27="Impacto"),(AB26-(+AB26*T27)),IF(AND(Q26="Probabilidad",Q27="Impacto"),(AB25-(+AB25*T27)),IF(Q27="Probabilidad",AB26,""))),"")</f>
        <v/>
      </c>
      <c r="AC27" s="113" t="str">
        <f>IFERROR(IF(OR(AND(Y27="Muy Baja",AA27="Leve"),AND(Y27="Muy Baja",AA27="Menor"),AND(Y27="Baja",AA27="Leve")),"Bajo",IF(OR(AND(Y27="Muy baja",AA27="Moderado"),AND(Y27="Baja",AA27="Menor"),AND(Y27="Baja",AA27="Moderado"),AND(Y27="Media",AA27="Leve"),AND(Y27="Media",AA27="Menor"),AND(Y27="Media",AA27="Moderado"),AND(Y27="Alta",AA27="Leve"),AND(Y27="Alta",AA27="Menor")),"Moderado",IF(OR(AND(Y27="Muy Baja",AA27="Mayor"),AND(Y27="Baja",AA27="Mayor"),AND(Y27="Media",AA27="Mayor"),AND(Y27="Alta",AA27="Moderado"),AND(Y27="Alta",AA27="Mayor"),AND(Y27="Muy Alta",AA27="Leve"),AND(Y27="Muy Alta",AA27="Menor"),AND(Y27="Muy Alta",AA27="Moderado"),AND(Y27="Muy Alta",AA27="Mayor")),"Alto",IF(OR(AND(Y27="Muy Baja",AA27="Catastrófico"),AND(Y27="Baja",AA27="Catastrófico"),AND(Y27="Media",AA27="Catastrófico"),AND(Y27="Alta",AA27="Catastrófico"),AND(Y27="Muy Alta",AA27="Catastrófico")),"Extremo","")))),"")</f>
        <v/>
      </c>
      <c r="AD27" s="114"/>
      <c r="AE27" s="115"/>
      <c r="AF27" s="116"/>
      <c r="AG27" s="117"/>
      <c r="AH27" s="117"/>
      <c r="AI27" s="117"/>
      <c r="AJ27" s="115"/>
      <c r="AK27" s="116"/>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row>
    <row r="28" spans="1:69" ht="18" hidden="1" customHeight="1" x14ac:dyDescent="0.3">
      <c r="A28" s="331"/>
      <c r="B28" s="334"/>
      <c r="C28" s="334"/>
      <c r="D28" s="334"/>
      <c r="E28" s="337"/>
      <c r="F28" s="334"/>
      <c r="G28" s="340"/>
      <c r="H28" s="343"/>
      <c r="I28" s="346"/>
      <c r="J28" s="365"/>
      <c r="K28" s="346">
        <f>IF(NOT(ISERROR(MATCH(J28,_xlfn.ANCHORARRAY(E39),0))),I41&amp;"Por favor no seleccionar los criterios de impacto",J28)</f>
        <v>0</v>
      </c>
      <c r="L28" s="343"/>
      <c r="M28" s="346"/>
      <c r="N28" s="368"/>
      <c r="O28" s="106">
        <v>5</v>
      </c>
      <c r="P28" s="185"/>
      <c r="Q28" s="107" t="str">
        <f t="shared" si="18"/>
        <v/>
      </c>
      <c r="R28" s="108"/>
      <c r="S28" s="108"/>
      <c r="T28" s="109" t="str">
        <f t="shared" si="15"/>
        <v/>
      </c>
      <c r="U28" s="108"/>
      <c r="V28" s="108"/>
      <c r="W28" s="108"/>
      <c r="X28" s="110" t="str">
        <f t="shared" si="19"/>
        <v/>
      </c>
      <c r="Y28" s="111" t="str">
        <f t="shared" si="1"/>
        <v/>
      </c>
      <c r="Z28" s="112" t="str">
        <f t="shared" si="16"/>
        <v/>
      </c>
      <c r="AA28" s="111" t="str">
        <f t="shared" si="3"/>
        <v/>
      </c>
      <c r="AB28" s="112" t="str">
        <f t="shared" si="20"/>
        <v/>
      </c>
      <c r="AC28" s="113" t="str">
        <f t="shared" ref="AC28:AC29" si="21">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114"/>
      <c r="AE28" s="115"/>
      <c r="AF28" s="116"/>
      <c r="AG28" s="117"/>
      <c r="AH28" s="117"/>
      <c r="AI28" s="117"/>
      <c r="AJ28" s="115"/>
      <c r="AK28" s="116"/>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row>
    <row r="29" spans="1:69" ht="18" hidden="1" customHeight="1" x14ac:dyDescent="0.3">
      <c r="A29" s="332"/>
      <c r="B29" s="335"/>
      <c r="C29" s="335"/>
      <c r="D29" s="335"/>
      <c r="E29" s="338"/>
      <c r="F29" s="335"/>
      <c r="G29" s="341"/>
      <c r="H29" s="344"/>
      <c r="I29" s="347"/>
      <c r="J29" s="366"/>
      <c r="K29" s="347">
        <f>IF(NOT(ISERROR(MATCH(J29,_xlfn.ANCHORARRAY(E40),0))),I42&amp;"Por favor no seleccionar los criterios de impacto",J29)</f>
        <v>0</v>
      </c>
      <c r="L29" s="344"/>
      <c r="M29" s="347"/>
      <c r="N29" s="369"/>
      <c r="O29" s="106">
        <v>6</v>
      </c>
      <c r="P29" s="185"/>
      <c r="Q29" s="107" t="str">
        <f t="shared" si="18"/>
        <v/>
      </c>
      <c r="R29" s="108"/>
      <c r="S29" s="108"/>
      <c r="T29" s="109" t="str">
        <f t="shared" si="15"/>
        <v/>
      </c>
      <c r="U29" s="108"/>
      <c r="V29" s="108"/>
      <c r="W29" s="108"/>
      <c r="X29" s="110" t="str">
        <f t="shared" si="19"/>
        <v/>
      </c>
      <c r="Y29" s="111" t="str">
        <f t="shared" si="1"/>
        <v/>
      </c>
      <c r="Z29" s="112" t="str">
        <f t="shared" si="16"/>
        <v/>
      </c>
      <c r="AA29" s="111" t="str">
        <f t="shared" si="3"/>
        <v/>
      </c>
      <c r="AB29" s="112" t="str">
        <f t="shared" si="20"/>
        <v/>
      </c>
      <c r="AC29" s="113" t="str">
        <f t="shared" si="21"/>
        <v/>
      </c>
      <c r="AD29" s="114"/>
      <c r="AE29" s="115"/>
      <c r="AF29" s="116"/>
      <c r="AG29" s="117"/>
      <c r="AH29" s="117"/>
      <c r="AI29" s="117"/>
      <c r="AJ29" s="115"/>
      <c r="AK29" s="116"/>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row>
    <row r="30" spans="1:69" ht="18" hidden="1" customHeight="1" x14ac:dyDescent="0.3">
      <c r="A30" s="330">
        <v>4</v>
      </c>
      <c r="B30" s="333"/>
      <c r="C30" s="333"/>
      <c r="D30" s="333"/>
      <c r="E30" s="336"/>
      <c r="F30" s="333"/>
      <c r="G30" s="339"/>
      <c r="H30" s="342" t="str">
        <f>IF(G30&lt;=0,"",IF(G30&lt;=2,"Muy Baja",IF(G30&lt;=24,"Baja",IF(G30&lt;=500,"Media",IF(G30&lt;=5000,"Alta","Muy Alta")))))</f>
        <v/>
      </c>
      <c r="I30" s="345" t="str">
        <f>IF(H30="","",IF(H30="Muy Baja",0.2,IF(H30="Baja",0.4,IF(H30="Media",0.6,IF(H30="Alta",0.8,IF(H30="Muy Alta",1,))))))</f>
        <v/>
      </c>
      <c r="J30" s="364"/>
      <c r="K30" s="345">
        <f>IF(NOT(ISERROR(MATCH(J30,'Tabla Impacto'!$B$221:$B$223,0))),'Tabla Impacto'!$F$223&amp;"Por favor no seleccionar los criterios de impacto(Afectación Económica o presupuestal y Pérdida Reputacional)",J30)</f>
        <v>0</v>
      </c>
      <c r="L30" s="342" t="str">
        <f>IF(OR(K30='Tabla Impacto'!$C$11,K30='Tabla Impacto'!$D$11),"Leve",IF(OR(K30='Tabla Impacto'!$C$12,K30='Tabla Impacto'!$D$12),"Menor",IF(OR(K30='Tabla Impacto'!$C$13,K30='Tabla Impacto'!$D$13),"Moderado",IF(OR(K30='Tabla Impacto'!$C$14,K30='Tabla Impacto'!$D$14),"Mayor",IF(OR(K30='Tabla Impacto'!$C$15,K30='Tabla Impacto'!$D$15),"Catastrófico","")))))</f>
        <v/>
      </c>
      <c r="M30" s="345" t="str">
        <f>IF(L30="","",IF(L30="Leve",0.2,IF(L30="Menor",0.4,IF(L30="Moderado",0.6,IF(L30="Mayor",0.8,IF(L30="Catastrófico",1,))))))</f>
        <v/>
      </c>
      <c r="N30" s="367" t="str">
        <f>IF(OR(AND(H30="Muy Baja",L30="Leve"),AND(H30="Muy Baja",L30="Menor"),AND(H30="Baja",L30="Leve")),"Bajo",IF(OR(AND(H30="Muy baja",L30="Moderado"),AND(H30="Baja",L30="Menor"),AND(H30="Baja",L30="Moderado"),AND(H30="Media",L30="Leve"),AND(H30="Media",L30="Menor"),AND(H30="Media",L30="Moderado"),AND(H30="Alta",L30="Leve"),AND(H30="Alta",L30="Menor")),"Moderado",IF(OR(AND(H30="Muy Baja",L30="Mayor"),AND(H30="Baja",L30="Mayor"),AND(H30="Media",L30="Mayor"),AND(H30="Alta",L30="Moderado"),AND(H30="Alta",L30="Mayor"),AND(H30="Muy Alta",L30="Leve"),AND(H30="Muy Alta",L30="Menor"),AND(H30="Muy Alta",L30="Moderado"),AND(H30="Muy Alta",L30="Mayor")),"Alto",IF(OR(AND(H30="Muy Baja",L30="Catastrófico"),AND(H30="Baja",L30="Catastrófico"),AND(H30="Media",L30="Catastrófico"),AND(H30="Alta",L30="Catastrófico"),AND(H30="Muy Alta",L30="Catastrófico")),"Extremo",""))))</f>
        <v/>
      </c>
      <c r="O30" s="106">
        <v>1</v>
      </c>
      <c r="P30" s="185"/>
      <c r="Q30" s="167" t="str">
        <f>IF(OR(R30="Preventivo",R30="Detectivo"),"Probabilidad",IF(R30="Correctivo","Impacto",""))</f>
        <v/>
      </c>
      <c r="R30" s="175"/>
      <c r="S30" s="175"/>
      <c r="T30" s="176"/>
      <c r="U30" s="175"/>
      <c r="V30" s="175"/>
      <c r="W30" s="175"/>
      <c r="X30" s="164" t="str">
        <f>IFERROR(IF(Q30="Probabilidad",(I30-(+I30*T30)),IF(Q30="Impacto",I30,"")),"")</f>
        <v/>
      </c>
      <c r="Y30" s="177" t="str">
        <f>IFERROR(IF(X30="","",IF(X30&lt;=0.2,"Muy Baja",IF(X30&lt;=0.4,"Baja",IF(X30&lt;=0.6,"Media",IF(X30&lt;=0.8,"Alta","Muy Alta"))))),"")</f>
        <v/>
      </c>
      <c r="Z30" s="178" t="str">
        <f>+X30</f>
        <v/>
      </c>
      <c r="AA30" s="177" t="str">
        <f>IFERROR(IF(AB30="","",IF(AB30&lt;=0.2,"Leve",IF(AB30&lt;=0.4,"Menor",IF(AB30&lt;=0.6,"Moderado",IF(AB30&lt;=0.8,"Mayor","Catastrófico"))))),"")</f>
        <v/>
      </c>
      <c r="AB30" s="178" t="str">
        <f>IFERROR(IF(Q30="Impacto",(M30-(+M30*T30)),IF(Q30="Probabilidad",M30,"")),"")</f>
        <v/>
      </c>
      <c r="AC30" s="179" t="str">
        <f>IFERROR(IF(OR(AND(Y30="Muy Baja",AA30="Leve"),AND(Y30="Muy Baja",AA30="Menor"),AND(Y30="Baja",AA30="Leve")),"Bajo",IF(OR(AND(Y30="Muy baja",AA30="Moderado"),AND(Y30="Baja",AA30="Menor"),AND(Y30="Baja",AA30="Moderado"),AND(Y30="Media",AA30="Leve"),AND(Y30="Media",AA30="Menor"),AND(Y30="Media",AA30="Moderado"),AND(Y30="Alta",AA30="Leve"),AND(Y30="Alta",AA30="Menor")),"Moderado",IF(OR(AND(Y30="Muy Baja",AA30="Mayor"),AND(Y30="Baja",AA30="Mayor"),AND(Y30="Media",AA30="Mayor"),AND(Y30="Alta",AA30="Moderado"),AND(Y30="Alta",AA30="Mayor"),AND(Y30="Muy Alta",AA30="Leve"),AND(Y30="Muy Alta",AA30="Menor"),AND(Y30="Muy Alta",AA30="Moderado"),AND(Y30="Muy Alta",AA30="Mayor")),"Alto",IF(OR(AND(Y30="Muy Baja",AA30="Catastrófico"),AND(Y30="Baja",AA30="Catastrófico"),AND(Y30="Media",AA30="Catastrófico"),AND(Y30="Alta",AA30="Catastrófico"),AND(Y30="Muy Alta",AA30="Catastrófico")),"Extremo","")))),"")</f>
        <v/>
      </c>
      <c r="AD30" s="180"/>
      <c r="AE30" s="172"/>
      <c r="AF30" s="172"/>
      <c r="AG30" s="174"/>
      <c r="AH30" s="117"/>
      <c r="AI30" s="117"/>
      <c r="AJ30" s="115"/>
      <c r="AK30" s="116"/>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row>
    <row r="31" spans="1:69" ht="18" hidden="1" customHeight="1" x14ac:dyDescent="0.3">
      <c r="A31" s="331"/>
      <c r="B31" s="334"/>
      <c r="C31" s="334"/>
      <c r="D31" s="334"/>
      <c r="E31" s="337"/>
      <c r="F31" s="334"/>
      <c r="G31" s="340"/>
      <c r="H31" s="343"/>
      <c r="I31" s="346"/>
      <c r="J31" s="365"/>
      <c r="K31" s="346">
        <f>IF(NOT(ISERROR(MATCH(J31,_xlfn.ANCHORARRAY(E42),0))),I44&amp;"Por favor no seleccionar los criterios de impacto",J31)</f>
        <v>0</v>
      </c>
      <c r="L31" s="343"/>
      <c r="M31" s="346"/>
      <c r="N31" s="368"/>
      <c r="O31" s="106">
        <v>2</v>
      </c>
      <c r="P31" s="185"/>
      <c r="Q31" s="107" t="str">
        <f>IF(OR(R31="Preventivo",R31="Detectivo"),"Probabilidad",IF(R31="Correctivo","Impacto",""))</f>
        <v/>
      </c>
      <c r="R31" s="108"/>
      <c r="S31" s="108"/>
      <c r="T31" s="109" t="str">
        <f t="shared" ref="T31:T35" si="22">IF(AND(R31="Preventivo",S31="Automático"),"50%",IF(AND(R31="Preventivo",S31="Manual"),"40%",IF(AND(R31="Detectivo",S31="Automático"),"40%",IF(AND(R31="Detectivo",S31="Manual"),"30%",IF(AND(R31="Correctivo",S31="Automático"),"35%",IF(AND(R31="Correctivo",S31="Manual"),"25%",""))))))</f>
        <v/>
      </c>
      <c r="U31" s="108"/>
      <c r="V31" s="108"/>
      <c r="W31" s="108"/>
      <c r="X31" s="110" t="str">
        <f>IFERROR(IF(AND(Q30="Probabilidad",Q31="Probabilidad"),(Z30-(+Z30*T31)),IF(Q31="Probabilidad",(I30-(+I30*T31)),IF(Q31="Impacto",Z30,""))),"")</f>
        <v/>
      </c>
      <c r="Y31" s="111" t="str">
        <f t="shared" si="1"/>
        <v/>
      </c>
      <c r="Z31" s="112" t="str">
        <f t="shared" ref="Z31:Z35" si="23">+X31</f>
        <v/>
      </c>
      <c r="AA31" s="111" t="str">
        <f t="shared" si="3"/>
        <v/>
      </c>
      <c r="AB31" s="112" t="str">
        <f>IFERROR(IF(AND(Q30="Impacto",Q31="Impacto"),(AB30-(+AB30*T31)),IF(Q31="Impacto",(M30-(+M30*T31)),IF(Q31="Probabilidad",AB30,""))),"")</f>
        <v/>
      </c>
      <c r="AC31" s="113" t="str">
        <f t="shared" ref="AC31:AC32" si="24">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14"/>
      <c r="AE31" s="115"/>
      <c r="AF31" s="116"/>
      <c r="AG31" s="117"/>
      <c r="AH31" s="117"/>
      <c r="AI31" s="117"/>
      <c r="AJ31" s="115"/>
      <c r="AK31" s="116"/>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row>
    <row r="32" spans="1:69" ht="18" hidden="1" customHeight="1" x14ac:dyDescent="0.3">
      <c r="A32" s="331"/>
      <c r="B32" s="334"/>
      <c r="C32" s="334"/>
      <c r="D32" s="334"/>
      <c r="E32" s="337"/>
      <c r="F32" s="334"/>
      <c r="G32" s="340"/>
      <c r="H32" s="343"/>
      <c r="I32" s="346"/>
      <c r="J32" s="365"/>
      <c r="K32" s="346">
        <f>IF(NOT(ISERROR(MATCH(J32,_xlfn.ANCHORARRAY(E43),0))),I45&amp;"Por favor no seleccionar los criterios de impacto",J32)</f>
        <v>0</v>
      </c>
      <c r="L32" s="343"/>
      <c r="M32" s="346"/>
      <c r="N32" s="368"/>
      <c r="O32" s="106">
        <v>3</v>
      </c>
      <c r="P32" s="186"/>
      <c r="Q32" s="107" t="str">
        <f>IF(OR(R32="Preventivo",R32="Detectivo"),"Probabilidad",IF(R32="Correctivo","Impacto",""))</f>
        <v/>
      </c>
      <c r="R32" s="108"/>
      <c r="S32" s="108"/>
      <c r="T32" s="109" t="str">
        <f t="shared" si="22"/>
        <v/>
      </c>
      <c r="U32" s="108"/>
      <c r="V32" s="108"/>
      <c r="W32" s="108"/>
      <c r="X32" s="110" t="str">
        <f>IFERROR(IF(AND(Q31="Probabilidad",Q32="Probabilidad"),(Z31-(+Z31*T32)),IF(AND(Q31="Impacto",Q32="Probabilidad"),(Z30-(+Z30*T32)),IF(Q32="Impacto",Z31,""))),"")</f>
        <v/>
      </c>
      <c r="Y32" s="111" t="str">
        <f t="shared" si="1"/>
        <v/>
      </c>
      <c r="Z32" s="112" t="str">
        <f t="shared" si="23"/>
        <v/>
      </c>
      <c r="AA32" s="111" t="str">
        <f t="shared" si="3"/>
        <v/>
      </c>
      <c r="AB32" s="112" t="str">
        <f>IFERROR(IF(AND(Q31="Impacto",Q32="Impacto"),(AB31-(+AB31*T32)),IF(AND(Q31="Probabilidad",Q32="Impacto"),(AB30-(+AB30*T32)),IF(Q32="Probabilidad",AB31,""))),"")</f>
        <v/>
      </c>
      <c r="AC32" s="113" t="str">
        <f t="shared" si="24"/>
        <v/>
      </c>
      <c r="AD32" s="114"/>
      <c r="AE32" s="115"/>
      <c r="AF32" s="116"/>
      <c r="AG32" s="117"/>
      <c r="AH32" s="117"/>
      <c r="AI32" s="117"/>
      <c r="AJ32" s="115"/>
      <c r="AK32" s="116"/>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row>
    <row r="33" spans="1:69" ht="18" hidden="1" customHeight="1" x14ac:dyDescent="0.3">
      <c r="A33" s="331"/>
      <c r="B33" s="334"/>
      <c r="C33" s="334"/>
      <c r="D33" s="334"/>
      <c r="E33" s="337"/>
      <c r="F33" s="334"/>
      <c r="G33" s="340"/>
      <c r="H33" s="343"/>
      <c r="I33" s="346"/>
      <c r="J33" s="365"/>
      <c r="K33" s="346">
        <f>IF(NOT(ISERROR(MATCH(J33,_xlfn.ANCHORARRAY(E44),0))),I46&amp;"Por favor no seleccionar los criterios de impacto",J33)</f>
        <v>0</v>
      </c>
      <c r="L33" s="343"/>
      <c r="M33" s="346"/>
      <c r="N33" s="368"/>
      <c r="O33" s="106">
        <v>4</v>
      </c>
      <c r="P33" s="185"/>
      <c r="Q33" s="107" t="str">
        <f t="shared" ref="Q33:Q35" si="25">IF(OR(R33="Preventivo",R33="Detectivo"),"Probabilidad",IF(R33="Correctivo","Impacto",""))</f>
        <v/>
      </c>
      <c r="R33" s="108"/>
      <c r="S33" s="108"/>
      <c r="T33" s="109" t="str">
        <f t="shared" si="22"/>
        <v/>
      </c>
      <c r="U33" s="108"/>
      <c r="V33" s="108"/>
      <c r="W33" s="108"/>
      <c r="X33" s="110" t="str">
        <f t="shared" ref="X33:X35" si="26">IFERROR(IF(AND(Q32="Probabilidad",Q33="Probabilidad"),(Z32-(+Z32*T33)),IF(AND(Q32="Impacto",Q33="Probabilidad"),(Z31-(+Z31*T33)),IF(Q33="Impacto",Z32,""))),"")</f>
        <v/>
      </c>
      <c r="Y33" s="111" t="str">
        <f t="shared" si="1"/>
        <v/>
      </c>
      <c r="Z33" s="112" t="str">
        <f t="shared" si="23"/>
        <v/>
      </c>
      <c r="AA33" s="111" t="str">
        <f t="shared" si="3"/>
        <v/>
      </c>
      <c r="AB33" s="112" t="str">
        <f t="shared" ref="AB33:AB35" si="27">IFERROR(IF(AND(Q32="Impacto",Q33="Impacto"),(AB32-(+AB32*T33)),IF(AND(Q32="Probabilidad",Q33="Impacto"),(AB31-(+AB31*T33)),IF(Q33="Probabilidad",AB32,""))),"")</f>
        <v/>
      </c>
      <c r="AC33" s="113" t="str">
        <f>IFERROR(IF(OR(AND(Y33="Muy Baja",AA33="Leve"),AND(Y33="Muy Baja",AA33="Menor"),AND(Y33="Baja",AA33="Leve")),"Bajo",IF(OR(AND(Y33="Muy baja",AA33="Moderado"),AND(Y33="Baja",AA33="Menor"),AND(Y33="Baja",AA33="Moderado"),AND(Y33="Media",AA33="Leve"),AND(Y33="Media",AA33="Menor"),AND(Y33="Media",AA33="Moderado"),AND(Y33="Alta",AA33="Leve"),AND(Y33="Alta",AA33="Menor")),"Moderado",IF(OR(AND(Y33="Muy Baja",AA33="Mayor"),AND(Y33="Baja",AA33="Mayor"),AND(Y33="Media",AA33="Mayor"),AND(Y33="Alta",AA33="Moderado"),AND(Y33="Alta",AA33="Mayor"),AND(Y33="Muy Alta",AA33="Leve"),AND(Y33="Muy Alta",AA33="Menor"),AND(Y33="Muy Alta",AA33="Moderado"),AND(Y33="Muy Alta",AA33="Mayor")),"Alto",IF(OR(AND(Y33="Muy Baja",AA33="Catastrófico"),AND(Y33="Baja",AA33="Catastrófico"),AND(Y33="Media",AA33="Catastrófico"),AND(Y33="Alta",AA33="Catastrófico"),AND(Y33="Muy Alta",AA33="Catastrófico")),"Extremo","")))),"")</f>
        <v/>
      </c>
      <c r="AD33" s="114"/>
      <c r="AE33" s="115"/>
      <c r="AF33" s="116"/>
      <c r="AG33" s="117"/>
      <c r="AH33" s="117"/>
      <c r="AI33" s="117"/>
      <c r="AJ33" s="115"/>
      <c r="AK33" s="116"/>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row>
    <row r="34" spans="1:69" ht="18" hidden="1" customHeight="1" x14ac:dyDescent="0.3">
      <c r="A34" s="331"/>
      <c r="B34" s="334"/>
      <c r="C34" s="334"/>
      <c r="D34" s="334"/>
      <c r="E34" s="337"/>
      <c r="F34" s="334"/>
      <c r="G34" s="340"/>
      <c r="H34" s="343"/>
      <c r="I34" s="346"/>
      <c r="J34" s="365"/>
      <c r="K34" s="346">
        <f>IF(NOT(ISERROR(MATCH(J34,_xlfn.ANCHORARRAY(E45),0))),I47&amp;"Por favor no seleccionar los criterios de impacto",J34)</f>
        <v>0</v>
      </c>
      <c r="L34" s="343"/>
      <c r="M34" s="346"/>
      <c r="N34" s="368"/>
      <c r="O34" s="106">
        <v>5</v>
      </c>
      <c r="P34" s="185"/>
      <c r="Q34" s="107" t="str">
        <f t="shared" si="25"/>
        <v/>
      </c>
      <c r="R34" s="108"/>
      <c r="S34" s="108"/>
      <c r="T34" s="109" t="str">
        <f t="shared" si="22"/>
        <v/>
      </c>
      <c r="U34" s="108"/>
      <c r="V34" s="108"/>
      <c r="W34" s="108"/>
      <c r="X34" s="110" t="str">
        <f t="shared" si="26"/>
        <v/>
      </c>
      <c r="Y34" s="111" t="str">
        <f>IFERROR(IF(X34="","",IF(X34&lt;=0.2,"Muy Baja",IF(X34&lt;=0.4,"Baja",IF(X34&lt;=0.6,"Media",IF(X34&lt;=0.8,"Alta","Muy Alta"))))),"")</f>
        <v/>
      </c>
      <c r="Z34" s="112" t="str">
        <f t="shared" si="23"/>
        <v/>
      </c>
      <c r="AA34" s="111" t="str">
        <f t="shared" si="3"/>
        <v/>
      </c>
      <c r="AB34" s="112" t="str">
        <f t="shared" si="27"/>
        <v/>
      </c>
      <c r="AC34" s="113" t="str">
        <f t="shared" ref="AC34:AC35" si="28">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14"/>
      <c r="AE34" s="115"/>
      <c r="AF34" s="116"/>
      <c r="AG34" s="117"/>
      <c r="AH34" s="117"/>
      <c r="AI34" s="117"/>
      <c r="AJ34" s="115"/>
      <c r="AK34" s="116"/>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row>
    <row r="35" spans="1:69" ht="18" hidden="1" customHeight="1" x14ac:dyDescent="0.3">
      <c r="A35" s="332"/>
      <c r="B35" s="335"/>
      <c r="C35" s="335"/>
      <c r="D35" s="335"/>
      <c r="E35" s="338"/>
      <c r="F35" s="335"/>
      <c r="G35" s="341"/>
      <c r="H35" s="344"/>
      <c r="I35" s="347"/>
      <c r="J35" s="366"/>
      <c r="K35" s="347">
        <f>IF(NOT(ISERROR(MATCH(J35,_xlfn.ANCHORARRAY(E46),0))),I48&amp;"Por favor no seleccionar los criterios de impacto",J35)</f>
        <v>0</v>
      </c>
      <c r="L35" s="344"/>
      <c r="M35" s="347"/>
      <c r="N35" s="369"/>
      <c r="O35" s="106">
        <v>6</v>
      </c>
      <c r="P35" s="185"/>
      <c r="Q35" s="107" t="str">
        <f t="shared" si="25"/>
        <v/>
      </c>
      <c r="R35" s="108"/>
      <c r="S35" s="108"/>
      <c r="T35" s="109" t="str">
        <f t="shared" si="22"/>
        <v/>
      </c>
      <c r="U35" s="108"/>
      <c r="V35" s="108"/>
      <c r="W35" s="108"/>
      <c r="X35" s="110" t="str">
        <f t="shared" si="26"/>
        <v/>
      </c>
      <c r="Y35" s="111" t="str">
        <f t="shared" si="1"/>
        <v/>
      </c>
      <c r="Z35" s="112" t="str">
        <f t="shared" si="23"/>
        <v/>
      </c>
      <c r="AA35" s="111" t="str">
        <f t="shared" si="3"/>
        <v/>
      </c>
      <c r="AB35" s="112" t="str">
        <f t="shared" si="27"/>
        <v/>
      </c>
      <c r="AC35" s="113" t="str">
        <f t="shared" si="28"/>
        <v/>
      </c>
      <c r="AD35" s="114"/>
      <c r="AE35" s="115"/>
      <c r="AF35" s="116"/>
      <c r="AG35" s="117"/>
      <c r="AH35" s="117"/>
      <c r="AI35" s="117"/>
      <c r="AJ35" s="115"/>
      <c r="AK35" s="116"/>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row>
    <row r="36" spans="1:69" ht="18" hidden="1" customHeight="1" x14ac:dyDescent="0.3">
      <c r="A36" s="330">
        <v>5</v>
      </c>
      <c r="B36" s="333"/>
      <c r="C36" s="333"/>
      <c r="D36" s="333"/>
      <c r="E36" s="336"/>
      <c r="F36" s="333"/>
      <c r="G36" s="339"/>
      <c r="H36" s="342"/>
      <c r="I36" s="345" t="str">
        <f>IF(H36="","",IF(H36="Muy Baja",0.2,IF(H36="Baja",0.4,IF(H36="Media",0.6,IF(H36="Alta",0.8,IF(H36="Muy Alta",1,))))))</f>
        <v/>
      </c>
      <c r="J36" s="364"/>
      <c r="K36" s="345">
        <f>IF(NOT(ISERROR(MATCH(J36,'Tabla Impacto'!$B$221:$B$223,0))),'Tabla Impacto'!$F$223&amp;"Por favor no seleccionar los criterios de impacto(Afectación Económica o presupuestal y Pérdida Reputacional)",J36)</f>
        <v>0</v>
      </c>
      <c r="L36" s="342" t="str">
        <f>IF(OR(K36='Tabla Impacto'!$C$11,K36='Tabla Impacto'!$D$11),"Leve",IF(OR(K36='Tabla Impacto'!$C$12,K36='Tabla Impacto'!$D$12),"Menor",IF(OR(K36='Tabla Impacto'!$C$13,K36='Tabla Impacto'!$D$13),"Moderado",IF(OR(K36='Tabla Impacto'!$C$14,K36='Tabla Impacto'!$D$14),"Mayor",IF(OR(K36='Tabla Impacto'!$C$15,K36='Tabla Impacto'!$D$15),"Catastrófico","")))))</f>
        <v/>
      </c>
      <c r="M36" s="345" t="str">
        <f>IF(L36="","",IF(L36="Leve",0.2,IF(L36="Menor",0.4,IF(L36="Moderado",0.6,IF(L36="Mayor",0.8,IF(L36="Catastrófico",1,))))))</f>
        <v/>
      </c>
      <c r="N36" s="367" t="str">
        <f>IF(OR(AND(H36="Muy Baja",L36="Leve"),AND(H36="Muy Baja",L36="Menor"),AND(H36="Baja",L36="Leve")),"Bajo",IF(OR(AND(H36="Muy baja",L36="Moderado"),AND(H36="Baja",L36="Menor"),AND(H36="Baja",L36="Moderado"),AND(H36="Media",L36="Leve"),AND(H36="Media",L36="Menor"),AND(H36="Media",L36="Moderado"),AND(H36="Alta",L36="Leve"),AND(H36="Alta",L36="Menor")),"Moderado",IF(OR(AND(H36="Muy Baja",L36="Mayor"),AND(H36="Baja",L36="Mayor"),AND(H36="Media",L36="Mayor"),AND(H36="Alta",L36="Moderado"),AND(H36="Alta",L36="Mayor"),AND(H36="Muy Alta",L36="Leve"),AND(H36="Muy Alta",L36="Menor"),AND(H36="Muy Alta",L36="Moderado"),AND(H36="Muy Alta",L36="Mayor")),"Alto",IF(OR(AND(H36="Muy Baja",L36="Catastrófico"),AND(H36="Baja",L36="Catastrófico"),AND(H36="Media",L36="Catastrófico"),AND(H36="Alta",L36="Catastrófico"),AND(H36="Muy Alta",L36="Catastrófico")),"Extremo",""))))</f>
        <v/>
      </c>
      <c r="O36" s="106">
        <v>1</v>
      </c>
      <c r="P36" s="185"/>
      <c r="Q36" s="167"/>
      <c r="R36" s="175"/>
      <c r="S36" s="175"/>
      <c r="T36" s="176"/>
      <c r="U36" s="175"/>
      <c r="V36" s="175"/>
      <c r="W36" s="175"/>
      <c r="X36" s="164" t="str">
        <f>IFERROR(IF(Q36="Probabilidad",(I36-(+I36*T36)),IF(Q36="Impacto",I36,"")),"")</f>
        <v/>
      </c>
      <c r="Y36" s="177" t="str">
        <f>IFERROR(IF(X36="","",IF(X36&lt;=0.2,"Muy Baja",IF(X36&lt;=0.4,"Baja",IF(X36&lt;=0.6,"Media",IF(X36&lt;=0.8,"Alta","Muy Alta"))))),"")</f>
        <v/>
      </c>
      <c r="Z36" s="178" t="str">
        <f>+X36</f>
        <v/>
      </c>
      <c r="AA36" s="177" t="str">
        <f>IFERROR(IF(AB36="","",IF(AB36&lt;=0.2,"Leve",IF(AB36&lt;=0.4,"Menor",IF(AB36&lt;=0.6,"Moderado",IF(AB36&lt;=0.8,"Mayor","Catastrófico"))))),"")</f>
        <v/>
      </c>
      <c r="AB36" s="178" t="str">
        <f>IFERROR(IF(Q36="Impacto",(M36-(+M36*T36)),IF(Q36="Probabilidad",M36,"")),"")</f>
        <v/>
      </c>
      <c r="AC36" s="179" t="str">
        <f>IFERROR(IF(OR(AND(Y36="Muy Baja",AA36="Leve"),AND(Y36="Muy Baja",AA36="Menor"),AND(Y36="Baja",AA36="Leve")),"Bajo",IF(OR(AND(Y36="Muy baja",AA36="Moderado"),AND(Y36="Baja",AA36="Menor"),AND(Y36="Baja",AA36="Moderado"),AND(Y36="Media",AA36="Leve"),AND(Y36="Media",AA36="Menor"),AND(Y36="Media",AA36="Moderado"),AND(Y36="Alta",AA36="Leve"),AND(Y36="Alta",AA36="Menor")),"Moderado",IF(OR(AND(Y36="Muy Baja",AA36="Mayor"),AND(Y36="Baja",AA36="Mayor"),AND(Y36="Media",AA36="Mayor"),AND(Y36="Alta",AA36="Moderado"),AND(Y36="Alta",AA36="Mayor"),AND(Y36="Muy Alta",AA36="Leve"),AND(Y36="Muy Alta",AA36="Menor"),AND(Y36="Muy Alta",AA36="Moderado"),AND(Y36="Muy Alta",AA36="Mayor")),"Alto",IF(OR(AND(Y36="Muy Baja",AA36="Catastrófico"),AND(Y36="Baja",AA36="Catastrófico"),AND(Y36="Media",AA36="Catastrófico"),AND(Y36="Alta",AA36="Catastrófico"),AND(Y36="Muy Alta",AA36="Catastrófico")),"Extremo","")))),"")</f>
        <v/>
      </c>
      <c r="AD36" s="180"/>
      <c r="AE36" s="181"/>
      <c r="AF36" s="182"/>
      <c r="AG36" s="117"/>
      <c r="AH36" s="117"/>
      <c r="AI36" s="117"/>
      <c r="AJ36" s="115"/>
      <c r="AK36" s="116"/>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row>
    <row r="37" spans="1:69" ht="18" hidden="1" customHeight="1" x14ac:dyDescent="0.3">
      <c r="A37" s="331"/>
      <c r="B37" s="334"/>
      <c r="C37" s="334"/>
      <c r="D37" s="334"/>
      <c r="E37" s="337"/>
      <c r="F37" s="334"/>
      <c r="G37" s="340"/>
      <c r="H37" s="343"/>
      <c r="I37" s="346"/>
      <c r="J37" s="365"/>
      <c r="K37" s="346">
        <f>IF(NOT(ISERROR(MATCH(J37,_xlfn.ANCHORARRAY(E48),0))),I50&amp;"Por favor no seleccionar los criterios de impacto",J37)</f>
        <v>0</v>
      </c>
      <c r="L37" s="343"/>
      <c r="M37" s="346"/>
      <c r="N37" s="368"/>
      <c r="O37" s="106">
        <v>2</v>
      </c>
      <c r="P37" s="185"/>
      <c r="Q37" s="107" t="str">
        <f>IF(OR(R37="Preventivo",R37="Detectivo"),"Probabilidad",IF(R37="Correctivo","Impacto",""))</f>
        <v/>
      </c>
      <c r="R37" s="108"/>
      <c r="S37" s="108"/>
      <c r="T37" s="109" t="str">
        <f t="shared" ref="T37:T41" si="29">IF(AND(R37="Preventivo",S37="Automático"),"50%",IF(AND(R37="Preventivo",S37="Manual"),"40%",IF(AND(R37="Detectivo",S37="Automático"),"40%",IF(AND(R37="Detectivo",S37="Manual"),"30%",IF(AND(R37="Correctivo",S37="Automático"),"35%",IF(AND(R37="Correctivo",S37="Manual"),"25%",""))))))</f>
        <v/>
      </c>
      <c r="U37" s="108"/>
      <c r="V37" s="108"/>
      <c r="W37" s="108"/>
      <c r="X37" s="110" t="str">
        <f>IFERROR(IF(AND(Q36="Probabilidad",Q37="Probabilidad"),(Z36-(+Z36*T37)),IF(Q37="Probabilidad",(I36-(+I36*T37)),IF(Q37="Impacto",Z36,""))),"")</f>
        <v/>
      </c>
      <c r="Y37" s="111" t="str">
        <f t="shared" si="1"/>
        <v/>
      </c>
      <c r="Z37" s="112" t="str">
        <f t="shared" ref="Z37:Z41" si="30">+X37</f>
        <v/>
      </c>
      <c r="AA37" s="111" t="str">
        <f t="shared" si="3"/>
        <v/>
      </c>
      <c r="AB37" s="112" t="str">
        <f>IFERROR(IF(AND(Q36="Impacto",Q37="Impacto"),(AB36-(+AB36*T37)),IF(Q37="Impacto",(M36-(+M36*T37)),IF(Q37="Probabilidad",AB36,""))),"")</f>
        <v/>
      </c>
      <c r="AC37" s="113" t="str">
        <f t="shared" ref="AC37:AC38" si="31">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14"/>
      <c r="AE37" s="115"/>
      <c r="AF37" s="116"/>
      <c r="AG37" s="117"/>
      <c r="AH37" s="117"/>
      <c r="AI37" s="117"/>
      <c r="AJ37" s="115"/>
      <c r="AK37" s="116"/>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row>
    <row r="38" spans="1:69" ht="18" hidden="1" customHeight="1" x14ac:dyDescent="0.3">
      <c r="A38" s="331"/>
      <c r="B38" s="334"/>
      <c r="C38" s="334"/>
      <c r="D38" s="334"/>
      <c r="E38" s="337"/>
      <c r="F38" s="334"/>
      <c r="G38" s="340"/>
      <c r="H38" s="343"/>
      <c r="I38" s="346"/>
      <c r="J38" s="365"/>
      <c r="K38" s="346">
        <f>IF(NOT(ISERROR(MATCH(J38,_xlfn.ANCHORARRAY(E49),0))),I51&amp;"Por favor no seleccionar los criterios de impacto",J38)</f>
        <v>0</v>
      </c>
      <c r="L38" s="343"/>
      <c r="M38" s="346"/>
      <c r="N38" s="368"/>
      <c r="O38" s="106">
        <v>3</v>
      </c>
      <c r="P38" s="186"/>
      <c r="Q38" s="107" t="str">
        <f>IF(OR(R38="Preventivo",R38="Detectivo"),"Probabilidad",IF(R38="Correctivo","Impacto",""))</f>
        <v/>
      </c>
      <c r="R38" s="108"/>
      <c r="S38" s="108"/>
      <c r="T38" s="109" t="str">
        <f t="shared" si="29"/>
        <v/>
      </c>
      <c r="U38" s="108"/>
      <c r="V38" s="108"/>
      <c r="W38" s="108"/>
      <c r="X38" s="110" t="str">
        <f>IFERROR(IF(AND(Q37="Probabilidad",Q38="Probabilidad"),(Z37-(+Z37*T38)),IF(AND(Q37="Impacto",Q38="Probabilidad"),(Z36-(+Z36*T38)),IF(Q38="Impacto",Z37,""))),"")</f>
        <v/>
      </c>
      <c r="Y38" s="111" t="str">
        <f t="shared" si="1"/>
        <v/>
      </c>
      <c r="Z38" s="112" t="str">
        <f t="shared" si="30"/>
        <v/>
      </c>
      <c r="AA38" s="111" t="str">
        <f t="shared" si="3"/>
        <v/>
      </c>
      <c r="AB38" s="112" t="str">
        <f>IFERROR(IF(AND(Q37="Impacto",Q38="Impacto"),(AB37-(+AB37*T38)),IF(AND(Q37="Probabilidad",Q38="Impacto"),(AB36-(+AB36*T38)),IF(Q38="Probabilidad",AB37,""))),"")</f>
        <v/>
      </c>
      <c r="AC38" s="113" t="str">
        <f t="shared" si="31"/>
        <v/>
      </c>
      <c r="AD38" s="114"/>
      <c r="AE38" s="115"/>
      <c r="AF38" s="116"/>
      <c r="AG38" s="117"/>
      <c r="AH38" s="117"/>
      <c r="AI38" s="117"/>
      <c r="AJ38" s="115"/>
      <c r="AK38" s="116"/>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row>
    <row r="39" spans="1:69" ht="18" hidden="1" customHeight="1" x14ac:dyDescent="0.3">
      <c r="A39" s="331"/>
      <c r="B39" s="334"/>
      <c r="C39" s="334"/>
      <c r="D39" s="334"/>
      <c r="E39" s="337"/>
      <c r="F39" s="334"/>
      <c r="G39" s="340"/>
      <c r="H39" s="343"/>
      <c r="I39" s="346"/>
      <c r="J39" s="365"/>
      <c r="K39" s="346">
        <f>IF(NOT(ISERROR(MATCH(J39,_xlfn.ANCHORARRAY(E50),0))),I52&amp;"Por favor no seleccionar los criterios de impacto",J39)</f>
        <v>0</v>
      </c>
      <c r="L39" s="343"/>
      <c r="M39" s="346"/>
      <c r="N39" s="368"/>
      <c r="O39" s="106">
        <v>4</v>
      </c>
      <c r="P39" s="185"/>
      <c r="Q39" s="107" t="str">
        <f t="shared" ref="Q39:Q41" si="32">IF(OR(R39="Preventivo",R39="Detectivo"),"Probabilidad",IF(R39="Correctivo","Impacto",""))</f>
        <v/>
      </c>
      <c r="R39" s="108"/>
      <c r="S39" s="108"/>
      <c r="T39" s="109" t="str">
        <f t="shared" si="29"/>
        <v/>
      </c>
      <c r="U39" s="108"/>
      <c r="V39" s="108"/>
      <c r="W39" s="108"/>
      <c r="X39" s="110" t="str">
        <f t="shared" ref="X39:X41" si="33">IFERROR(IF(AND(Q38="Probabilidad",Q39="Probabilidad"),(Z38-(+Z38*T39)),IF(AND(Q38="Impacto",Q39="Probabilidad"),(Z37-(+Z37*T39)),IF(Q39="Impacto",Z38,""))),"")</f>
        <v/>
      </c>
      <c r="Y39" s="111" t="str">
        <f t="shared" si="1"/>
        <v/>
      </c>
      <c r="Z39" s="112" t="str">
        <f t="shared" si="30"/>
        <v/>
      </c>
      <c r="AA39" s="111" t="str">
        <f t="shared" si="3"/>
        <v/>
      </c>
      <c r="AB39" s="112" t="str">
        <f t="shared" ref="AB39:AB41" si="34">IFERROR(IF(AND(Q38="Impacto",Q39="Impacto"),(AB38-(+AB38*T39)),IF(AND(Q38="Probabilidad",Q39="Impacto"),(AB37-(+AB37*T39)),IF(Q39="Probabilidad",AB38,""))),"")</f>
        <v/>
      </c>
      <c r="AC39" s="113" t="str">
        <f>IFERROR(IF(OR(AND(Y39="Muy Baja",AA39="Leve"),AND(Y39="Muy Baja",AA39="Menor"),AND(Y39="Baja",AA39="Leve")),"Bajo",IF(OR(AND(Y39="Muy baja",AA39="Moderado"),AND(Y39="Baja",AA39="Menor"),AND(Y39="Baja",AA39="Moderado"),AND(Y39="Media",AA39="Leve"),AND(Y39="Media",AA39="Menor"),AND(Y39="Media",AA39="Moderado"),AND(Y39="Alta",AA39="Leve"),AND(Y39="Alta",AA39="Menor")),"Moderado",IF(OR(AND(Y39="Muy Baja",AA39="Mayor"),AND(Y39="Baja",AA39="Mayor"),AND(Y39="Media",AA39="Mayor"),AND(Y39="Alta",AA39="Moderado"),AND(Y39="Alta",AA39="Mayor"),AND(Y39="Muy Alta",AA39="Leve"),AND(Y39="Muy Alta",AA39="Menor"),AND(Y39="Muy Alta",AA39="Moderado"),AND(Y39="Muy Alta",AA39="Mayor")),"Alto",IF(OR(AND(Y39="Muy Baja",AA39="Catastrófico"),AND(Y39="Baja",AA39="Catastrófico"),AND(Y39="Media",AA39="Catastrófico"),AND(Y39="Alta",AA39="Catastrófico"),AND(Y39="Muy Alta",AA39="Catastrófico")),"Extremo","")))),"")</f>
        <v/>
      </c>
      <c r="AD39" s="114"/>
      <c r="AE39" s="115"/>
      <c r="AF39" s="116"/>
      <c r="AG39" s="117"/>
      <c r="AH39" s="117"/>
      <c r="AI39" s="117"/>
      <c r="AJ39" s="115"/>
      <c r="AK39" s="116"/>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row>
    <row r="40" spans="1:69" ht="18" hidden="1" customHeight="1" x14ac:dyDescent="0.3">
      <c r="A40" s="331"/>
      <c r="B40" s="334"/>
      <c r="C40" s="334"/>
      <c r="D40" s="334"/>
      <c r="E40" s="337"/>
      <c r="F40" s="334"/>
      <c r="G40" s="340"/>
      <c r="H40" s="343"/>
      <c r="I40" s="346"/>
      <c r="J40" s="365"/>
      <c r="K40" s="346">
        <f>IF(NOT(ISERROR(MATCH(J40,_xlfn.ANCHORARRAY(E51),0))),I53&amp;"Por favor no seleccionar los criterios de impacto",J40)</f>
        <v>0</v>
      </c>
      <c r="L40" s="343"/>
      <c r="M40" s="346"/>
      <c r="N40" s="368"/>
      <c r="O40" s="106">
        <v>5</v>
      </c>
      <c r="P40" s="185"/>
      <c r="Q40" s="107" t="str">
        <f t="shared" si="32"/>
        <v/>
      </c>
      <c r="R40" s="108"/>
      <c r="S40" s="108"/>
      <c r="T40" s="109" t="str">
        <f t="shared" si="29"/>
        <v/>
      </c>
      <c r="U40" s="108"/>
      <c r="V40" s="108"/>
      <c r="W40" s="108"/>
      <c r="X40" s="110" t="str">
        <f t="shared" si="33"/>
        <v/>
      </c>
      <c r="Y40" s="111" t="str">
        <f t="shared" si="1"/>
        <v/>
      </c>
      <c r="Z40" s="112" t="str">
        <f t="shared" si="30"/>
        <v/>
      </c>
      <c r="AA40" s="111" t="str">
        <f t="shared" si="3"/>
        <v/>
      </c>
      <c r="AB40" s="112" t="str">
        <f t="shared" si="34"/>
        <v/>
      </c>
      <c r="AC40" s="113" t="str">
        <f t="shared" ref="AC40:AC41" si="35">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14"/>
      <c r="AE40" s="115"/>
      <c r="AF40" s="116"/>
      <c r="AG40" s="117"/>
      <c r="AH40" s="117"/>
      <c r="AI40" s="117"/>
      <c r="AJ40" s="115"/>
      <c r="AK40" s="116"/>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row>
    <row r="41" spans="1:69" ht="18" hidden="1" customHeight="1" x14ac:dyDescent="0.3">
      <c r="A41" s="332"/>
      <c r="B41" s="335"/>
      <c r="C41" s="335"/>
      <c r="D41" s="335"/>
      <c r="E41" s="338"/>
      <c r="F41" s="335"/>
      <c r="G41" s="341"/>
      <c r="H41" s="344"/>
      <c r="I41" s="347"/>
      <c r="J41" s="366"/>
      <c r="K41" s="347">
        <f>IF(NOT(ISERROR(MATCH(J41,_xlfn.ANCHORARRAY(E52),0))),I54&amp;"Por favor no seleccionar los criterios de impacto",J41)</f>
        <v>0</v>
      </c>
      <c r="L41" s="344"/>
      <c r="M41" s="347"/>
      <c r="N41" s="369"/>
      <c r="O41" s="106">
        <v>6</v>
      </c>
      <c r="P41" s="185"/>
      <c r="Q41" s="107" t="str">
        <f t="shared" si="32"/>
        <v/>
      </c>
      <c r="R41" s="108"/>
      <c r="S41" s="108"/>
      <c r="T41" s="109" t="str">
        <f t="shared" si="29"/>
        <v/>
      </c>
      <c r="U41" s="108"/>
      <c r="V41" s="108"/>
      <c r="W41" s="108"/>
      <c r="X41" s="110" t="str">
        <f t="shared" si="33"/>
        <v/>
      </c>
      <c r="Y41" s="111" t="str">
        <f t="shared" si="1"/>
        <v/>
      </c>
      <c r="Z41" s="112" t="str">
        <f t="shared" si="30"/>
        <v/>
      </c>
      <c r="AA41" s="111" t="str">
        <f t="shared" si="3"/>
        <v/>
      </c>
      <c r="AB41" s="112" t="str">
        <f t="shared" si="34"/>
        <v/>
      </c>
      <c r="AC41" s="113" t="str">
        <f t="shared" si="35"/>
        <v/>
      </c>
      <c r="AD41" s="114"/>
      <c r="AE41" s="115"/>
      <c r="AF41" s="116"/>
      <c r="AG41" s="117"/>
      <c r="AH41" s="117"/>
      <c r="AI41" s="117"/>
      <c r="AJ41" s="115"/>
      <c r="AK41" s="116"/>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row>
    <row r="42" spans="1:69" ht="18" hidden="1" customHeight="1" x14ac:dyDescent="0.3">
      <c r="A42" s="330">
        <v>6</v>
      </c>
      <c r="B42" s="333"/>
      <c r="C42" s="333"/>
      <c r="D42" s="333"/>
      <c r="E42" s="336"/>
      <c r="F42" s="333"/>
      <c r="G42" s="339"/>
      <c r="H42" s="342" t="str">
        <f>IF(G42&lt;=0,"",IF(G42&lt;=2,"Muy Baja",IF(G42&lt;=24,"Baja",IF(G42&lt;=500,"Media",IF(G42&lt;=5000,"Alta","Muy Alta")))))</f>
        <v/>
      </c>
      <c r="I42" s="345" t="str">
        <f>IF(H42="","",IF(H42="Muy Baja",0.2,IF(H42="Baja",0.4,IF(H42="Media",0.6,IF(H42="Alta",0.8,IF(H42="Muy Alta",1,))))))</f>
        <v/>
      </c>
      <c r="J42" s="364"/>
      <c r="K42" s="345">
        <f>IF(NOT(ISERROR(MATCH(J42,'Tabla Impacto'!$B$221:$B$223,0))),'Tabla Impacto'!$F$223&amp;"Por favor no seleccionar los criterios de impacto(Afectación Económica o presupuestal y Pérdida Reputacional)",J42)</f>
        <v>0</v>
      </c>
      <c r="L42" s="342" t="str">
        <f>IF(OR(K42='Tabla Impacto'!$C$11,K42='Tabla Impacto'!$D$11),"Leve",IF(OR(K42='Tabla Impacto'!$C$12,K42='Tabla Impacto'!$D$12),"Menor",IF(OR(K42='Tabla Impacto'!$C$13,K42='Tabla Impacto'!$D$13),"Moderado",IF(OR(K42='Tabla Impacto'!$C$14,K42='Tabla Impacto'!$D$14),"Mayor",IF(OR(K42='Tabla Impacto'!$C$15,K42='Tabla Impacto'!$D$15),"Catastrófico","")))))</f>
        <v/>
      </c>
      <c r="M42" s="345" t="str">
        <f>IF(L42="","",IF(L42="Leve",0.2,IF(L42="Menor",0.4,IF(L42="Moderado",0.6,IF(L42="Mayor",0.8,IF(L42="Catastrófico",1,))))))</f>
        <v/>
      </c>
      <c r="N42" s="367" t="str">
        <f>IF(OR(AND(H42="Muy Baja",L42="Leve"),AND(H42="Muy Baja",L42="Menor"),AND(H42="Baja",L42="Leve")),"Bajo",IF(OR(AND(H42="Muy baja",L42="Moderado"),AND(H42="Baja",L42="Menor"),AND(H42="Baja",L42="Moderado"),AND(H42="Media",L42="Leve"),AND(H42="Media",L42="Menor"),AND(H42="Media",L42="Moderado"),AND(H42="Alta",L42="Leve"),AND(H42="Alta",L42="Menor")),"Moderado",IF(OR(AND(H42="Muy Baja",L42="Mayor"),AND(H42="Baja",L42="Mayor"),AND(H42="Media",L42="Mayor"),AND(H42="Alta",L42="Moderado"),AND(H42="Alta",L42="Mayor"),AND(H42="Muy Alta",L42="Leve"),AND(H42="Muy Alta",L42="Menor"),AND(H42="Muy Alta",L42="Moderado"),AND(H42="Muy Alta",L42="Mayor")),"Alto",IF(OR(AND(H42="Muy Baja",L42="Catastrófico"),AND(H42="Baja",L42="Catastrófico"),AND(H42="Media",L42="Catastrófico"),AND(H42="Alta",L42="Catastrófico"),AND(H42="Muy Alta",L42="Catastrófico")),"Extremo",""))))</f>
        <v/>
      </c>
      <c r="O42" s="106">
        <v>1</v>
      </c>
      <c r="P42" s="185"/>
      <c r="Q42" s="107"/>
      <c r="R42" s="108"/>
      <c r="S42" s="108"/>
      <c r="T42" s="109"/>
      <c r="U42" s="108"/>
      <c r="V42" s="108"/>
      <c r="W42" s="108"/>
      <c r="X42" s="110" t="str">
        <f>IFERROR(IF(Q42="Probabilidad",(I42-(+I42*T42)),IF(Q42="Impacto",I42,"")),"")</f>
        <v/>
      </c>
      <c r="Y42" s="111" t="str">
        <f>IFERROR(IF(X42="","",IF(X42&lt;=0.2,"Muy Baja",IF(X42&lt;=0.4,"Baja",IF(X42&lt;=0.6,"Media",IF(X42&lt;=0.8,"Alta","Muy Alta"))))),"")</f>
        <v/>
      </c>
      <c r="Z42" s="112" t="str">
        <f>+X42</f>
        <v/>
      </c>
      <c r="AA42" s="111" t="str">
        <f>IFERROR(IF(AB42="","",IF(AB42&lt;=0.2,"Leve",IF(AB42&lt;=0.4,"Menor",IF(AB42&lt;=0.6,"Moderado",IF(AB42&lt;=0.8,"Mayor","Catastrófico"))))),"")</f>
        <v/>
      </c>
      <c r="AB42" s="112" t="str">
        <f>IFERROR(IF(Q42="Impacto",(M42-(+M42*T42)),IF(Q42="Probabilidad",M42,"")),"")</f>
        <v/>
      </c>
      <c r="AC42" s="113" t="str">
        <f>IFERROR(IF(OR(AND(Y42="Muy Baja",AA42="Leve"),AND(Y42="Muy Baja",AA42="Menor"),AND(Y42="Baja",AA42="Leve")),"Bajo",IF(OR(AND(Y42="Muy baja",AA42="Moderado"),AND(Y42="Baja",AA42="Menor"),AND(Y42="Baja",AA42="Moderado"),AND(Y42="Media",AA42="Leve"),AND(Y42="Media",AA42="Menor"),AND(Y42="Media",AA42="Moderado"),AND(Y42="Alta",AA42="Leve"),AND(Y42="Alta",AA42="Menor")),"Moderado",IF(OR(AND(Y42="Muy Baja",AA42="Mayor"),AND(Y42="Baja",AA42="Mayor"),AND(Y42="Media",AA42="Mayor"),AND(Y42="Alta",AA42="Moderado"),AND(Y42="Alta",AA42="Mayor"),AND(Y42="Muy Alta",AA42="Leve"),AND(Y42="Muy Alta",AA42="Menor"),AND(Y42="Muy Alta",AA42="Moderado"),AND(Y42="Muy Alta",AA42="Mayor")),"Alto",IF(OR(AND(Y42="Muy Baja",AA42="Catastrófico"),AND(Y42="Baja",AA42="Catastrófico"),AND(Y42="Media",AA42="Catastrófico"),AND(Y42="Alta",AA42="Catastrófico"),AND(Y42="Muy Alta",AA42="Catastrófico")),"Extremo","")))),"")</f>
        <v/>
      </c>
      <c r="AD42" s="114"/>
      <c r="AE42" s="181"/>
      <c r="AF42" s="115"/>
      <c r="AG42" s="117"/>
      <c r="AH42" s="117"/>
      <c r="AI42" s="117"/>
      <c r="AJ42" s="115"/>
      <c r="AK42" s="116"/>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row>
    <row r="43" spans="1:69" ht="18" hidden="1" customHeight="1" x14ac:dyDescent="0.3">
      <c r="A43" s="331"/>
      <c r="B43" s="334"/>
      <c r="C43" s="334"/>
      <c r="D43" s="334"/>
      <c r="E43" s="337"/>
      <c r="F43" s="334"/>
      <c r="G43" s="340"/>
      <c r="H43" s="343"/>
      <c r="I43" s="346"/>
      <c r="J43" s="365"/>
      <c r="K43" s="346">
        <f>IF(NOT(ISERROR(MATCH(J43,_xlfn.ANCHORARRAY(E54),0))),I56&amp;"Por favor no seleccionar los criterios de impacto",J43)</f>
        <v>0</v>
      </c>
      <c r="L43" s="343"/>
      <c r="M43" s="346"/>
      <c r="N43" s="368"/>
      <c r="O43" s="106">
        <v>2</v>
      </c>
      <c r="P43" s="185"/>
      <c r="Q43" s="107" t="str">
        <f>IF(OR(R43="Preventivo",R43="Detectivo"),"Probabilidad",IF(R43="Correctivo","Impacto",""))</f>
        <v/>
      </c>
      <c r="R43" s="108"/>
      <c r="S43" s="108"/>
      <c r="T43" s="109" t="str">
        <f t="shared" ref="T43:T47" si="36">IF(AND(R43="Preventivo",S43="Automático"),"50%",IF(AND(R43="Preventivo",S43="Manual"),"40%",IF(AND(R43="Detectivo",S43="Automático"),"40%",IF(AND(R43="Detectivo",S43="Manual"),"30%",IF(AND(R43="Correctivo",S43="Automático"),"35%",IF(AND(R43="Correctivo",S43="Manual"),"25%",""))))))</f>
        <v/>
      </c>
      <c r="U43" s="108"/>
      <c r="V43" s="108"/>
      <c r="W43" s="108"/>
      <c r="X43" s="110" t="str">
        <f>IFERROR(IF(AND(Q42="Probabilidad",Q43="Probabilidad"),(Z42-(+Z42*T43)),IF(Q43="Probabilidad",(I42-(+I42*T43)),IF(Q43="Impacto",Z42,""))),"")</f>
        <v/>
      </c>
      <c r="Y43" s="111" t="str">
        <f t="shared" si="1"/>
        <v/>
      </c>
      <c r="Z43" s="112" t="str">
        <f t="shared" ref="Z43:Z47" si="37">+X43</f>
        <v/>
      </c>
      <c r="AA43" s="111" t="str">
        <f t="shared" si="3"/>
        <v/>
      </c>
      <c r="AB43" s="112" t="str">
        <f>IFERROR(IF(AND(Q42="Impacto",Q43="Impacto"),(AB42-(+AB42*T43)),IF(Q43="Impacto",(M42-(+M42*T43)),IF(Q43="Probabilidad",AB42,""))),"")</f>
        <v/>
      </c>
      <c r="AC43" s="113" t="str">
        <f t="shared" ref="AC43:AC44" si="38">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14"/>
      <c r="AE43" s="115"/>
      <c r="AF43" s="116"/>
      <c r="AG43" s="117"/>
      <c r="AH43" s="117"/>
      <c r="AI43" s="117"/>
      <c r="AJ43" s="115"/>
      <c r="AK43" s="116"/>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row>
    <row r="44" spans="1:69" ht="18" hidden="1" customHeight="1" x14ac:dyDescent="0.3">
      <c r="A44" s="331"/>
      <c r="B44" s="334"/>
      <c r="C44" s="334"/>
      <c r="D44" s="334"/>
      <c r="E44" s="337"/>
      <c r="F44" s="334"/>
      <c r="G44" s="340"/>
      <c r="H44" s="343"/>
      <c r="I44" s="346"/>
      <c r="J44" s="365"/>
      <c r="K44" s="346">
        <f>IF(NOT(ISERROR(MATCH(J44,_xlfn.ANCHORARRAY(E55),0))),I57&amp;"Por favor no seleccionar los criterios de impacto",J44)</f>
        <v>0</v>
      </c>
      <c r="L44" s="343"/>
      <c r="M44" s="346"/>
      <c r="N44" s="368"/>
      <c r="O44" s="106">
        <v>3</v>
      </c>
      <c r="P44" s="186"/>
      <c r="Q44" s="107" t="str">
        <f>IF(OR(R44="Preventivo",R44="Detectivo"),"Probabilidad",IF(R44="Correctivo","Impacto",""))</f>
        <v/>
      </c>
      <c r="R44" s="108"/>
      <c r="S44" s="108"/>
      <c r="T44" s="109" t="str">
        <f t="shared" si="36"/>
        <v/>
      </c>
      <c r="U44" s="108"/>
      <c r="V44" s="108"/>
      <c r="W44" s="108"/>
      <c r="X44" s="110" t="str">
        <f>IFERROR(IF(AND(Q43="Probabilidad",Q44="Probabilidad"),(Z43-(+Z43*T44)),IF(AND(Q43="Impacto",Q44="Probabilidad"),(Z42-(+Z42*T44)),IF(Q44="Impacto",Z43,""))),"")</f>
        <v/>
      </c>
      <c r="Y44" s="111" t="str">
        <f t="shared" si="1"/>
        <v/>
      </c>
      <c r="Z44" s="112" t="str">
        <f t="shared" si="37"/>
        <v/>
      </c>
      <c r="AA44" s="111" t="str">
        <f t="shared" si="3"/>
        <v/>
      </c>
      <c r="AB44" s="112" t="str">
        <f>IFERROR(IF(AND(Q43="Impacto",Q44="Impacto"),(AB43-(+AB43*T44)),IF(AND(Q43="Probabilidad",Q44="Impacto"),(AB42-(+AB42*T44)),IF(Q44="Probabilidad",AB43,""))),"")</f>
        <v/>
      </c>
      <c r="AC44" s="113" t="str">
        <f t="shared" si="38"/>
        <v/>
      </c>
      <c r="AD44" s="114"/>
      <c r="AE44" s="115"/>
      <c r="AF44" s="116"/>
      <c r="AG44" s="117"/>
      <c r="AH44" s="117"/>
      <c r="AI44" s="117"/>
      <c r="AJ44" s="115"/>
      <c r="AK44" s="116"/>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row>
    <row r="45" spans="1:69" ht="18" hidden="1" customHeight="1" x14ac:dyDescent="0.3">
      <c r="A45" s="331"/>
      <c r="B45" s="334"/>
      <c r="C45" s="334"/>
      <c r="D45" s="334"/>
      <c r="E45" s="337"/>
      <c r="F45" s="334"/>
      <c r="G45" s="340"/>
      <c r="H45" s="343"/>
      <c r="I45" s="346"/>
      <c r="J45" s="365"/>
      <c r="K45" s="346">
        <f>IF(NOT(ISERROR(MATCH(J45,_xlfn.ANCHORARRAY(E56),0))),I58&amp;"Por favor no seleccionar los criterios de impacto",J45)</f>
        <v>0</v>
      </c>
      <c r="L45" s="343"/>
      <c r="M45" s="346"/>
      <c r="N45" s="368"/>
      <c r="O45" s="106">
        <v>4</v>
      </c>
      <c r="P45" s="185"/>
      <c r="Q45" s="107" t="str">
        <f t="shared" ref="Q45:Q47" si="39">IF(OR(R45="Preventivo",R45="Detectivo"),"Probabilidad",IF(R45="Correctivo","Impacto",""))</f>
        <v/>
      </c>
      <c r="R45" s="108"/>
      <c r="S45" s="108"/>
      <c r="T45" s="109" t="str">
        <f t="shared" si="36"/>
        <v/>
      </c>
      <c r="U45" s="108"/>
      <c r="V45" s="108"/>
      <c r="W45" s="108"/>
      <c r="X45" s="110" t="str">
        <f t="shared" ref="X45:X47" si="40">IFERROR(IF(AND(Q44="Probabilidad",Q45="Probabilidad"),(Z44-(+Z44*T45)),IF(AND(Q44="Impacto",Q45="Probabilidad"),(Z43-(+Z43*T45)),IF(Q45="Impacto",Z44,""))),"")</f>
        <v/>
      </c>
      <c r="Y45" s="111" t="str">
        <f t="shared" si="1"/>
        <v/>
      </c>
      <c r="Z45" s="112" t="str">
        <f t="shared" si="37"/>
        <v/>
      </c>
      <c r="AA45" s="111" t="str">
        <f t="shared" si="3"/>
        <v/>
      </c>
      <c r="AB45" s="112" t="str">
        <f t="shared" ref="AB45:AB47" si="41">IFERROR(IF(AND(Q44="Impacto",Q45="Impacto"),(AB44-(+AB44*T45)),IF(AND(Q44="Probabilidad",Q45="Impacto"),(AB43-(+AB43*T45)),IF(Q45="Probabilidad",AB44,""))),"")</f>
        <v/>
      </c>
      <c r="AC45" s="113"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14"/>
      <c r="AE45" s="115"/>
      <c r="AF45" s="116"/>
      <c r="AG45" s="117"/>
      <c r="AH45" s="117"/>
      <c r="AI45" s="117"/>
      <c r="AJ45" s="115"/>
      <c r="AK45" s="116"/>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row>
    <row r="46" spans="1:69" ht="18" hidden="1" customHeight="1" x14ac:dyDescent="0.3">
      <c r="A46" s="331"/>
      <c r="B46" s="334"/>
      <c r="C46" s="334"/>
      <c r="D46" s="334"/>
      <c r="E46" s="337"/>
      <c r="F46" s="334"/>
      <c r="G46" s="340"/>
      <c r="H46" s="343"/>
      <c r="I46" s="346"/>
      <c r="J46" s="365"/>
      <c r="K46" s="346">
        <f>IF(NOT(ISERROR(MATCH(J46,_xlfn.ANCHORARRAY(E57),0))),I59&amp;"Por favor no seleccionar los criterios de impacto",J46)</f>
        <v>0</v>
      </c>
      <c r="L46" s="343"/>
      <c r="M46" s="346"/>
      <c r="N46" s="368"/>
      <c r="O46" s="106">
        <v>5</v>
      </c>
      <c r="P46" s="185"/>
      <c r="Q46" s="107" t="str">
        <f t="shared" si="39"/>
        <v/>
      </c>
      <c r="R46" s="108"/>
      <c r="S46" s="108"/>
      <c r="T46" s="109" t="str">
        <f t="shared" si="36"/>
        <v/>
      </c>
      <c r="U46" s="108"/>
      <c r="V46" s="108"/>
      <c r="W46" s="108"/>
      <c r="X46" s="110" t="str">
        <f t="shared" si="40"/>
        <v/>
      </c>
      <c r="Y46" s="111" t="str">
        <f t="shared" si="1"/>
        <v/>
      </c>
      <c r="Z46" s="112" t="str">
        <f t="shared" si="37"/>
        <v/>
      </c>
      <c r="AA46" s="111" t="str">
        <f t="shared" si="3"/>
        <v/>
      </c>
      <c r="AB46" s="112" t="str">
        <f t="shared" si="41"/>
        <v/>
      </c>
      <c r="AC46" s="113" t="str">
        <f t="shared" ref="AC46" si="42">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14"/>
      <c r="AE46" s="115"/>
      <c r="AF46" s="116"/>
      <c r="AG46" s="117"/>
      <c r="AH46" s="117"/>
      <c r="AI46" s="117"/>
      <c r="AJ46" s="115"/>
      <c r="AK46" s="116"/>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row>
    <row r="47" spans="1:69" ht="18" hidden="1" customHeight="1" x14ac:dyDescent="0.3">
      <c r="A47" s="332"/>
      <c r="B47" s="335"/>
      <c r="C47" s="335"/>
      <c r="D47" s="335"/>
      <c r="E47" s="338"/>
      <c r="F47" s="335"/>
      <c r="G47" s="341"/>
      <c r="H47" s="344"/>
      <c r="I47" s="347"/>
      <c r="J47" s="366"/>
      <c r="K47" s="347">
        <f>IF(NOT(ISERROR(MATCH(J47,_xlfn.ANCHORARRAY(E58),0))),I60&amp;"Por favor no seleccionar los criterios de impacto",J47)</f>
        <v>0</v>
      </c>
      <c r="L47" s="344"/>
      <c r="M47" s="347"/>
      <c r="N47" s="369"/>
      <c r="O47" s="106">
        <v>6</v>
      </c>
      <c r="P47" s="185"/>
      <c r="Q47" s="107" t="str">
        <f t="shared" si="39"/>
        <v/>
      </c>
      <c r="R47" s="108"/>
      <c r="S47" s="108"/>
      <c r="T47" s="109" t="str">
        <f t="shared" si="36"/>
        <v/>
      </c>
      <c r="U47" s="108"/>
      <c r="V47" s="108"/>
      <c r="W47" s="108"/>
      <c r="X47" s="110" t="str">
        <f t="shared" si="40"/>
        <v/>
      </c>
      <c r="Y47" s="111" t="str">
        <f t="shared" si="1"/>
        <v/>
      </c>
      <c r="Z47" s="112" t="str">
        <f t="shared" si="37"/>
        <v/>
      </c>
      <c r="AA47" s="111" t="str">
        <f>IFERROR(IF(AB47="","",IF(AB47&lt;=0.2,"Leve",IF(AB47&lt;=0.4,"Menor",IF(AB47&lt;=0.6,"Moderado",IF(AB47&lt;=0.8,"Mayor","Catastrófico"))))),"")</f>
        <v/>
      </c>
      <c r="AB47" s="112" t="str">
        <f t="shared" si="41"/>
        <v/>
      </c>
      <c r="AC47" s="113" t="str">
        <f>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14"/>
      <c r="AE47" s="115"/>
      <c r="AF47" s="116"/>
      <c r="AG47" s="117"/>
      <c r="AH47" s="117"/>
      <c r="AI47" s="117"/>
      <c r="AJ47" s="115"/>
      <c r="AK47" s="116"/>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row>
    <row r="48" spans="1:69" ht="18" hidden="1" customHeight="1" x14ac:dyDescent="0.3">
      <c r="A48" s="330">
        <v>7</v>
      </c>
      <c r="B48" s="333"/>
      <c r="C48" s="333"/>
      <c r="D48" s="333"/>
      <c r="E48" s="336"/>
      <c r="F48" s="333"/>
      <c r="G48" s="339"/>
      <c r="H48" s="342" t="str">
        <f>IF(G48&lt;=0,"",IF(G48&lt;=2,"Muy Baja",IF(G48&lt;=24,"Baja",IF(G48&lt;=500,"Media",IF(G48&lt;=5000,"Alta","Muy Alta")))))</f>
        <v/>
      </c>
      <c r="I48" s="345" t="str">
        <f>IF(H48="","",IF(H48="Muy Baja",0.2,IF(H48="Baja",0.4,IF(H48="Media",0.6,IF(H48="Alta",0.8,IF(H48="Muy Alta",1,))))))</f>
        <v/>
      </c>
      <c r="J48" s="364"/>
      <c r="K48" s="345">
        <f>IF(NOT(ISERROR(MATCH(J48,'Tabla Impacto'!$B$221:$B$223,0))),'Tabla Impacto'!$F$223&amp;"Por favor no seleccionar los criterios de impacto(Afectación Económica o presupuestal y Pérdida Reputacional)",J48)</f>
        <v>0</v>
      </c>
      <c r="L48" s="342" t="str">
        <f>IF(OR(K48='Tabla Impacto'!$C$11,K48='Tabla Impacto'!$D$11),"Leve",IF(OR(K48='Tabla Impacto'!$C$12,K48='Tabla Impacto'!$D$12),"Menor",IF(OR(K48='Tabla Impacto'!$C$13,K48='Tabla Impacto'!$D$13),"Moderado",IF(OR(K48='Tabla Impacto'!$C$14,K48='Tabla Impacto'!$D$14),"Mayor",IF(OR(K48='Tabla Impacto'!$C$15,K48='Tabla Impacto'!$D$15),"Catastrófico","")))))</f>
        <v/>
      </c>
      <c r="M48" s="345" t="str">
        <f>IF(L48="","",IF(L48="Leve",0.2,IF(L48="Menor",0.4,IF(L48="Moderado",0.6,IF(L48="Mayor",0.8,IF(L48="Catastrófico",1,))))))</f>
        <v/>
      </c>
      <c r="N48" s="367" t="str">
        <f>IF(OR(AND(H48="Muy Baja",L48="Leve"),AND(H48="Muy Baja",L48="Menor"),AND(H48="Baja",L48="Leve")),"Bajo",IF(OR(AND(H48="Muy baja",L48="Moderado"),AND(H48="Baja",L48="Menor"),AND(H48="Baja",L48="Moderado"),AND(H48="Media",L48="Leve"),AND(H48="Media",L48="Menor"),AND(H48="Media",L48="Moderado"),AND(H48="Alta",L48="Leve"),AND(H48="Alta",L48="Menor")),"Moderado",IF(OR(AND(H48="Muy Baja",L48="Mayor"),AND(H48="Baja",L48="Mayor"),AND(H48="Media",L48="Mayor"),AND(H48="Alta",L48="Moderado"),AND(H48="Alta",L48="Mayor"),AND(H48="Muy Alta",L48="Leve"),AND(H48="Muy Alta",L48="Menor"),AND(H48="Muy Alta",L48="Moderado"),AND(H48="Muy Alta",L48="Mayor")),"Alto",IF(OR(AND(H48="Muy Baja",L48="Catastrófico"),AND(H48="Baja",L48="Catastrófico"),AND(H48="Media",L48="Catastrófico"),AND(H48="Alta",L48="Catastrófico"),AND(H48="Muy Alta",L48="Catastrófico")),"Extremo",""))))</f>
        <v/>
      </c>
      <c r="O48" s="106">
        <v>1</v>
      </c>
      <c r="P48" s="185"/>
      <c r="Q48" s="167" t="str">
        <f>IF(OR(R48="Preventivo",R48="Detectivo"),"Probabilidad",IF(R48="Correctivo","Impacto",""))</f>
        <v/>
      </c>
      <c r="R48" s="175"/>
      <c r="S48" s="175"/>
      <c r="T48" s="176" t="str">
        <f>IF(AND(R48="Preventivo",S48="Automático"),"50%",IF(AND(R48="Preventivo",S48="Manual"),"40%",IF(AND(R48="Detectivo",S48="Automático"),"40%",IF(AND(R48="Detectivo",S48="Manual"),"30%",IF(AND(R48="Correctivo",S48="Automático"),"35%",IF(AND(R48="Correctivo",S48="Manual"),"25%",""))))))</f>
        <v/>
      </c>
      <c r="U48" s="175"/>
      <c r="V48" s="175"/>
      <c r="W48" s="175"/>
      <c r="X48" s="164" t="str">
        <f>IFERROR(IF(Q48="Probabilidad",(I48-(+I48*T48)),IF(Q48="Impacto",I48,"")),"")</f>
        <v/>
      </c>
      <c r="Y48" s="177" t="str">
        <f>IFERROR(IF(X48="","",IF(X48&lt;=0.2,"Muy Baja",IF(X48&lt;=0.4,"Baja",IF(X48&lt;=0.6,"Media",IF(X48&lt;=0.8,"Alta","Muy Alta"))))),"")</f>
        <v/>
      </c>
      <c r="Z48" s="178" t="str">
        <f>+X48</f>
        <v/>
      </c>
      <c r="AA48" s="177" t="str">
        <f>IFERROR(IF(AB48="","",IF(AB48&lt;=0.2,"Leve",IF(AB48&lt;=0.4,"Menor",IF(AB48&lt;=0.6,"Moderado",IF(AB48&lt;=0.8,"Mayor","Catastrófico"))))),"")</f>
        <v/>
      </c>
      <c r="AB48" s="178" t="str">
        <f>IFERROR(IF(Q48="Impacto",(M48-(+M48*T48)),IF(Q48="Probabilidad",M48,"")),"")</f>
        <v/>
      </c>
      <c r="AC48" s="179" t="str">
        <f>IFERROR(IF(OR(AND(Y48="Muy Baja",AA48="Leve"),AND(Y48="Muy Baja",AA48="Menor"),AND(Y48="Baja",AA48="Leve")),"Bajo",IF(OR(AND(Y48="Muy baja",AA48="Moderado"),AND(Y48="Baja",AA48="Menor"),AND(Y48="Baja",AA48="Moderado"),AND(Y48="Media",AA48="Leve"),AND(Y48="Media",AA48="Menor"),AND(Y48="Media",AA48="Moderado"),AND(Y48="Alta",AA48="Leve"),AND(Y48="Alta",AA48="Menor")),"Moderado",IF(OR(AND(Y48="Muy Baja",AA48="Mayor"),AND(Y48="Baja",AA48="Mayor"),AND(Y48="Media",AA48="Mayor"),AND(Y48="Alta",AA48="Moderado"),AND(Y48="Alta",AA48="Mayor"),AND(Y48="Muy Alta",AA48="Leve"),AND(Y48="Muy Alta",AA48="Menor"),AND(Y48="Muy Alta",AA48="Moderado"),AND(Y48="Muy Alta",AA48="Mayor")),"Alto",IF(OR(AND(Y48="Muy Baja",AA48="Catastrófico"),AND(Y48="Baja",AA48="Catastrófico"),AND(Y48="Media",AA48="Catastrófico"),AND(Y48="Alta",AA48="Catastrófico"),AND(Y48="Muy Alta",AA48="Catastrófico")),"Extremo","")))),"")</f>
        <v/>
      </c>
      <c r="AD48" s="180"/>
      <c r="AE48" s="115"/>
      <c r="AF48" s="115"/>
      <c r="AG48" s="117"/>
      <c r="AH48" s="117"/>
      <c r="AI48" s="117"/>
      <c r="AJ48" s="115"/>
      <c r="AK48" s="116"/>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row>
    <row r="49" spans="1:69" ht="18" hidden="1" customHeight="1" x14ac:dyDescent="0.3">
      <c r="A49" s="331"/>
      <c r="B49" s="334"/>
      <c r="C49" s="334"/>
      <c r="D49" s="334"/>
      <c r="E49" s="337"/>
      <c r="F49" s="334"/>
      <c r="G49" s="340"/>
      <c r="H49" s="343"/>
      <c r="I49" s="346"/>
      <c r="J49" s="365"/>
      <c r="K49" s="346">
        <f>IF(NOT(ISERROR(MATCH(J49,_xlfn.ANCHORARRAY(E60),0))),I62&amp;"Por favor no seleccionar los criterios de impacto",J49)</f>
        <v>0</v>
      </c>
      <c r="L49" s="343"/>
      <c r="M49" s="346"/>
      <c r="N49" s="368"/>
      <c r="O49" s="106">
        <v>2</v>
      </c>
      <c r="P49" s="185"/>
      <c r="Q49" s="167" t="str">
        <f>IF(OR(R49="Preventivo",R49="Detectivo"),"Probabilidad",IF(R49="Correctivo","Impacto",""))</f>
        <v/>
      </c>
      <c r="R49" s="175"/>
      <c r="S49" s="175"/>
      <c r="T49" s="176" t="str">
        <f t="shared" ref="T49:T53" si="43">IF(AND(R49="Preventivo",S49="Automático"),"50%",IF(AND(R49="Preventivo",S49="Manual"),"40%",IF(AND(R49="Detectivo",S49="Automático"),"40%",IF(AND(R49="Detectivo",S49="Manual"),"30%",IF(AND(R49="Correctivo",S49="Automático"),"35%",IF(AND(R49="Correctivo",S49="Manual"),"25%",""))))))</f>
        <v/>
      </c>
      <c r="U49" s="175"/>
      <c r="V49" s="175"/>
      <c r="W49" s="175"/>
      <c r="X49" s="164" t="str">
        <f>IFERROR(IF(AND(Q48="Probabilidad",Q49="Probabilidad"),(Z48-(+Z48*T49)),IF(Q49="Probabilidad",(I48-(+I48*T49)),IF(Q49="Impacto",Z48,""))),"")</f>
        <v/>
      </c>
      <c r="Y49" s="177" t="str">
        <f t="shared" si="1"/>
        <v/>
      </c>
      <c r="Z49" s="178" t="str">
        <f t="shared" ref="Z49:Z53" si="44">+X49</f>
        <v/>
      </c>
      <c r="AA49" s="177" t="str">
        <f t="shared" si="3"/>
        <v/>
      </c>
      <c r="AB49" s="178" t="str">
        <f>IFERROR(IF(AND(Q48="Impacto",Q49="Impacto"),(AB48-(+AB48*T49)),IF(Q49="Impacto",(M48-(+M48*T49)),IF(Q49="Probabilidad",AB48,""))),"")</f>
        <v/>
      </c>
      <c r="AC49" s="179" t="str">
        <f t="shared" ref="AC49:AC50" si="45">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80"/>
      <c r="AE49" s="115"/>
      <c r="AF49" s="116"/>
      <c r="AG49" s="117"/>
      <c r="AH49" s="117"/>
      <c r="AI49" s="117"/>
      <c r="AJ49" s="115"/>
      <c r="AK49" s="116"/>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row>
    <row r="50" spans="1:69" ht="18" hidden="1" customHeight="1" x14ac:dyDescent="0.3">
      <c r="A50" s="331"/>
      <c r="B50" s="334"/>
      <c r="C50" s="334"/>
      <c r="D50" s="334"/>
      <c r="E50" s="337"/>
      <c r="F50" s="334"/>
      <c r="G50" s="340"/>
      <c r="H50" s="343"/>
      <c r="I50" s="346"/>
      <c r="J50" s="365"/>
      <c r="K50" s="346">
        <f>IF(NOT(ISERROR(MATCH(J50,_xlfn.ANCHORARRAY(E61),0))),I63&amp;"Por favor no seleccionar los criterios de impacto",J50)</f>
        <v>0</v>
      </c>
      <c r="L50" s="343"/>
      <c r="M50" s="346"/>
      <c r="N50" s="368"/>
      <c r="O50" s="106">
        <v>3</v>
      </c>
      <c r="P50" s="186"/>
      <c r="Q50" s="107" t="str">
        <f>IF(OR(R50="Preventivo",R50="Detectivo"),"Probabilidad",IF(R50="Correctivo","Impacto",""))</f>
        <v/>
      </c>
      <c r="R50" s="108"/>
      <c r="S50" s="108"/>
      <c r="T50" s="109" t="str">
        <f t="shared" si="43"/>
        <v/>
      </c>
      <c r="U50" s="108"/>
      <c r="V50" s="108"/>
      <c r="W50" s="108"/>
      <c r="X50" s="110" t="str">
        <f>IFERROR(IF(AND(Q49="Probabilidad",Q50="Probabilidad"),(Z49-(+Z49*T50)),IF(AND(Q49="Impacto",Q50="Probabilidad"),(Z48-(+Z48*T50)),IF(Q50="Impacto",Z49,""))),"")</f>
        <v/>
      </c>
      <c r="Y50" s="111" t="str">
        <f t="shared" si="1"/>
        <v/>
      </c>
      <c r="Z50" s="112" t="str">
        <f t="shared" si="44"/>
        <v/>
      </c>
      <c r="AA50" s="111" t="str">
        <f t="shared" si="3"/>
        <v/>
      </c>
      <c r="AB50" s="112" t="str">
        <f>IFERROR(IF(AND(Q49="Impacto",Q50="Impacto"),(AB49-(+AB49*T50)),IF(AND(Q49="Probabilidad",Q50="Impacto"),(AB48-(+AB48*T50)),IF(Q50="Probabilidad",AB49,""))),"")</f>
        <v/>
      </c>
      <c r="AC50" s="113" t="str">
        <f t="shared" si="45"/>
        <v/>
      </c>
      <c r="AD50" s="114"/>
      <c r="AE50" s="115"/>
      <c r="AF50" s="116"/>
      <c r="AG50" s="117"/>
      <c r="AH50" s="117"/>
      <c r="AI50" s="117"/>
      <c r="AJ50" s="115"/>
      <c r="AK50" s="116"/>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row>
    <row r="51" spans="1:69" ht="18" hidden="1" customHeight="1" x14ac:dyDescent="0.3">
      <c r="A51" s="331"/>
      <c r="B51" s="334"/>
      <c r="C51" s="334"/>
      <c r="D51" s="334"/>
      <c r="E51" s="337"/>
      <c r="F51" s="334"/>
      <c r="G51" s="340"/>
      <c r="H51" s="343"/>
      <c r="I51" s="346"/>
      <c r="J51" s="365"/>
      <c r="K51" s="346">
        <f>IF(NOT(ISERROR(MATCH(J51,_xlfn.ANCHORARRAY(E62),0))),I64&amp;"Por favor no seleccionar los criterios de impacto",J51)</f>
        <v>0</v>
      </c>
      <c r="L51" s="343"/>
      <c r="M51" s="346"/>
      <c r="N51" s="368"/>
      <c r="O51" s="106">
        <v>4</v>
      </c>
      <c r="P51" s="185"/>
      <c r="Q51" s="107" t="str">
        <f t="shared" ref="Q51:Q53" si="46">IF(OR(R51="Preventivo",R51="Detectivo"),"Probabilidad",IF(R51="Correctivo","Impacto",""))</f>
        <v/>
      </c>
      <c r="R51" s="108"/>
      <c r="S51" s="108"/>
      <c r="T51" s="109" t="str">
        <f t="shared" si="43"/>
        <v/>
      </c>
      <c r="U51" s="108"/>
      <c r="V51" s="108"/>
      <c r="W51" s="108"/>
      <c r="X51" s="110" t="str">
        <f t="shared" ref="X51:X53" si="47">IFERROR(IF(AND(Q50="Probabilidad",Q51="Probabilidad"),(Z50-(+Z50*T51)),IF(AND(Q50="Impacto",Q51="Probabilidad"),(Z49-(+Z49*T51)),IF(Q51="Impacto",Z50,""))),"")</f>
        <v/>
      </c>
      <c r="Y51" s="111" t="str">
        <f t="shared" si="1"/>
        <v/>
      </c>
      <c r="Z51" s="112" t="str">
        <f t="shared" si="44"/>
        <v/>
      </c>
      <c r="AA51" s="111" t="str">
        <f t="shared" si="3"/>
        <v/>
      </c>
      <c r="AB51" s="112" t="str">
        <f t="shared" ref="AB51:AB53" si="48">IFERROR(IF(AND(Q50="Impacto",Q51="Impacto"),(AB50-(+AB50*T51)),IF(AND(Q50="Probabilidad",Q51="Impacto"),(AB49-(+AB49*T51)),IF(Q51="Probabilidad",AB50,""))),"")</f>
        <v/>
      </c>
      <c r="AC51" s="113" t="str">
        <f>IFERROR(IF(OR(AND(Y51="Muy Baja",AA51="Leve"),AND(Y51="Muy Baja",AA51="Menor"),AND(Y51="Baja",AA51="Leve")),"Bajo",IF(OR(AND(Y51="Muy baja",AA51="Moderado"),AND(Y51="Baja",AA51="Menor"),AND(Y51="Baja",AA51="Moderado"),AND(Y51="Media",AA51="Leve"),AND(Y51="Media",AA51="Menor"),AND(Y51="Media",AA51="Moderado"),AND(Y51="Alta",AA51="Leve"),AND(Y51="Alta",AA51="Menor")),"Moderado",IF(OR(AND(Y51="Muy Baja",AA51="Mayor"),AND(Y51="Baja",AA51="Mayor"),AND(Y51="Media",AA51="Mayor"),AND(Y51="Alta",AA51="Moderado"),AND(Y51="Alta",AA51="Mayor"),AND(Y51="Muy Alta",AA51="Leve"),AND(Y51="Muy Alta",AA51="Menor"),AND(Y51="Muy Alta",AA51="Moderado"),AND(Y51="Muy Alta",AA51="Mayor")),"Alto",IF(OR(AND(Y51="Muy Baja",AA51="Catastrófico"),AND(Y51="Baja",AA51="Catastrófico"),AND(Y51="Media",AA51="Catastrófico"),AND(Y51="Alta",AA51="Catastrófico"),AND(Y51="Muy Alta",AA51="Catastrófico")),"Extremo","")))),"")</f>
        <v/>
      </c>
      <c r="AD51" s="114"/>
      <c r="AE51" s="115"/>
      <c r="AF51" s="116"/>
      <c r="AG51" s="117"/>
      <c r="AH51" s="117"/>
      <c r="AI51" s="117"/>
      <c r="AJ51" s="115"/>
      <c r="AK51" s="116"/>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row>
    <row r="52" spans="1:69" ht="18" hidden="1" customHeight="1" x14ac:dyDescent="0.3">
      <c r="A52" s="331"/>
      <c r="B52" s="334"/>
      <c r="C52" s="334"/>
      <c r="D52" s="334"/>
      <c r="E52" s="337"/>
      <c r="F52" s="334"/>
      <c r="G52" s="340"/>
      <c r="H52" s="343"/>
      <c r="I52" s="346"/>
      <c r="J52" s="365"/>
      <c r="K52" s="346">
        <f>IF(NOT(ISERROR(MATCH(J52,_xlfn.ANCHORARRAY(E63),0))),I65&amp;"Por favor no seleccionar los criterios de impacto",J52)</f>
        <v>0</v>
      </c>
      <c r="L52" s="343"/>
      <c r="M52" s="346"/>
      <c r="N52" s="368"/>
      <c r="O52" s="106">
        <v>5</v>
      </c>
      <c r="P52" s="185"/>
      <c r="Q52" s="107" t="str">
        <f t="shared" si="46"/>
        <v/>
      </c>
      <c r="R52" s="108"/>
      <c r="S52" s="108"/>
      <c r="T52" s="109" t="str">
        <f t="shared" si="43"/>
        <v/>
      </c>
      <c r="U52" s="108"/>
      <c r="V52" s="108"/>
      <c r="W52" s="108"/>
      <c r="X52" s="110" t="str">
        <f t="shared" si="47"/>
        <v/>
      </c>
      <c r="Y52" s="111" t="str">
        <f t="shared" si="1"/>
        <v/>
      </c>
      <c r="Z52" s="112" t="str">
        <f t="shared" si="44"/>
        <v/>
      </c>
      <c r="AA52" s="111" t="str">
        <f t="shared" si="3"/>
        <v/>
      </c>
      <c r="AB52" s="112" t="str">
        <f t="shared" si="48"/>
        <v/>
      </c>
      <c r="AC52" s="113" t="str">
        <f t="shared" ref="AC52:AC53" si="49">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14"/>
      <c r="AE52" s="115"/>
      <c r="AF52" s="116"/>
      <c r="AG52" s="117"/>
      <c r="AH52" s="117"/>
      <c r="AI52" s="117"/>
      <c r="AJ52" s="115"/>
      <c r="AK52" s="116"/>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row>
    <row r="53" spans="1:69" ht="18" hidden="1" customHeight="1" x14ac:dyDescent="0.3">
      <c r="A53" s="332"/>
      <c r="B53" s="335"/>
      <c r="C53" s="335"/>
      <c r="D53" s="335"/>
      <c r="E53" s="338"/>
      <c r="F53" s="335"/>
      <c r="G53" s="341"/>
      <c r="H53" s="344"/>
      <c r="I53" s="347"/>
      <c r="J53" s="366"/>
      <c r="K53" s="347">
        <f>IF(NOT(ISERROR(MATCH(J53,_xlfn.ANCHORARRAY(E64),0))),I66&amp;"Por favor no seleccionar los criterios de impacto",J53)</f>
        <v>0</v>
      </c>
      <c r="L53" s="344"/>
      <c r="M53" s="347"/>
      <c r="N53" s="369"/>
      <c r="O53" s="106">
        <v>6</v>
      </c>
      <c r="P53" s="185"/>
      <c r="Q53" s="107" t="str">
        <f t="shared" si="46"/>
        <v/>
      </c>
      <c r="R53" s="108"/>
      <c r="S53" s="108"/>
      <c r="T53" s="109" t="str">
        <f t="shared" si="43"/>
        <v/>
      </c>
      <c r="U53" s="108"/>
      <c r="V53" s="108"/>
      <c r="W53" s="108"/>
      <c r="X53" s="110" t="str">
        <f t="shared" si="47"/>
        <v/>
      </c>
      <c r="Y53" s="111" t="str">
        <f t="shared" si="1"/>
        <v/>
      </c>
      <c r="Z53" s="112" t="str">
        <f t="shared" si="44"/>
        <v/>
      </c>
      <c r="AA53" s="111" t="str">
        <f t="shared" si="3"/>
        <v/>
      </c>
      <c r="AB53" s="112" t="str">
        <f t="shared" si="48"/>
        <v/>
      </c>
      <c r="AC53" s="113" t="str">
        <f t="shared" si="49"/>
        <v/>
      </c>
      <c r="AD53" s="114"/>
      <c r="AE53" s="115"/>
      <c r="AF53" s="116"/>
      <c r="AG53" s="117"/>
      <c r="AH53" s="117"/>
      <c r="AI53" s="117"/>
      <c r="AJ53" s="115"/>
      <c r="AK53" s="116"/>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row>
    <row r="54" spans="1:69" ht="18" hidden="1" customHeight="1" x14ac:dyDescent="0.3">
      <c r="A54" s="330">
        <v>8</v>
      </c>
      <c r="B54" s="333"/>
      <c r="C54" s="333"/>
      <c r="D54" s="333"/>
      <c r="E54" s="336"/>
      <c r="F54" s="333"/>
      <c r="G54" s="339"/>
      <c r="H54" s="342" t="str">
        <f>IF(G54&lt;=0,"",IF(G54&lt;=2,"Muy Baja",IF(G54&lt;=24,"Baja",IF(G54&lt;=500,"Media",IF(G54&lt;=5000,"Alta","Muy Alta")))))</f>
        <v/>
      </c>
      <c r="I54" s="345" t="str">
        <f>IF(H54="","",IF(H54="Muy Baja",0.2,IF(H54="Baja",0.4,IF(H54="Media",0.6,IF(H54="Alta",0.8,IF(H54="Muy Alta",1,))))))</f>
        <v/>
      </c>
      <c r="J54" s="364"/>
      <c r="K54" s="345">
        <f>IF(NOT(ISERROR(MATCH(J54,'Tabla Impacto'!$B$221:$B$223,0))),'Tabla Impacto'!$F$223&amp;"Por favor no seleccionar los criterios de impacto(Afectación Económica o presupuestal y Pérdida Reputacional)",J54)</f>
        <v>0</v>
      </c>
      <c r="L54" s="342" t="str">
        <f>IF(OR(K54='Tabla Impacto'!$C$11,K54='Tabla Impacto'!$D$11),"Leve",IF(OR(K54='Tabla Impacto'!$C$12,K54='Tabla Impacto'!$D$12),"Menor",IF(OR(K54='Tabla Impacto'!$C$13,K54='Tabla Impacto'!$D$13),"Moderado",IF(OR(K54='Tabla Impacto'!$C$14,K54='Tabla Impacto'!$D$14),"Mayor",IF(OR(K54='Tabla Impacto'!$C$15,K54='Tabla Impacto'!$D$15),"Catastrófico","")))))</f>
        <v/>
      </c>
      <c r="M54" s="345" t="str">
        <f>IF(L54="","",IF(L54="Leve",0.2,IF(L54="Menor",0.4,IF(L54="Moderado",0.6,IF(L54="Mayor",0.8,IF(L54="Catastrófico",1,))))))</f>
        <v/>
      </c>
      <c r="N54" s="367" t="str">
        <f>IF(OR(AND(H54="Muy Baja",L54="Leve"),AND(H54="Muy Baja",L54="Menor"),AND(H54="Baja",L54="Leve")),"Bajo",IF(OR(AND(H54="Muy baja",L54="Moderado"),AND(H54="Baja",L54="Menor"),AND(H54="Baja",L54="Moderado"),AND(H54="Media",L54="Leve"),AND(H54="Media",L54="Menor"),AND(H54="Media",L54="Moderado"),AND(H54="Alta",L54="Leve"),AND(H54="Alta",L54="Menor")),"Moderado",IF(OR(AND(H54="Muy Baja",L54="Mayor"),AND(H54="Baja",L54="Mayor"),AND(H54="Media",L54="Mayor"),AND(H54="Alta",L54="Moderado"),AND(H54="Alta",L54="Mayor"),AND(H54="Muy Alta",L54="Leve"),AND(H54="Muy Alta",L54="Menor"),AND(H54="Muy Alta",L54="Moderado"),AND(H54="Muy Alta",L54="Mayor")),"Alto",IF(OR(AND(H54="Muy Baja",L54="Catastrófico"),AND(H54="Baja",L54="Catastrófico"),AND(H54="Media",L54="Catastrófico"),AND(H54="Alta",L54="Catastrófico"),AND(H54="Muy Alta",L54="Catastrófico")),"Extremo",""))))</f>
        <v/>
      </c>
      <c r="O54" s="106">
        <v>1</v>
      </c>
      <c r="P54" s="185"/>
      <c r="Q54" s="167"/>
      <c r="R54" s="175"/>
      <c r="S54" s="175"/>
      <c r="T54" s="176" t="str">
        <f>IF(AND(R54="Preventivo",S54="Automático"),"50%",IF(AND(R54="Preventivo",S54="Manual"),"40%",IF(AND(R54="Detectivo",S54="Automático"),"40%",IF(AND(R54="Detectivo",S54="Manual"),"30%",IF(AND(R54="Correctivo",S54="Automático"),"35%",IF(AND(R54="Correctivo",S54="Manual"),"25%",""))))))</f>
        <v/>
      </c>
      <c r="U54" s="175"/>
      <c r="V54" s="175"/>
      <c r="W54" s="175"/>
      <c r="X54" s="164" t="str">
        <f>IFERROR(IF(Q54="Probabilidad",(I54-(+I54*T54)),IF(Q54="Impacto",I54,"")),"")</f>
        <v/>
      </c>
      <c r="Y54" s="177" t="str">
        <f>IFERROR(IF(X54="","",IF(X54&lt;=0.2,"Muy Baja",IF(X54&lt;=0.4,"Baja",IF(X54&lt;=0.6,"Media",IF(X54&lt;=0.8,"Alta","Muy Alta"))))),"")</f>
        <v/>
      </c>
      <c r="Z54" s="178" t="str">
        <f>+X54</f>
        <v/>
      </c>
      <c r="AA54" s="177" t="str">
        <f>IFERROR(IF(AB54="","",IF(AB54&lt;=0.2,"Leve",IF(AB54&lt;=0.4,"Menor",IF(AB54&lt;=0.6,"Moderado",IF(AB54&lt;=0.8,"Mayor","Catastrófico"))))),"")</f>
        <v/>
      </c>
      <c r="AB54" s="178" t="str">
        <f>IFERROR(IF(Q54="Impacto",(M54-(+M54*T54)),IF(Q54="Probabilidad",M54,"")),"")</f>
        <v/>
      </c>
      <c r="AC54" s="179" t="str">
        <f>IFERROR(IF(OR(AND(Y54="Muy Baja",AA54="Leve"),AND(Y54="Muy Baja",AA54="Menor"),AND(Y54="Baja",AA54="Leve")),"Bajo",IF(OR(AND(Y54="Muy baja",AA54="Moderado"),AND(Y54="Baja",AA54="Menor"),AND(Y54="Baja",AA54="Moderado"),AND(Y54="Media",AA54="Leve"),AND(Y54="Media",AA54="Menor"),AND(Y54="Media",AA54="Moderado"),AND(Y54="Alta",AA54="Leve"),AND(Y54="Alta",AA54="Menor")),"Moderado",IF(OR(AND(Y54="Muy Baja",AA54="Mayor"),AND(Y54="Baja",AA54="Mayor"),AND(Y54="Media",AA54="Mayor"),AND(Y54="Alta",AA54="Moderado"),AND(Y54="Alta",AA54="Mayor"),AND(Y54="Muy Alta",AA54="Leve"),AND(Y54="Muy Alta",AA54="Menor"),AND(Y54="Muy Alta",AA54="Moderado"),AND(Y54="Muy Alta",AA54="Mayor")),"Alto",IF(OR(AND(Y54="Muy Baja",AA54="Catastrófico"),AND(Y54="Baja",AA54="Catastrófico"),AND(Y54="Media",AA54="Catastrófico"),AND(Y54="Alta",AA54="Catastrófico"),AND(Y54="Muy Alta",AA54="Catastrófico")),"Extremo","")))),"")</f>
        <v/>
      </c>
      <c r="AD54" s="180"/>
      <c r="AE54" s="115"/>
      <c r="AF54" s="115"/>
      <c r="AG54" s="117"/>
      <c r="AH54" s="117"/>
      <c r="AI54" s="117"/>
      <c r="AJ54" s="115"/>
      <c r="AK54" s="116"/>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row>
    <row r="55" spans="1:69" ht="18" hidden="1" customHeight="1" x14ac:dyDescent="0.3">
      <c r="A55" s="331"/>
      <c r="B55" s="334"/>
      <c r="C55" s="334"/>
      <c r="D55" s="334"/>
      <c r="E55" s="337"/>
      <c r="F55" s="334"/>
      <c r="G55" s="340"/>
      <c r="H55" s="343"/>
      <c r="I55" s="346"/>
      <c r="J55" s="365"/>
      <c r="K55" s="346">
        <f>IF(NOT(ISERROR(MATCH(J55,_xlfn.ANCHORARRAY(E66),0))),I68&amp;"Por favor no seleccionar los criterios de impacto",J55)</f>
        <v>0</v>
      </c>
      <c r="L55" s="343"/>
      <c r="M55" s="346"/>
      <c r="N55" s="368"/>
      <c r="O55" s="106">
        <v>2</v>
      </c>
      <c r="P55" s="185"/>
      <c r="Q55" s="107" t="str">
        <f>IF(OR(R55="Preventivo",R55="Detectivo"),"Probabilidad",IF(R55="Correctivo","Impacto",""))</f>
        <v/>
      </c>
      <c r="R55" s="108"/>
      <c r="S55" s="108"/>
      <c r="T55" s="109" t="str">
        <f t="shared" ref="T55:T59" si="50">IF(AND(R55="Preventivo",S55="Automático"),"50%",IF(AND(R55="Preventivo",S55="Manual"),"40%",IF(AND(R55="Detectivo",S55="Automático"),"40%",IF(AND(R55="Detectivo",S55="Manual"),"30%",IF(AND(R55="Correctivo",S55="Automático"),"35%",IF(AND(R55="Correctivo",S55="Manual"),"25%",""))))))</f>
        <v/>
      </c>
      <c r="U55" s="108"/>
      <c r="V55" s="108"/>
      <c r="W55" s="108"/>
      <c r="X55" s="110" t="str">
        <f>IFERROR(IF(AND(Q54="Probabilidad",Q55="Probabilidad"),(Z54-(+Z54*T55)),IF(Q55="Probabilidad",(I54-(+I54*T55)),IF(Q55="Impacto",Z54,""))),"")</f>
        <v/>
      </c>
      <c r="Y55" s="111" t="str">
        <f t="shared" si="1"/>
        <v/>
      </c>
      <c r="Z55" s="112" t="str">
        <f t="shared" ref="Z55:Z59" si="51">+X55</f>
        <v/>
      </c>
      <c r="AA55" s="111" t="str">
        <f t="shared" si="3"/>
        <v/>
      </c>
      <c r="AB55" s="112" t="str">
        <f>IFERROR(IF(AND(Q54="Impacto",Q55="Impacto"),(AB54-(+AB54*T55)),IF(Q55="Impacto",(M54-(+M54*T55)),IF(Q55="Probabilidad",AB54,""))),"")</f>
        <v/>
      </c>
      <c r="AC55" s="113" t="str">
        <f t="shared" ref="AC55:AC56" si="52">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14"/>
      <c r="AE55" s="115"/>
      <c r="AF55" s="116"/>
      <c r="AG55" s="117"/>
      <c r="AH55" s="117"/>
      <c r="AI55" s="117"/>
      <c r="AJ55" s="115"/>
      <c r="AK55" s="116"/>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row>
    <row r="56" spans="1:69" ht="18" hidden="1" customHeight="1" x14ac:dyDescent="0.3">
      <c r="A56" s="331"/>
      <c r="B56" s="334"/>
      <c r="C56" s="334"/>
      <c r="D56" s="334"/>
      <c r="E56" s="337"/>
      <c r="F56" s="334"/>
      <c r="G56" s="340"/>
      <c r="H56" s="343"/>
      <c r="I56" s="346"/>
      <c r="J56" s="365"/>
      <c r="K56" s="346">
        <f>IF(NOT(ISERROR(MATCH(J56,_xlfn.ANCHORARRAY(E67),0))),I69&amp;"Por favor no seleccionar los criterios de impacto",J56)</f>
        <v>0</v>
      </c>
      <c r="L56" s="343"/>
      <c r="M56" s="346"/>
      <c r="N56" s="368"/>
      <c r="O56" s="106">
        <v>3</v>
      </c>
      <c r="P56" s="186"/>
      <c r="Q56" s="107" t="str">
        <f>IF(OR(R56="Preventivo",R56="Detectivo"),"Probabilidad",IF(R56="Correctivo","Impacto",""))</f>
        <v/>
      </c>
      <c r="R56" s="108"/>
      <c r="S56" s="108"/>
      <c r="T56" s="109" t="str">
        <f t="shared" si="50"/>
        <v/>
      </c>
      <c r="U56" s="108"/>
      <c r="V56" s="108"/>
      <c r="W56" s="108"/>
      <c r="X56" s="110" t="str">
        <f>IFERROR(IF(AND(Q55="Probabilidad",Q56="Probabilidad"),(Z55-(+Z55*T56)),IF(AND(Q55="Impacto",Q56="Probabilidad"),(Z54-(+Z54*T56)),IF(Q56="Impacto",Z55,""))),"")</f>
        <v/>
      </c>
      <c r="Y56" s="111" t="str">
        <f t="shared" si="1"/>
        <v/>
      </c>
      <c r="Z56" s="112" t="str">
        <f t="shared" si="51"/>
        <v/>
      </c>
      <c r="AA56" s="111" t="str">
        <f t="shared" si="3"/>
        <v/>
      </c>
      <c r="AB56" s="112" t="str">
        <f>IFERROR(IF(AND(Q55="Impacto",Q56="Impacto"),(AB55-(+AB55*T56)),IF(AND(Q55="Probabilidad",Q56="Impacto"),(AB54-(+AB54*T56)),IF(Q56="Probabilidad",AB55,""))),"")</f>
        <v/>
      </c>
      <c r="AC56" s="113" t="str">
        <f t="shared" si="52"/>
        <v/>
      </c>
      <c r="AD56" s="114"/>
      <c r="AE56" s="115"/>
      <c r="AF56" s="116"/>
      <c r="AG56" s="117"/>
      <c r="AH56" s="117"/>
      <c r="AI56" s="117"/>
      <c r="AJ56" s="115"/>
      <c r="AK56" s="116"/>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row>
    <row r="57" spans="1:69" ht="18" hidden="1" customHeight="1" x14ac:dyDescent="0.3">
      <c r="A57" s="331"/>
      <c r="B57" s="334"/>
      <c r="C57" s="334"/>
      <c r="D57" s="334"/>
      <c r="E57" s="337"/>
      <c r="F57" s="334"/>
      <c r="G57" s="340"/>
      <c r="H57" s="343"/>
      <c r="I57" s="346"/>
      <c r="J57" s="365"/>
      <c r="K57" s="346">
        <f>IF(NOT(ISERROR(MATCH(J57,_xlfn.ANCHORARRAY(E68),0))),I70&amp;"Por favor no seleccionar los criterios de impacto",J57)</f>
        <v>0</v>
      </c>
      <c r="L57" s="343"/>
      <c r="M57" s="346"/>
      <c r="N57" s="368"/>
      <c r="O57" s="106">
        <v>4</v>
      </c>
      <c r="P57" s="185"/>
      <c r="Q57" s="107" t="str">
        <f t="shared" ref="Q57:Q59" si="53">IF(OR(R57="Preventivo",R57="Detectivo"),"Probabilidad",IF(R57="Correctivo","Impacto",""))</f>
        <v/>
      </c>
      <c r="R57" s="108"/>
      <c r="S57" s="108"/>
      <c r="T57" s="109" t="str">
        <f t="shared" si="50"/>
        <v/>
      </c>
      <c r="U57" s="108"/>
      <c r="V57" s="108"/>
      <c r="W57" s="108"/>
      <c r="X57" s="110" t="str">
        <f t="shared" ref="X57:X59" si="54">IFERROR(IF(AND(Q56="Probabilidad",Q57="Probabilidad"),(Z56-(+Z56*T57)),IF(AND(Q56="Impacto",Q57="Probabilidad"),(Z55-(+Z55*T57)),IF(Q57="Impacto",Z56,""))),"")</f>
        <v/>
      </c>
      <c r="Y57" s="111" t="str">
        <f t="shared" si="1"/>
        <v/>
      </c>
      <c r="Z57" s="112" t="str">
        <f t="shared" si="51"/>
        <v/>
      </c>
      <c r="AA57" s="111" t="str">
        <f t="shared" si="3"/>
        <v/>
      </c>
      <c r="AB57" s="112" t="str">
        <f t="shared" ref="AB57:AB59" si="55">IFERROR(IF(AND(Q56="Impacto",Q57="Impacto"),(AB56-(+AB56*T57)),IF(AND(Q56="Probabilidad",Q57="Impacto"),(AB55-(+AB55*T57)),IF(Q57="Probabilidad",AB56,""))),"")</f>
        <v/>
      </c>
      <c r="AC57" s="113" t="str">
        <f>IFERROR(IF(OR(AND(Y57="Muy Baja",AA57="Leve"),AND(Y57="Muy Baja",AA57="Menor"),AND(Y57="Baja",AA57="Leve")),"Bajo",IF(OR(AND(Y57="Muy baja",AA57="Moderado"),AND(Y57="Baja",AA57="Menor"),AND(Y57="Baja",AA57="Moderado"),AND(Y57="Media",AA57="Leve"),AND(Y57="Media",AA57="Menor"),AND(Y57="Media",AA57="Moderado"),AND(Y57="Alta",AA57="Leve"),AND(Y57="Alta",AA57="Menor")),"Moderado",IF(OR(AND(Y57="Muy Baja",AA57="Mayor"),AND(Y57="Baja",AA57="Mayor"),AND(Y57="Media",AA57="Mayor"),AND(Y57="Alta",AA57="Moderado"),AND(Y57="Alta",AA57="Mayor"),AND(Y57="Muy Alta",AA57="Leve"),AND(Y57="Muy Alta",AA57="Menor"),AND(Y57="Muy Alta",AA57="Moderado"),AND(Y57="Muy Alta",AA57="Mayor")),"Alto",IF(OR(AND(Y57="Muy Baja",AA57="Catastrófico"),AND(Y57="Baja",AA57="Catastrófico"),AND(Y57="Media",AA57="Catastrófico"),AND(Y57="Alta",AA57="Catastrófico"),AND(Y57="Muy Alta",AA57="Catastrófico")),"Extremo","")))),"")</f>
        <v/>
      </c>
      <c r="AD57" s="114"/>
      <c r="AE57" s="115"/>
      <c r="AF57" s="116"/>
      <c r="AG57" s="117"/>
      <c r="AH57" s="117"/>
      <c r="AI57" s="117"/>
      <c r="AJ57" s="115"/>
      <c r="AK57" s="116"/>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row>
    <row r="58" spans="1:69" ht="18" hidden="1" customHeight="1" x14ac:dyDescent="0.3">
      <c r="A58" s="331"/>
      <c r="B58" s="334"/>
      <c r="C58" s="334"/>
      <c r="D58" s="334"/>
      <c r="E58" s="337"/>
      <c r="F58" s="334"/>
      <c r="G58" s="340"/>
      <c r="H58" s="343"/>
      <c r="I58" s="346"/>
      <c r="J58" s="365"/>
      <c r="K58" s="346">
        <f>IF(NOT(ISERROR(MATCH(J58,_xlfn.ANCHORARRAY(E69),0))),I71&amp;"Por favor no seleccionar los criterios de impacto",J58)</f>
        <v>0</v>
      </c>
      <c r="L58" s="343"/>
      <c r="M58" s="346"/>
      <c r="N58" s="368"/>
      <c r="O58" s="106">
        <v>5</v>
      </c>
      <c r="P58" s="185"/>
      <c r="Q58" s="107" t="str">
        <f t="shared" si="53"/>
        <v/>
      </c>
      <c r="R58" s="108"/>
      <c r="S58" s="108"/>
      <c r="T58" s="109" t="str">
        <f t="shared" si="50"/>
        <v/>
      </c>
      <c r="U58" s="108"/>
      <c r="V58" s="108"/>
      <c r="W58" s="108"/>
      <c r="X58" s="110" t="str">
        <f t="shared" si="54"/>
        <v/>
      </c>
      <c r="Y58" s="111" t="str">
        <f t="shared" si="1"/>
        <v/>
      </c>
      <c r="Z58" s="112" t="str">
        <f t="shared" si="51"/>
        <v/>
      </c>
      <c r="AA58" s="111" t="str">
        <f t="shared" si="3"/>
        <v/>
      </c>
      <c r="AB58" s="112" t="str">
        <f t="shared" si="55"/>
        <v/>
      </c>
      <c r="AC58" s="113" t="str">
        <f t="shared" ref="AC58:AC59" si="56">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14"/>
      <c r="AE58" s="115"/>
      <c r="AF58" s="116"/>
      <c r="AG58" s="117"/>
      <c r="AH58" s="117"/>
      <c r="AI58" s="117"/>
      <c r="AJ58" s="115"/>
      <c r="AK58" s="116"/>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row>
    <row r="59" spans="1:69" ht="18" hidden="1" customHeight="1" x14ac:dyDescent="0.3">
      <c r="A59" s="332"/>
      <c r="B59" s="335"/>
      <c r="C59" s="335"/>
      <c r="D59" s="335"/>
      <c r="E59" s="338"/>
      <c r="F59" s="335"/>
      <c r="G59" s="341"/>
      <c r="H59" s="344"/>
      <c r="I59" s="347"/>
      <c r="J59" s="366"/>
      <c r="K59" s="347">
        <f>IF(NOT(ISERROR(MATCH(J59,_xlfn.ANCHORARRAY(E70),0))),I72&amp;"Por favor no seleccionar los criterios de impacto",J59)</f>
        <v>0</v>
      </c>
      <c r="L59" s="344"/>
      <c r="M59" s="347"/>
      <c r="N59" s="369"/>
      <c r="O59" s="106">
        <v>6</v>
      </c>
      <c r="P59" s="185"/>
      <c r="Q59" s="107" t="str">
        <f t="shared" si="53"/>
        <v/>
      </c>
      <c r="R59" s="108"/>
      <c r="S59" s="108"/>
      <c r="T59" s="109" t="str">
        <f t="shared" si="50"/>
        <v/>
      </c>
      <c r="U59" s="108"/>
      <c r="V59" s="108"/>
      <c r="W59" s="108"/>
      <c r="X59" s="110" t="str">
        <f t="shared" si="54"/>
        <v/>
      </c>
      <c r="Y59" s="111" t="str">
        <f t="shared" si="1"/>
        <v/>
      </c>
      <c r="Z59" s="112" t="str">
        <f t="shared" si="51"/>
        <v/>
      </c>
      <c r="AA59" s="111" t="str">
        <f t="shared" si="3"/>
        <v/>
      </c>
      <c r="AB59" s="112" t="str">
        <f t="shared" si="55"/>
        <v/>
      </c>
      <c r="AC59" s="113" t="str">
        <f t="shared" si="56"/>
        <v/>
      </c>
      <c r="AD59" s="114"/>
      <c r="AE59" s="115"/>
      <c r="AF59" s="116"/>
      <c r="AG59" s="117"/>
      <c r="AH59" s="117"/>
      <c r="AI59" s="117"/>
      <c r="AJ59" s="115"/>
      <c r="AK59" s="116"/>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row>
    <row r="60" spans="1:69" ht="18" hidden="1" customHeight="1" x14ac:dyDescent="0.3">
      <c r="A60" s="330">
        <v>9</v>
      </c>
      <c r="B60" s="333"/>
      <c r="C60" s="333"/>
      <c r="D60" s="333"/>
      <c r="E60" s="336"/>
      <c r="F60" s="333"/>
      <c r="G60" s="339"/>
      <c r="H60" s="342" t="str">
        <f>IF(G60&lt;=0,"",IF(G60&lt;=2,"Muy Baja",IF(G60&lt;=24,"Baja",IF(G60&lt;=500,"Media",IF(G60&lt;=5000,"Alta","Muy Alta")))))</f>
        <v/>
      </c>
      <c r="I60" s="345" t="str">
        <f>IF(H60="","",IF(H60="Muy Baja",0.2,IF(H60="Baja",0.4,IF(H60="Media",0.6,IF(H60="Alta",0.8,IF(H60="Muy Alta",1,))))))</f>
        <v/>
      </c>
      <c r="J60" s="364"/>
      <c r="K60" s="345">
        <f>IF(NOT(ISERROR(MATCH(J60,'Tabla Impacto'!$B$221:$B$223,0))),'Tabla Impacto'!$F$223&amp;"Por favor no seleccionar los criterios de impacto(Afectación Económica o presupuestal y Pérdida Reputacional)",J60)</f>
        <v>0</v>
      </c>
      <c r="L60" s="342" t="str">
        <f>IF(OR(K60='Tabla Impacto'!$C$11,K60='Tabla Impacto'!$D$11),"Leve",IF(OR(K60='Tabla Impacto'!$C$12,K60='Tabla Impacto'!$D$12),"Menor",IF(OR(K60='Tabla Impacto'!$C$13,K60='Tabla Impacto'!$D$13),"Moderado",IF(OR(K60='Tabla Impacto'!$C$14,K60='Tabla Impacto'!$D$14),"Mayor",IF(OR(K60='Tabla Impacto'!$C$15,K60='Tabla Impacto'!$D$15),"Catastrófico","")))))</f>
        <v/>
      </c>
      <c r="M60" s="345" t="str">
        <f>IF(L60="","",IF(L60="Leve",0.2,IF(L60="Menor",0.4,IF(L60="Moderado",0.6,IF(L60="Mayor",0.8,IF(L60="Catastrófico",1,))))))</f>
        <v/>
      </c>
      <c r="N60" s="367" t="str">
        <f>IF(OR(AND(H60="Muy Baja",L60="Leve"),AND(H60="Muy Baja",L60="Menor"),AND(H60="Baja",L60="Leve")),"Bajo",IF(OR(AND(H60="Muy baja",L60="Moderado"),AND(H60="Baja",L60="Menor"),AND(H60="Baja",L60="Moderado"),AND(H60="Media",L60="Leve"),AND(H60="Media",L60="Menor"),AND(H60="Media",L60="Moderado"),AND(H60="Alta",L60="Leve"),AND(H60="Alta",L60="Menor")),"Moderado",IF(OR(AND(H60="Muy Baja",L60="Mayor"),AND(H60="Baja",L60="Mayor"),AND(H60="Media",L60="Mayor"),AND(H60="Alta",L60="Moderado"),AND(H60="Alta",L60="Mayor"),AND(H60="Muy Alta",L60="Leve"),AND(H60="Muy Alta",L60="Menor"),AND(H60="Muy Alta",L60="Moderado"),AND(H60="Muy Alta",L60="Mayor")),"Alto",IF(OR(AND(H60="Muy Baja",L60="Catastrófico"),AND(H60="Baja",L60="Catastrófico"),AND(H60="Media",L60="Catastrófico"),AND(H60="Alta",L60="Catastrófico"),AND(H60="Muy Alta",L60="Catastrófico")),"Extremo",""))))</f>
        <v/>
      </c>
      <c r="O60" s="106">
        <v>1</v>
      </c>
      <c r="P60" s="185"/>
      <c r="Q60" s="167"/>
      <c r="R60" s="175"/>
      <c r="S60" s="175"/>
      <c r="T60" s="176" t="str">
        <f>IF(AND(R60="Preventivo",S60="Automático"),"50%",IF(AND(R60="Preventivo",S60="Manual"),"40%",IF(AND(R60="Detectivo",S60="Automático"),"40%",IF(AND(R60="Detectivo",S60="Manual"),"30%",IF(AND(R60="Correctivo",S60="Automático"),"35%",IF(AND(R60="Correctivo",S60="Manual"),"25%",""))))))</f>
        <v/>
      </c>
      <c r="U60" s="175"/>
      <c r="V60" s="175"/>
      <c r="W60" s="175"/>
      <c r="X60" s="164" t="str">
        <f>IFERROR(IF(Q60="Probabilidad",(I60-(+I60*T60)),IF(Q60="Impacto",I60,"")),"")</f>
        <v/>
      </c>
      <c r="Y60" s="177" t="str">
        <f>IFERROR(IF(X60="","",IF(X60&lt;=0.2,"Muy Baja",IF(X60&lt;=0.4,"Baja",IF(X60&lt;=0.6,"Media",IF(X60&lt;=0.8,"Alta","Muy Alta"))))),"")</f>
        <v/>
      </c>
      <c r="Z60" s="178" t="str">
        <f>+X60</f>
        <v/>
      </c>
      <c r="AA60" s="177" t="str">
        <f>IFERROR(IF(AB60="","",IF(AB60&lt;=0.2,"Leve",IF(AB60&lt;=0.4,"Menor",IF(AB60&lt;=0.6,"Moderado",IF(AB60&lt;=0.8,"Mayor","Catastrófico"))))),"")</f>
        <v/>
      </c>
      <c r="AB60" s="178" t="str">
        <f>IFERROR(IF(Q60="Impacto",(M60-(+M60*T60)),IF(Q60="Probabilidad",M60,"")),"")</f>
        <v/>
      </c>
      <c r="AC60" s="179" t="str">
        <f>IFERROR(IF(OR(AND(Y60="Muy Baja",AA60="Leve"),AND(Y60="Muy Baja",AA60="Menor"),AND(Y60="Baja",AA60="Leve")),"Bajo",IF(OR(AND(Y60="Muy baja",AA60="Moderado"),AND(Y60="Baja",AA60="Menor"),AND(Y60="Baja",AA60="Moderado"),AND(Y60="Media",AA60="Leve"),AND(Y60="Media",AA60="Menor"),AND(Y60="Media",AA60="Moderado"),AND(Y60="Alta",AA60="Leve"),AND(Y60="Alta",AA60="Menor")),"Moderado",IF(OR(AND(Y60="Muy Baja",AA60="Mayor"),AND(Y60="Baja",AA60="Mayor"),AND(Y60="Media",AA60="Mayor"),AND(Y60="Alta",AA60="Moderado"),AND(Y60="Alta",AA60="Mayor"),AND(Y60="Muy Alta",AA60="Leve"),AND(Y60="Muy Alta",AA60="Menor"),AND(Y60="Muy Alta",AA60="Moderado"),AND(Y60="Muy Alta",AA60="Mayor")),"Alto",IF(OR(AND(Y60="Muy Baja",AA60="Catastrófico"),AND(Y60="Baja",AA60="Catastrófico"),AND(Y60="Media",AA60="Catastrófico"),AND(Y60="Alta",AA60="Catastrófico"),AND(Y60="Muy Alta",AA60="Catastrófico")),"Extremo","")))),"")</f>
        <v/>
      </c>
      <c r="AD60" s="180"/>
      <c r="AE60" s="115"/>
      <c r="AF60" s="115"/>
      <c r="AG60" s="117"/>
      <c r="AH60" s="117"/>
      <c r="AI60" s="117"/>
      <c r="AJ60" s="115"/>
      <c r="AK60" s="116"/>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row>
    <row r="61" spans="1:69" ht="18" hidden="1" customHeight="1" x14ac:dyDescent="0.3">
      <c r="A61" s="331"/>
      <c r="B61" s="334"/>
      <c r="C61" s="334"/>
      <c r="D61" s="334"/>
      <c r="E61" s="337"/>
      <c r="F61" s="334"/>
      <c r="G61" s="340"/>
      <c r="H61" s="343"/>
      <c r="I61" s="346"/>
      <c r="J61" s="365"/>
      <c r="K61" s="346">
        <f>IF(NOT(ISERROR(MATCH(J61,_xlfn.ANCHORARRAY(E72),0))),I74&amp;"Por favor no seleccionar los criterios de impacto",J61)</f>
        <v>0</v>
      </c>
      <c r="L61" s="343"/>
      <c r="M61" s="346"/>
      <c r="N61" s="368"/>
      <c r="O61" s="106">
        <v>2</v>
      </c>
      <c r="P61" s="185"/>
      <c r="Q61" s="107" t="str">
        <f>IF(OR(R61="Preventivo",R61="Detectivo"),"Probabilidad",IF(R61="Correctivo","Impacto",""))</f>
        <v/>
      </c>
      <c r="R61" s="108"/>
      <c r="S61" s="108"/>
      <c r="T61" s="109" t="str">
        <f t="shared" ref="T61:T65" si="57">IF(AND(R61="Preventivo",S61="Automático"),"50%",IF(AND(R61="Preventivo",S61="Manual"),"40%",IF(AND(R61="Detectivo",S61="Automático"),"40%",IF(AND(R61="Detectivo",S61="Manual"),"30%",IF(AND(R61="Correctivo",S61="Automático"),"35%",IF(AND(R61="Correctivo",S61="Manual"),"25%",""))))))</f>
        <v/>
      </c>
      <c r="U61" s="108"/>
      <c r="V61" s="108"/>
      <c r="W61" s="108"/>
      <c r="X61" s="110" t="str">
        <f>IFERROR(IF(AND(Q60="Probabilidad",Q61="Probabilidad"),(Z60-(+Z60*T61)),IF(Q61="Probabilidad",(I60-(+I60*T61)),IF(Q61="Impacto",Z60,""))),"")</f>
        <v/>
      </c>
      <c r="Y61" s="111" t="str">
        <f t="shared" si="1"/>
        <v/>
      </c>
      <c r="Z61" s="112" t="str">
        <f t="shared" ref="Z61:Z65" si="58">+X61</f>
        <v/>
      </c>
      <c r="AA61" s="111" t="str">
        <f t="shared" si="3"/>
        <v/>
      </c>
      <c r="AB61" s="112" t="str">
        <f>IFERROR(IF(AND(Q60="Impacto",Q61="Impacto"),(AB60-(+AB60*T61)),IF(Q61="Impacto",(M60-(+M60*T61)),IF(Q61="Probabilidad",AB60,""))),"")</f>
        <v/>
      </c>
      <c r="AC61" s="113" t="str">
        <f t="shared" ref="AC61:AC62" si="59">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14"/>
      <c r="AE61" s="115"/>
      <c r="AF61" s="116"/>
      <c r="AG61" s="117"/>
      <c r="AH61" s="117"/>
      <c r="AI61" s="117"/>
      <c r="AJ61" s="115"/>
      <c r="AK61" s="116"/>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row>
    <row r="62" spans="1:69" ht="18" hidden="1" customHeight="1" x14ac:dyDescent="0.3">
      <c r="A62" s="331"/>
      <c r="B62" s="334"/>
      <c r="C62" s="334"/>
      <c r="D62" s="334"/>
      <c r="E62" s="337"/>
      <c r="F62" s="334"/>
      <c r="G62" s="340"/>
      <c r="H62" s="343"/>
      <c r="I62" s="346"/>
      <c r="J62" s="365"/>
      <c r="K62" s="346">
        <f>IF(NOT(ISERROR(MATCH(J62,_xlfn.ANCHORARRAY(E73),0))),I75&amp;"Por favor no seleccionar los criterios de impacto",J62)</f>
        <v>0</v>
      </c>
      <c r="L62" s="343"/>
      <c r="M62" s="346"/>
      <c r="N62" s="368"/>
      <c r="O62" s="106">
        <v>3</v>
      </c>
      <c r="P62" s="186"/>
      <c r="Q62" s="107" t="str">
        <f>IF(OR(R62="Preventivo",R62="Detectivo"),"Probabilidad",IF(R62="Correctivo","Impacto",""))</f>
        <v/>
      </c>
      <c r="R62" s="108"/>
      <c r="S62" s="108"/>
      <c r="T62" s="109" t="str">
        <f t="shared" si="57"/>
        <v/>
      </c>
      <c r="U62" s="108"/>
      <c r="V62" s="108"/>
      <c r="W62" s="108"/>
      <c r="X62" s="110" t="str">
        <f>IFERROR(IF(AND(Q61="Probabilidad",Q62="Probabilidad"),(Z61-(+Z61*T62)),IF(AND(Q61="Impacto",Q62="Probabilidad"),(Z60-(+Z60*T62)),IF(Q62="Impacto",Z61,""))),"")</f>
        <v/>
      </c>
      <c r="Y62" s="111" t="str">
        <f t="shared" si="1"/>
        <v/>
      </c>
      <c r="Z62" s="112" t="str">
        <f t="shared" si="58"/>
        <v/>
      </c>
      <c r="AA62" s="111" t="str">
        <f t="shared" si="3"/>
        <v/>
      </c>
      <c r="AB62" s="112" t="str">
        <f>IFERROR(IF(AND(Q61="Impacto",Q62="Impacto"),(AB61-(+AB61*T62)),IF(AND(Q61="Probabilidad",Q62="Impacto"),(AB60-(+AB60*T62)),IF(Q62="Probabilidad",AB61,""))),"")</f>
        <v/>
      </c>
      <c r="AC62" s="113" t="str">
        <f t="shared" si="59"/>
        <v/>
      </c>
      <c r="AD62" s="114"/>
      <c r="AE62" s="115"/>
      <c r="AF62" s="116"/>
      <c r="AG62" s="117"/>
      <c r="AH62" s="117"/>
      <c r="AI62" s="117"/>
      <c r="AJ62" s="115"/>
      <c r="AK62" s="116"/>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row>
    <row r="63" spans="1:69" ht="18" hidden="1" customHeight="1" x14ac:dyDescent="0.3">
      <c r="A63" s="331"/>
      <c r="B63" s="334"/>
      <c r="C63" s="334"/>
      <c r="D63" s="334"/>
      <c r="E63" s="337"/>
      <c r="F63" s="334"/>
      <c r="G63" s="340"/>
      <c r="H63" s="343"/>
      <c r="I63" s="346"/>
      <c r="J63" s="365"/>
      <c r="K63" s="346">
        <f>IF(NOT(ISERROR(MATCH(J63,_xlfn.ANCHORARRAY(E74),0))),I76&amp;"Por favor no seleccionar los criterios de impacto",J63)</f>
        <v>0</v>
      </c>
      <c r="L63" s="343"/>
      <c r="M63" s="346"/>
      <c r="N63" s="368"/>
      <c r="O63" s="106">
        <v>4</v>
      </c>
      <c r="P63" s="185"/>
      <c r="Q63" s="107" t="str">
        <f t="shared" ref="Q63:Q65" si="60">IF(OR(R63="Preventivo",R63="Detectivo"),"Probabilidad",IF(R63="Correctivo","Impacto",""))</f>
        <v/>
      </c>
      <c r="R63" s="108"/>
      <c r="S63" s="108"/>
      <c r="T63" s="109" t="str">
        <f t="shared" si="57"/>
        <v/>
      </c>
      <c r="U63" s="108"/>
      <c r="V63" s="108"/>
      <c r="W63" s="108"/>
      <c r="X63" s="110" t="str">
        <f t="shared" ref="X63:X64" si="61">IFERROR(IF(AND(Q62="Probabilidad",Q63="Probabilidad"),(Z62-(+Z62*T63)),IF(AND(Q62="Impacto",Q63="Probabilidad"),(Z61-(+Z61*T63)),IF(Q63="Impacto",Z62,""))),"")</f>
        <v/>
      </c>
      <c r="Y63" s="111" t="str">
        <f t="shared" si="1"/>
        <v/>
      </c>
      <c r="Z63" s="112" t="str">
        <f t="shared" si="58"/>
        <v/>
      </c>
      <c r="AA63" s="111" t="str">
        <f t="shared" si="3"/>
        <v/>
      </c>
      <c r="AB63" s="112" t="str">
        <f t="shared" ref="AB63:AB64" si="62">IFERROR(IF(AND(Q62="Impacto",Q63="Impacto"),(AB62-(+AB62*T63)),IF(AND(Q62="Probabilidad",Q63="Impacto"),(AB61-(+AB61*T63)),IF(Q63="Probabilidad",AB62,""))),"")</f>
        <v/>
      </c>
      <c r="AC63" s="113" t="str">
        <f>IFERROR(IF(OR(AND(Y63="Muy Baja",AA63="Leve"),AND(Y63="Muy Baja",AA63="Menor"),AND(Y63="Baja",AA63="Leve")),"Bajo",IF(OR(AND(Y63="Muy baja",AA63="Moderado"),AND(Y63="Baja",AA63="Menor"),AND(Y63="Baja",AA63="Moderado"),AND(Y63="Media",AA63="Leve"),AND(Y63="Media",AA63="Menor"),AND(Y63="Media",AA63="Moderado"),AND(Y63="Alta",AA63="Leve"),AND(Y63="Alta",AA63="Menor")),"Moderado",IF(OR(AND(Y63="Muy Baja",AA63="Mayor"),AND(Y63="Baja",AA63="Mayor"),AND(Y63="Media",AA63="Mayor"),AND(Y63="Alta",AA63="Moderado"),AND(Y63="Alta",AA63="Mayor"),AND(Y63="Muy Alta",AA63="Leve"),AND(Y63="Muy Alta",AA63="Menor"),AND(Y63="Muy Alta",AA63="Moderado"),AND(Y63="Muy Alta",AA63="Mayor")),"Alto",IF(OR(AND(Y63="Muy Baja",AA63="Catastrófico"),AND(Y63="Baja",AA63="Catastrófico"),AND(Y63="Media",AA63="Catastrófico"),AND(Y63="Alta",AA63="Catastrófico"),AND(Y63="Muy Alta",AA63="Catastrófico")),"Extremo","")))),"")</f>
        <v/>
      </c>
      <c r="AD63" s="114"/>
      <c r="AE63" s="115"/>
      <c r="AF63" s="116"/>
      <c r="AG63" s="117"/>
      <c r="AH63" s="117"/>
      <c r="AI63" s="117"/>
      <c r="AJ63" s="115"/>
      <c r="AK63" s="116"/>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row>
    <row r="64" spans="1:69" ht="18" hidden="1" customHeight="1" x14ac:dyDescent="0.3">
      <c r="A64" s="331"/>
      <c r="B64" s="334"/>
      <c r="C64" s="334"/>
      <c r="D64" s="334"/>
      <c r="E64" s="337"/>
      <c r="F64" s="334"/>
      <c r="G64" s="340"/>
      <c r="H64" s="343"/>
      <c r="I64" s="346"/>
      <c r="J64" s="365"/>
      <c r="K64" s="346">
        <f>IF(NOT(ISERROR(MATCH(J64,_xlfn.ANCHORARRAY(E75),0))),I77&amp;"Por favor no seleccionar los criterios de impacto",J64)</f>
        <v>0</v>
      </c>
      <c r="L64" s="343"/>
      <c r="M64" s="346"/>
      <c r="N64" s="368"/>
      <c r="O64" s="106">
        <v>5</v>
      </c>
      <c r="P64" s="185"/>
      <c r="Q64" s="107" t="str">
        <f t="shared" si="60"/>
        <v/>
      </c>
      <c r="R64" s="108"/>
      <c r="S64" s="108"/>
      <c r="T64" s="109" t="str">
        <f t="shared" si="57"/>
        <v/>
      </c>
      <c r="U64" s="108"/>
      <c r="V64" s="108"/>
      <c r="W64" s="108"/>
      <c r="X64" s="110" t="str">
        <f t="shared" si="61"/>
        <v/>
      </c>
      <c r="Y64" s="111" t="str">
        <f t="shared" si="1"/>
        <v/>
      </c>
      <c r="Z64" s="112" t="str">
        <f t="shared" si="58"/>
        <v/>
      </c>
      <c r="AA64" s="111" t="str">
        <f t="shared" si="3"/>
        <v/>
      </c>
      <c r="AB64" s="112" t="str">
        <f t="shared" si="62"/>
        <v/>
      </c>
      <c r="AC64" s="113" t="str">
        <f t="shared" ref="AC64:AC65" si="63">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14"/>
      <c r="AE64" s="115"/>
      <c r="AF64" s="116"/>
      <c r="AG64" s="117"/>
      <c r="AH64" s="117"/>
      <c r="AI64" s="117"/>
      <c r="AJ64" s="115"/>
      <c r="AK64" s="116"/>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row>
    <row r="65" spans="1:69" ht="18" hidden="1" customHeight="1" x14ac:dyDescent="0.3">
      <c r="A65" s="332"/>
      <c r="B65" s="335"/>
      <c r="C65" s="335"/>
      <c r="D65" s="335"/>
      <c r="E65" s="338"/>
      <c r="F65" s="335"/>
      <c r="G65" s="341"/>
      <c r="H65" s="344"/>
      <c r="I65" s="347"/>
      <c r="J65" s="366"/>
      <c r="K65" s="347">
        <f>IF(NOT(ISERROR(MATCH(J65,_xlfn.ANCHORARRAY(E76),0))),I78&amp;"Por favor no seleccionar los criterios de impacto",J65)</f>
        <v>0</v>
      </c>
      <c r="L65" s="344"/>
      <c r="M65" s="347"/>
      <c r="N65" s="369"/>
      <c r="O65" s="106">
        <v>6</v>
      </c>
      <c r="P65" s="185"/>
      <c r="Q65" s="107" t="str">
        <f t="shared" si="60"/>
        <v/>
      </c>
      <c r="R65" s="108"/>
      <c r="S65" s="108"/>
      <c r="T65" s="109" t="str">
        <f t="shared" si="57"/>
        <v/>
      </c>
      <c r="U65" s="108"/>
      <c r="V65" s="108"/>
      <c r="W65" s="108"/>
      <c r="X65" s="110" t="str">
        <f>IFERROR(IF(AND(Q64="Probabilidad",Q65="Probabilidad"),(Z64-(+Z64*T65)),IF(AND(Q64="Impacto",Q65="Probabilidad"),(Z63-(+Z63*T65)),IF(Q65="Impacto",Z64,""))),"")</f>
        <v/>
      </c>
      <c r="Y65" s="111" t="str">
        <f t="shared" si="1"/>
        <v/>
      </c>
      <c r="Z65" s="112" t="str">
        <f t="shared" si="58"/>
        <v/>
      </c>
      <c r="AA65" s="111" t="str">
        <f t="shared" si="3"/>
        <v/>
      </c>
      <c r="AB65" s="112" t="str">
        <f>IFERROR(IF(AND(Q64="Impacto",Q65="Impacto"),(AB64-(+AB64*T65)),IF(AND(Q64="Probabilidad",Q65="Impacto"),(AB63-(+AB63*T65)),IF(Q65="Probabilidad",AB64,""))),"")</f>
        <v/>
      </c>
      <c r="AC65" s="113" t="str">
        <f t="shared" si="63"/>
        <v/>
      </c>
      <c r="AD65" s="114"/>
      <c r="AE65" s="115"/>
      <c r="AF65" s="116"/>
      <c r="AG65" s="117"/>
      <c r="AH65" s="117"/>
      <c r="AI65" s="117"/>
      <c r="AJ65" s="115"/>
      <c r="AK65" s="116"/>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row>
    <row r="66" spans="1:69" ht="18" hidden="1" customHeight="1" x14ac:dyDescent="0.3">
      <c r="A66" s="330">
        <v>10</v>
      </c>
      <c r="B66" s="333"/>
      <c r="C66" s="333"/>
      <c r="D66" s="333"/>
      <c r="E66" s="336"/>
      <c r="F66" s="333"/>
      <c r="G66" s="339"/>
      <c r="H66" s="342" t="str">
        <f>IF(G66&lt;=0,"",IF(G66&lt;=2,"Muy Baja",IF(G66&lt;=24,"Baja",IF(G66&lt;=500,"Media",IF(G66&lt;=5000,"Alta","Muy Alta")))))</f>
        <v/>
      </c>
      <c r="I66" s="345" t="str">
        <f>IF(H66="","",IF(H66="Muy Baja",0.2,IF(H66="Baja",0.4,IF(H66="Media",0.6,IF(H66="Alta",0.8,IF(H66="Muy Alta",1,))))))</f>
        <v/>
      </c>
      <c r="J66" s="364"/>
      <c r="K66" s="345">
        <f>IF(NOT(ISERROR(MATCH(J66,'Tabla Impacto'!$B$221:$B$223,0))),'Tabla Impacto'!$F$223&amp;"Por favor no seleccionar los criterios de impacto(Afectación Económica o presupuestal y Pérdida Reputacional)",J66)</f>
        <v>0</v>
      </c>
      <c r="L66" s="342" t="str">
        <f>IF(OR(K66='Tabla Impacto'!$C$11,K66='Tabla Impacto'!$D$11),"Leve",IF(OR(K66='Tabla Impacto'!$C$12,K66='Tabla Impacto'!$D$12),"Menor",IF(OR(K66='Tabla Impacto'!$C$13,K66='Tabla Impacto'!$D$13),"Moderado",IF(OR(K66='Tabla Impacto'!$C$14,K66='Tabla Impacto'!$D$14),"Mayor",IF(OR(K66='Tabla Impacto'!$C$15,K66='Tabla Impacto'!$D$15),"Catastrófico","")))))</f>
        <v/>
      </c>
      <c r="M66" s="345" t="str">
        <f>IF(L66="","",IF(L66="Leve",0.2,IF(L66="Menor",0.4,IF(L66="Moderado",0.6,IF(L66="Mayor",0.8,IF(L66="Catastrófico",1,))))))</f>
        <v/>
      </c>
      <c r="N66" s="367" t="str">
        <f>IF(OR(AND(H66="Muy Baja",L66="Leve"),AND(H66="Muy Baja",L66="Menor"),AND(H66="Baja",L66="Leve")),"Bajo",IF(OR(AND(H66="Muy baja",L66="Moderado"),AND(H66="Baja",L66="Menor"),AND(H66="Baja",L66="Moderado"),AND(H66="Media",L66="Leve"),AND(H66="Media",L66="Menor"),AND(H66="Media",L66="Moderado"),AND(H66="Alta",L66="Leve"),AND(H66="Alta",L66="Menor")),"Moderado",IF(OR(AND(H66="Muy Baja",L66="Mayor"),AND(H66="Baja",L66="Mayor"),AND(H66="Media",L66="Mayor"),AND(H66="Alta",L66="Moderado"),AND(H66="Alta",L66="Mayor"),AND(H66="Muy Alta",L66="Leve"),AND(H66="Muy Alta",L66="Menor"),AND(H66="Muy Alta",L66="Moderado"),AND(H66="Muy Alta",L66="Mayor")),"Alto",IF(OR(AND(H66="Muy Baja",L66="Catastrófico"),AND(H66="Baja",L66="Catastrófico"),AND(H66="Media",L66="Catastrófico"),AND(H66="Alta",L66="Catastrófico"),AND(H66="Muy Alta",L66="Catastrófico")),"Extremo",""))))</f>
        <v/>
      </c>
      <c r="O66" s="106">
        <v>1</v>
      </c>
      <c r="P66" s="185"/>
      <c r="Q66" s="167"/>
      <c r="R66" s="175"/>
      <c r="S66" s="175"/>
      <c r="T66" s="176" t="str">
        <f>IF(AND(R66="Preventivo",S66="Automático"),"50%",IF(AND(R66="Preventivo",S66="Manual"),"40%",IF(AND(R66="Detectivo",S66="Automático"),"40%",IF(AND(R66="Detectivo",S66="Manual"),"30%",IF(AND(R66="Correctivo",S66="Automático"),"35%",IF(AND(R66="Correctivo",S66="Manual"),"25%",""))))))</f>
        <v/>
      </c>
      <c r="U66" s="175"/>
      <c r="V66" s="175"/>
      <c r="W66" s="175"/>
      <c r="X66" s="164" t="str">
        <f>IFERROR(IF(Q66="Probabilidad",(I66-(+I66*T66)),IF(Q66="Impacto",I66,"")),"")</f>
        <v/>
      </c>
      <c r="Y66" s="177" t="str">
        <f>IFERROR(IF(X66="","",IF(X66&lt;=0.2,"Muy Baja",IF(X66&lt;=0.4,"Baja",IF(X66&lt;=0.6,"Media",IF(X66&lt;=0.8,"Alta","Muy Alta"))))),"")</f>
        <v/>
      </c>
      <c r="Z66" s="178" t="str">
        <f>+X66</f>
        <v/>
      </c>
      <c r="AA66" s="177" t="str">
        <f>IFERROR(IF(AB66="","",IF(AB66&lt;=0.2,"Leve",IF(AB66&lt;=0.4,"Menor",IF(AB66&lt;=0.6,"Moderado",IF(AB66&lt;=0.8,"Mayor","Catastrófico"))))),"")</f>
        <v/>
      </c>
      <c r="AB66" s="178" t="str">
        <f>IFERROR(IF(Q66="Impacto",(M66-(+M66*T66)),IF(Q66="Probabilidad",M66,"")),"")</f>
        <v/>
      </c>
      <c r="AC66" s="179" t="str">
        <f>IFERROR(IF(OR(AND(Y66="Muy Baja",AA66="Leve"),AND(Y66="Muy Baja",AA66="Menor"),AND(Y66="Baja",AA66="Leve")),"Bajo",IF(OR(AND(Y66="Muy baja",AA66="Moderado"),AND(Y66="Baja",AA66="Menor"),AND(Y66="Baja",AA66="Moderado"),AND(Y66="Media",AA66="Leve"),AND(Y66="Media",AA66="Menor"),AND(Y66="Media",AA66="Moderado"),AND(Y66="Alta",AA66="Leve"),AND(Y66="Alta",AA66="Menor")),"Moderado",IF(OR(AND(Y66="Muy Baja",AA66="Mayor"),AND(Y66="Baja",AA66="Mayor"),AND(Y66="Media",AA66="Mayor"),AND(Y66="Alta",AA66="Moderado"),AND(Y66="Alta",AA66="Mayor"),AND(Y66="Muy Alta",AA66="Leve"),AND(Y66="Muy Alta",AA66="Menor"),AND(Y66="Muy Alta",AA66="Moderado"),AND(Y66="Muy Alta",AA66="Mayor")),"Alto",IF(OR(AND(Y66="Muy Baja",AA66="Catastrófico"),AND(Y66="Baja",AA66="Catastrófico"),AND(Y66="Media",AA66="Catastrófico"),AND(Y66="Alta",AA66="Catastrófico"),AND(Y66="Muy Alta",AA66="Catastrófico")),"Extremo","")))),"")</f>
        <v/>
      </c>
      <c r="AD66" s="180"/>
      <c r="AE66" s="115"/>
      <c r="AF66" s="116"/>
      <c r="AG66" s="117"/>
      <c r="AH66" s="117"/>
      <c r="AI66" s="117"/>
      <c r="AJ66" s="115"/>
      <c r="AK66" s="116"/>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row>
    <row r="67" spans="1:69" ht="18" hidden="1" customHeight="1" x14ac:dyDescent="0.3">
      <c r="A67" s="331"/>
      <c r="B67" s="334"/>
      <c r="C67" s="334"/>
      <c r="D67" s="334"/>
      <c r="E67" s="337"/>
      <c r="F67" s="334"/>
      <c r="G67" s="340"/>
      <c r="H67" s="343"/>
      <c r="I67" s="346"/>
      <c r="J67" s="365"/>
      <c r="K67" s="346">
        <f>IF(NOT(ISERROR(MATCH(J67,_xlfn.ANCHORARRAY(E78),0))),I80&amp;"Por favor no seleccionar los criterios de impacto",J67)</f>
        <v>0</v>
      </c>
      <c r="L67" s="343"/>
      <c r="M67" s="346"/>
      <c r="N67" s="368"/>
      <c r="O67" s="106">
        <v>2</v>
      </c>
      <c r="P67" s="185"/>
      <c r="Q67" s="107" t="str">
        <f>IF(OR(R67="Preventivo",R67="Detectivo"),"Probabilidad",IF(R67="Correctivo","Impacto",""))</f>
        <v/>
      </c>
      <c r="R67" s="108"/>
      <c r="S67" s="108"/>
      <c r="T67" s="109" t="str">
        <f t="shared" ref="T67:T71" si="64">IF(AND(R67="Preventivo",S67="Automático"),"50%",IF(AND(R67="Preventivo",S67="Manual"),"40%",IF(AND(R67="Detectivo",S67="Automático"),"40%",IF(AND(R67="Detectivo",S67="Manual"),"30%",IF(AND(R67="Correctivo",S67="Automático"),"35%",IF(AND(R67="Correctivo",S67="Manual"),"25%",""))))))</f>
        <v/>
      </c>
      <c r="U67" s="108"/>
      <c r="V67" s="108"/>
      <c r="W67" s="108"/>
      <c r="X67" s="110" t="str">
        <f>IFERROR(IF(AND(Q66="Probabilidad",Q67="Probabilidad"),(Z66-(+Z66*T67)),IF(Q67="Probabilidad",(I66-(+I66*T67)),IF(Q67="Impacto",Z66,""))),"")</f>
        <v/>
      </c>
      <c r="Y67" s="111" t="str">
        <f t="shared" si="1"/>
        <v/>
      </c>
      <c r="Z67" s="112" t="str">
        <f t="shared" ref="Z67:Z71" si="65">+X67</f>
        <v/>
      </c>
      <c r="AA67" s="111" t="str">
        <f t="shared" si="3"/>
        <v/>
      </c>
      <c r="AB67" s="112" t="str">
        <f>IFERROR(IF(AND(Q66="Impacto",Q67="Impacto"),(AB66-(+AB66*T67)),IF(Q67="Impacto",(M66-(+M66*T67)),IF(Q67="Probabilidad",AB66,""))),"")</f>
        <v/>
      </c>
      <c r="AC67" s="113" t="str">
        <f t="shared" ref="AC67:AC68" si="66">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14"/>
      <c r="AE67" s="115"/>
      <c r="AF67" s="116"/>
      <c r="AG67" s="117"/>
      <c r="AH67" s="117"/>
      <c r="AI67" s="117"/>
      <c r="AJ67" s="115"/>
      <c r="AK67" s="116"/>
    </row>
    <row r="68" spans="1:69" ht="18" hidden="1" customHeight="1" x14ac:dyDescent="0.3">
      <c r="A68" s="331"/>
      <c r="B68" s="334"/>
      <c r="C68" s="334"/>
      <c r="D68" s="334"/>
      <c r="E68" s="337"/>
      <c r="F68" s="334"/>
      <c r="G68" s="340"/>
      <c r="H68" s="343"/>
      <c r="I68" s="346"/>
      <c r="J68" s="365"/>
      <c r="K68" s="346">
        <f>IF(NOT(ISERROR(MATCH(J68,_xlfn.ANCHORARRAY(E79),0))),I81&amp;"Por favor no seleccionar los criterios de impacto",J68)</f>
        <v>0</v>
      </c>
      <c r="L68" s="343"/>
      <c r="M68" s="346"/>
      <c r="N68" s="368"/>
      <c r="O68" s="106">
        <v>3</v>
      </c>
      <c r="P68" s="186"/>
      <c r="Q68" s="107" t="str">
        <f>IF(OR(R68="Preventivo",R68="Detectivo"),"Probabilidad",IF(R68="Correctivo","Impacto",""))</f>
        <v/>
      </c>
      <c r="R68" s="108"/>
      <c r="S68" s="108"/>
      <c r="T68" s="109" t="str">
        <f t="shared" si="64"/>
        <v/>
      </c>
      <c r="U68" s="108"/>
      <c r="V68" s="108"/>
      <c r="W68" s="108"/>
      <c r="X68" s="110" t="str">
        <f>IFERROR(IF(AND(Q67="Probabilidad",Q68="Probabilidad"),(Z67-(+Z67*T68)),IF(AND(Q67="Impacto",Q68="Probabilidad"),(Z66-(+Z66*T68)),IF(Q68="Impacto",Z67,""))),"")</f>
        <v/>
      </c>
      <c r="Y68" s="111" t="str">
        <f t="shared" si="1"/>
        <v/>
      </c>
      <c r="Z68" s="112" t="str">
        <f t="shared" si="65"/>
        <v/>
      </c>
      <c r="AA68" s="111" t="str">
        <f t="shared" si="3"/>
        <v/>
      </c>
      <c r="AB68" s="112" t="str">
        <f>IFERROR(IF(AND(Q67="Impacto",Q68="Impacto"),(AB67-(+AB67*T68)),IF(AND(Q67="Probabilidad",Q68="Impacto"),(AB66-(+AB66*T68)),IF(Q68="Probabilidad",AB67,""))),"")</f>
        <v/>
      </c>
      <c r="AC68" s="113" t="str">
        <f t="shared" si="66"/>
        <v/>
      </c>
      <c r="AD68" s="114"/>
      <c r="AE68" s="115"/>
      <c r="AF68" s="116"/>
      <c r="AG68" s="117"/>
      <c r="AH68" s="117"/>
      <c r="AI68" s="117"/>
      <c r="AJ68" s="115"/>
      <c r="AK68" s="116"/>
    </row>
    <row r="69" spans="1:69" ht="18" hidden="1" customHeight="1" x14ac:dyDescent="0.3">
      <c r="A69" s="331"/>
      <c r="B69" s="334"/>
      <c r="C69" s="334"/>
      <c r="D69" s="334"/>
      <c r="E69" s="337"/>
      <c r="F69" s="334"/>
      <c r="G69" s="340"/>
      <c r="H69" s="343"/>
      <c r="I69" s="346"/>
      <c r="J69" s="365"/>
      <c r="K69" s="346">
        <f>IF(NOT(ISERROR(MATCH(J69,_xlfn.ANCHORARRAY(E80),0))),I82&amp;"Por favor no seleccionar los criterios de impacto",J69)</f>
        <v>0</v>
      </c>
      <c r="L69" s="343"/>
      <c r="M69" s="346"/>
      <c r="N69" s="368"/>
      <c r="O69" s="106">
        <v>4</v>
      </c>
      <c r="P69" s="185"/>
      <c r="Q69" s="107" t="str">
        <f t="shared" ref="Q69:Q71" si="67">IF(OR(R69="Preventivo",R69="Detectivo"),"Probabilidad",IF(R69="Correctivo","Impacto",""))</f>
        <v/>
      </c>
      <c r="R69" s="108"/>
      <c r="S69" s="108"/>
      <c r="T69" s="109" t="str">
        <f t="shared" si="64"/>
        <v/>
      </c>
      <c r="U69" s="108"/>
      <c r="V69" s="108"/>
      <c r="W69" s="108"/>
      <c r="X69" s="110" t="str">
        <f t="shared" ref="X69:X70" si="68">IFERROR(IF(AND(Q68="Probabilidad",Q69="Probabilidad"),(Z68-(+Z68*T69)),IF(AND(Q68="Impacto",Q69="Probabilidad"),(Z67-(+Z67*T69)),IF(Q69="Impacto",Z68,""))),"")</f>
        <v/>
      </c>
      <c r="Y69" s="111" t="str">
        <f t="shared" si="1"/>
        <v/>
      </c>
      <c r="Z69" s="112" t="str">
        <f t="shared" si="65"/>
        <v/>
      </c>
      <c r="AA69" s="111" t="str">
        <f t="shared" si="3"/>
        <v/>
      </c>
      <c r="AB69" s="112" t="str">
        <f t="shared" ref="AB69:AB70" si="69">IFERROR(IF(AND(Q68="Impacto",Q69="Impacto"),(AB68-(+AB68*T69)),IF(AND(Q68="Probabilidad",Q69="Impacto"),(AB67-(+AB67*T69)),IF(Q69="Probabilidad",AB68,""))),"")</f>
        <v/>
      </c>
      <c r="AC69" s="113" t="str">
        <f>IFERROR(IF(OR(AND(Y69="Muy Baja",AA69="Leve"),AND(Y69="Muy Baja",AA69="Menor"),AND(Y69="Baja",AA69="Leve")),"Bajo",IF(OR(AND(Y69="Muy baja",AA69="Moderado"),AND(Y69="Baja",AA69="Menor"),AND(Y69="Baja",AA69="Moderado"),AND(Y69="Media",AA69="Leve"),AND(Y69="Media",AA69="Menor"),AND(Y69="Media",AA69="Moderado"),AND(Y69="Alta",AA69="Leve"),AND(Y69="Alta",AA69="Menor")),"Moderado",IF(OR(AND(Y69="Muy Baja",AA69="Mayor"),AND(Y69="Baja",AA69="Mayor"),AND(Y69="Media",AA69="Mayor"),AND(Y69="Alta",AA69="Moderado"),AND(Y69="Alta",AA69="Mayor"),AND(Y69="Muy Alta",AA69="Leve"),AND(Y69="Muy Alta",AA69="Menor"),AND(Y69="Muy Alta",AA69="Moderado"),AND(Y69="Muy Alta",AA69="Mayor")),"Alto",IF(OR(AND(Y69="Muy Baja",AA69="Catastrófico"),AND(Y69="Baja",AA69="Catastrófico"),AND(Y69="Media",AA69="Catastrófico"),AND(Y69="Alta",AA69="Catastrófico"),AND(Y69="Muy Alta",AA69="Catastrófico")),"Extremo","")))),"")</f>
        <v/>
      </c>
      <c r="AD69" s="114"/>
      <c r="AE69" s="115"/>
      <c r="AF69" s="116"/>
      <c r="AG69" s="117"/>
      <c r="AH69" s="117"/>
      <c r="AI69" s="117"/>
      <c r="AJ69" s="115"/>
      <c r="AK69" s="116"/>
    </row>
    <row r="70" spans="1:69" ht="18" hidden="1" customHeight="1" x14ac:dyDescent="0.3">
      <c r="A70" s="331"/>
      <c r="B70" s="334"/>
      <c r="C70" s="334"/>
      <c r="D70" s="334"/>
      <c r="E70" s="337"/>
      <c r="F70" s="334"/>
      <c r="G70" s="340"/>
      <c r="H70" s="343"/>
      <c r="I70" s="346"/>
      <c r="J70" s="365"/>
      <c r="K70" s="346">
        <f>IF(NOT(ISERROR(MATCH(J70,_xlfn.ANCHORARRAY(E81),0))),I83&amp;"Por favor no seleccionar los criterios de impacto",J70)</f>
        <v>0</v>
      </c>
      <c r="L70" s="343"/>
      <c r="M70" s="346"/>
      <c r="N70" s="368"/>
      <c r="O70" s="106">
        <v>5</v>
      </c>
      <c r="P70" s="185"/>
      <c r="Q70" s="107" t="str">
        <f t="shared" si="67"/>
        <v/>
      </c>
      <c r="R70" s="108"/>
      <c r="S70" s="108"/>
      <c r="T70" s="109" t="str">
        <f t="shared" si="64"/>
        <v/>
      </c>
      <c r="U70" s="108"/>
      <c r="V70" s="108"/>
      <c r="W70" s="108"/>
      <c r="X70" s="110" t="str">
        <f t="shared" si="68"/>
        <v/>
      </c>
      <c r="Y70" s="111" t="str">
        <f t="shared" si="1"/>
        <v/>
      </c>
      <c r="Z70" s="112" t="str">
        <f t="shared" si="65"/>
        <v/>
      </c>
      <c r="AA70" s="111" t="str">
        <f t="shared" si="3"/>
        <v/>
      </c>
      <c r="AB70" s="112" t="str">
        <f t="shared" si="69"/>
        <v/>
      </c>
      <c r="AC70" s="113" t="str">
        <f t="shared" ref="AC70:AC71" si="70">IFERROR(IF(OR(AND(Y70="Muy Baja",AA70="Leve"),AND(Y70="Muy Baja",AA70="Menor"),AND(Y70="Baja",AA70="Leve")),"Bajo",IF(OR(AND(Y70="Muy baja",AA70="Moderado"),AND(Y70="Baja",AA70="Menor"),AND(Y70="Baja",AA70="Moderado"),AND(Y70="Media",AA70="Leve"),AND(Y70="Media",AA70="Menor"),AND(Y70="Media",AA70="Moderado"),AND(Y70="Alta",AA70="Leve"),AND(Y70="Alta",AA70="Menor")),"Moderado",IF(OR(AND(Y70="Muy Baja",AA70="Mayor"),AND(Y70="Baja",AA70="Mayor"),AND(Y70="Media",AA70="Mayor"),AND(Y70="Alta",AA70="Moderado"),AND(Y70="Alta",AA70="Mayor"),AND(Y70="Muy Alta",AA70="Leve"),AND(Y70="Muy Alta",AA70="Menor"),AND(Y70="Muy Alta",AA70="Moderado"),AND(Y70="Muy Alta",AA70="Mayor")),"Alto",IF(OR(AND(Y70="Muy Baja",AA70="Catastrófico"),AND(Y70="Baja",AA70="Catastrófico"),AND(Y70="Media",AA70="Catastrófico"),AND(Y70="Alta",AA70="Catastrófico"),AND(Y70="Muy Alta",AA70="Catastrófico")),"Extremo","")))),"")</f>
        <v/>
      </c>
      <c r="AD70" s="114"/>
      <c r="AE70" s="115"/>
      <c r="AF70" s="116"/>
      <c r="AG70" s="117"/>
      <c r="AH70" s="117"/>
      <c r="AI70" s="117"/>
      <c r="AJ70" s="115"/>
      <c r="AK70" s="116"/>
    </row>
    <row r="71" spans="1:69" ht="18" hidden="1" customHeight="1" x14ac:dyDescent="0.3">
      <c r="A71" s="332"/>
      <c r="B71" s="335"/>
      <c r="C71" s="335"/>
      <c r="D71" s="335"/>
      <c r="E71" s="338"/>
      <c r="F71" s="335"/>
      <c r="G71" s="341"/>
      <c r="H71" s="344"/>
      <c r="I71" s="347"/>
      <c r="J71" s="366"/>
      <c r="K71" s="347">
        <f>IF(NOT(ISERROR(MATCH(J71,_xlfn.ANCHORARRAY(E82),0))),I84&amp;"Por favor no seleccionar los criterios de impacto",J71)</f>
        <v>0</v>
      </c>
      <c r="L71" s="344"/>
      <c r="M71" s="347"/>
      <c r="N71" s="369"/>
      <c r="O71" s="106">
        <v>6</v>
      </c>
      <c r="P71" s="185"/>
      <c r="Q71" s="107" t="str">
        <f t="shared" si="67"/>
        <v/>
      </c>
      <c r="R71" s="108"/>
      <c r="S71" s="108"/>
      <c r="T71" s="109" t="str">
        <f t="shared" si="64"/>
        <v/>
      </c>
      <c r="U71" s="108"/>
      <c r="V71" s="108"/>
      <c r="W71" s="108"/>
      <c r="X71" s="110" t="str">
        <f>IFERROR(IF(AND(Q70="Probabilidad",Q71="Probabilidad"),(Z70-(+Z70*T71)),IF(AND(Q70="Impacto",Q71="Probabilidad"),(Z69-(+Z69*T71)),IF(Q71="Impacto",Z70,""))),"")</f>
        <v/>
      </c>
      <c r="Y71" s="111" t="str">
        <f t="shared" si="1"/>
        <v/>
      </c>
      <c r="Z71" s="112" t="str">
        <f t="shared" si="65"/>
        <v/>
      </c>
      <c r="AA71" s="111" t="str">
        <f t="shared" si="3"/>
        <v/>
      </c>
      <c r="AB71" s="112" t="str">
        <f>IFERROR(IF(AND(Q70="Impacto",Q71="Impacto"),(AB70-(+AB70*T71)),IF(AND(Q70="Probabilidad",Q71="Impacto"),(AB69-(+AB69*T71)),IF(Q71="Probabilidad",AB70,""))),"")</f>
        <v/>
      </c>
      <c r="AC71" s="113" t="str">
        <f t="shared" si="70"/>
        <v/>
      </c>
      <c r="AD71" s="114"/>
      <c r="AE71" s="115"/>
      <c r="AF71" s="116"/>
      <c r="AG71" s="117"/>
      <c r="AH71" s="117"/>
      <c r="AI71" s="117"/>
      <c r="AJ71" s="115"/>
      <c r="AK71" s="116"/>
    </row>
    <row r="72" spans="1:69" ht="34.5" customHeight="1" x14ac:dyDescent="0.3">
      <c r="A72" s="6"/>
      <c r="B72" s="391" t="s">
        <v>169</v>
      </c>
      <c r="C72" s="392"/>
      <c r="D72" s="392"/>
      <c r="E72" s="392"/>
      <c r="F72" s="392"/>
      <c r="G72" s="392"/>
      <c r="H72" s="392"/>
      <c r="I72" s="392"/>
      <c r="J72" s="392"/>
      <c r="K72" s="392"/>
      <c r="L72" s="392"/>
      <c r="M72" s="392"/>
      <c r="N72" s="392"/>
      <c r="O72" s="392"/>
      <c r="P72" s="392"/>
      <c r="Q72" s="392"/>
      <c r="R72" s="392"/>
      <c r="S72" s="392"/>
      <c r="T72" s="392"/>
      <c r="U72" s="392"/>
      <c r="V72" s="392"/>
      <c r="W72" s="392"/>
      <c r="X72" s="392"/>
      <c r="Y72" s="392"/>
      <c r="Z72" s="392"/>
      <c r="AA72" s="392"/>
      <c r="AB72" s="392"/>
      <c r="AC72" s="392"/>
      <c r="AD72" s="392"/>
      <c r="AE72" s="392"/>
      <c r="AF72" s="392"/>
      <c r="AG72" s="392"/>
      <c r="AH72" s="392"/>
      <c r="AI72" s="392"/>
      <c r="AJ72" s="392"/>
      <c r="AK72" s="393"/>
    </row>
    <row r="74" spans="1:69" x14ac:dyDescent="0.3">
      <c r="A74" s="1"/>
      <c r="B74" s="24" t="s">
        <v>170</v>
      </c>
      <c r="C74" s="1"/>
      <c r="D74" s="1"/>
      <c r="F74" s="1"/>
    </row>
  </sheetData>
  <dataConsolidate/>
  <mergeCells count="191">
    <mergeCell ref="F12:F17"/>
    <mergeCell ref="G12:G17"/>
    <mergeCell ref="H12:H17"/>
    <mergeCell ref="A12:A17"/>
    <mergeCell ref="B12:B17"/>
    <mergeCell ref="C12:C17"/>
    <mergeCell ref="D12:D17"/>
    <mergeCell ref="E12:E17"/>
    <mergeCell ref="N12:N17"/>
    <mergeCell ref="I12:I17"/>
    <mergeCell ref="J12:J17"/>
    <mergeCell ref="K12:K17"/>
    <mergeCell ref="L12:L17"/>
    <mergeCell ref="M12:M17"/>
    <mergeCell ref="Y10:Y11"/>
    <mergeCell ref="Z10:Z11"/>
    <mergeCell ref="G10:G11"/>
    <mergeCell ref="H10:H11"/>
    <mergeCell ref="I10:I11"/>
    <mergeCell ref="L10:L11"/>
    <mergeCell ref="M10:M11"/>
    <mergeCell ref="B10:B11"/>
    <mergeCell ref="N10:N11"/>
    <mergeCell ref="J10:J11"/>
    <mergeCell ref="K10:K11"/>
    <mergeCell ref="Q10:Q11"/>
    <mergeCell ref="R10:W10"/>
    <mergeCell ref="E18:E23"/>
    <mergeCell ref="AE10:AE11"/>
    <mergeCell ref="AK10:AK11"/>
    <mergeCell ref="AJ10:AJ11"/>
    <mergeCell ref="AI10:AI11"/>
    <mergeCell ref="AG10:AG11"/>
    <mergeCell ref="AF10:AF11"/>
    <mergeCell ref="A6:B6"/>
    <mergeCell ref="A7:B7"/>
    <mergeCell ref="A8:B8"/>
    <mergeCell ref="A10:A11"/>
    <mergeCell ref="F10:F11"/>
    <mergeCell ref="E10:E11"/>
    <mergeCell ref="D10:D11"/>
    <mergeCell ref="C10:C11"/>
    <mergeCell ref="AD10:AD11"/>
    <mergeCell ref="C7:N7"/>
    <mergeCell ref="C8:N8"/>
    <mergeCell ref="O10:O11"/>
    <mergeCell ref="AC10:AC11"/>
    <mergeCell ref="AB10:AB11"/>
    <mergeCell ref="X10:X11"/>
    <mergeCell ref="P10:P11"/>
    <mergeCell ref="AA10:AA11"/>
    <mergeCell ref="L18:L23"/>
    <mergeCell ref="M18:M23"/>
    <mergeCell ref="N18:N23"/>
    <mergeCell ref="A24:A29"/>
    <mergeCell ref="B24:B29"/>
    <mergeCell ref="C24:C29"/>
    <mergeCell ref="D24:D29"/>
    <mergeCell ref="E24:E29"/>
    <mergeCell ref="F24:F29"/>
    <mergeCell ref="G24:G29"/>
    <mergeCell ref="H24:H29"/>
    <mergeCell ref="I24:I29"/>
    <mergeCell ref="J24:J29"/>
    <mergeCell ref="K24:K29"/>
    <mergeCell ref="L24:L29"/>
    <mergeCell ref="F18:F23"/>
    <mergeCell ref="G18:G23"/>
    <mergeCell ref="H18:H23"/>
    <mergeCell ref="I18:I23"/>
    <mergeCell ref="J18:J23"/>
    <mergeCell ref="A18:A23"/>
    <mergeCell ref="B18:B23"/>
    <mergeCell ref="C18:C23"/>
    <mergeCell ref="D18:D23"/>
    <mergeCell ref="A30:A35"/>
    <mergeCell ref="B30:B35"/>
    <mergeCell ref="C30:C35"/>
    <mergeCell ref="D30:D35"/>
    <mergeCell ref="E30:E35"/>
    <mergeCell ref="F30:F35"/>
    <mergeCell ref="G30:G35"/>
    <mergeCell ref="H30:H35"/>
    <mergeCell ref="I30:I35"/>
    <mergeCell ref="A36:A41"/>
    <mergeCell ref="B36:B41"/>
    <mergeCell ref="C36:C41"/>
    <mergeCell ref="A42:A47"/>
    <mergeCell ref="B42:B47"/>
    <mergeCell ref="C42:C47"/>
    <mergeCell ref="D42:D47"/>
    <mergeCell ref="E42:E47"/>
    <mergeCell ref="F42:F47"/>
    <mergeCell ref="D36:D41"/>
    <mergeCell ref="E36:E41"/>
    <mergeCell ref="F36:F41"/>
    <mergeCell ref="D48:D53"/>
    <mergeCell ref="E48:E53"/>
    <mergeCell ref="M36:M41"/>
    <mergeCell ref="N36:N41"/>
    <mergeCell ref="M42:M47"/>
    <mergeCell ref="N42:N47"/>
    <mergeCell ref="J48:J53"/>
    <mergeCell ref="K48:K53"/>
    <mergeCell ref="L48:L53"/>
    <mergeCell ref="J42:J47"/>
    <mergeCell ref="K42:K47"/>
    <mergeCell ref="L42:L47"/>
    <mergeCell ref="G36:G41"/>
    <mergeCell ref="H36:H41"/>
    <mergeCell ref="B72:AK72"/>
    <mergeCell ref="M60:M65"/>
    <mergeCell ref="N60:N65"/>
    <mergeCell ref="J60:J65"/>
    <mergeCell ref="K60:K65"/>
    <mergeCell ref="L60:L65"/>
    <mergeCell ref="M48:M53"/>
    <mergeCell ref="N48:N53"/>
    <mergeCell ref="F54:F59"/>
    <mergeCell ref="G54:G59"/>
    <mergeCell ref="H54:H59"/>
    <mergeCell ref="I54:I59"/>
    <mergeCell ref="J54:J59"/>
    <mergeCell ref="F48:F53"/>
    <mergeCell ref="G48:G53"/>
    <mergeCell ref="H48:H53"/>
    <mergeCell ref="I48:I53"/>
    <mergeCell ref="K54:K59"/>
    <mergeCell ref="L54:L59"/>
    <mergeCell ref="M54:M59"/>
    <mergeCell ref="N54:N59"/>
    <mergeCell ref="B54:B59"/>
    <mergeCell ref="C54:C59"/>
    <mergeCell ref="D54:D59"/>
    <mergeCell ref="A1:D4"/>
    <mergeCell ref="A66:A71"/>
    <mergeCell ref="B66:B71"/>
    <mergeCell ref="C66:C71"/>
    <mergeCell ref="D66:D71"/>
    <mergeCell ref="E66:E71"/>
    <mergeCell ref="F66:F71"/>
    <mergeCell ref="G66:G71"/>
    <mergeCell ref="H66:H71"/>
    <mergeCell ref="C6:N6"/>
    <mergeCell ref="A9:G9"/>
    <mergeCell ref="H9:N9"/>
    <mergeCell ref="I36:I41"/>
    <mergeCell ref="J36:J41"/>
    <mergeCell ref="G42:G47"/>
    <mergeCell ref="H42:H47"/>
    <mergeCell ref="I42:I47"/>
    <mergeCell ref="K36:K41"/>
    <mergeCell ref="L36:L41"/>
    <mergeCell ref="A54:A59"/>
    <mergeCell ref="E54:E59"/>
    <mergeCell ref="A48:A53"/>
    <mergeCell ref="B48:B53"/>
    <mergeCell ref="C48:C53"/>
    <mergeCell ref="AJ1:AK1"/>
    <mergeCell ref="AJ2:AK2"/>
    <mergeCell ref="AJ3:AK3"/>
    <mergeCell ref="AJ4:AK4"/>
    <mergeCell ref="E1:AI4"/>
    <mergeCell ref="J66:J71"/>
    <mergeCell ref="K66:K71"/>
    <mergeCell ref="L66:L71"/>
    <mergeCell ref="M66:M71"/>
    <mergeCell ref="N66:N71"/>
    <mergeCell ref="I66:I71"/>
    <mergeCell ref="AH10:AH11"/>
    <mergeCell ref="O6:Q6"/>
    <mergeCell ref="O9:W9"/>
    <mergeCell ref="X9:AD9"/>
    <mergeCell ref="AE9:AK9"/>
    <mergeCell ref="M24:M29"/>
    <mergeCell ref="N24:N29"/>
    <mergeCell ref="J30:J35"/>
    <mergeCell ref="K30:K35"/>
    <mergeCell ref="L30:L35"/>
    <mergeCell ref="M30:M35"/>
    <mergeCell ref="N30:N35"/>
    <mergeCell ref="K18:K23"/>
    <mergeCell ref="A60:A65"/>
    <mergeCell ref="B60:B65"/>
    <mergeCell ref="C60:C65"/>
    <mergeCell ref="D60:D65"/>
    <mergeCell ref="E60:E65"/>
    <mergeCell ref="F60:F65"/>
    <mergeCell ref="G60:G65"/>
    <mergeCell ref="H60:H65"/>
    <mergeCell ref="I60:I65"/>
  </mergeCells>
  <conditionalFormatting sqref="H12 H18">
    <cfRule type="cellIs" dxfId="108" priority="497" operator="equal">
      <formula>"Muy Baja"</formula>
    </cfRule>
    <cfRule type="cellIs" dxfId="107" priority="496" operator="equal">
      <formula>"Baja"</formula>
    </cfRule>
    <cfRule type="cellIs" dxfId="106" priority="493" operator="equal">
      <formula>"Muy Alta"</formula>
    </cfRule>
    <cfRule type="cellIs" dxfId="105" priority="494" operator="equal">
      <formula>"Alta"</formula>
    </cfRule>
    <cfRule type="cellIs" dxfId="104" priority="495" operator="equal">
      <formula>"Media"</formula>
    </cfRule>
  </conditionalFormatting>
  <conditionalFormatting sqref="H24">
    <cfRule type="cellIs" dxfId="103" priority="396" operator="equal">
      <formula>"Alta"</formula>
    </cfRule>
    <cfRule type="cellIs" dxfId="102" priority="397" operator="equal">
      <formula>"Media"</formula>
    </cfRule>
    <cfRule type="cellIs" dxfId="101" priority="398" operator="equal">
      <formula>"Baja"</formula>
    </cfRule>
    <cfRule type="cellIs" dxfId="100" priority="399" operator="equal">
      <formula>"Muy Baja"</formula>
    </cfRule>
    <cfRule type="cellIs" dxfId="99" priority="395" operator="equal">
      <formula>"Muy Alta"</formula>
    </cfRule>
  </conditionalFormatting>
  <conditionalFormatting sqref="H30">
    <cfRule type="cellIs" dxfId="98" priority="368" operator="equal">
      <formula>"Alta"</formula>
    </cfRule>
    <cfRule type="cellIs" dxfId="97" priority="371" operator="equal">
      <formula>"Muy Baja"</formula>
    </cfRule>
    <cfRule type="cellIs" dxfId="96" priority="370" operator="equal">
      <formula>"Baja"</formula>
    </cfRule>
    <cfRule type="cellIs" dxfId="95" priority="369" operator="equal">
      <formula>"Media"</formula>
    </cfRule>
    <cfRule type="cellIs" dxfId="94" priority="367" operator="equal">
      <formula>"Muy Alta"</formula>
    </cfRule>
  </conditionalFormatting>
  <conditionalFormatting sqref="H36">
    <cfRule type="cellIs" dxfId="93" priority="343" operator="equal">
      <formula>"Muy Baja"</formula>
    </cfRule>
    <cfRule type="cellIs" dxfId="92" priority="342" operator="equal">
      <formula>"Baja"</formula>
    </cfRule>
    <cfRule type="cellIs" dxfId="91" priority="341" operator="equal">
      <formula>"Media"</formula>
    </cfRule>
    <cfRule type="cellIs" dxfId="90" priority="340" operator="equal">
      <formula>"Alta"</formula>
    </cfRule>
    <cfRule type="cellIs" dxfId="89" priority="339" operator="equal">
      <formula>"Muy Alta"</formula>
    </cfRule>
  </conditionalFormatting>
  <conditionalFormatting sqref="H42">
    <cfRule type="cellIs" dxfId="88" priority="312" operator="equal">
      <formula>"Alta"</formula>
    </cfRule>
    <cfRule type="cellIs" dxfId="87" priority="313" operator="equal">
      <formula>"Media"</formula>
    </cfRule>
    <cfRule type="cellIs" dxfId="86" priority="314" operator="equal">
      <formula>"Baja"</formula>
    </cfRule>
    <cfRule type="cellIs" dxfId="85" priority="315" operator="equal">
      <formula>"Muy Baja"</formula>
    </cfRule>
    <cfRule type="cellIs" dxfId="84" priority="311" operator="equal">
      <formula>"Muy Alta"</formula>
    </cfRule>
  </conditionalFormatting>
  <conditionalFormatting sqref="H48">
    <cfRule type="cellIs" dxfId="83" priority="287" operator="equal">
      <formula>"Muy Baja"</formula>
    </cfRule>
    <cfRule type="cellIs" dxfId="82" priority="283" operator="equal">
      <formula>"Muy Alta"</formula>
    </cfRule>
    <cfRule type="cellIs" dxfId="81" priority="284" operator="equal">
      <formula>"Alta"</formula>
    </cfRule>
    <cfRule type="cellIs" dxfId="80" priority="285" operator="equal">
      <formula>"Media"</formula>
    </cfRule>
    <cfRule type="cellIs" dxfId="79" priority="286" operator="equal">
      <formula>"Baja"</formula>
    </cfRule>
  </conditionalFormatting>
  <conditionalFormatting sqref="H54">
    <cfRule type="cellIs" dxfId="78" priority="258" operator="equal">
      <formula>"Baja"</formula>
    </cfRule>
    <cfRule type="cellIs" dxfId="77" priority="259" operator="equal">
      <formula>"Muy Baja"</formula>
    </cfRule>
    <cfRule type="cellIs" dxfId="76" priority="255" operator="equal">
      <formula>"Muy Alta"</formula>
    </cfRule>
    <cfRule type="cellIs" dxfId="75" priority="256" operator="equal">
      <formula>"Alta"</formula>
    </cfRule>
    <cfRule type="cellIs" dxfId="74" priority="257" operator="equal">
      <formula>"Media"</formula>
    </cfRule>
  </conditionalFormatting>
  <conditionalFormatting sqref="H60">
    <cfRule type="cellIs" dxfId="73" priority="231" operator="equal">
      <formula>"Muy Baja"</formula>
    </cfRule>
    <cfRule type="cellIs" dxfId="72" priority="227" operator="equal">
      <formula>"Muy Alta"</formula>
    </cfRule>
    <cfRule type="cellIs" dxfId="71" priority="228" operator="equal">
      <formula>"Alta"</formula>
    </cfRule>
    <cfRule type="cellIs" dxfId="70" priority="229" operator="equal">
      <formula>"Media"</formula>
    </cfRule>
    <cfRule type="cellIs" dxfId="69" priority="230" operator="equal">
      <formula>"Baja"</formula>
    </cfRule>
  </conditionalFormatting>
  <conditionalFormatting sqref="H66">
    <cfRule type="cellIs" dxfId="68" priority="202" operator="equal">
      <formula>"Baja"</formula>
    </cfRule>
    <cfRule type="cellIs" dxfId="67" priority="203" operator="equal">
      <formula>"Muy Baja"</formula>
    </cfRule>
    <cfRule type="cellIs" dxfId="66" priority="201" operator="equal">
      <formula>"Media"</formula>
    </cfRule>
    <cfRule type="cellIs" dxfId="65" priority="199" operator="equal">
      <formula>"Muy Alta"</formula>
    </cfRule>
    <cfRule type="cellIs" dxfId="64" priority="200" operator="equal">
      <formula>"Alta"</formula>
    </cfRule>
  </conditionalFormatting>
  <conditionalFormatting sqref="K12:K71">
    <cfRule type="containsText" dxfId="63" priority="175" operator="containsText" text="❌">
      <formula>NOT(ISERROR(SEARCH("❌",K12)))</formula>
    </cfRule>
  </conditionalFormatting>
  <conditionalFormatting sqref="L12 L18 L24 L30 L36 L42 L48 L54 L60 L66">
    <cfRule type="cellIs" dxfId="62" priority="490" operator="equal">
      <formula>"Moderado"</formula>
    </cfRule>
    <cfRule type="cellIs" dxfId="61" priority="489" operator="equal">
      <formula>"Mayor"</formula>
    </cfRule>
    <cfRule type="cellIs" dxfId="60" priority="488" operator="equal">
      <formula>"Catastrófico"</formula>
    </cfRule>
    <cfRule type="cellIs" dxfId="59" priority="492" operator="equal">
      <formula>"Leve"</formula>
    </cfRule>
    <cfRule type="cellIs" dxfId="58" priority="491" operator="equal">
      <formula>"Menor"</formula>
    </cfRule>
  </conditionalFormatting>
  <conditionalFormatting sqref="N12">
    <cfRule type="cellIs" dxfId="57" priority="487" operator="equal">
      <formula>"Bajo"</formula>
    </cfRule>
    <cfRule type="cellIs" dxfId="56" priority="486" operator="equal">
      <formula>"Moderado"</formula>
    </cfRule>
    <cfRule type="cellIs" dxfId="55" priority="485" operator="equal">
      <formula>"Alto"</formula>
    </cfRule>
    <cfRule type="cellIs" dxfId="54" priority="484" operator="equal">
      <formula>"Extremo"</formula>
    </cfRule>
  </conditionalFormatting>
  <conditionalFormatting sqref="N18">
    <cfRule type="cellIs" dxfId="53" priority="416" operator="equal">
      <formula>"Moderado"</formula>
    </cfRule>
    <cfRule type="cellIs" dxfId="52" priority="415" operator="equal">
      <formula>"Alto"</formula>
    </cfRule>
    <cfRule type="cellIs" dxfId="51" priority="414" operator="equal">
      <formula>"Extremo"</formula>
    </cfRule>
    <cfRule type="cellIs" dxfId="50" priority="417" operator="equal">
      <formula>"Bajo"</formula>
    </cfRule>
  </conditionalFormatting>
  <conditionalFormatting sqref="N24">
    <cfRule type="cellIs" dxfId="49" priority="388" operator="equal">
      <formula>"Moderado"</formula>
    </cfRule>
    <cfRule type="cellIs" dxfId="48" priority="387" operator="equal">
      <formula>"Alto"</formula>
    </cfRule>
    <cfRule type="cellIs" dxfId="47" priority="386" operator="equal">
      <formula>"Extremo"</formula>
    </cfRule>
    <cfRule type="cellIs" dxfId="46" priority="389" operator="equal">
      <formula>"Bajo"</formula>
    </cfRule>
  </conditionalFormatting>
  <conditionalFormatting sqref="N30">
    <cfRule type="cellIs" dxfId="45" priority="360" operator="equal">
      <formula>"Moderado"</formula>
    </cfRule>
    <cfRule type="cellIs" dxfId="44" priority="361" operator="equal">
      <formula>"Bajo"</formula>
    </cfRule>
    <cfRule type="cellIs" dxfId="43" priority="359" operator="equal">
      <formula>"Alto"</formula>
    </cfRule>
    <cfRule type="cellIs" dxfId="42" priority="358" operator="equal">
      <formula>"Extremo"</formula>
    </cfRule>
  </conditionalFormatting>
  <conditionalFormatting sqref="N36">
    <cfRule type="cellIs" dxfId="41" priority="331" operator="equal">
      <formula>"Alto"</formula>
    </cfRule>
    <cfRule type="cellIs" dxfId="40" priority="332" operator="equal">
      <formula>"Moderado"</formula>
    </cfRule>
    <cfRule type="cellIs" dxfId="39" priority="330" operator="equal">
      <formula>"Extremo"</formula>
    </cfRule>
    <cfRule type="cellIs" dxfId="38" priority="333" operator="equal">
      <formula>"Bajo"</formula>
    </cfRule>
  </conditionalFormatting>
  <conditionalFormatting sqref="N42">
    <cfRule type="cellIs" dxfId="37" priority="305" operator="equal">
      <formula>"Bajo"</formula>
    </cfRule>
    <cfRule type="cellIs" dxfId="36" priority="302" operator="equal">
      <formula>"Extremo"</formula>
    </cfRule>
    <cfRule type="cellIs" dxfId="35" priority="303" operator="equal">
      <formula>"Alto"</formula>
    </cfRule>
    <cfRule type="cellIs" dxfId="34" priority="304" operator="equal">
      <formula>"Moderado"</formula>
    </cfRule>
  </conditionalFormatting>
  <conditionalFormatting sqref="N48">
    <cfRule type="cellIs" dxfId="33" priority="277" operator="equal">
      <formula>"Bajo"</formula>
    </cfRule>
    <cfRule type="cellIs" dxfId="32" priority="274" operator="equal">
      <formula>"Extremo"</formula>
    </cfRule>
    <cfRule type="cellIs" dxfId="31" priority="275" operator="equal">
      <formula>"Alto"</formula>
    </cfRule>
    <cfRule type="cellIs" dxfId="30" priority="276" operator="equal">
      <formula>"Moderado"</formula>
    </cfRule>
  </conditionalFormatting>
  <conditionalFormatting sqref="N54">
    <cfRule type="cellIs" dxfId="29" priority="249" operator="equal">
      <formula>"Bajo"</formula>
    </cfRule>
    <cfRule type="cellIs" dxfId="28" priority="248" operator="equal">
      <formula>"Moderado"</formula>
    </cfRule>
    <cfRule type="cellIs" dxfId="27" priority="247" operator="equal">
      <formula>"Alto"</formula>
    </cfRule>
    <cfRule type="cellIs" dxfId="26" priority="246" operator="equal">
      <formula>"Extremo"</formula>
    </cfRule>
  </conditionalFormatting>
  <conditionalFormatting sqref="N60">
    <cfRule type="cellIs" dxfId="25" priority="221" operator="equal">
      <formula>"Bajo"</formula>
    </cfRule>
    <cfRule type="cellIs" dxfId="24" priority="218" operator="equal">
      <formula>"Extremo"</formula>
    </cfRule>
    <cfRule type="cellIs" dxfId="23" priority="219" operator="equal">
      <formula>"Alto"</formula>
    </cfRule>
    <cfRule type="cellIs" dxfId="22" priority="220" operator="equal">
      <formula>"Moderado"</formula>
    </cfRule>
  </conditionalFormatting>
  <conditionalFormatting sqref="N66">
    <cfRule type="cellIs" dxfId="21" priority="190" operator="equal">
      <formula>"Extremo"</formula>
    </cfRule>
    <cfRule type="cellIs" dxfId="20" priority="191" operator="equal">
      <formula>"Alto"</formula>
    </cfRule>
    <cfRule type="cellIs" dxfId="19" priority="192" operator="equal">
      <formula>"Moderado"</formula>
    </cfRule>
    <cfRule type="cellIs" dxfId="18" priority="193" operator="equal">
      <formula>"Bajo"</formula>
    </cfRule>
  </conditionalFormatting>
  <conditionalFormatting sqref="Y12:Y71">
    <cfRule type="cellIs" dxfId="17" priority="185" operator="equal">
      <formula>"Muy Alta"</formula>
    </cfRule>
    <cfRule type="cellIs" dxfId="16" priority="186" operator="equal">
      <formula>"Alta"</formula>
    </cfRule>
    <cfRule type="cellIs" dxfId="15" priority="187" operator="equal">
      <formula>"Media"</formula>
    </cfRule>
    <cfRule type="cellIs" dxfId="14" priority="188" operator="equal">
      <formula>"Baja"</formula>
    </cfRule>
    <cfRule type="cellIs" dxfId="13" priority="189" operator="equal">
      <formula>"Muy Baja"</formula>
    </cfRule>
  </conditionalFormatting>
  <conditionalFormatting sqref="AA12:AA71">
    <cfRule type="cellIs" dxfId="12" priority="180" operator="equal">
      <formula>"Catastrófico"</formula>
    </cfRule>
    <cfRule type="cellIs" dxfId="11" priority="181" operator="equal">
      <formula>"Mayor"</formula>
    </cfRule>
    <cfRule type="cellIs" dxfId="10" priority="182" operator="equal">
      <formula>"Moderado"</formula>
    </cfRule>
    <cfRule type="cellIs" dxfId="9" priority="183" operator="equal">
      <formula>"Menor"</formula>
    </cfRule>
    <cfRule type="cellIs" dxfId="8" priority="184" operator="equal">
      <formula>"Leve"</formula>
    </cfRule>
  </conditionalFormatting>
  <conditionalFormatting sqref="AC12:AC71">
    <cfRule type="cellIs" dxfId="7" priority="176" operator="equal">
      <formula>"Extremo"</formula>
    </cfRule>
    <cfRule type="cellIs" dxfId="6" priority="177" operator="equal">
      <formula>"Alto"</formula>
    </cfRule>
    <cfRule type="cellIs" dxfId="5" priority="178" operator="equal">
      <formula>"Moderado"</formula>
    </cfRule>
    <cfRule type="cellIs" dxfId="4" priority="179" operator="equal">
      <formula>"Bajo"</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100-000004000000}">
          <x14:formula1>
            <xm:f>'Opciones Tratamiento'!$B$9:$B$10</xm:f>
          </x14:formula1>
          <xm:sqref>AK12:AK13 AK15:AK16 AK18:AK19 AK21:AK22 AK24:AK25 AK27:AK28 AK30:AK31 AK33:AK34 AK36:AK37 AK39:AK40 AK42:AK43 AK45:AK46 AK48:AK49 AK51:AK52 AK54:AK55 AK57:AK58 AK60:AK61 AK63:AK64 AK66:AK67 AK69:AK70</xm:sqref>
        </x14:dataValidation>
        <x14:dataValidation type="list" allowBlank="1" showInputMessage="1" showErrorMessage="1" xr:uid="{00000000-0002-0000-0100-000000000000}">
          <x14:formula1>
            <xm:f>'Tabla Valoración controles'!$D$4:$D$6</xm:f>
          </x14:formula1>
          <xm:sqref>R12:R71</xm:sqref>
        </x14:dataValidation>
        <x14:dataValidation type="list" allowBlank="1" showInputMessage="1" showErrorMessage="1" xr:uid="{00000000-0002-0000-0100-000001000000}">
          <x14:formula1>
            <xm:f>'Tabla Valoración controles'!$D$7:$D$8</xm:f>
          </x14:formula1>
          <xm:sqref>S12:S71</xm:sqref>
        </x14:dataValidation>
        <x14:dataValidation type="list" allowBlank="1" showInputMessage="1" showErrorMessage="1" xr:uid="{00000000-0002-0000-0100-000002000000}">
          <x14:formula1>
            <xm:f>'Tabla Valoración controles'!$D$9:$D$10</xm:f>
          </x14:formula1>
          <xm:sqref>U12:U71</xm:sqref>
        </x14:dataValidation>
        <x14:dataValidation type="list" allowBlank="1" showInputMessage="1" showErrorMessage="1" xr:uid="{00000000-0002-0000-0100-000003000000}">
          <x14:formula1>
            <xm:f>'Tabla Valoración controles'!$D$11:$D$12</xm:f>
          </x14:formula1>
          <xm:sqref>V12:V71</xm:sqref>
        </x14:dataValidation>
        <x14:dataValidation type="list" allowBlank="1" showInputMessage="1" showErrorMessage="1" xr:uid="{00000000-0002-0000-0100-000005000000}">
          <x14:formula1>
            <xm:f>'Tabla Valoración controles'!$D$13:$D$14</xm:f>
          </x14:formula1>
          <xm:sqref>W12:W71</xm:sqref>
        </x14:dataValidation>
        <x14:dataValidation type="list" allowBlank="1" showInputMessage="1" showErrorMessage="1" xr:uid="{00000000-0002-0000-0100-000006000000}">
          <x14:formula1>
            <xm:f>'Opciones Tratamiento'!$B$13:$B$19</xm:f>
          </x14:formula1>
          <xm:sqref>F12:F71</xm:sqref>
        </x14:dataValidation>
        <x14:dataValidation type="list" allowBlank="1" showInputMessage="1" showErrorMessage="1" xr:uid="{00000000-0002-0000-0100-000007000000}">
          <x14:formula1>
            <xm:f>'Opciones Tratamiento'!$E$2:$E$4</xm:f>
          </x14:formula1>
          <xm:sqref>B12:B71</xm:sqref>
        </x14:dataValidation>
        <x14:dataValidation type="list" allowBlank="1" showInputMessage="1" showErrorMessage="1" xr:uid="{00000000-0002-0000-0100-000008000000}">
          <x14:formula1>
            <xm:f>'Opciones Tratamiento'!$B$2:$B$5</xm:f>
          </x14:formula1>
          <xm:sqref>AD12:AD71</xm:sqref>
        </x14:dataValidation>
        <x14:dataValidation type="list" allowBlank="1" showInputMessage="1" showErrorMessage="1" xr:uid="{00000000-0002-0000-0100-000009000000}">
          <x14:formula1>
            <xm:f>'Tabla Impacto'!$F$210:$F$221</xm:f>
          </x14:formula1>
          <xm:sqref>J12:J71</xm:sqref>
        </x14:dataValidation>
        <x14:dataValidation type="custom" allowBlank="1" showInputMessage="1" showErrorMessage="1" error="Recuerde que las acciones se generan bajo la medida de mitigar el riesgo" xr:uid="{00000000-0002-0000-0100-00000A000000}">
          <x14:formula1>
            <xm:f>IF(OR(AD12='Opciones Tratamiento'!$B$2,AD12='Opciones Tratamiento'!$B$3,AD12='Opciones Tratamiento'!$B$4),ISBLANK(AD12),ISTEXT(AD12))</xm:f>
          </x14:formula1>
          <xm:sqref>AE12:AE71</xm:sqref>
        </x14:dataValidation>
        <x14:dataValidation type="custom" allowBlank="1" showInputMessage="1" showErrorMessage="1" error="Recuerde que las acciones se generan bajo la medida de mitigar el riesgo" xr:uid="{00000000-0002-0000-0100-00000B000000}">
          <x14:formula1>
            <xm:f>IF(OR(AD12='Opciones Tratamiento'!$B$2,AD12='Opciones Tratamiento'!$B$3,AD12='Opciones Tratamiento'!$B$4),ISBLANK(AD12),ISTEXT(AD12))</xm:f>
          </x14:formula1>
          <xm:sqref>AF12:AF71</xm:sqref>
        </x14:dataValidation>
        <x14:dataValidation type="custom" allowBlank="1" showInputMessage="1" showErrorMessage="1" error="Recuerde que las acciones se generan bajo la medida de mitigar el riesgo" xr:uid="{00000000-0002-0000-0100-00000C000000}">
          <x14:formula1>
            <xm:f>IF(OR(AD12='Opciones Tratamiento'!$B$2,AD12='Opciones Tratamiento'!$B$3,AD12='Opciones Tratamiento'!$B$4),ISBLANK(AD12),ISTEXT(AD12))</xm:f>
          </x14:formula1>
          <xm:sqref>AG12:AH71</xm:sqref>
        </x14:dataValidation>
        <x14:dataValidation type="custom" allowBlank="1" showInputMessage="1" showErrorMessage="1" error="Recuerde que las acciones se generan bajo la medida de mitigar el riesgo" xr:uid="{00000000-0002-0000-0100-00000D000000}">
          <x14:formula1>
            <xm:f>IF(OR(AD12='Opciones Tratamiento'!$B$2,AD12='Opciones Tratamiento'!$B$3,AD12='Opciones Tratamiento'!$B$4),ISBLANK(AD12),ISTEXT(AD12))</xm:f>
          </x14:formula1>
          <xm:sqref>AI12:AI71</xm:sqref>
        </x14:dataValidation>
        <x14:dataValidation type="custom" allowBlank="1" showInputMessage="1" showErrorMessage="1" error="Recuerde que las acciones se generan bajo la medida de mitigar el riesgo" xr:uid="{00000000-0002-0000-0100-00000E000000}">
          <x14:formula1>
            <xm:f>IF(OR(AD12='Opciones Tratamiento'!$B$2,AD12='Opciones Tratamiento'!$B$3,AD12='Opciones Tratamiento'!$B$4),ISBLANK(AD12),ISTEXT(AD12))</xm:f>
          </x14:formula1>
          <xm:sqref>AJ12:AJ71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zoomScale="40" zoomScaleNormal="40" workbookViewId="0">
      <selection activeCell="AB20" sqref="AB20:AC21"/>
    </sheetView>
  </sheetViews>
  <sheetFormatPr baseColWidth="10" defaultColWidth="11.42578125" defaultRowHeight="15" x14ac:dyDescent="0.25"/>
  <cols>
    <col min="2" max="39" width="5.7109375" customWidth="1"/>
    <col min="41" max="46" width="5.7109375" customWidth="1"/>
  </cols>
  <sheetData>
    <row r="1" spans="1:99"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c r="CN1" s="83"/>
      <c r="CO1" s="83"/>
      <c r="CP1" s="83"/>
      <c r="CQ1" s="83"/>
      <c r="CR1" s="83"/>
      <c r="CS1" s="83"/>
      <c r="CT1" s="83"/>
      <c r="CU1" s="83"/>
    </row>
    <row r="2" spans="1:99" ht="18" customHeight="1" x14ac:dyDescent="0.25">
      <c r="A2" s="83"/>
      <c r="B2" s="532" t="s">
        <v>171</v>
      </c>
      <c r="C2" s="532"/>
      <c r="D2" s="532"/>
      <c r="E2" s="532"/>
      <c r="F2" s="532"/>
      <c r="G2" s="532"/>
      <c r="H2" s="532"/>
      <c r="I2" s="532"/>
      <c r="J2" s="500" t="s">
        <v>23</v>
      </c>
      <c r="K2" s="500"/>
      <c r="L2" s="500"/>
      <c r="M2" s="500"/>
      <c r="N2" s="500"/>
      <c r="O2" s="500"/>
      <c r="P2" s="500"/>
      <c r="Q2" s="500"/>
      <c r="R2" s="500"/>
      <c r="S2" s="500"/>
      <c r="T2" s="500"/>
      <c r="U2" s="500"/>
      <c r="V2" s="500"/>
      <c r="W2" s="500"/>
      <c r="X2" s="500"/>
      <c r="Y2" s="500"/>
      <c r="Z2" s="500"/>
      <c r="AA2" s="500"/>
      <c r="AB2" s="500"/>
      <c r="AC2" s="500"/>
      <c r="AD2" s="500"/>
      <c r="AE2" s="500"/>
      <c r="AF2" s="500"/>
      <c r="AG2" s="500"/>
      <c r="AH2" s="500"/>
      <c r="AI2" s="500"/>
      <c r="AJ2" s="500"/>
      <c r="AK2" s="500"/>
      <c r="AL2" s="500"/>
      <c r="AM2" s="500"/>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c r="CN2" s="83"/>
      <c r="CO2" s="83"/>
      <c r="CP2" s="83"/>
      <c r="CQ2" s="83"/>
      <c r="CR2" s="83"/>
      <c r="CS2" s="83"/>
      <c r="CT2" s="83"/>
      <c r="CU2" s="83"/>
    </row>
    <row r="3" spans="1:99" ht="18.75" customHeight="1" x14ac:dyDescent="0.25">
      <c r="A3" s="83"/>
      <c r="B3" s="532"/>
      <c r="C3" s="532"/>
      <c r="D3" s="532"/>
      <c r="E3" s="532"/>
      <c r="F3" s="532"/>
      <c r="G3" s="532"/>
      <c r="H3" s="532"/>
      <c r="I3" s="532"/>
      <c r="J3" s="500"/>
      <c r="K3" s="500"/>
      <c r="L3" s="500"/>
      <c r="M3" s="500"/>
      <c r="N3" s="500"/>
      <c r="O3" s="500"/>
      <c r="P3" s="500"/>
      <c r="Q3" s="500"/>
      <c r="R3" s="500"/>
      <c r="S3" s="500"/>
      <c r="T3" s="500"/>
      <c r="U3" s="500"/>
      <c r="V3" s="500"/>
      <c r="W3" s="500"/>
      <c r="X3" s="500"/>
      <c r="Y3" s="500"/>
      <c r="Z3" s="500"/>
      <c r="AA3" s="500"/>
      <c r="AB3" s="500"/>
      <c r="AC3" s="500"/>
      <c r="AD3" s="500"/>
      <c r="AE3" s="500"/>
      <c r="AF3" s="500"/>
      <c r="AG3" s="500"/>
      <c r="AH3" s="500"/>
      <c r="AI3" s="500"/>
      <c r="AJ3" s="500"/>
      <c r="AK3" s="500"/>
      <c r="AL3" s="500"/>
      <c r="AM3" s="500"/>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row>
    <row r="4" spans="1:99" ht="15" customHeight="1" x14ac:dyDescent="0.25">
      <c r="A4" s="83"/>
      <c r="B4" s="532"/>
      <c r="C4" s="532"/>
      <c r="D4" s="532"/>
      <c r="E4" s="532"/>
      <c r="F4" s="532"/>
      <c r="G4" s="532"/>
      <c r="H4" s="532"/>
      <c r="I4" s="532"/>
      <c r="J4" s="500"/>
      <c r="K4" s="500"/>
      <c r="L4" s="500"/>
      <c r="M4" s="500"/>
      <c r="N4" s="500"/>
      <c r="O4" s="500"/>
      <c r="P4" s="500"/>
      <c r="Q4" s="500"/>
      <c r="R4" s="500"/>
      <c r="S4" s="500"/>
      <c r="T4" s="500"/>
      <c r="U4" s="500"/>
      <c r="V4" s="500"/>
      <c r="W4" s="500"/>
      <c r="X4" s="500"/>
      <c r="Y4" s="500"/>
      <c r="Z4" s="500"/>
      <c r="AA4" s="500"/>
      <c r="AB4" s="500"/>
      <c r="AC4" s="500"/>
      <c r="AD4" s="500"/>
      <c r="AE4" s="500"/>
      <c r="AF4" s="500"/>
      <c r="AG4" s="500"/>
      <c r="AH4" s="500"/>
      <c r="AI4" s="500"/>
      <c r="AJ4" s="500"/>
      <c r="AK4" s="500"/>
      <c r="AL4" s="500"/>
      <c r="AM4" s="500"/>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c r="CS4" s="83"/>
      <c r="CT4" s="83"/>
      <c r="CU4" s="83"/>
    </row>
    <row r="5" spans="1:99"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c r="CJ5" s="83"/>
      <c r="CK5" s="83"/>
      <c r="CL5" s="83"/>
      <c r="CM5" s="83"/>
      <c r="CN5" s="83"/>
      <c r="CO5" s="83"/>
      <c r="CP5" s="83"/>
      <c r="CQ5" s="83"/>
      <c r="CR5" s="83"/>
      <c r="CS5" s="83"/>
      <c r="CT5" s="83"/>
      <c r="CU5" s="83"/>
    </row>
    <row r="6" spans="1:99" ht="15" customHeight="1" x14ac:dyDescent="0.25">
      <c r="A6" s="83"/>
      <c r="B6" s="447" t="s">
        <v>172</v>
      </c>
      <c r="C6" s="447"/>
      <c r="D6" s="448"/>
      <c r="E6" s="485" t="s">
        <v>173</v>
      </c>
      <c r="F6" s="486"/>
      <c r="G6" s="486"/>
      <c r="H6" s="486"/>
      <c r="I6" s="487"/>
      <c r="J6" s="496" t="str">
        <f>IF(AND('Mapa de Riesgos'!$H$12="Muy Alta",'Mapa de Riesgos'!$L$12="Leve"),CONCATENATE("R",'Mapa de Riesgos'!$A$12),"")</f>
        <v/>
      </c>
      <c r="K6" s="497"/>
      <c r="L6" s="497" t="str">
        <f>IF(AND('Mapa de Riesgos'!$H$18="Muy Alta",'Mapa de Riesgos'!$L$18="Leve"),CONCATENATE("R",'Mapa de Riesgos'!$A$18),"")</f>
        <v/>
      </c>
      <c r="M6" s="497"/>
      <c r="N6" s="497" t="str">
        <f>IF(AND('Mapa de Riesgos'!$H$24="Muy Alta",'Mapa de Riesgos'!$L$24="Leve"),CONCATENATE("R",'Mapa de Riesgos'!$A$24),"")</f>
        <v/>
      </c>
      <c r="O6" s="499"/>
      <c r="P6" s="496" t="str">
        <f>IF(AND('Mapa de Riesgos'!$H$12="Muy Alta",'Mapa de Riesgos'!$L$12="Menor"),CONCATENATE("R",'Mapa de Riesgos'!$A$12),"")</f>
        <v/>
      </c>
      <c r="Q6" s="497"/>
      <c r="R6" s="497" t="str">
        <f>IF(AND('Mapa de Riesgos'!$H$18="Muy Alta",'Mapa de Riesgos'!$L$18="Menor"),CONCATENATE("R",'Mapa de Riesgos'!$A$18),"")</f>
        <v/>
      </c>
      <c r="S6" s="497"/>
      <c r="T6" s="497" t="str">
        <f>IF(AND('Mapa de Riesgos'!$H$24="Muy Alta",'Mapa de Riesgos'!$L$24="Menor"),CONCATENATE("R",'Mapa de Riesgos'!$A$24),"")</f>
        <v/>
      </c>
      <c r="U6" s="499"/>
      <c r="V6" s="496" t="str">
        <f>IF(AND('Mapa de Riesgos'!$H$12="Muy Alta",'Mapa de Riesgos'!$L$12="Moderado"),CONCATENATE("R",'Mapa de Riesgos'!$A$12),"")</f>
        <v/>
      </c>
      <c r="W6" s="497"/>
      <c r="X6" s="497" t="str">
        <f>IF(AND('Mapa de Riesgos'!$H$18="Muy Alta",'Mapa de Riesgos'!$L$18="Moderado"),CONCATENATE("R",'Mapa de Riesgos'!$A$18),"")</f>
        <v/>
      </c>
      <c r="Y6" s="497"/>
      <c r="Z6" s="497" t="str">
        <f>IF(AND('Mapa de Riesgos'!$H$24="Muy Alta",'Mapa de Riesgos'!$L$24="Moderado"),CONCATENATE("R",'Mapa de Riesgos'!$A$24),"")</f>
        <v/>
      </c>
      <c r="AA6" s="499"/>
      <c r="AB6" s="496" t="str">
        <f>IF(AND('Mapa de Riesgos'!$H$12="Muy Alta",'Mapa de Riesgos'!$L$12="Mayor"),CONCATENATE("R",'Mapa de Riesgos'!$A$12),"")</f>
        <v/>
      </c>
      <c r="AC6" s="497"/>
      <c r="AD6" s="497" t="str">
        <f>IF(AND('Mapa de Riesgos'!$H$18="Muy Alta",'Mapa de Riesgos'!$L$18="Mayor"),CONCATENATE("R",'Mapa de Riesgos'!$A$18),"")</f>
        <v/>
      </c>
      <c r="AE6" s="497"/>
      <c r="AF6" s="497" t="str">
        <f>IF(AND('Mapa de Riesgos'!$H$24="Muy Alta",'Mapa de Riesgos'!$L$24="Mayor"),CONCATENATE("R",'Mapa de Riesgos'!$A$24),"")</f>
        <v/>
      </c>
      <c r="AG6" s="499"/>
      <c r="AH6" s="511" t="str">
        <f>IF(AND('Mapa de Riesgos'!$H$12="Muy Alta",'Mapa de Riesgos'!$L$12="Catastrófico"),CONCATENATE("R",'Mapa de Riesgos'!$A$12),"")</f>
        <v/>
      </c>
      <c r="AI6" s="512"/>
      <c r="AJ6" s="512" t="str">
        <f>IF(AND('Mapa de Riesgos'!$H$18="Muy Alta",'Mapa de Riesgos'!$L$18="Catastrófico"),CONCATENATE("R",'Mapa de Riesgos'!$A$18),"")</f>
        <v/>
      </c>
      <c r="AK6" s="512"/>
      <c r="AL6" s="512" t="str">
        <f>IF(AND('Mapa de Riesgos'!$H$24="Muy Alta",'Mapa de Riesgos'!$L$24="Catastrófico"),CONCATENATE("R",'Mapa de Riesgos'!$A$24),"")</f>
        <v/>
      </c>
      <c r="AM6" s="513"/>
      <c r="AO6" s="449" t="s">
        <v>174</v>
      </c>
      <c r="AP6" s="450"/>
      <c r="AQ6" s="450"/>
      <c r="AR6" s="450"/>
      <c r="AS6" s="450"/>
      <c r="AT6" s="451"/>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c r="BY6" s="83"/>
      <c r="BZ6" s="83"/>
      <c r="CA6" s="83"/>
      <c r="CB6" s="83"/>
    </row>
    <row r="7" spans="1:99" ht="15" customHeight="1" x14ac:dyDescent="0.25">
      <c r="A7" s="83"/>
      <c r="B7" s="447"/>
      <c r="C7" s="447"/>
      <c r="D7" s="448"/>
      <c r="E7" s="488"/>
      <c r="F7" s="489"/>
      <c r="G7" s="489"/>
      <c r="H7" s="489"/>
      <c r="I7" s="490"/>
      <c r="J7" s="498"/>
      <c r="K7" s="494"/>
      <c r="L7" s="494"/>
      <c r="M7" s="494"/>
      <c r="N7" s="494"/>
      <c r="O7" s="495"/>
      <c r="P7" s="498"/>
      <c r="Q7" s="494"/>
      <c r="R7" s="494"/>
      <c r="S7" s="494"/>
      <c r="T7" s="494"/>
      <c r="U7" s="495"/>
      <c r="V7" s="498"/>
      <c r="W7" s="494"/>
      <c r="X7" s="494"/>
      <c r="Y7" s="494"/>
      <c r="Z7" s="494"/>
      <c r="AA7" s="495"/>
      <c r="AB7" s="498"/>
      <c r="AC7" s="494"/>
      <c r="AD7" s="494"/>
      <c r="AE7" s="494"/>
      <c r="AF7" s="494"/>
      <c r="AG7" s="495"/>
      <c r="AH7" s="505"/>
      <c r="AI7" s="506"/>
      <c r="AJ7" s="506"/>
      <c r="AK7" s="506"/>
      <c r="AL7" s="506"/>
      <c r="AM7" s="507"/>
      <c r="AN7" s="83"/>
      <c r="AO7" s="452"/>
      <c r="AP7" s="453"/>
      <c r="AQ7" s="453"/>
      <c r="AR7" s="453"/>
      <c r="AS7" s="453"/>
      <c r="AT7" s="454"/>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row>
    <row r="8" spans="1:99" ht="15" customHeight="1" x14ac:dyDescent="0.25">
      <c r="A8" s="83"/>
      <c r="B8" s="447"/>
      <c r="C8" s="447"/>
      <c r="D8" s="448"/>
      <c r="E8" s="488"/>
      <c r="F8" s="489"/>
      <c r="G8" s="489"/>
      <c r="H8" s="489"/>
      <c r="I8" s="490"/>
      <c r="J8" s="498" t="str">
        <f>IF(AND('Mapa de Riesgos'!$H$30="Muy Alta",'Mapa de Riesgos'!$L$30="Leve"),CONCATENATE("R",'Mapa de Riesgos'!$A$30),"")</f>
        <v/>
      </c>
      <c r="K8" s="494"/>
      <c r="L8" s="494" t="str">
        <f>IF(AND('Mapa de Riesgos'!$H$36="Muy Alta",'Mapa de Riesgos'!$L$36="Leve"),CONCATENATE("R",'Mapa de Riesgos'!$A$36),"")</f>
        <v/>
      </c>
      <c r="M8" s="494"/>
      <c r="N8" s="494" t="str">
        <f>IF(AND('Mapa de Riesgos'!$H$42="Muy Alta",'Mapa de Riesgos'!$L$42="Leve"),CONCATENATE("R",'Mapa de Riesgos'!$A$42),"")</f>
        <v/>
      </c>
      <c r="O8" s="495"/>
      <c r="P8" s="498" t="str">
        <f>IF(AND('Mapa de Riesgos'!$H$30="Muy Alta",'Mapa de Riesgos'!$L$30="Menor"),CONCATENATE("R",'Mapa de Riesgos'!$A$30),"")</f>
        <v/>
      </c>
      <c r="Q8" s="494"/>
      <c r="R8" s="494" t="str">
        <f>IF(AND('Mapa de Riesgos'!$H$36="Muy Alta",'Mapa de Riesgos'!$L$36="Menor"),CONCATENATE("R",'Mapa de Riesgos'!$A$36),"")</f>
        <v/>
      </c>
      <c r="S8" s="494"/>
      <c r="T8" s="494" t="str">
        <f>IF(AND('Mapa de Riesgos'!$H$42="Muy Alta",'Mapa de Riesgos'!$L$42="Menor"),CONCATENATE("R",'Mapa de Riesgos'!$A$42),"")</f>
        <v/>
      </c>
      <c r="U8" s="495"/>
      <c r="V8" s="498" t="str">
        <f>IF(AND('Mapa de Riesgos'!$H$30="Muy Alta",'Mapa de Riesgos'!$L$30="Moderado"),CONCATENATE("R",'Mapa de Riesgos'!$A$30),"")</f>
        <v/>
      </c>
      <c r="W8" s="494"/>
      <c r="X8" s="494" t="str">
        <f>IF(AND('Mapa de Riesgos'!$H$36="Muy Alta",'Mapa de Riesgos'!$L$36="Moderado"),CONCATENATE("R",'Mapa de Riesgos'!$A$36),"")</f>
        <v/>
      </c>
      <c r="Y8" s="494"/>
      <c r="Z8" s="494" t="str">
        <f>IF(AND('Mapa de Riesgos'!$H$42="Muy Alta",'Mapa de Riesgos'!$L$42="Moderado"),CONCATENATE("R",'Mapa de Riesgos'!$A$42),"")</f>
        <v/>
      </c>
      <c r="AA8" s="495"/>
      <c r="AB8" s="498" t="str">
        <f>IF(AND('Mapa de Riesgos'!$H$30="Muy Alta",'Mapa de Riesgos'!$L$30="Mayor"),CONCATENATE("R",'Mapa de Riesgos'!$A$30),"")</f>
        <v/>
      </c>
      <c r="AC8" s="494"/>
      <c r="AD8" s="494" t="str">
        <f>IF(AND('Mapa de Riesgos'!$H$36="Muy Alta",'Mapa de Riesgos'!$L$36="Mayor"),CONCATENATE("R",'Mapa de Riesgos'!$A$36),"")</f>
        <v/>
      </c>
      <c r="AE8" s="494"/>
      <c r="AF8" s="494" t="str">
        <f>IF(AND('Mapa de Riesgos'!$H$42="Muy Alta",'Mapa de Riesgos'!$L$42="Mayor"),CONCATENATE("R",'Mapa de Riesgos'!$A$42),"")</f>
        <v/>
      </c>
      <c r="AG8" s="495"/>
      <c r="AH8" s="505" t="str">
        <f>IF(AND('Mapa de Riesgos'!$H$30="Muy Alta",'Mapa de Riesgos'!$L$30="Catastrófico"),CONCATENATE("R",'Mapa de Riesgos'!$A$30),"")</f>
        <v/>
      </c>
      <c r="AI8" s="506"/>
      <c r="AJ8" s="506" t="str">
        <f>IF(AND('Mapa de Riesgos'!$H$36="Muy Alta",'Mapa de Riesgos'!$L$36="Catastrófico"),CONCATENATE("R",'Mapa de Riesgos'!$A$36),"")</f>
        <v/>
      </c>
      <c r="AK8" s="506"/>
      <c r="AL8" s="506" t="str">
        <f>IF(AND('Mapa de Riesgos'!$H$42="Muy Alta",'Mapa de Riesgos'!$L$42="Catastrófico"),CONCATENATE("R",'Mapa de Riesgos'!$A$42),"")</f>
        <v/>
      </c>
      <c r="AM8" s="507"/>
      <c r="AN8" s="83"/>
      <c r="AO8" s="452"/>
      <c r="AP8" s="453"/>
      <c r="AQ8" s="453"/>
      <c r="AR8" s="453"/>
      <c r="AS8" s="453"/>
      <c r="AT8" s="454"/>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row>
    <row r="9" spans="1:99" ht="15" customHeight="1" x14ac:dyDescent="0.25">
      <c r="A9" s="83"/>
      <c r="B9" s="447"/>
      <c r="C9" s="447"/>
      <c r="D9" s="448"/>
      <c r="E9" s="488"/>
      <c r="F9" s="489"/>
      <c r="G9" s="489"/>
      <c r="H9" s="489"/>
      <c r="I9" s="490"/>
      <c r="J9" s="498"/>
      <c r="K9" s="494"/>
      <c r="L9" s="494"/>
      <c r="M9" s="494"/>
      <c r="N9" s="494"/>
      <c r="O9" s="495"/>
      <c r="P9" s="498"/>
      <c r="Q9" s="494"/>
      <c r="R9" s="494"/>
      <c r="S9" s="494"/>
      <c r="T9" s="494"/>
      <c r="U9" s="495"/>
      <c r="V9" s="498"/>
      <c r="W9" s="494"/>
      <c r="X9" s="494"/>
      <c r="Y9" s="494"/>
      <c r="Z9" s="494"/>
      <c r="AA9" s="495"/>
      <c r="AB9" s="498"/>
      <c r="AC9" s="494"/>
      <c r="AD9" s="494"/>
      <c r="AE9" s="494"/>
      <c r="AF9" s="494"/>
      <c r="AG9" s="495"/>
      <c r="AH9" s="505"/>
      <c r="AI9" s="506"/>
      <c r="AJ9" s="506"/>
      <c r="AK9" s="506"/>
      <c r="AL9" s="506"/>
      <c r="AM9" s="507"/>
      <c r="AN9" s="83"/>
      <c r="AO9" s="452"/>
      <c r="AP9" s="453"/>
      <c r="AQ9" s="453"/>
      <c r="AR9" s="453"/>
      <c r="AS9" s="453"/>
      <c r="AT9" s="454"/>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row>
    <row r="10" spans="1:99" ht="15" customHeight="1" x14ac:dyDescent="0.25">
      <c r="A10" s="83"/>
      <c r="B10" s="447"/>
      <c r="C10" s="447"/>
      <c r="D10" s="448"/>
      <c r="E10" s="488"/>
      <c r="F10" s="489"/>
      <c r="G10" s="489"/>
      <c r="H10" s="489"/>
      <c r="I10" s="490"/>
      <c r="J10" s="498" t="str">
        <f>IF(AND('Mapa de Riesgos'!$H$48="Muy Alta",'Mapa de Riesgos'!$L$48="Leve"),CONCATENATE("R",'Mapa de Riesgos'!$A$48),"")</f>
        <v/>
      </c>
      <c r="K10" s="494"/>
      <c r="L10" s="494" t="str">
        <f>IF(AND('Mapa de Riesgos'!$H$54="Muy Alta",'Mapa de Riesgos'!$L$54="Leve"),CONCATENATE("R",'Mapa de Riesgos'!$A$54),"")</f>
        <v/>
      </c>
      <c r="M10" s="494"/>
      <c r="N10" s="494" t="str">
        <f>IF(AND('Mapa de Riesgos'!$H$60="Muy Alta",'Mapa de Riesgos'!$L$60="Leve"),CONCATENATE("R",'Mapa de Riesgos'!$A$60),"")</f>
        <v/>
      </c>
      <c r="O10" s="495"/>
      <c r="P10" s="498" t="str">
        <f>IF(AND('Mapa de Riesgos'!$H$48="Muy Alta",'Mapa de Riesgos'!$L$48="Menor"),CONCATENATE("R",'Mapa de Riesgos'!$A$48),"")</f>
        <v/>
      </c>
      <c r="Q10" s="494"/>
      <c r="R10" s="494" t="str">
        <f>IF(AND('Mapa de Riesgos'!$H$54="Muy Alta",'Mapa de Riesgos'!$L$54="Menor"),CONCATENATE("R",'Mapa de Riesgos'!$A$54),"")</f>
        <v/>
      </c>
      <c r="S10" s="494"/>
      <c r="T10" s="494" t="str">
        <f>IF(AND('Mapa de Riesgos'!$H$60="Muy Alta",'Mapa de Riesgos'!$L$60="Menor"),CONCATENATE("R",'Mapa de Riesgos'!$A$60),"")</f>
        <v/>
      </c>
      <c r="U10" s="495"/>
      <c r="V10" s="498" t="str">
        <f>IF(AND('Mapa de Riesgos'!$H$48="Muy Alta",'Mapa de Riesgos'!$L$48="Moderado"),CONCATENATE("R",'Mapa de Riesgos'!$A$48),"")</f>
        <v/>
      </c>
      <c r="W10" s="494"/>
      <c r="X10" s="494" t="str">
        <f>IF(AND('Mapa de Riesgos'!$H$54="Muy Alta",'Mapa de Riesgos'!$L$54="Moderado"),CONCATENATE("R",'Mapa de Riesgos'!$A$54),"")</f>
        <v/>
      </c>
      <c r="Y10" s="494"/>
      <c r="Z10" s="494" t="str">
        <f>IF(AND('Mapa de Riesgos'!$H$60="Muy Alta",'Mapa de Riesgos'!$L$60="Moderado"),CONCATENATE("R",'Mapa de Riesgos'!$A$60),"")</f>
        <v/>
      </c>
      <c r="AA10" s="495"/>
      <c r="AB10" s="498" t="str">
        <f>IF(AND('Mapa de Riesgos'!$H$48="Muy Alta",'Mapa de Riesgos'!$L$48="Mayor"),CONCATENATE("R",'Mapa de Riesgos'!$A$48),"")</f>
        <v/>
      </c>
      <c r="AC10" s="494"/>
      <c r="AD10" s="494" t="str">
        <f>IF(AND('Mapa de Riesgos'!$H$54="Muy Alta",'Mapa de Riesgos'!$L$54="Mayor"),CONCATENATE("R",'Mapa de Riesgos'!$A$54),"")</f>
        <v/>
      </c>
      <c r="AE10" s="494"/>
      <c r="AF10" s="494" t="str">
        <f>IF(AND('Mapa de Riesgos'!$H$60="Muy Alta",'Mapa de Riesgos'!$L$60="Mayor"),CONCATENATE("R",'Mapa de Riesgos'!$A$60),"")</f>
        <v/>
      </c>
      <c r="AG10" s="495"/>
      <c r="AH10" s="505" t="str">
        <f>IF(AND('Mapa de Riesgos'!$H$48="Muy Alta",'Mapa de Riesgos'!$L$48="Catastrófico"),CONCATENATE("R",'Mapa de Riesgos'!$A$48),"")</f>
        <v/>
      </c>
      <c r="AI10" s="506"/>
      <c r="AJ10" s="506" t="str">
        <f>IF(AND('Mapa de Riesgos'!$H$54="Muy Alta",'Mapa de Riesgos'!$L$54="Catastrófico"),CONCATENATE("R",'Mapa de Riesgos'!$A$54),"")</f>
        <v/>
      </c>
      <c r="AK10" s="506"/>
      <c r="AL10" s="506" t="str">
        <f>IF(AND('Mapa de Riesgos'!$H$60="Muy Alta",'Mapa de Riesgos'!$L$60="Catastrófico"),CONCATENATE("R",'Mapa de Riesgos'!$A$60),"")</f>
        <v/>
      </c>
      <c r="AM10" s="507"/>
      <c r="AN10" s="83"/>
      <c r="AO10" s="452"/>
      <c r="AP10" s="453"/>
      <c r="AQ10" s="453"/>
      <c r="AR10" s="453"/>
      <c r="AS10" s="453"/>
      <c r="AT10" s="454"/>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row>
    <row r="11" spans="1:99" ht="15" customHeight="1" x14ac:dyDescent="0.25">
      <c r="A11" s="83"/>
      <c r="B11" s="447"/>
      <c r="C11" s="447"/>
      <c r="D11" s="448"/>
      <c r="E11" s="488"/>
      <c r="F11" s="489"/>
      <c r="G11" s="489"/>
      <c r="H11" s="489"/>
      <c r="I11" s="490"/>
      <c r="J11" s="498"/>
      <c r="K11" s="494"/>
      <c r="L11" s="494"/>
      <c r="M11" s="494"/>
      <c r="N11" s="494"/>
      <c r="O11" s="495"/>
      <c r="P11" s="498"/>
      <c r="Q11" s="494"/>
      <c r="R11" s="494"/>
      <c r="S11" s="494"/>
      <c r="T11" s="494"/>
      <c r="U11" s="495"/>
      <c r="V11" s="498"/>
      <c r="W11" s="494"/>
      <c r="X11" s="494"/>
      <c r="Y11" s="494"/>
      <c r="Z11" s="494"/>
      <c r="AA11" s="495"/>
      <c r="AB11" s="498"/>
      <c r="AC11" s="494"/>
      <c r="AD11" s="494"/>
      <c r="AE11" s="494"/>
      <c r="AF11" s="494"/>
      <c r="AG11" s="495"/>
      <c r="AH11" s="505"/>
      <c r="AI11" s="506"/>
      <c r="AJ11" s="506"/>
      <c r="AK11" s="506"/>
      <c r="AL11" s="506"/>
      <c r="AM11" s="507"/>
      <c r="AN11" s="83"/>
      <c r="AO11" s="452"/>
      <c r="AP11" s="453"/>
      <c r="AQ11" s="453"/>
      <c r="AR11" s="453"/>
      <c r="AS11" s="453"/>
      <c r="AT11" s="454"/>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c r="BZ11" s="83"/>
      <c r="CA11" s="83"/>
      <c r="CB11" s="83"/>
    </row>
    <row r="12" spans="1:99" ht="15" customHeight="1" x14ac:dyDescent="0.25">
      <c r="A12" s="83"/>
      <c r="B12" s="447"/>
      <c r="C12" s="447"/>
      <c r="D12" s="448"/>
      <c r="E12" s="488"/>
      <c r="F12" s="489"/>
      <c r="G12" s="489"/>
      <c r="H12" s="489"/>
      <c r="I12" s="490"/>
      <c r="J12" s="498" t="str">
        <f>IF(AND('Mapa de Riesgos'!$H$66="Muy Alta",'Mapa de Riesgos'!$L$66="Leve"),CONCATENATE("R",'Mapa de Riesgos'!$A$66),"")</f>
        <v/>
      </c>
      <c r="K12" s="494"/>
      <c r="L12" s="494" t="str">
        <f>IF(AND('Mapa de Riesgos'!$H$72="Muy Alta",'Mapa de Riesgos'!$L$72="Leve"),CONCATENATE("R",'Mapa de Riesgos'!$A$72),"")</f>
        <v/>
      </c>
      <c r="M12" s="494"/>
      <c r="N12" s="494" t="str">
        <f>IF(AND('Mapa de Riesgos'!$H$78="Muy Alta",'Mapa de Riesgos'!$L$78="Leve"),CONCATENATE("R",'Mapa de Riesgos'!$A$78),"")</f>
        <v/>
      </c>
      <c r="O12" s="495"/>
      <c r="P12" s="498" t="str">
        <f>IF(AND('Mapa de Riesgos'!$H$66="Muy Alta",'Mapa de Riesgos'!$L$66="Menor"),CONCATENATE("R",'Mapa de Riesgos'!$A$66),"")</f>
        <v/>
      </c>
      <c r="Q12" s="494"/>
      <c r="R12" s="494" t="str">
        <f>IF(AND('Mapa de Riesgos'!$H$72="Muy Alta",'Mapa de Riesgos'!$L$72="Menor"),CONCATENATE("R",'Mapa de Riesgos'!$A$72),"")</f>
        <v/>
      </c>
      <c r="S12" s="494"/>
      <c r="T12" s="494" t="str">
        <f>IF(AND('Mapa de Riesgos'!$H$78="Muy Alta",'Mapa de Riesgos'!$L$78="Menor"),CONCATENATE("R",'Mapa de Riesgos'!$A$78),"")</f>
        <v/>
      </c>
      <c r="U12" s="495"/>
      <c r="V12" s="498" t="str">
        <f>IF(AND('Mapa de Riesgos'!$H$66="Muy Alta",'Mapa de Riesgos'!$L$66="Moderado"),CONCATENATE("R",'Mapa de Riesgos'!$A$66),"")</f>
        <v/>
      </c>
      <c r="W12" s="494"/>
      <c r="X12" s="494" t="str">
        <f>IF(AND('Mapa de Riesgos'!$H$72="Muy Alta",'Mapa de Riesgos'!$L$72="Moderado"),CONCATENATE("R",'Mapa de Riesgos'!$A$72),"")</f>
        <v/>
      </c>
      <c r="Y12" s="494"/>
      <c r="Z12" s="494" t="str">
        <f>IF(AND('Mapa de Riesgos'!$H$78="Muy Alta",'Mapa de Riesgos'!$L$78="Moderado"),CONCATENATE("R",'Mapa de Riesgos'!$A$78),"")</f>
        <v/>
      </c>
      <c r="AA12" s="495"/>
      <c r="AB12" s="498" t="str">
        <f>IF(AND('Mapa de Riesgos'!$H$66="Muy Alta",'Mapa de Riesgos'!$L$66="Mayor"),CONCATENATE("R",'Mapa de Riesgos'!$A$66),"")</f>
        <v/>
      </c>
      <c r="AC12" s="494"/>
      <c r="AD12" s="494" t="str">
        <f>IF(AND('Mapa de Riesgos'!$H$72="Muy Alta",'Mapa de Riesgos'!$L$72="Mayor"),CONCATENATE("R",'Mapa de Riesgos'!$A$72),"")</f>
        <v/>
      </c>
      <c r="AE12" s="494"/>
      <c r="AF12" s="494" t="str">
        <f>IF(AND('Mapa de Riesgos'!$H$78="Muy Alta",'Mapa de Riesgos'!$L$78="Mayor"),CONCATENATE("R",'Mapa de Riesgos'!$A$78),"")</f>
        <v/>
      </c>
      <c r="AG12" s="495"/>
      <c r="AH12" s="505" t="str">
        <f>IF(AND('Mapa de Riesgos'!$H$66="Muy Alta",'Mapa de Riesgos'!$L$66="Catastrófico"),CONCATENATE("R",'Mapa de Riesgos'!$A$66),"")</f>
        <v/>
      </c>
      <c r="AI12" s="506"/>
      <c r="AJ12" s="506" t="str">
        <f>IF(AND('Mapa de Riesgos'!$H$72="Muy Alta",'Mapa de Riesgos'!$L$72="Catastrófico"),CONCATENATE("R",'Mapa de Riesgos'!$A$72),"")</f>
        <v/>
      </c>
      <c r="AK12" s="506"/>
      <c r="AL12" s="506" t="str">
        <f>IF(AND('Mapa de Riesgos'!$H$78="Muy Alta",'Mapa de Riesgos'!$L$78="Catastrófico"),CONCATENATE("R",'Mapa de Riesgos'!$A$78),"")</f>
        <v/>
      </c>
      <c r="AM12" s="507"/>
      <c r="AN12" s="83"/>
      <c r="AO12" s="452"/>
      <c r="AP12" s="453"/>
      <c r="AQ12" s="453"/>
      <c r="AR12" s="453"/>
      <c r="AS12" s="453"/>
      <c r="AT12" s="454"/>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row>
    <row r="13" spans="1:99" ht="15.75" customHeight="1" thickBot="1" x14ac:dyDescent="0.3">
      <c r="A13" s="83"/>
      <c r="B13" s="447"/>
      <c r="C13" s="447"/>
      <c r="D13" s="448"/>
      <c r="E13" s="491"/>
      <c r="F13" s="492"/>
      <c r="G13" s="492"/>
      <c r="H13" s="492"/>
      <c r="I13" s="493"/>
      <c r="J13" s="498"/>
      <c r="K13" s="494"/>
      <c r="L13" s="494"/>
      <c r="M13" s="494"/>
      <c r="N13" s="494"/>
      <c r="O13" s="495"/>
      <c r="P13" s="498"/>
      <c r="Q13" s="494"/>
      <c r="R13" s="494"/>
      <c r="S13" s="494"/>
      <c r="T13" s="494"/>
      <c r="U13" s="495"/>
      <c r="V13" s="498"/>
      <c r="W13" s="494"/>
      <c r="X13" s="494"/>
      <c r="Y13" s="494"/>
      <c r="Z13" s="494"/>
      <c r="AA13" s="495"/>
      <c r="AB13" s="498"/>
      <c r="AC13" s="494"/>
      <c r="AD13" s="494"/>
      <c r="AE13" s="494"/>
      <c r="AF13" s="494"/>
      <c r="AG13" s="495"/>
      <c r="AH13" s="508"/>
      <c r="AI13" s="509"/>
      <c r="AJ13" s="509"/>
      <c r="AK13" s="509"/>
      <c r="AL13" s="509"/>
      <c r="AM13" s="510"/>
      <c r="AN13" s="83"/>
      <c r="AO13" s="455"/>
      <c r="AP13" s="456"/>
      <c r="AQ13" s="456"/>
      <c r="AR13" s="456"/>
      <c r="AS13" s="456"/>
      <c r="AT13" s="457"/>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row>
    <row r="14" spans="1:99" ht="15" customHeight="1" x14ac:dyDescent="0.25">
      <c r="A14" s="83"/>
      <c r="B14" s="447"/>
      <c r="C14" s="447"/>
      <c r="D14" s="448"/>
      <c r="E14" s="485" t="s">
        <v>175</v>
      </c>
      <c r="F14" s="486"/>
      <c r="G14" s="486"/>
      <c r="H14" s="486"/>
      <c r="I14" s="486"/>
      <c r="J14" s="520" t="str">
        <f>IF(AND('Mapa de Riesgos'!$H$12="Alta",'Mapa de Riesgos'!$L$12="Leve"),CONCATENATE("R",'Mapa de Riesgos'!$A$12),"")</f>
        <v/>
      </c>
      <c r="K14" s="521"/>
      <c r="L14" s="521" t="str">
        <f>IF(AND('Mapa de Riesgos'!$H$18="Alta",'Mapa de Riesgos'!$L$18="Leve"),CONCATENATE("R",'Mapa de Riesgos'!$A$18),"")</f>
        <v/>
      </c>
      <c r="M14" s="521"/>
      <c r="N14" s="521" t="str">
        <f>IF(AND('Mapa de Riesgos'!$H$24="Alta",'Mapa de Riesgos'!$L$24="Leve"),CONCATENATE("R",'Mapa de Riesgos'!$A$24),"")</f>
        <v/>
      </c>
      <c r="O14" s="522"/>
      <c r="P14" s="520" t="str">
        <f>IF(AND('Mapa de Riesgos'!$H$12="Alta",'Mapa de Riesgos'!$L$12="Menor"),CONCATENATE("R",'Mapa de Riesgos'!$A$12),"")</f>
        <v/>
      </c>
      <c r="Q14" s="521"/>
      <c r="R14" s="521" t="str">
        <f>IF(AND('Mapa de Riesgos'!$H$18="Alta",'Mapa de Riesgos'!$L$18="Menor"),CONCATENATE("R",'Mapa de Riesgos'!$A$18),"")</f>
        <v/>
      </c>
      <c r="S14" s="521"/>
      <c r="T14" s="521" t="str">
        <f>IF(AND('Mapa de Riesgos'!$H$24="Alta",'Mapa de Riesgos'!$L$24="Menor"),CONCATENATE("R",'Mapa de Riesgos'!$A$24),"")</f>
        <v/>
      </c>
      <c r="U14" s="522"/>
      <c r="V14" s="496" t="str">
        <f>IF(AND('Mapa de Riesgos'!$H$12="Alta",'Mapa de Riesgos'!$L$12="Moderado"),CONCATENATE("R",'Mapa de Riesgos'!$A$12),"")</f>
        <v/>
      </c>
      <c r="W14" s="497"/>
      <c r="X14" s="497" t="str">
        <f>IF(AND('Mapa de Riesgos'!$H$18="Alta",'Mapa de Riesgos'!$L$18="Moderado"),CONCATENATE("R",'Mapa de Riesgos'!$A$18),"")</f>
        <v/>
      </c>
      <c r="Y14" s="497"/>
      <c r="Z14" s="497" t="str">
        <f>IF(AND('Mapa de Riesgos'!$H$24="Alta",'Mapa de Riesgos'!$L$24="Moderado"),CONCATENATE("R",'Mapa de Riesgos'!$A$24),"")</f>
        <v/>
      </c>
      <c r="AA14" s="499"/>
      <c r="AB14" s="496" t="str">
        <f>IF(AND('Mapa de Riesgos'!$H$12="Alta",'Mapa de Riesgos'!$L$12="Mayor"),CONCATENATE("R",'Mapa de Riesgos'!$A$12),"")</f>
        <v/>
      </c>
      <c r="AC14" s="497"/>
      <c r="AD14" s="497" t="str">
        <f>IF(AND('Mapa de Riesgos'!$H$18="Alta",'Mapa de Riesgos'!$L$18="Mayor"),CONCATENATE("R",'Mapa de Riesgos'!$A$18),"")</f>
        <v/>
      </c>
      <c r="AE14" s="497"/>
      <c r="AF14" s="497" t="str">
        <f>IF(AND('Mapa de Riesgos'!$H$24="Alta",'Mapa de Riesgos'!$L$24="Mayor"),CONCATENATE("R",'Mapa de Riesgos'!$A$24),"")</f>
        <v/>
      </c>
      <c r="AG14" s="499"/>
      <c r="AH14" s="511" t="str">
        <f>IF(AND('Mapa de Riesgos'!$H$12="Alta",'Mapa de Riesgos'!$L$12="Catastrófico"),CONCATENATE("R",'Mapa de Riesgos'!$A$12),"")</f>
        <v/>
      </c>
      <c r="AI14" s="512"/>
      <c r="AJ14" s="512" t="str">
        <f>IF(AND('Mapa de Riesgos'!$H$18="Alta",'Mapa de Riesgos'!$L$18="Catastrófico"),CONCATENATE("R",'Mapa de Riesgos'!$A$18),"")</f>
        <v/>
      </c>
      <c r="AK14" s="512"/>
      <c r="AL14" s="512" t="str">
        <f>IF(AND('Mapa de Riesgos'!$H$24="Alta",'Mapa de Riesgos'!$L$24="Catastrófico"),CONCATENATE("R",'Mapa de Riesgos'!$A$24),"")</f>
        <v/>
      </c>
      <c r="AM14" s="513"/>
      <c r="AN14" s="83"/>
      <c r="AO14" s="458" t="s">
        <v>176</v>
      </c>
      <c r="AP14" s="459"/>
      <c r="AQ14" s="459"/>
      <c r="AR14" s="459"/>
      <c r="AS14" s="459"/>
      <c r="AT14" s="460"/>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c r="BY14" s="83"/>
      <c r="BZ14" s="83"/>
      <c r="CA14" s="83"/>
      <c r="CB14" s="83"/>
    </row>
    <row r="15" spans="1:99" ht="15" customHeight="1" x14ac:dyDescent="0.25">
      <c r="A15" s="83"/>
      <c r="B15" s="447"/>
      <c r="C15" s="447"/>
      <c r="D15" s="448"/>
      <c r="E15" s="488"/>
      <c r="F15" s="489"/>
      <c r="G15" s="489"/>
      <c r="H15" s="489"/>
      <c r="I15" s="489"/>
      <c r="J15" s="514"/>
      <c r="K15" s="515"/>
      <c r="L15" s="515"/>
      <c r="M15" s="515"/>
      <c r="N15" s="515"/>
      <c r="O15" s="516"/>
      <c r="P15" s="514"/>
      <c r="Q15" s="515"/>
      <c r="R15" s="515"/>
      <c r="S15" s="515"/>
      <c r="T15" s="515"/>
      <c r="U15" s="516"/>
      <c r="V15" s="498"/>
      <c r="W15" s="494"/>
      <c r="X15" s="494"/>
      <c r="Y15" s="494"/>
      <c r="Z15" s="494"/>
      <c r="AA15" s="495"/>
      <c r="AB15" s="498"/>
      <c r="AC15" s="494"/>
      <c r="AD15" s="494"/>
      <c r="AE15" s="494"/>
      <c r="AF15" s="494"/>
      <c r="AG15" s="495"/>
      <c r="AH15" s="505"/>
      <c r="AI15" s="506"/>
      <c r="AJ15" s="506"/>
      <c r="AK15" s="506"/>
      <c r="AL15" s="506"/>
      <c r="AM15" s="507"/>
      <c r="AN15" s="83"/>
      <c r="AO15" s="461"/>
      <c r="AP15" s="462"/>
      <c r="AQ15" s="462"/>
      <c r="AR15" s="462"/>
      <c r="AS15" s="462"/>
      <c r="AT15" s="463"/>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row>
    <row r="16" spans="1:99" ht="15" customHeight="1" x14ac:dyDescent="0.25">
      <c r="A16" s="83"/>
      <c r="B16" s="447"/>
      <c r="C16" s="447"/>
      <c r="D16" s="448"/>
      <c r="E16" s="488"/>
      <c r="F16" s="489"/>
      <c r="G16" s="489"/>
      <c r="H16" s="489"/>
      <c r="I16" s="489"/>
      <c r="J16" s="514" t="str">
        <f>IF(AND('Mapa de Riesgos'!$H$30="Alta",'Mapa de Riesgos'!$L$30="Leve"),CONCATENATE("R",'Mapa de Riesgos'!$A$30),"")</f>
        <v/>
      </c>
      <c r="K16" s="515"/>
      <c r="L16" s="515" t="str">
        <f>IF(AND('Mapa de Riesgos'!$H$36="Alta",'Mapa de Riesgos'!$L$36="Leve"),CONCATENATE("R",'Mapa de Riesgos'!$A$36),"")</f>
        <v/>
      </c>
      <c r="M16" s="515"/>
      <c r="N16" s="515" t="str">
        <f>IF(AND('Mapa de Riesgos'!$H$42="Alta",'Mapa de Riesgos'!$L$42="Leve"),CONCATENATE("R",'Mapa de Riesgos'!$A$42),"")</f>
        <v/>
      </c>
      <c r="O16" s="516"/>
      <c r="P16" s="514" t="str">
        <f>IF(AND('Mapa de Riesgos'!$H$30="Alta",'Mapa de Riesgos'!$L$30="Menor"),CONCATENATE("R",'Mapa de Riesgos'!$A$30),"")</f>
        <v/>
      </c>
      <c r="Q16" s="515"/>
      <c r="R16" s="515" t="str">
        <f>IF(AND('Mapa de Riesgos'!$H$36="Alta",'Mapa de Riesgos'!$L$36="Menor"),CONCATENATE("R",'Mapa de Riesgos'!$A$36),"")</f>
        <v/>
      </c>
      <c r="S16" s="515"/>
      <c r="T16" s="515" t="str">
        <f>IF(AND('Mapa de Riesgos'!$H$42="Alta",'Mapa de Riesgos'!$L$42="Menor"),CONCATENATE("R",'Mapa de Riesgos'!$A$42),"")</f>
        <v/>
      </c>
      <c r="U16" s="516"/>
      <c r="V16" s="498" t="str">
        <f>IF(AND('Mapa de Riesgos'!$H$30="Alta",'Mapa de Riesgos'!$L$30="Moderado"),CONCATENATE("R",'Mapa de Riesgos'!$A$30),"")</f>
        <v/>
      </c>
      <c r="W16" s="494"/>
      <c r="X16" s="494" t="str">
        <f>IF(AND('Mapa de Riesgos'!$H$36="Alta",'Mapa de Riesgos'!$L$36="Moderado"),CONCATENATE("R",'Mapa de Riesgos'!$A$36),"")</f>
        <v/>
      </c>
      <c r="Y16" s="494"/>
      <c r="Z16" s="494" t="str">
        <f>IF(AND('Mapa de Riesgos'!$H$42="Alta",'Mapa de Riesgos'!$L$42="Moderado"),CONCATENATE("R",'Mapa de Riesgos'!$A$42),"")</f>
        <v/>
      </c>
      <c r="AA16" s="495"/>
      <c r="AB16" s="498" t="str">
        <f>IF(AND('Mapa de Riesgos'!$H$30="Alta",'Mapa de Riesgos'!$L$30="Mayor"),CONCATENATE("R",'Mapa de Riesgos'!$A$30),"")</f>
        <v/>
      </c>
      <c r="AC16" s="494"/>
      <c r="AD16" s="494" t="str">
        <f>IF(AND('Mapa de Riesgos'!$H$36="Alta",'Mapa de Riesgos'!$L$36="Mayor"),CONCATENATE("R",'Mapa de Riesgos'!$A$36),"")</f>
        <v/>
      </c>
      <c r="AE16" s="494"/>
      <c r="AF16" s="494" t="str">
        <f>IF(AND('Mapa de Riesgos'!$H$42="Alta",'Mapa de Riesgos'!$L$42="Mayor"),CONCATENATE("R",'Mapa de Riesgos'!$A$42),"")</f>
        <v/>
      </c>
      <c r="AG16" s="495"/>
      <c r="AH16" s="505" t="str">
        <f>IF(AND('Mapa de Riesgos'!$H$30="Alta",'Mapa de Riesgos'!$L$30="Catastrófico"),CONCATENATE("R",'Mapa de Riesgos'!$A$30),"")</f>
        <v/>
      </c>
      <c r="AI16" s="506"/>
      <c r="AJ16" s="506" t="str">
        <f>IF(AND('Mapa de Riesgos'!$H$36="Alta",'Mapa de Riesgos'!$L$36="Catastrófico"),CONCATENATE("R",'Mapa de Riesgos'!$A$36),"")</f>
        <v/>
      </c>
      <c r="AK16" s="506"/>
      <c r="AL16" s="506" t="str">
        <f>IF(AND('Mapa de Riesgos'!$H$42="Alta",'Mapa de Riesgos'!$L$42="Catastrófico"),CONCATENATE("R",'Mapa de Riesgos'!$A$42),"")</f>
        <v/>
      </c>
      <c r="AM16" s="507"/>
      <c r="AN16" s="83"/>
      <c r="AO16" s="461"/>
      <c r="AP16" s="462"/>
      <c r="AQ16" s="462"/>
      <c r="AR16" s="462"/>
      <c r="AS16" s="462"/>
      <c r="AT16" s="463"/>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row>
    <row r="17" spans="1:80" ht="15" customHeight="1" x14ac:dyDescent="0.25">
      <c r="A17" s="83"/>
      <c r="B17" s="447"/>
      <c r="C17" s="447"/>
      <c r="D17" s="448"/>
      <c r="E17" s="488"/>
      <c r="F17" s="489"/>
      <c r="G17" s="489"/>
      <c r="H17" s="489"/>
      <c r="I17" s="489"/>
      <c r="J17" s="514"/>
      <c r="K17" s="515"/>
      <c r="L17" s="515"/>
      <c r="M17" s="515"/>
      <c r="N17" s="515"/>
      <c r="O17" s="516"/>
      <c r="P17" s="514"/>
      <c r="Q17" s="515"/>
      <c r="R17" s="515"/>
      <c r="S17" s="515"/>
      <c r="T17" s="515"/>
      <c r="U17" s="516"/>
      <c r="V17" s="498"/>
      <c r="W17" s="494"/>
      <c r="X17" s="494"/>
      <c r="Y17" s="494"/>
      <c r="Z17" s="494"/>
      <c r="AA17" s="495"/>
      <c r="AB17" s="498"/>
      <c r="AC17" s="494"/>
      <c r="AD17" s="494"/>
      <c r="AE17" s="494"/>
      <c r="AF17" s="494"/>
      <c r="AG17" s="495"/>
      <c r="AH17" s="505"/>
      <c r="AI17" s="506"/>
      <c r="AJ17" s="506"/>
      <c r="AK17" s="506"/>
      <c r="AL17" s="506"/>
      <c r="AM17" s="507"/>
      <c r="AN17" s="83"/>
      <c r="AO17" s="461"/>
      <c r="AP17" s="462"/>
      <c r="AQ17" s="462"/>
      <c r="AR17" s="462"/>
      <c r="AS17" s="462"/>
      <c r="AT17" s="463"/>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row>
    <row r="18" spans="1:80" ht="15" customHeight="1" x14ac:dyDescent="0.25">
      <c r="A18" s="83"/>
      <c r="B18" s="447"/>
      <c r="C18" s="447"/>
      <c r="D18" s="448"/>
      <c r="E18" s="488"/>
      <c r="F18" s="489"/>
      <c r="G18" s="489"/>
      <c r="H18" s="489"/>
      <c r="I18" s="489"/>
      <c r="J18" s="514" t="str">
        <f>IF(AND('Mapa de Riesgos'!$H$48="Alta",'Mapa de Riesgos'!$L$48="Leve"),CONCATENATE("R",'Mapa de Riesgos'!$A$48),"")</f>
        <v/>
      </c>
      <c r="K18" s="515"/>
      <c r="L18" s="515" t="str">
        <f>IF(AND('Mapa de Riesgos'!$H$54="Alta",'Mapa de Riesgos'!$L$54="Leve"),CONCATENATE("R",'Mapa de Riesgos'!$A$54),"")</f>
        <v/>
      </c>
      <c r="M18" s="515"/>
      <c r="N18" s="515" t="str">
        <f>IF(AND('Mapa de Riesgos'!$H$60="Alta",'Mapa de Riesgos'!$L$60="Leve"),CONCATENATE("R",'Mapa de Riesgos'!$A$60),"")</f>
        <v/>
      </c>
      <c r="O18" s="516"/>
      <c r="P18" s="514" t="str">
        <f>IF(AND('Mapa de Riesgos'!$H$48="Alta",'Mapa de Riesgos'!$L$48="Menor"),CONCATENATE("R",'Mapa de Riesgos'!$A$48),"")</f>
        <v/>
      </c>
      <c r="Q18" s="515"/>
      <c r="R18" s="515" t="str">
        <f>IF(AND('Mapa de Riesgos'!$H$54="Alta",'Mapa de Riesgos'!$L$54="Menor"),CONCATENATE("R",'Mapa de Riesgos'!$A$54),"")</f>
        <v/>
      </c>
      <c r="S18" s="515"/>
      <c r="T18" s="515" t="str">
        <f>IF(AND('Mapa de Riesgos'!$H$60="Alta",'Mapa de Riesgos'!$L$60="Menor"),CONCATENATE("R",'Mapa de Riesgos'!$A$60),"")</f>
        <v/>
      </c>
      <c r="U18" s="516"/>
      <c r="V18" s="498" t="str">
        <f>IF(AND('Mapa de Riesgos'!$H$48="Alta",'Mapa de Riesgos'!$L$48="Moderado"),CONCATENATE("R",'Mapa de Riesgos'!$A$48),"")</f>
        <v/>
      </c>
      <c r="W18" s="494"/>
      <c r="X18" s="494" t="str">
        <f>IF(AND('Mapa de Riesgos'!$H$54="Alta",'Mapa de Riesgos'!$L$54="Moderado"),CONCATENATE("R",'Mapa de Riesgos'!$A$54),"")</f>
        <v/>
      </c>
      <c r="Y18" s="494"/>
      <c r="Z18" s="494" t="str">
        <f>IF(AND('Mapa de Riesgos'!$H$60="Alta",'Mapa de Riesgos'!$L$60="Moderado"),CONCATENATE("R",'Mapa de Riesgos'!$A$60),"")</f>
        <v/>
      </c>
      <c r="AA18" s="495"/>
      <c r="AB18" s="498" t="str">
        <f>IF(AND('Mapa de Riesgos'!$H$48="Alta",'Mapa de Riesgos'!$L$48="Mayor"),CONCATENATE("R",'Mapa de Riesgos'!$A$48),"")</f>
        <v/>
      </c>
      <c r="AC18" s="494"/>
      <c r="AD18" s="494" t="str">
        <f>IF(AND('Mapa de Riesgos'!$H$54="Alta",'Mapa de Riesgos'!$L$54="Mayor"),CONCATENATE("R",'Mapa de Riesgos'!$A$54),"")</f>
        <v/>
      </c>
      <c r="AE18" s="494"/>
      <c r="AF18" s="494" t="str">
        <f>IF(AND('Mapa de Riesgos'!$H$60="Alta",'Mapa de Riesgos'!$L$60="Mayor"),CONCATENATE("R",'Mapa de Riesgos'!$A$60),"")</f>
        <v/>
      </c>
      <c r="AG18" s="495"/>
      <c r="AH18" s="505" t="str">
        <f>IF(AND('Mapa de Riesgos'!$H$48="Alta",'Mapa de Riesgos'!$L$48="Catastrófico"),CONCATENATE("R",'Mapa de Riesgos'!$A$48),"")</f>
        <v/>
      </c>
      <c r="AI18" s="506"/>
      <c r="AJ18" s="506" t="str">
        <f>IF(AND('Mapa de Riesgos'!$H$54="Alta",'Mapa de Riesgos'!$L$54="Catastrófico"),CONCATENATE("R",'Mapa de Riesgos'!$A$54),"")</f>
        <v/>
      </c>
      <c r="AK18" s="506"/>
      <c r="AL18" s="506" t="str">
        <f>IF(AND('Mapa de Riesgos'!$H$60="Alta",'Mapa de Riesgos'!$L$60="Catastrófico"),CONCATENATE("R",'Mapa de Riesgos'!$A$60),"")</f>
        <v/>
      </c>
      <c r="AM18" s="507"/>
      <c r="AN18" s="83"/>
      <c r="AO18" s="461"/>
      <c r="AP18" s="462"/>
      <c r="AQ18" s="462"/>
      <c r="AR18" s="462"/>
      <c r="AS18" s="462"/>
      <c r="AT18" s="463"/>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row>
    <row r="19" spans="1:80" ht="15" customHeight="1" x14ac:dyDescent="0.25">
      <c r="A19" s="83"/>
      <c r="B19" s="447"/>
      <c r="C19" s="447"/>
      <c r="D19" s="448"/>
      <c r="E19" s="488"/>
      <c r="F19" s="489"/>
      <c r="G19" s="489"/>
      <c r="H19" s="489"/>
      <c r="I19" s="489"/>
      <c r="J19" s="514"/>
      <c r="K19" s="515"/>
      <c r="L19" s="515"/>
      <c r="M19" s="515"/>
      <c r="N19" s="515"/>
      <c r="O19" s="516"/>
      <c r="P19" s="514"/>
      <c r="Q19" s="515"/>
      <c r="R19" s="515"/>
      <c r="S19" s="515"/>
      <c r="T19" s="515"/>
      <c r="U19" s="516"/>
      <c r="V19" s="498"/>
      <c r="W19" s="494"/>
      <c r="X19" s="494"/>
      <c r="Y19" s="494"/>
      <c r="Z19" s="494"/>
      <c r="AA19" s="495"/>
      <c r="AB19" s="498"/>
      <c r="AC19" s="494"/>
      <c r="AD19" s="494"/>
      <c r="AE19" s="494"/>
      <c r="AF19" s="494"/>
      <c r="AG19" s="495"/>
      <c r="AH19" s="505"/>
      <c r="AI19" s="506"/>
      <c r="AJ19" s="506"/>
      <c r="AK19" s="506"/>
      <c r="AL19" s="506"/>
      <c r="AM19" s="507"/>
      <c r="AN19" s="83"/>
      <c r="AO19" s="461"/>
      <c r="AP19" s="462"/>
      <c r="AQ19" s="462"/>
      <c r="AR19" s="462"/>
      <c r="AS19" s="462"/>
      <c r="AT19" s="463"/>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row>
    <row r="20" spans="1:80" ht="15" customHeight="1" x14ac:dyDescent="0.25">
      <c r="A20" s="83"/>
      <c r="B20" s="447"/>
      <c r="C20" s="447"/>
      <c r="D20" s="448"/>
      <c r="E20" s="488"/>
      <c r="F20" s="489"/>
      <c r="G20" s="489"/>
      <c r="H20" s="489"/>
      <c r="I20" s="489"/>
      <c r="J20" s="514" t="str">
        <f>IF(AND('Mapa de Riesgos'!$H$66="Alta",'Mapa de Riesgos'!$L$66="Leve"),CONCATENATE("R",'Mapa de Riesgos'!$A$66),"")</f>
        <v/>
      </c>
      <c r="K20" s="515"/>
      <c r="L20" s="515" t="str">
        <f>IF(AND('Mapa de Riesgos'!$H$72="Alta",'Mapa de Riesgos'!$L$72="Leve"),CONCATENATE("R",'Mapa de Riesgos'!$A$72),"")</f>
        <v/>
      </c>
      <c r="M20" s="515"/>
      <c r="N20" s="515" t="str">
        <f>IF(AND('Mapa de Riesgos'!$H$78="Alta",'Mapa de Riesgos'!$L$78="Leve"),CONCATENATE("R",'Mapa de Riesgos'!$A$78),"")</f>
        <v/>
      </c>
      <c r="O20" s="516"/>
      <c r="P20" s="514" t="str">
        <f>IF(AND('Mapa de Riesgos'!$H$66="Alta",'Mapa de Riesgos'!$L$66="Menor"),CONCATENATE("R",'Mapa de Riesgos'!$A$66),"")</f>
        <v/>
      </c>
      <c r="Q20" s="515"/>
      <c r="R20" s="515" t="str">
        <f>IF(AND('Mapa de Riesgos'!$H$72="Alta",'Mapa de Riesgos'!$L$72="Menor"),CONCATENATE("R",'Mapa de Riesgos'!$A$72),"")</f>
        <v/>
      </c>
      <c r="S20" s="515"/>
      <c r="T20" s="515" t="str">
        <f>IF(AND('Mapa de Riesgos'!$H$78="Alta",'Mapa de Riesgos'!$L$78="Menor"),CONCATENATE("R",'Mapa de Riesgos'!$A$78),"")</f>
        <v/>
      </c>
      <c r="U20" s="516"/>
      <c r="V20" s="498" t="str">
        <f>IF(AND('Mapa de Riesgos'!$H$66="Alta",'Mapa de Riesgos'!$L$66="Moderado"),CONCATENATE("R",'Mapa de Riesgos'!$A$66),"")</f>
        <v/>
      </c>
      <c r="W20" s="494"/>
      <c r="X20" s="494" t="str">
        <f>IF(AND('Mapa de Riesgos'!$H$72="Alta",'Mapa de Riesgos'!$L$72="Moderado"),CONCATENATE("R",'Mapa de Riesgos'!$A$72),"")</f>
        <v/>
      </c>
      <c r="Y20" s="494"/>
      <c r="Z20" s="494" t="str">
        <f>IF(AND('Mapa de Riesgos'!$H$78="Alta",'Mapa de Riesgos'!$L$78="Moderado"),CONCATENATE("R",'Mapa de Riesgos'!$A$78),"")</f>
        <v/>
      </c>
      <c r="AA20" s="495"/>
      <c r="AB20" s="498" t="str">
        <f>IF(AND('Mapa de Riesgos'!$H$66="Alta",'Mapa de Riesgos'!$L$66="Mayor"),CONCATENATE("R",'Mapa de Riesgos'!$A$66),"")</f>
        <v/>
      </c>
      <c r="AC20" s="494"/>
      <c r="AD20" s="494" t="str">
        <f>IF(AND('Mapa de Riesgos'!$H$72="Alta",'Mapa de Riesgos'!$L$72="Mayor"),CONCATENATE("R",'Mapa de Riesgos'!$A$72),"")</f>
        <v/>
      </c>
      <c r="AE20" s="494"/>
      <c r="AF20" s="494" t="str">
        <f>IF(AND('Mapa de Riesgos'!$H$78="Alta",'Mapa de Riesgos'!$L$78="Mayor"),CONCATENATE("R",'Mapa de Riesgos'!$A$78),"")</f>
        <v/>
      </c>
      <c r="AG20" s="495"/>
      <c r="AH20" s="505" t="str">
        <f>IF(AND('Mapa de Riesgos'!$H$66="Alta",'Mapa de Riesgos'!$L$66="Catastrófico"),CONCATENATE("R",'Mapa de Riesgos'!$A$66),"")</f>
        <v/>
      </c>
      <c r="AI20" s="506"/>
      <c r="AJ20" s="506" t="str">
        <f>IF(AND('Mapa de Riesgos'!$H$72="Alta",'Mapa de Riesgos'!$L$72="Catastrófico"),CONCATENATE("R",'Mapa de Riesgos'!$A$72),"")</f>
        <v/>
      </c>
      <c r="AK20" s="506"/>
      <c r="AL20" s="506" t="str">
        <f>IF(AND('Mapa de Riesgos'!$H$78="Alta",'Mapa de Riesgos'!$L$78="Catastrófico"),CONCATENATE("R",'Mapa de Riesgos'!$A$78),"")</f>
        <v/>
      </c>
      <c r="AM20" s="507"/>
      <c r="AN20" s="83"/>
      <c r="AO20" s="461"/>
      <c r="AP20" s="462"/>
      <c r="AQ20" s="462"/>
      <c r="AR20" s="462"/>
      <c r="AS20" s="462"/>
      <c r="AT20" s="463"/>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row>
    <row r="21" spans="1:80" ht="15.75" customHeight="1" thickBot="1" x14ac:dyDescent="0.3">
      <c r="A21" s="83"/>
      <c r="B21" s="447"/>
      <c r="C21" s="447"/>
      <c r="D21" s="448"/>
      <c r="E21" s="491"/>
      <c r="F21" s="492"/>
      <c r="G21" s="492"/>
      <c r="H21" s="492"/>
      <c r="I21" s="492"/>
      <c r="J21" s="517"/>
      <c r="K21" s="518"/>
      <c r="L21" s="518"/>
      <c r="M21" s="518"/>
      <c r="N21" s="518"/>
      <c r="O21" s="519"/>
      <c r="P21" s="517"/>
      <c r="Q21" s="518"/>
      <c r="R21" s="518"/>
      <c r="S21" s="518"/>
      <c r="T21" s="518"/>
      <c r="U21" s="519"/>
      <c r="V21" s="502"/>
      <c r="W21" s="503"/>
      <c r="X21" s="503"/>
      <c r="Y21" s="503"/>
      <c r="Z21" s="503"/>
      <c r="AA21" s="504"/>
      <c r="AB21" s="502"/>
      <c r="AC21" s="503"/>
      <c r="AD21" s="503"/>
      <c r="AE21" s="503"/>
      <c r="AF21" s="503"/>
      <c r="AG21" s="504"/>
      <c r="AH21" s="508"/>
      <c r="AI21" s="509"/>
      <c r="AJ21" s="509"/>
      <c r="AK21" s="509"/>
      <c r="AL21" s="509"/>
      <c r="AM21" s="510"/>
      <c r="AN21" s="83"/>
      <c r="AO21" s="464"/>
      <c r="AP21" s="465"/>
      <c r="AQ21" s="465"/>
      <c r="AR21" s="465"/>
      <c r="AS21" s="465"/>
      <c r="AT21" s="466"/>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row>
    <row r="22" spans="1:80" x14ac:dyDescent="0.25">
      <c r="A22" s="83"/>
      <c r="B22" s="447"/>
      <c r="C22" s="447"/>
      <c r="D22" s="448"/>
      <c r="E22" s="485" t="s">
        <v>177</v>
      </c>
      <c r="F22" s="486"/>
      <c r="G22" s="486"/>
      <c r="H22" s="486"/>
      <c r="I22" s="487"/>
      <c r="J22" s="520" t="str">
        <f>IF(AND('Mapa de Riesgos'!$H$12="Media",'Mapa de Riesgos'!$L$12="Leve"),CONCATENATE("R",'Mapa de Riesgos'!$A$12),"")</f>
        <v/>
      </c>
      <c r="K22" s="521"/>
      <c r="L22" s="521" t="str">
        <f>IF(AND('Mapa de Riesgos'!$H$18="Media",'Mapa de Riesgos'!$L$18="Leve"),CONCATENATE("R",'Mapa de Riesgos'!$A$18),"")</f>
        <v/>
      </c>
      <c r="M22" s="521"/>
      <c r="N22" s="521" t="str">
        <f>IF(AND('Mapa de Riesgos'!$H$24="Media",'Mapa de Riesgos'!$L$24="Leve"),CONCATENATE("R",'Mapa de Riesgos'!$A$24),"")</f>
        <v/>
      </c>
      <c r="O22" s="522"/>
      <c r="P22" s="520" t="str">
        <f>IF(AND('Mapa de Riesgos'!$H$12="Media",'Mapa de Riesgos'!$L$12="Menor"),CONCATENATE("R",'Mapa de Riesgos'!$A$12),"")</f>
        <v/>
      </c>
      <c r="Q22" s="521"/>
      <c r="R22" s="521" t="str">
        <f>IF(AND('Mapa de Riesgos'!$H$18="Media",'Mapa de Riesgos'!$L$18="Menor"),CONCATENATE("R",'Mapa de Riesgos'!$A$18),"")</f>
        <v/>
      </c>
      <c r="S22" s="521"/>
      <c r="T22" s="521" t="str">
        <f>IF(AND('Mapa de Riesgos'!$H$24="Media",'Mapa de Riesgos'!$L$24="Menor"),CONCATENATE("R",'Mapa de Riesgos'!$A$24),"")</f>
        <v/>
      </c>
      <c r="U22" s="522"/>
      <c r="V22" s="520" t="str">
        <f>IF(AND('Mapa de Riesgos'!$H$12="Media",'Mapa de Riesgos'!$L$12="Moderado"),CONCATENATE("R",'Mapa de Riesgos'!$A$12),"")</f>
        <v/>
      </c>
      <c r="W22" s="521"/>
      <c r="X22" s="521" t="str">
        <f>IF(AND('Mapa de Riesgos'!$H$18="Media",'Mapa de Riesgos'!$L$18="Moderado"),CONCATENATE("R",'Mapa de Riesgos'!$A$18),"")</f>
        <v/>
      </c>
      <c r="Y22" s="521"/>
      <c r="Z22" s="521" t="str">
        <f>IF(AND('Mapa de Riesgos'!$H$24="Media",'Mapa de Riesgos'!$L$24="Moderado"),CONCATENATE("R",'Mapa de Riesgos'!$A$24),"")</f>
        <v/>
      </c>
      <c r="AA22" s="522"/>
      <c r="AB22" s="496" t="str">
        <f>IF(AND('Mapa de Riesgos'!$H$12="Media",'Mapa de Riesgos'!$L$12="Mayor"),CONCATENATE("R",'Mapa de Riesgos'!$A$12),"")</f>
        <v>R1</v>
      </c>
      <c r="AC22" s="497"/>
      <c r="AD22" s="497" t="str">
        <f>IF(AND('Mapa de Riesgos'!$H$18="Media",'Mapa de Riesgos'!$L$18="Mayor"),CONCATENATE("R",'Mapa de Riesgos'!$A$18),"")</f>
        <v/>
      </c>
      <c r="AE22" s="497"/>
      <c r="AF22" s="497" t="str">
        <f>IF(AND('Mapa de Riesgos'!$H$24="Media",'Mapa de Riesgos'!$L$24="Mayor"),CONCATENATE("R",'Mapa de Riesgos'!$A$24),"")</f>
        <v/>
      </c>
      <c r="AG22" s="499"/>
      <c r="AH22" s="511" t="str">
        <f>IF(AND('Mapa de Riesgos'!$H$12="Media",'Mapa de Riesgos'!$L$12="Catastrófico"),CONCATENATE("R",'Mapa de Riesgos'!$A$12),"")</f>
        <v/>
      </c>
      <c r="AI22" s="512"/>
      <c r="AJ22" s="512" t="str">
        <f>IF(AND('Mapa de Riesgos'!$H$18="Media",'Mapa de Riesgos'!$L$18="Catastrófico"),CONCATENATE("R",'Mapa de Riesgos'!$A$18),"")</f>
        <v/>
      </c>
      <c r="AK22" s="512"/>
      <c r="AL22" s="512" t="str">
        <f>IF(AND('Mapa de Riesgos'!$H$24="Media",'Mapa de Riesgos'!$L$24="Catastrófico"),CONCATENATE("R",'Mapa de Riesgos'!$A$24),"")</f>
        <v/>
      </c>
      <c r="AM22" s="513"/>
      <c r="AN22" s="83"/>
      <c r="AO22" s="467" t="s">
        <v>178</v>
      </c>
      <c r="AP22" s="468"/>
      <c r="AQ22" s="468"/>
      <c r="AR22" s="468"/>
      <c r="AS22" s="468"/>
      <c r="AT22" s="469"/>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row>
    <row r="23" spans="1:80" x14ac:dyDescent="0.25">
      <c r="A23" s="83"/>
      <c r="B23" s="447"/>
      <c r="C23" s="447"/>
      <c r="D23" s="448"/>
      <c r="E23" s="488"/>
      <c r="F23" s="489"/>
      <c r="G23" s="489"/>
      <c r="H23" s="489"/>
      <c r="I23" s="490"/>
      <c r="J23" s="514"/>
      <c r="K23" s="515"/>
      <c r="L23" s="515"/>
      <c r="M23" s="515"/>
      <c r="N23" s="515"/>
      <c r="O23" s="516"/>
      <c r="P23" s="514"/>
      <c r="Q23" s="515"/>
      <c r="R23" s="515"/>
      <c r="S23" s="515"/>
      <c r="T23" s="515"/>
      <c r="U23" s="516"/>
      <c r="V23" s="514"/>
      <c r="W23" s="515"/>
      <c r="X23" s="515"/>
      <c r="Y23" s="515"/>
      <c r="Z23" s="515"/>
      <c r="AA23" s="516"/>
      <c r="AB23" s="498"/>
      <c r="AC23" s="494"/>
      <c r="AD23" s="494"/>
      <c r="AE23" s="494"/>
      <c r="AF23" s="494"/>
      <c r="AG23" s="495"/>
      <c r="AH23" s="505"/>
      <c r="AI23" s="506"/>
      <c r="AJ23" s="506"/>
      <c r="AK23" s="506"/>
      <c r="AL23" s="506"/>
      <c r="AM23" s="507"/>
      <c r="AN23" s="83"/>
      <c r="AO23" s="470"/>
      <c r="AP23" s="471"/>
      <c r="AQ23" s="471"/>
      <c r="AR23" s="471"/>
      <c r="AS23" s="471"/>
      <c r="AT23" s="472"/>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row>
    <row r="24" spans="1:80" x14ac:dyDescent="0.25">
      <c r="A24" s="83"/>
      <c r="B24" s="447"/>
      <c r="C24" s="447"/>
      <c r="D24" s="448"/>
      <c r="E24" s="488"/>
      <c r="F24" s="489"/>
      <c r="G24" s="489"/>
      <c r="H24" s="489"/>
      <c r="I24" s="490"/>
      <c r="J24" s="514" t="str">
        <f>IF(AND('Mapa de Riesgos'!$H$30="Media",'Mapa de Riesgos'!$L$30="Leve"),CONCATENATE("R",'Mapa de Riesgos'!$A$30),"")</f>
        <v/>
      </c>
      <c r="K24" s="515"/>
      <c r="L24" s="515" t="str">
        <f>IF(AND('Mapa de Riesgos'!$H$36="Media",'Mapa de Riesgos'!$L$36="Leve"),CONCATENATE("R",'Mapa de Riesgos'!$A$36),"")</f>
        <v/>
      </c>
      <c r="M24" s="515"/>
      <c r="N24" s="515" t="str">
        <f>IF(AND('Mapa de Riesgos'!$H$42="Media",'Mapa de Riesgos'!$L$42="Leve"),CONCATENATE("R",'Mapa de Riesgos'!$A$42),"")</f>
        <v/>
      </c>
      <c r="O24" s="516"/>
      <c r="P24" s="514" t="str">
        <f>IF(AND('Mapa de Riesgos'!$H$30="Media",'Mapa de Riesgos'!$L$30="Menor"),CONCATENATE("R",'Mapa de Riesgos'!$A$30),"")</f>
        <v/>
      </c>
      <c r="Q24" s="515"/>
      <c r="R24" s="515" t="str">
        <f>IF(AND('Mapa de Riesgos'!$H$36="Media",'Mapa de Riesgos'!$L$36="Menor"),CONCATENATE("R",'Mapa de Riesgos'!$A$36),"")</f>
        <v/>
      </c>
      <c r="S24" s="515"/>
      <c r="T24" s="515" t="str">
        <f>IF(AND('Mapa de Riesgos'!$H$42="Media",'Mapa de Riesgos'!$L$42="Menor"),CONCATENATE("R",'Mapa de Riesgos'!$A$42),"")</f>
        <v/>
      </c>
      <c r="U24" s="516"/>
      <c r="V24" s="514" t="str">
        <f>IF(AND('Mapa de Riesgos'!$H$30="Media",'Mapa de Riesgos'!$L$30="Moderado"),CONCATENATE("R",'Mapa de Riesgos'!$A$30),"")</f>
        <v/>
      </c>
      <c r="W24" s="515"/>
      <c r="X24" s="515" t="str">
        <f>IF(AND('Mapa de Riesgos'!$H$36="Media",'Mapa de Riesgos'!$L$36="Moderado"),CONCATENATE("R",'Mapa de Riesgos'!$A$36),"")</f>
        <v/>
      </c>
      <c r="Y24" s="515"/>
      <c r="Z24" s="515" t="str">
        <f>IF(AND('Mapa de Riesgos'!$H$42="Media",'Mapa de Riesgos'!$L$42="Moderado"),CONCATENATE("R",'Mapa de Riesgos'!$A$42),"")</f>
        <v/>
      </c>
      <c r="AA24" s="516"/>
      <c r="AB24" s="498" t="str">
        <f>IF(AND('Mapa de Riesgos'!$H$30="Media",'Mapa de Riesgos'!$L$30="Mayor"),CONCATENATE("R",'Mapa de Riesgos'!$A$30),"")</f>
        <v/>
      </c>
      <c r="AC24" s="494"/>
      <c r="AD24" s="494" t="str">
        <f>IF(AND('Mapa de Riesgos'!$H$36="Media",'Mapa de Riesgos'!$L$36="Mayor"),CONCATENATE("R",'Mapa de Riesgos'!$A$36),"")</f>
        <v/>
      </c>
      <c r="AE24" s="494"/>
      <c r="AF24" s="494" t="str">
        <f>IF(AND('Mapa de Riesgos'!$H$42="Media",'Mapa de Riesgos'!$L$42="Mayor"),CONCATENATE("R",'Mapa de Riesgos'!$A$42),"")</f>
        <v/>
      </c>
      <c r="AG24" s="495"/>
      <c r="AH24" s="505" t="str">
        <f>IF(AND('Mapa de Riesgos'!$H$30="Media",'Mapa de Riesgos'!$L$30="Catastrófico"),CONCATENATE("R",'Mapa de Riesgos'!$A$30),"")</f>
        <v/>
      </c>
      <c r="AI24" s="506"/>
      <c r="AJ24" s="506" t="str">
        <f>IF(AND('Mapa de Riesgos'!$H$36="Media",'Mapa de Riesgos'!$L$36="Catastrófico"),CONCATENATE("R",'Mapa de Riesgos'!$A$36),"")</f>
        <v/>
      </c>
      <c r="AK24" s="506"/>
      <c r="AL24" s="506" t="str">
        <f>IF(AND('Mapa de Riesgos'!$H$42="Media",'Mapa de Riesgos'!$L$42="Catastrófico"),CONCATENATE("R",'Mapa de Riesgos'!$A$42),"")</f>
        <v/>
      </c>
      <c r="AM24" s="507"/>
      <c r="AN24" s="83"/>
      <c r="AO24" s="470"/>
      <c r="AP24" s="471"/>
      <c r="AQ24" s="471"/>
      <c r="AR24" s="471"/>
      <c r="AS24" s="471"/>
      <c r="AT24" s="472"/>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row>
    <row r="25" spans="1:80" x14ac:dyDescent="0.25">
      <c r="A25" s="83"/>
      <c r="B25" s="447"/>
      <c r="C25" s="447"/>
      <c r="D25" s="448"/>
      <c r="E25" s="488"/>
      <c r="F25" s="489"/>
      <c r="G25" s="489"/>
      <c r="H25" s="489"/>
      <c r="I25" s="490"/>
      <c r="J25" s="514"/>
      <c r="K25" s="515"/>
      <c r="L25" s="515"/>
      <c r="M25" s="515"/>
      <c r="N25" s="515"/>
      <c r="O25" s="516"/>
      <c r="P25" s="514"/>
      <c r="Q25" s="515"/>
      <c r="R25" s="515"/>
      <c r="S25" s="515"/>
      <c r="T25" s="515"/>
      <c r="U25" s="516"/>
      <c r="V25" s="514"/>
      <c r="W25" s="515"/>
      <c r="X25" s="515"/>
      <c r="Y25" s="515"/>
      <c r="Z25" s="515"/>
      <c r="AA25" s="516"/>
      <c r="AB25" s="498"/>
      <c r="AC25" s="494"/>
      <c r="AD25" s="494"/>
      <c r="AE25" s="494"/>
      <c r="AF25" s="494"/>
      <c r="AG25" s="495"/>
      <c r="AH25" s="505"/>
      <c r="AI25" s="506"/>
      <c r="AJ25" s="506"/>
      <c r="AK25" s="506"/>
      <c r="AL25" s="506"/>
      <c r="AM25" s="507"/>
      <c r="AN25" s="83"/>
      <c r="AO25" s="470"/>
      <c r="AP25" s="471"/>
      <c r="AQ25" s="471"/>
      <c r="AR25" s="471"/>
      <c r="AS25" s="471"/>
      <c r="AT25" s="472"/>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row>
    <row r="26" spans="1:80" x14ac:dyDescent="0.25">
      <c r="A26" s="83"/>
      <c r="B26" s="447"/>
      <c r="C26" s="447"/>
      <c r="D26" s="448"/>
      <c r="E26" s="488"/>
      <c r="F26" s="489"/>
      <c r="G26" s="489"/>
      <c r="H26" s="489"/>
      <c r="I26" s="490"/>
      <c r="J26" s="514" t="str">
        <f>IF(AND('Mapa de Riesgos'!$H$48="Media",'Mapa de Riesgos'!$L$48="Leve"),CONCATENATE("R",'Mapa de Riesgos'!$A$48),"")</f>
        <v/>
      </c>
      <c r="K26" s="515"/>
      <c r="L26" s="515" t="str">
        <f>IF(AND('Mapa de Riesgos'!$H$54="Media",'Mapa de Riesgos'!$L$54="Leve"),CONCATENATE("R",'Mapa de Riesgos'!$A$54),"")</f>
        <v/>
      </c>
      <c r="M26" s="515"/>
      <c r="N26" s="515" t="str">
        <f>IF(AND('Mapa de Riesgos'!$H$60="Media",'Mapa de Riesgos'!$L$60="Leve"),CONCATENATE("R",'Mapa de Riesgos'!$A$60),"")</f>
        <v/>
      </c>
      <c r="O26" s="516"/>
      <c r="P26" s="514" t="str">
        <f>IF(AND('Mapa de Riesgos'!$H$48="Media",'Mapa de Riesgos'!$L$48="Menor"),CONCATENATE("R",'Mapa de Riesgos'!$A$48),"")</f>
        <v/>
      </c>
      <c r="Q26" s="515"/>
      <c r="R26" s="515" t="str">
        <f>IF(AND('Mapa de Riesgos'!$H$54="Media",'Mapa de Riesgos'!$L$54="Menor"),CONCATENATE("R",'Mapa de Riesgos'!$A$54),"")</f>
        <v/>
      </c>
      <c r="S26" s="515"/>
      <c r="T26" s="515" t="str">
        <f>IF(AND('Mapa de Riesgos'!$H$60="Media",'Mapa de Riesgos'!$L$60="Menor"),CONCATENATE("R",'Mapa de Riesgos'!$A$60),"")</f>
        <v/>
      </c>
      <c r="U26" s="516"/>
      <c r="V26" s="514" t="str">
        <f>IF(AND('Mapa de Riesgos'!$H$48="Media",'Mapa de Riesgos'!$L$48="Moderado"),CONCATENATE("R",'Mapa de Riesgos'!$A$48),"")</f>
        <v/>
      </c>
      <c r="W26" s="515"/>
      <c r="X26" s="515" t="str">
        <f>IF(AND('Mapa de Riesgos'!$H$54="Media",'Mapa de Riesgos'!$L$54="Moderado"),CONCATENATE("R",'Mapa de Riesgos'!$A$54),"")</f>
        <v/>
      </c>
      <c r="Y26" s="515"/>
      <c r="Z26" s="515" t="str">
        <f>IF(AND('Mapa de Riesgos'!$H$60="Media",'Mapa de Riesgos'!$L$60="Moderado"),CONCATENATE("R",'Mapa de Riesgos'!$A$60),"")</f>
        <v/>
      </c>
      <c r="AA26" s="516"/>
      <c r="AB26" s="498" t="str">
        <f>IF(AND('Mapa de Riesgos'!$H$48="Media",'Mapa de Riesgos'!$L$48="Mayor"),CONCATENATE("R",'Mapa de Riesgos'!$A$48),"")</f>
        <v/>
      </c>
      <c r="AC26" s="494"/>
      <c r="AD26" s="494" t="str">
        <f>IF(AND('Mapa de Riesgos'!$H$54="Media",'Mapa de Riesgos'!$L$54="Mayor"),CONCATENATE("R",'Mapa de Riesgos'!$A$54),"")</f>
        <v/>
      </c>
      <c r="AE26" s="494"/>
      <c r="AF26" s="494" t="str">
        <f>IF(AND('Mapa de Riesgos'!$H$60="Media",'Mapa de Riesgos'!$L$60="Mayor"),CONCATENATE("R",'Mapa de Riesgos'!$A$60),"")</f>
        <v/>
      </c>
      <c r="AG26" s="495"/>
      <c r="AH26" s="505" t="str">
        <f>IF(AND('Mapa de Riesgos'!$H$48="Media",'Mapa de Riesgos'!$L$48="Catastrófico"),CONCATENATE("R",'Mapa de Riesgos'!$A$48),"")</f>
        <v/>
      </c>
      <c r="AI26" s="506"/>
      <c r="AJ26" s="506" t="str">
        <f>IF(AND('Mapa de Riesgos'!$H$54="Media",'Mapa de Riesgos'!$L$54="Catastrófico"),CONCATENATE("R",'Mapa de Riesgos'!$A$54),"")</f>
        <v/>
      </c>
      <c r="AK26" s="506"/>
      <c r="AL26" s="506" t="str">
        <f>IF(AND('Mapa de Riesgos'!$H$60="Media",'Mapa de Riesgos'!$L$60="Catastrófico"),CONCATENATE("R",'Mapa de Riesgos'!$A$60),"")</f>
        <v/>
      </c>
      <c r="AM26" s="507"/>
      <c r="AN26" s="83"/>
      <c r="AO26" s="470"/>
      <c r="AP26" s="471"/>
      <c r="AQ26" s="471"/>
      <c r="AR26" s="471"/>
      <c r="AS26" s="471"/>
      <c r="AT26" s="472"/>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row>
    <row r="27" spans="1:80" x14ac:dyDescent="0.25">
      <c r="A27" s="83"/>
      <c r="B27" s="447"/>
      <c r="C27" s="447"/>
      <c r="D27" s="448"/>
      <c r="E27" s="488"/>
      <c r="F27" s="489"/>
      <c r="G27" s="489"/>
      <c r="H27" s="489"/>
      <c r="I27" s="490"/>
      <c r="J27" s="514"/>
      <c r="K27" s="515"/>
      <c r="L27" s="515"/>
      <c r="M27" s="515"/>
      <c r="N27" s="515"/>
      <c r="O27" s="516"/>
      <c r="P27" s="514"/>
      <c r="Q27" s="515"/>
      <c r="R27" s="515"/>
      <c r="S27" s="515"/>
      <c r="T27" s="515"/>
      <c r="U27" s="516"/>
      <c r="V27" s="514"/>
      <c r="W27" s="515"/>
      <c r="X27" s="515"/>
      <c r="Y27" s="515"/>
      <c r="Z27" s="515"/>
      <c r="AA27" s="516"/>
      <c r="AB27" s="498"/>
      <c r="AC27" s="494"/>
      <c r="AD27" s="494"/>
      <c r="AE27" s="494"/>
      <c r="AF27" s="494"/>
      <c r="AG27" s="495"/>
      <c r="AH27" s="505"/>
      <c r="AI27" s="506"/>
      <c r="AJ27" s="506"/>
      <c r="AK27" s="506"/>
      <c r="AL27" s="506"/>
      <c r="AM27" s="507"/>
      <c r="AN27" s="83"/>
      <c r="AO27" s="470"/>
      <c r="AP27" s="471"/>
      <c r="AQ27" s="471"/>
      <c r="AR27" s="471"/>
      <c r="AS27" s="471"/>
      <c r="AT27" s="472"/>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row>
    <row r="28" spans="1:80" x14ac:dyDescent="0.25">
      <c r="A28" s="83"/>
      <c r="B28" s="447"/>
      <c r="C28" s="447"/>
      <c r="D28" s="448"/>
      <c r="E28" s="488"/>
      <c r="F28" s="489"/>
      <c r="G28" s="489"/>
      <c r="H28" s="489"/>
      <c r="I28" s="490"/>
      <c r="J28" s="514" t="str">
        <f>IF(AND('Mapa de Riesgos'!$H$66="Media",'Mapa de Riesgos'!$L$66="Leve"),CONCATENATE("R",'Mapa de Riesgos'!$A$66),"")</f>
        <v/>
      </c>
      <c r="K28" s="515"/>
      <c r="L28" s="515" t="str">
        <f>IF(AND('Mapa de Riesgos'!$H$72="Media",'Mapa de Riesgos'!$L$72="Leve"),CONCATENATE("R",'Mapa de Riesgos'!$A$72),"")</f>
        <v/>
      </c>
      <c r="M28" s="515"/>
      <c r="N28" s="515" t="str">
        <f>IF(AND('Mapa de Riesgos'!$H$78="Media",'Mapa de Riesgos'!$L$78="Leve"),CONCATENATE("R",'Mapa de Riesgos'!$A$78),"")</f>
        <v/>
      </c>
      <c r="O28" s="516"/>
      <c r="P28" s="514" t="str">
        <f>IF(AND('Mapa de Riesgos'!$H$66="Media",'Mapa de Riesgos'!$L$66="Menor"),CONCATENATE("R",'Mapa de Riesgos'!$A$66),"")</f>
        <v/>
      </c>
      <c r="Q28" s="515"/>
      <c r="R28" s="515" t="str">
        <f>IF(AND('Mapa de Riesgos'!$H$72="Media",'Mapa de Riesgos'!$L$72="Menor"),CONCATENATE("R",'Mapa de Riesgos'!$A$72),"")</f>
        <v/>
      </c>
      <c r="S28" s="515"/>
      <c r="T28" s="515" t="str">
        <f>IF(AND('Mapa de Riesgos'!$H$78="Media",'Mapa de Riesgos'!$L$78="Menor"),CONCATENATE("R",'Mapa de Riesgos'!$A$78),"")</f>
        <v/>
      </c>
      <c r="U28" s="516"/>
      <c r="V28" s="514" t="str">
        <f>IF(AND('Mapa de Riesgos'!$H$66="Media",'Mapa de Riesgos'!$L$66="Moderado"),CONCATENATE("R",'Mapa de Riesgos'!$A$66),"")</f>
        <v/>
      </c>
      <c r="W28" s="515"/>
      <c r="X28" s="515" t="str">
        <f>IF(AND('Mapa de Riesgos'!$H$72="Media",'Mapa de Riesgos'!$L$72="Moderado"),CONCATENATE("R",'Mapa de Riesgos'!$A$72),"")</f>
        <v/>
      </c>
      <c r="Y28" s="515"/>
      <c r="Z28" s="515" t="str">
        <f>IF(AND('Mapa de Riesgos'!$H$78="Media",'Mapa de Riesgos'!$L$78="Moderado"),CONCATENATE("R",'Mapa de Riesgos'!$A$78),"")</f>
        <v/>
      </c>
      <c r="AA28" s="516"/>
      <c r="AB28" s="498" t="str">
        <f>IF(AND('Mapa de Riesgos'!$H$66="Media",'Mapa de Riesgos'!$L$66="Mayor"),CONCATENATE("R",'Mapa de Riesgos'!$A$66),"")</f>
        <v/>
      </c>
      <c r="AC28" s="494"/>
      <c r="AD28" s="494" t="str">
        <f>IF(AND('Mapa de Riesgos'!$H$72="Media",'Mapa de Riesgos'!$L$72="Mayor"),CONCATENATE("R",'Mapa de Riesgos'!$A$72),"")</f>
        <v/>
      </c>
      <c r="AE28" s="494"/>
      <c r="AF28" s="494" t="str">
        <f>IF(AND('Mapa de Riesgos'!$H$78="Media",'Mapa de Riesgos'!$L$78="Mayor"),CONCATENATE("R",'Mapa de Riesgos'!$A$78),"")</f>
        <v/>
      </c>
      <c r="AG28" s="495"/>
      <c r="AH28" s="505" t="str">
        <f>IF(AND('Mapa de Riesgos'!$H$66="Media",'Mapa de Riesgos'!$L$66="Catastrófico"),CONCATENATE("R",'Mapa de Riesgos'!$A$66),"")</f>
        <v/>
      </c>
      <c r="AI28" s="506"/>
      <c r="AJ28" s="506" t="str">
        <f>IF(AND('Mapa de Riesgos'!$H$72="Media",'Mapa de Riesgos'!$L$72="Catastrófico"),CONCATENATE("R",'Mapa de Riesgos'!$A$72),"")</f>
        <v/>
      </c>
      <c r="AK28" s="506"/>
      <c r="AL28" s="506" t="str">
        <f>IF(AND('Mapa de Riesgos'!$H$78="Media",'Mapa de Riesgos'!$L$78="Catastrófico"),CONCATENATE("R",'Mapa de Riesgos'!$A$78),"")</f>
        <v/>
      </c>
      <c r="AM28" s="507"/>
      <c r="AN28" s="83"/>
      <c r="AO28" s="470"/>
      <c r="AP28" s="471"/>
      <c r="AQ28" s="471"/>
      <c r="AR28" s="471"/>
      <c r="AS28" s="471"/>
      <c r="AT28" s="472"/>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row>
    <row r="29" spans="1:80" ht="15.75" thickBot="1" x14ac:dyDescent="0.3">
      <c r="A29" s="83"/>
      <c r="B29" s="447"/>
      <c r="C29" s="447"/>
      <c r="D29" s="448"/>
      <c r="E29" s="491"/>
      <c r="F29" s="492"/>
      <c r="G29" s="492"/>
      <c r="H29" s="492"/>
      <c r="I29" s="493"/>
      <c r="J29" s="514"/>
      <c r="K29" s="515"/>
      <c r="L29" s="515"/>
      <c r="M29" s="515"/>
      <c r="N29" s="515"/>
      <c r="O29" s="516"/>
      <c r="P29" s="517"/>
      <c r="Q29" s="518"/>
      <c r="R29" s="518"/>
      <c r="S29" s="518"/>
      <c r="T29" s="518"/>
      <c r="U29" s="519"/>
      <c r="V29" s="517"/>
      <c r="W29" s="518"/>
      <c r="X29" s="518"/>
      <c r="Y29" s="518"/>
      <c r="Z29" s="518"/>
      <c r="AA29" s="519"/>
      <c r="AB29" s="502"/>
      <c r="AC29" s="503"/>
      <c r="AD29" s="503"/>
      <c r="AE29" s="503"/>
      <c r="AF29" s="503"/>
      <c r="AG29" s="504"/>
      <c r="AH29" s="508"/>
      <c r="AI29" s="509"/>
      <c r="AJ29" s="509"/>
      <c r="AK29" s="509"/>
      <c r="AL29" s="509"/>
      <c r="AM29" s="510"/>
      <c r="AN29" s="83"/>
      <c r="AO29" s="473"/>
      <c r="AP29" s="474"/>
      <c r="AQ29" s="474"/>
      <c r="AR29" s="474"/>
      <c r="AS29" s="474"/>
      <c r="AT29" s="475"/>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row>
    <row r="30" spans="1:80" x14ac:dyDescent="0.25">
      <c r="A30" s="83"/>
      <c r="B30" s="447"/>
      <c r="C30" s="447"/>
      <c r="D30" s="448"/>
      <c r="E30" s="485" t="s">
        <v>179</v>
      </c>
      <c r="F30" s="486"/>
      <c r="G30" s="486"/>
      <c r="H30" s="486"/>
      <c r="I30" s="486"/>
      <c r="J30" s="529" t="str">
        <f>IF(AND('Mapa de Riesgos'!$H$12="Baja",'Mapa de Riesgos'!$L$12="Leve"),CONCATENATE("R",'Mapa de Riesgos'!$A$12),"")</f>
        <v/>
      </c>
      <c r="K30" s="530"/>
      <c r="L30" s="530" t="str">
        <f>IF(AND('Mapa de Riesgos'!$H$18="Baja",'Mapa de Riesgos'!$L$18="Leve"),CONCATENATE("R",'Mapa de Riesgos'!$A$18),"")</f>
        <v/>
      </c>
      <c r="M30" s="530"/>
      <c r="N30" s="530" t="str">
        <f>IF(AND('Mapa de Riesgos'!$H$24="Baja",'Mapa de Riesgos'!$L$24="Leve"),CONCATENATE("R",'Mapa de Riesgos'!$A$24),"")</f>
        <v/>
      </c>
      <c r="O30" s="531"/>
      <c r="P30" s="521" t="str">
        <f>IF(AND('Mapa de Riesgos'!$H$12="Baja",'Mapa de Riesgos'!$L$12="Menor"),CONCATENATE("R",'Mapa de Riesgos'!$A$12),"")</f>
        <v/>
      </c>
      <c r="Q30" s="521"/>
      <c r="R30" s="521" t="str">
        <f>IF(AND('Mapa de Riesgos'!$H$18="Baja",'Mapa de Riesgos'!$L$18="Menor"),CONCATENATE("R",'Mapa de Riesgos'!$A$18),"")</f>
        <v/>
      </c>
      <c r="S30" s="521"/>
      <c r="T30" s="521" t="str">
        <f>IF(AND('Mapa de Riesgos'!$H$24="Baja",'Mapa de Riesgos'!$L$24="Menor"),CONCATENATE("R",'Mapa de Riesgos'!$A$24),"")</f>
        <v/>
      </c>
      <c r="U30" s="522"/>
      <c r="V30" s="520" t="str">
        <f>IF(AND('Mapa de Riesgos'!$H$12="Baja",'Mapa de Riesgos'!$L$12="Moderado"),CONCATENATE("R",'Mapa de Riesgos'!$A$12),"")</f>
        <v/>
      </c>
      <c r="W30" s="521"/>
      <c r="X30" s="521" t="str">
        <f>IF(AND('Mapa de Riesgos'!$H$18="Baja",'Mapa de Riesgos'!$L$18="Moderado"),CONCATENATE("R",'Mapa de Riesgos'!$A$18),"")</f>
        <v/>
      </c>
      <c r="Y30" s="521"/>
      <c r="Z30" s="521" t="str">
        <f>IF(AND('Mapa de Riesgos'!$H$24="Baja",'Mapa de Riesgos'!$L$24="Moderado"),CONCATENATE("R",'Mapa de Riesgos'!$A$24),"")</f>
        <v/>
      </c>
      <c r="AA30" s="522"/>
      <c r="AB30" s="496" t="str">
        <f>IF(AND('Mapa de Riesgos'!$H$12="Baja",'Mapa de Riesgos'!$L$12="Mayor"),CONCATENATE("R",'Mapa de Riesgos'!$A$12),"")</f>
        <v/>
      </c>
      <c r="AC30" s="497"/>
      <c r="AD30" s="497" t="str">
        <f>IF(AND('Mapa de Riesgos'!$H$18="Baja",'Mapa de Riesgos'!$L$18="Mayor"),CONCATENATE("R",'Mapa de Riesgos'!$A$18),"")</f>
        <v/>
      </c>
      <c r="AE30" s="497"/>
      <c r="AF30" s="497" t="str">
        <f>IF(AND('Mapa de Riesgos'!$H$24="Baja",'Mapa de Riesgos'!$L$24="Mayor"),CONCATENATE("R",'Mapa de Riesgos'!$A$24),"")</f>
        <v/>
      </c>
      <c r="AG30" s="499"/>
      <c r="AH30" s="511" t="str">
        <f>IF(AND('Mapa de Riesgos'!$H$12="Baja",'Mapa de Riesgos'!$L$12="Catastrófico"),CONCATENATE("R",'Mapa de Riesgos'!$A$12),"")</f>
        <v/>
      </c>
      <c r="AI30" s="512"/>
      <c r="AJ30" s="512" t="str">
        <f>IF(AND('Mapa de Riesgos'!$H$18="Baja",'Mapa de Riesgos'!$L$18="Catastrófico"),CONCATENATE("R",'Mapa de Riesgos'!$A$18),"")</f>
        <v/>
      </c>
      <c r="AK30" s="512"/>
      <c r="AL30" s="512" t="str">
        <f>IF(AND('Mapa de Riesgos'!$H$24="Baja",'Mapa de Riesgos'!$L$24="Catastrófico"),CONCATENATE("R",'Mapa de Riesgos'!$A$24),"")</f>
        <v/>
      </c>
      <c r="AM30" s="513"/>
      <c r="AN30" s="83"/>
      <c r="AO30" s="476" t="s">
        <v>180</v>
      </c>
      <c r="AP30" s="477"/>
      <c r="AQ30" s="477"/>
      <c r="AR30" s="477"/>
      <c r="AS30" s="477"/>
      <c r="AT30" s="478"/>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row>
    <row r="31" spans="1:80" x14ac:dyDescent="0.25">
      <c r="A31" s="83"/>
      <c r="B31" s="447"/>
      <c r="C31" s="447"/>
      <c r="D31" s="448"/>
      <c r="E31" s="488"/>
      <c r="F31" s="489"/>
      <c r="G31" s="489"/>
      <c r="H31" s="489"/>
      <c r="I31" s="489"/>
      <c r="J31" s="525"/>
      <c r="K31" s="523"/>
      <c r="L31" s="523"/>
      <c r="M31" s="523"/>
      <c r="N31" s="523"/>
      <c r="O31" s="524"/>
      <c r="P31" s="515"/>
      <c r="Q31" s="515"/>
      <c r="R31" s="515"/>
      <c r="S31" s="515"/>
      <c r="T31" s="515"/>
      <c r="U31" s="516"/>
      <c r="V31" s="514"/>
      <c r="W31" s="515"/>
      <c r="X31" s="515"/>
      <c r="Y31" s="515"/>
      <c r="Z31" s="515"/>
      <c r="AA31" s="516"/>
      <c r="AB31" s="498"/>
      <c r="AC31" s="494"/>
      <c r="AD31" s="494"/>
      <c r="AE31" s="494"/>
      <c r="AF31" s="494"/>
      <c r="AG31" s="495"/>
      <c r="AH31" s="505"/>
      <c r="AI31" s="506"/>
      <c r="AJ31" s="506"/>
      <c r="AK31" s="506"/>
      <c r="AL31" s="506"/>
      <c r="AM31" s="507"/>
      <c r="AN31" s="83"/>
      <c r="AO31" s="479"/>
      <c r="AP31" s="480"/>
      <c r="AQ31" s="480"/>
      <c r="AR31" s="480"/>
      <c r="AS31" s="480"/>
      <c r="AT31" s="481"/>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row>
    <row r="32" spans="1:80" x14ac:dyDescent="0.25">
      <c r="A32" s="83"/>
      <c r="B32" s="447"/>
      <c r="C32" s="447"/>
      <c r="D32" s="448"/>
      <c r="E32" s="488"/>
      <c r="F32" s="489"/>
      <c r="G32" s="489"/>
      <c r="H32" s="489"/>
      <c r="I32" s="489"/>
      <c r="J32" s="525" t="str">
        <f>IF(AND('Mapa de Riesgos'!$H$30="Baja",'Mapa de Riesgos'!$L$30="Leve"),CONCATENATE("R",'Mapa de Riesgos'!$A$30),"")</f>
        <v/>
      </c>
      <c r="K32" s="523"/>
      <c r="L32" s="523" t="str">
        <f>IF(AND('Mapa de Riesgos'!$H$36="Baja",'Mapa de Riesgos'!$L$36="Leve"),CONCATENATE("R",'Mapa de Riesgos'!$A$36),"")</f>
        <v/>
      </c>
      <c r="M32" s="523"/>
      <c r="N32" s="523" t="str">
        <f>IF(AND('Mapa de Riesgos'!$H$42="Baja",'Mapa de Riesgos'!$L$42="Leve"),CONCATENATE("R",'Mapa de Riesgos'!$A$42),"")</f>
        <v/>
      </c>
      <c r="O32" s="524"/>
      <c r="P32" s="515" t="str">
        <f>IF(AND('Mapa de Riesgos'!$H$30="Baja",'Mapa de Riesgos'!$L$30="Menor"),CONCATENATE("R",'Mapa de Riesgos'!$A$30),"")</f>
        <v/>
      </c>
      <c r="Q32" s="515"/>
      <c r="R32" s="515" t="str">
        <f>IF(AND('Mapa de Riesgos'!$H$36="Baja",'Mapa de Riesgos'!$L$36="Menor"),CONCATENATE("R",'Mapa de Riesgos'!$A$36),"")</f>
        <v/>
      </c>
      <c r="S32" s="515"/>
      <c r="T32" s="515" t="str">
        <f>IF(AND('Mapa de Riesgos'!$H$42="Baja",'Mapa de Riesgos'!$L$42="Menor"),CONCATENATE("R",'Mapa de Riesgos'!$A$42),"")</f>
        <v/>
      </c>
      <c r="U32" s="516"/>
      <c r="V32" s="514" t="str">
        <f>IF(AND('Mapa de Riesgos'!$H$30="Baja",'Mapa de Riesgos'!$L$30="Moderado"),CONCATENATE("R",'Mapa de Riesgos'!$A$30),"")</f>
        <v/>
      </c>
      <c r="W32" s="515"/>
      <c r="X32" s="515" t="str">
        <f>IF(AND('Mapa de Riesgos'!$H$36="Baja",'Mapa de Riesgos'!$L$36="Moderado"),CONCATENATE("R",'Mapa de Riesgos'!$A$36),"")</f>
        <v/>
      </c>
      <c r="Y32" s="515"/>
      <c r="Z32" s="515" t="str">
        <f>IF(AND('Mapa de Riesgos'!$H$42="Baja",'Mapa de Riesgos'!$L$42="Moderado"),CONCATENATE("R",'Mapa de Riesgos'!$A$42),"")</f>
        <v/>
      </c>
      <c r="AA32" s="516"/>
      <c r="AB32" s="498" t="str">
        <f>IF(AND('Mapa de Riesgos'!$H$30="Baja",'Mapa de Riesgos'!$L$30="Mayor"),CONCATENATE("R",'Mapa de Riesgos'!$A$30),"")</f>
        <v/>
      </c>
      <c r="AC32" s="494"/>
      <c r="AD32" s="494" t="str">
        <f>IF(AND('Mapa de Riesgos'!$H$36="Baja",'Mapa de Riesgos'!$L$36="Mayor"),CONCATENATE("R",'Mapa de Riesgos'!$A$36),"")</f>
        <v/>
      </c>
      <c r="AE32" s="494"/>
      <c r="AF32" s="494" t="str">
        <f>IF(AND('Mapa de Riesgos'!$H$42="Baja",'Mapa de Riesgos'!$L$42="Mayor"),CONCATENATE("R",'Mapa de Riesgos'!$A$42),"")</f>
        <v/>
      </c>
      <c r="AG32" s="495"/>
      <c r="AH32" s="505" t="str">
        <f>IF(AND('Mapa de Riesgos'!$H$30="Baja",'Mapa de Riesgos'!$L$30="Catastrófico"),CONCATENATE("R",'Mapa de Riesgos'!$A$30),"")</f>
        <v/>
      </c>
      <c r="AI32" s="506"/>
      <c r="AJ32" s="506" t="str">
        <f>IF(AND('Mapa de Riesgos'!$H$36="Baja",'Mapa de Riesgos'!$L$36="Catastrófico"),CONCATENATE("R",'Mapa de Riesgos'!$A$36),"")</f>
        <v/>
      </c>
      <c r="AK32" s="506"/>
      <c r="AL32" s="506" t="str">
        <f>IF(AND('Mapa de Riesgos'!$H$42="Baja",'Mapa de Riesgos'!$L$42="Catastrófico"),CONCATENATE("R",'Mapa de Riesgos'!$A$42),"")</f>
        <v/>
      </c>
      <c r="AM32" s="507"/>
      <c r="AN32" s="83"/>
      <c r="AO32" s="479"/>
      <c r="AP32" s="480"/>
      <c r="AQ32" s="480"/>
      <c r="AR32" s="480"/>
      <c r="AS32" s="480"/>
      <c r="AT32" s="481"/>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row>
    <row r="33" spans="1:80" x14ac:dyDescent="0.25">
      <c r="A33" s="83"/>
      <c r="B33" s="447"/>
      <c r="C33" s="447"/>
      <c r="D33" s="448"/>
      <c r="E33" s="488"/>
      <c r="F33" s="489"/>
      <c r="G33" s="489"/>
      <c r="H33" s="489"/>
      <c r="I33" s="489"/>
      <c r="J33" s="525"/>
      <c r="K33" s="523"/>
      <c r="L33" s="523"/>
      <c r="M33" s="523"/>
      <c r="N33" s="523"/>
      <c r="O33" s="524"/>
      <c r="P33" s="515"/>
      <c r="Q33" s="515"/>
      <c r="R33" s="515"/>
      <c r="S33" s="515"/>
      <c r="T33" s="515"/>
      <c r="U33" s="516"/>
      <c r="V33" s="514"/>
      <c r="W33" s="515"/>
      <c r="X33" s="515"/>
      <c r="Y33" s="515"/>
      <c r="Z33" s="515"/>
      <c r="AA33" s="516"/>
      <c r="AB33" s="498"/>
      <c r="AC33" s="494"/>
      <c r="AD33" s="494"/>
      <c r="AE33" s="494"/>
      <c r="AF33" s="494"/>
      <c r="AG33" s="495"/>
      <c r="AH33" s="505"/>
      <c r="AI33" s="506"/>
      <c r="AJ33" s="506"/>
      <c r="AK33" s="506"/>
      <c r="AL33" s="506"/>
      <c r="AM33" s="507"/>
      <c r="AN33" s="83"/>
      <c r="AO33" s="479"/>
      <c r="AP33" s="480"/>
      <c r="AQ33" s="480"/>
      <c r="AR33" s="480"/>
      <c r="AS33" s="480"/>
      <c r="AT33" s="481"/>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row>
    <row r="34" spans="1:80" x14ac:dyDescent="0.25">
      <c r="A34" s="83"/>
      <c r="B34" s="447"/>
      <c r="C34" s="447"/>
      <c r="D34" s="448"/>
      <c r="E34" s="488"/>
      <c r="F34" s="489"/>
      <c r="G34" s="489"/>
      <c r="H34" s="489"/>
      <c r="I34" s="489"/>
      <c r="J34" s="525" t="str">
        <f>IF(AND('Mapa de Riesgos'!$H$48="Baja",'Mapa de Riesgos'!$L$48="Leve"),CONCATENATE("R",'Mapa de Riesgos'!$A$48),"")</f>
        <v/>
      </c>
      <c r="K34" s="523"/>
      <c r="L34" s="523" t="str">
        <f>IF(AND('Mapa de Riesgos'!$H$54="Baja",'Mapa de Riesgos'!$L$54="Leve"),CONCATENATE("R",'Mapa de Riesgos'!$A$54),"")</f>
        <v/>
      </c>
      <c r="M34" s="523"/>
      <c r="N34" s="523" t="str">
        <f>IF(AND('Mapa de Riesgos'!$H$60="Baja",'Mapa de Riesgos'!$L$60="Leve"),CONCATENATE("R",'Mapa de Riesgos'!$A$60),"")</f>
        <v/>
      </c>
      <c r="O34" s="524"/>
      <c r="P34" s="515" t="str">
        <f>IF(AND('Mapa de Riesgos'!$H$48="Baja",'Mapa de Riesgos'!$L$48="Menor"),CONCATENATE("R",'Mapa de Riesgos'!$A$48),"")</f>
        <v/>
      </c>
      <c r="Q34" s="515"/>
      <c r="R34" s="515" t="str">
        <f>IF(AND('Mapa de Riesgos'!$H$54="Baja",'Mapa de Riesgos'!$L$54="Menor"),CONCATENATE("R",'Mapa de Riesgos'!$A$54),"")</f>
        <v/>
      </c>
      <c r="S34" s="515"/>
      <c r="T34" s="515" t="str">
        <f>IF(AND('Mapa de Riesgos'!$H$60="Baja",'Mapa de Riesgos'!$L$60="Menor"),CONCATENATE("R",'Mapa de Riesgos'!$A$60),"")</f>
        <v/>
      </c>
      <c r="U34" s="516"/>
      <c r="V34" s="514" t="str">
        <f>IF(AND('Mapa de Riesgos'!$H$48="Baja",'Mapa de Riesgos'!$L$48="Moderado"),CONCATENATE("R",'Mapa de Riesgos'!$A$48),"")</f>
        <v/>
      </c>
      <c r="W34" s="515"/>
      <c r="X34" s="515" t="str">
        <f>IF(AND('Mapa de Riesgos'!$H$54="Baja",'Mapa de Riesgos'!$L$54="Moderado"),CONCATENATE("R",'Mapa de Riesgos'!$A$54),"")</f>
        <v/>
      </c>
      <c r="Y34" s="515"/>
      <c r="Z34" s="515" t="str">
        <f>IF(AND('Mapa de Riesgos'!$H$60="Baja",'Mapa de Riesgos'!$L$60="Moderado"),CONCATENATE("R",'Mapa de Riesgos'!$A$60),"")</f>
        <v/>
      </c>
      <c r="AA34" s="516"/>
      <c r="AB34" s="498" t="str">
        <f>IF(AND('Mapa de Riesgos'!$H$48="Baja",'Mapa de Riesgos'!$L$48="Mayor"),CONCATENATE("R",'Mapa de Riesgos'!$A$48),"")</f>
        <v/>
      </c>
      <c r="AC34" s="494"/>
      <c r="AD34" s="494" t="str">
        <f>IF(AND('Mapa de Riesgos'!$H$54="Baja",'Mapa de Riesgos'!$L$54="Mayor"),CONCATENATE("R",'Mapa de Riesgos'!$A$54),"")</f>
        <v/>
      </c>
      <c r="AE34" s="494"/>
      <c r="AF34" s="494" t="str">
        <f>IF(AND('Mapa de Riesgos'!$H$60="Baja",'Mapa de Riesgos'!$L$60="Mayor"),CONCATENATE("R",'Mapa de Riesgos'!$A$60),"")</f>
        <v/>
      </c>
      <c r="AG34" s="495"/>
      <c r="AH34" s="505" t="str">
        <f>IF(AND('Mapa de Riesgos'!$H$48="Baja",'Mapa de Riesgos'!$L$48="Catastrófico"),CONCATENATE("R",'Mapa de Riesgos'!$A$48),"")</f>
        <v/>
      </c>
      <c r="AI34" s="506"/>
      <c r="AJ34" s="506" t="str">
        <f>IF(AND('Mapa de Riesgos'!$H$54="Baja",'Mapa de Riesgos'!$L$54="Catastrófico"),CONCATENATE("R",'Mapa de Riesgos'!$A$54),"")</f>
        <v/>
      </c>
      <c r="AK34" s="506"/>
      <c r="AL34" s="506" t="str">
        <f>IF(AND('Mapa de Riesgos'!$H$60="Baja",'Mapa de Riesgos'!$L$60="Catastrófico"),CONCATENATE("R",'Mapa de Riesgos'!$A$60),"")</f>
        <v/>
      </c>
      <c r="AM34" s="507"/>
      <c r="AN34" s="83"/>
      <c r="AO34" s="479"/>
      <c r="AP34" s="480"/>
      <c r="AQ34" s="480"/>
      <c r="AR34" s="480"/>
      <c r="AS34" s="480"/>
      <c r="AT34" s="481"/>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row>
    <row r="35" spans="1:80" x14ac:dyDescent="0.25">
      <c r="A35" s="83"/>
      <c r="B35" s="447"/>
      <c r="C35" s="447"/>
      <c r="D35" s="448"/>
      <c r="E35" s="488"/>
      <c r="F35" s="489"/>
      <c r="G35" s="489"/>
      <c r="H35" s="489"/>
      <c r="I35" s="489"/>
      <c r="J35" s="525"/>
      <c r="K35" s="523"/>
      <c r="L35" s="523"/>
      <c r="M35" s="523"/>
      <c r="N35" s="523"/>
      <c r="O35" s="524"/>
      <c r="P35" s="515"/>
      <c r="Q35" s="515"/>
      <c r="R35" s="515"/>
      <c r="S35" s="515"/>
      <c r="T35" s="515"/>
      <c r="U35" s="516"/>
      <c r="V35" s="514"/>
      <c r="W35" s="515"/>
      <c r="X35" s="515"/>
      <c r="Y35" s="515"/>
      <c r="Z35" s="515"/>
      <c r="AA35" s="516"/>
      <c r="AB35" s="498"/>
      <c r="AC35" s="494"/>
      <c r="AD35" s="494"/>
      <c r="AE35" s="494"/>
      <c r="AF35" s="494"/>
      <c r="AG35" s="495"/>
      <c r="AH35" s="505"/>
      <c r="AI35" s="506"/>
      <c r="AJ35" s="506"/>
      <c r="AK35" s="506"/>
      <c r="AL35" s="506"/>
      <c r="AM35" s="507"/>
      <c r="AN35" s="83"/>
      <c r="AO35" s="479"/>
      <c r="AP35" s="480"/>
      <c r="AQ35" s="480"/>
      <c r="AR35" s="480"/>
      <c r="AS35" s="480"/>
      <c r="AT35" s="481"/>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row>
    <row r="36" spans="1:80" x14ac:dyDescent="0.25">
      <c r="A36" s="83"/>
      <c r="B36" s="447"/>
      <c r="C36" s="447"/>
      <c r="D36" s="448"/>
      <c r="E36" s="488"/>
      <c r="F36" s="489"/>
      <c r="G36" s="489"/>
      <c r="H36" s="489"/>
      <c r="I36" s="489"/>
      <c r="J36" s="525" t="str">
        <f>IF(AND('Mapa de Riesgos'!$H$66="Baja",'Mapa de Riesgos'!$L$66="Leve"),CONCATENATE("R",'Mapa de Riesgos'!$A$66),"")</f>
        <v/>
      </c>
      <c r="K36" s="523"/>
      <c r="L36" s="523" t="str">
        <f>IF(AND('Mapa de Riesgos'!$H$72="Baja",'Mapa de Riesgos'!$L$72="Leve"),CONCATENATE("R",'Mapa de Riesgos'!$A$72),"")</f>
        <v/>
      </c>
      <c r="M36" s="523"/>
      <c r="N36" s="523" t="str">
        <f>IF(AND('Mapa de Riesgos'!$H$78="Baja",'Mapa de Riesgos'!$L$78="Leve"),CONCATENATE("R",'Mapa de Riesgos'!$A$78),"")</f>
        <v/>
      </c>
      <c r="O36" s="524"/>
      <c r="P36" s="515" t="str">
        <f>IF(AND('Mapa de Riesgos'!$H$66="Baja",'Mapa de Riesgos'!$L$66="Menor"),CONCATENATE("R",'Mapa de Riesgos'!$A$66),"")</f>
        <v/>
      </c>
      <c r="Q36" s="515"/>
      <c r="R36" s="515" t="str">
        <f>IF(AND('Mapa de Riesgos'!$H$72="Baja",'Mapa de Riesgos'!$L$72="Menor"),CONCATENATE("R",'Mapa de Riesgos'!$A$72),"")</f>
        <v/>
      </c>
      <c r="S36" s="515"/>
      <c r="T36" s="515" t="str">
        <f>IF(AND('Mapa de Riesgos'!$H$78="Baja",'Mapa de Riesgos'!$L$78="Menor"),CONCATENATE("R",'Mapa de Riesgos'!$A$78),"")</f>
        <v/>
      </c>
      <c r="U36" s="516"/>
      <c r="V36" s="514" t="str">
        <f>IF(AND('Mapa de Riesgos'!$H$66="Baja",'Mapa de Riesgos'!$L$66="Moderado"),CONCATENATE("R",'Mapa de Riesgos'!$A$66),"")</f>
        <v/>
      </c>
      <c r="W36" s="515"/>
      <c r="X36" s="515" t="str">
        <f>IF(AND('Mapa de Riesgos'!$H$72="Baja",'Mapa de Riesgos'!$L$72="Moderado"),CONCATENATE("R",'Mapa de Riesgos'!$A$72),"")</f>
        <v/>
      </c>
      <c r="Y36" s="515"/>
      <c r="Z36" s="515" t="str">
        <f>IF(AND('Mapa de Riesgos'!$H$78="Baja",'Mapa de Riesgos'!$L$78="Moderado"),CONCATENATE("R",'Mapa de Riesgos'!$A$78),"")</f>
        <v/>
      </c>
      <c r="AA36" s="516"/>
      <c r="AB36" s="498" t="str">
        <f>IF(AND('Mapa de Riesgos'!$H$66="Baja",'Mapa de Riesgos'!$L$66="Mayor"),CONCATENATE("R",'Mapa de Riesgos'!$A$66),"")</f>
        <v/>
      </c>
      <c r="AC36" s="494"/>
      <c r="AD36" s="494" t="str">
        <f>IF(AND('Mapa de Riesgos'!$H$72="Baja",'Mapa de Riesgos'!$L$72="Mayor"),CONCATENATE("R",'Mapa de Riesgos'!$A$72),"")</f>
        <v/>
      </c>
      <c r="AE36" s="494"/>
      <c r="AF36" s="494" t="str">
        <f>IF(AND('Mapa de Riesgos'!$H$78="Baja",'Mapa de Riesgos'!$L$78="Mayor"),CONCATENATE("R",'Mapa de Riesgos'!$A$78),"")</f>
        <v/>
      </c>
      <c r="AG36" s="495"/>
      <c r="AH36" s="505" t="str">
        <f>IF(AND('Mapa de Riesgos'!$H$66="Baja",'Mapa de Riesgos'!$L$66="Catastrófico"),CONCATENATE("R",'Mapa de Riesgos'!$A$66),"")</f>
        <v/>
      </c>
      <c r="AI36" s="506"/>
      <c r="AJ36" s="506" t="str">
        <f>IF(AND('Mapa de Riesgos'!$H$72="Baja",'Mapa de Riesgos'!$L$72="Catastrófico"),CONCATENATE("R",'Mapa de Riesgos'!$A$72),"")</f>
        <v/>
      </c>
      <c r="AK36" s="506"/>
      <c r="AL36" s="506" t="str">
        <f>IF(AND('Mapa de Riesgos'!$H$78="Baja",'Mapa de Riesgos'!$L$78="Catastrófico"),CONCATENATE("R",'Mapa de Riesgos'!$A$78),"")</f>
        <v/>
      </c>
      <c r="AM36" s="507"/>
      <c r="AN36" s="83"/>
      <c r="AO36" s="479"/>
      <c r="AP36" s="480"/>
      <c r="AQ36" s="480"/>
      <c r="AR36" s="480"/>
      <c r="AS36" s="480"/>
      <c r="AT36" s="481"/>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c r="BY36" s="83"/>
      <c r="BZ36" s="83"/>
      <c r="CA36" s="83"/>
      <c r="CB36" s="83"/>
    </row>
    <row r="37" spans="1:80" ht="15.75" thickBot="1" x14ac:dyDescent="0.3">
      <c r="A37" s="83"/>
      <c r="B37" s="447"/>
      <c r="C37" s="447"/>
      <c r="D37" s="448"/>
      <c r="E37" s="491"/>
      <c r="F37" s="492"/>
      <c r="G37" s="492"/>
      <c r="H37" s="492"/>
      <c r="I37" s="492"/>
      <c r="J37" s="526"/>
      <c r="K37" s="527"/>
      <c r="L37" s="527"/>
      <c r="M37" s="527"/>
      <c r="N37" s="527"/>
      <c r="O37" s="528"/>
      <c r="P37" s="518"/>
      <c r="Q37" s="518"/>
      <c r="R37" s="518"/>
      <c r="S37" s="518"/>
      <c r="T37" s="518"/>
      <c r="U37" s="519"/>
      <c r="V37" s="517"/>
      <c r="W37" s="518"/>
      <c r="X37" s="518"/>
      <c r="Y37" s="518"/>
      <c r="Z37" s="518"/>
      <c r="AA37" s="519"/>
      <c r="AB37" s="502"/>
      <c r="AC37" s="503"/>
      <c r="AD37" s="503"/>
      <c r="AE37" s="503"/>
      <c r="AF37" s="503"/>
      <c r="AG37" s="504"/>
      <c r="AH37" s="508"/>
      <c r="AI37" s="509"/>
      <c r="AJ37" s="509"/>
      <c r="AK37" s="509"/>
      <c r="AL37" s="509"/>
      <c r="AM37" s="510"/>
      <c r="AN37" s="83"/>
      <c r="AO37" s="482"/>
      <c r="AP37" s="483"/>
      <c r="AQ37" s="483"/>
      <c r="AR37" s="483"/>
      <c r="AS37" s="483"/>
      <c r="AT37" s="484"/>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c r="BY37" s="83"/>
      <c r="BZ37" s="83"/>
      <c r="CA37" s="83"/>
      <c r="CB37" s="83"/>
    </row>
    <row r="38" spans="1:80" x14ac:dyDescent="0.25">
      <c r="A38" s="83"/>
      <c r="B38" s="447"/>
      <c r="C38" s="447"/>
      <c r="D38" s="448"/>
      <c r="E38" s="485" t="s">
        <v>181</v>
      </c>
      <c r="F38" s="486"/>
      <c r="G38" s="486"/>
      <c r="H38" s="486"/>
      <c r="I38" s="487"/>
      <c r="J38" s="529" t="str">
        <f>IF(AND('Mapa de Riesgos'!$H$12="Muy Baja",'Mapa de Riesgos'!$L$12="Leve"),CONCATENATE("R",'Mapa de Riesgos'!$A$12),"")</f>
        <v/>
      </c>
      <c r="K38" s="530"/>
      <c r="L38" s="530" t="str">
        <f>IF(AND('Mapa de Riesgos'!$H$18="Muy Baja",'Mapa de Riesgos'!$L$18="Leve"),CONCATENATE("R",'Mapa de Riesgos'!$A$18),"")</f>
        <v/>
      </c>
      <c r="M38" s="530"/>
      <c r="N38" s="530" t="str">
        <f>IF(AND('Mapa de Riesgos'!$H$24="Muy Baja",'Mapa de Riesgos'!$L$24="Leve"),CONCATENATE("R",'Mapa de Riesgos'!$A$24),"")</f>
        <v/>
      </c>
      <c r="O38" s="531"/>
      <c r="P38" s="529" t="str">
        <f>IF(AND('Mapa de Riesgos'!$H$12="Muy Baja",'Mapa de Riesgos'!$L$12="Menor"),CONCATENATE("R",'Mapa de Riesgos'!$A$12),"")</f>
        <v/>
      </c>
      <c r="Q38" s="530"/>
      <c r="R38" s="530" t="str">
        <f>IF(AND('Mapa de Riesgos'!$H$18="Muy Baja",'Mapa de Riesgos'!$L$18="Menor"),CONCATENATE("R",'Mapa de Riesgos'!$A$18),"")</f>
        <v/>
      </c>
      <c r="S38" s="530"/>
      <c r="T38" s="530" t="str">
        <f>IF(AND('Mapa de Riesgos'!$H$24="Muy Baja",'Mapa de Riesgos'!$L$24="Menor"),CONCATENATE("R",'Mapa de Riesgos'!$A$24),"")</f>
        <v/>
      </c>
      <c r="U38" s="531"/>
      <c r="V38" s="520" t="str">
        <f>IF(AND('Mapa de Riesgos'!$H$12="Muy Baja",'Mapa de Riesgos'!$L$12="Moderado"),CONCATENATE("R",'Mapa de Riesgos'!$A$12),"")</f>
        <v/>
      </c>
      <c r="W38" s="521"/>
      <c r="X38" s="521" t="str">
        <f>IF(AND('Mapa de Riesgos'!$H$18="Muy Baja",'Mapa de Riesgos'!$L$18="Moderado"),CONCATENATE("R",'Mapa de Riesgos'!$A$18),"")</f>
        <v/>
      </c>
      <c r="Y38" s="521"/>
      <c r="Z38" s="521" t="str">
        <f>IF(AND('Mapa de Riesgos'!$H$24="Muy Baja",'Mapa de Riesgos'!$L$24="Moderado"),CONCATENATE("R",'Mapa de Riesgos'!$A$24),"")</f>
        <v/>
      </c>
      <c r="AA38" s="522"/>
      <c r="AB38" s="496" t="str">
        <f>IF(AND('Mapa de Riesgos'!$H$12="Muy Baja",'Mapa de Riesgos'!$L$12="Mayor"),CONCATENATE("R",'Mapa de Riesgos'!$A$12),"")</f>
        <v/>
      </c>
      <c r="AC38" s="497"/>
      <c r="AD38" s="497" t="str">
        <f>IF(AND('Mapa de Riesgos'!$H$18="Muy Baja",'Mapa de Riesgos'!$L$18="Mayor"),CONCATENATE("R",'Mapa de Riesgos'!$A$18),"")</f>
        <v/>
      </c>
      <c r="AE38" s="497"/>
      <c r="AF38" s="497" t="str">
        <f>IF(AND('Mapa de Riesgos'!$H$24="Muy Baja",'Mapa de Riesgos'!$L$24="Mayor"),CONCATENATE("R",'Mapa de Riesgos'!$A$24),"")</f>
        <v/>
      </c>
      <c r="AG38" s="499"/>
      <c r="AH38" s="511" t="str">
        <f>IF(AND('Mapa de Riesgos'!$H$12="Muy Baja",'Mapa de Riesgos'!$L$12="Catastrófico"),CONCATENATE("R",'Mapa de Riesgos'!$A$12),"")</f>
        <v/>
      </c>
      <c r="AI38" s="512"/>
      <c r="AJ38" s="512" t="str">
        <f>IF(AND('Mapa de Riesgos'!$H$18="Muy Baja",'Mapa de Riesgos'!$L$18="Catastrófico"),CONCATENATE("R",'Mapa de Riesgos'!$A$18),"")</f>
        <v/>
      </c>
      <c r="AK38" s="512"/>
      <c r="AL38" s="512" t="str">
        <f>IF(AND('Mapa de Riesgos'!$H$24="Muy Baja",'Mapa de Riesgos'!$L$24="Catastrófico"),CONCATENATE("R",'Mapa de Riesgos'!$A$24),"")</f>
        <v/>
      </c>
      <c r="AM38" s="513"/>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row>
    <row r="39" spans="1:80" x14ac:dyDescent="0.25">
      <c r="A39" s="83"/>
      <c r="B39" s="447"/>
      <c r="C39" s="447"/>
      <c r="D39" s="448"/>
      <c r="E39" s="488"/>
      <c r="F39" s="489"/>
      <c r="G39" s="489"/>
      <c r="H39" s="489"/>
      <c r="I39" s="490"/>
      <c r="J39" s="525"/>
      <c r="K39" s="523"/>
      <c r="L39" s="523"/>
      <c r="M39" s="523"/>
      <c r="N39" s="523"/>
      <c r="O39" s="524"/>
      <c r="P39" s="525"/>
      <c r="Q39" s="523"/>
      <c r="R39" s="523"/>
      <c r="S39" s="523"/>
      <c r="T39" s="523"/>
      <c r="U39" s="524"/>
      <c r="V39" s="514"/>
      <c r="W39" s="515"/>
      <c r="X39" s="515"/>
      <c r="Y39" s="515"/>
      <c r="Z39" s="515"/>
      <c r="AA39" s="516"/>
      <c r="AB39" s="498"/>
      <c r="AC39" s="494"/>
      <c r="AD39" s="494"/>
      <c r="AE39" s="494"/>
      <c r="AF39" s="494"/>
      <c r="AG39" s="495"/>
      <c r="AH39" s="505"/>
      <c r="AI39" s="506"/>
      <c r="AJ39" s="506"/>
      <c r="AK39" s="506"/>
      <c r="AL39" s="506"/>
      <c r="AM39" s="507"/>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row>
    <row r="40" spans="1:80" x14ac:dyDescent="0.25">
      <c r="A40" s="83"/>
      <c r="B40" s="447"/>
      <c r="C40" s="447"/>
      <c r="D40" s="448"/>
      <c r="E40" s="488"/>
      <c r="F40" s="489"/>
      <c r="G40" s="489"/>
      <c r="H40" s="489"/>
      <c r="I40" s="490"/>
      <c r="J40" s="525" t="str">
        <f>IF(AND('Mapa de Riesgos'!$H$30="Muy Baja",'Mapa de Riesgos'!$L$30="Leve"),CONCATENATE("R",'Mapa de Riesgos'!$A$30),"")</f>
        <v/>
      </c>
      <c r="K40" s="523"/>
      <c r="L40" s="523" t="str">
        <f>IF(AND('Mapa de Riesgos'!$H$36="Muy Baja",'Mapa de Riesgos'!$L$36="Leve"),CONCATENATE("R",'Mapa de Riesgos'!$A$36),"")</f>
        <v/>
      </c>
      <c r="M40" s="523"/>
      <c r="N40" s="523" t="str">
        <f>IF(AND('Mapa de Riesgos'!$H$42="Muy Baja",'Mapa de Riesgos'!$L$42="Leve"),CONCATENATE("R",'Mapa de Riesgos'!$A$42),"")</f>
        <v/>
      </c>
      <c r="O40" s="524"/>
      <c r="P40" s="525" t="str">
        <f>IF(AND('Mapa de Riesgos'!$H$30="Muy Baja",'Mapa de Riesgos'!$L$30="Menor"),CONCATENATE("R",'Mapa de Riesgos'!$A$30),"")</f>
        <v/>
      </c>
      <c r="Q40" s="523"/>
      <c r="R40" s="523" t="str">
        <f>IF(AND('Mapa de Riesgos'!$H$36="Muy Baja",'Mapa de Riesgos'!$L$36="Menor"),CONCATENATE("R",'Mapa de Riesgos'!$A$36),"")</f>
        <v/>
      </c>
      <c r="S40" s="523"/>
      <c r="T40" s="523" t="str">
        <f>IF(AND('Mapa de Riesgos'!$H$42="Muy Baja",'Mapa de Riesgos'!$L$42="Menor"),CONCATENATE("R",'Mapa de Riesgos'!$A$42),"")</f>
        <v/>
      </c>
      <c r="U40" s="524"/>
      <c r="V40" s="514" t="str">
        <f>IF(AND('Mapa de Riesgos'!$H$30="Muy Baja",'Mapa de Riesgos'!$L$30="Moderado"),CONCATENATE("R",'Mapa de Riesgos'!$A$30),"")</f>
        <v/>
      </c>
      <c r="W40" s="515"/>
      <c r="X40" s="515" t="str">
        <f>IF(AND('Mapa de Riesgos'!$H$36="Muy Baja",'Mapa de Riesgos'!$L$36="Moderado"),CONCATENATE("R",'Mapa de Riesgos'!$A$36),"")</f>
        <v/>
      </c>
      <c r="Y40" s="515"/>
      <c r="Z40" s="515" t="str">
        <f>IF(AND('Mapa de Riesgos'!$H$42="Muy Baja",'Mapa de Riesgos'!$L$42="Moderado"),CONCATENATE("R",'Mapa de Riesgos'!$A$42),"")</f>
        <v/>
      </c>
      <c r="AA40" s="516"/>
      <c r="AB40" s="498" t="str">
        <f>IF(AND('Mapa de Riesgos'!$H$30="Muy Baja",'Mapa de Riesgos'!$L$30="Mayor"),CONCATENATE("R",'Mapa de Riesgos'!$A$30),"")</f>
        <v/>
      </c>
      <c r="AC40" s="494"/>
      <c r="AD40" s="494" t="str">
        <f>IF(AND('Mapa de Riesgos'!$H$36="Muy Baja",'Mapa de Riesgos'!$L$36="Mayor"),CONCATENATE("R",'Mapa de Riesgos'!$A$36),"")</f>
        <v/>
      </c>
      <c r="AE40" s="494"/>
      <c r="AF40" s="494" t="str">
        <f>IF(AND('Mapa de Riesgos'!$H$42="Muy Baja",'Mapa de Riesgos'!$L$42="Mayor"),CONCATENATE("R",'Mapa de Riesgos'!$A$42),"")</f>
        <v/>
      </c>
      <c r="AG40" s="495"/>
      <c r="AH40" s="505" t="str">
        <f>IF(AND('Mapa de Riesgos'!$H$30="Muy Baja",'Mapa de Riesgos'!$L$30="Catastrófico"),CONCATENATE("R",'Mapa de Riesgos'!$A$30),"")</f>
        <v/>
      </c>
      <c r="AI40" s="506"/>
      <c r="AJ40" s="506" t="str">
        <f>IF(AND('Mapa de Riesgos'!$H$36="Muy Baja",'Mapa de Riesgos'!$L$36="Catastrófico"),CONCATENATE("R",'Mapa de Riesgos'!$A$36),"")</f>
        <v/>
      </c>
      <c r="AK40" s="506"/>
      <c r="AL40" s="506" t="str">
        <f>IF(AND('Mapa de Riesgos'!$H$42="Muy Baja",'Mapa de Riesgos'!$L$42="Catastrófico"),CONCATENATE("R",'Mapa de Riesgos'!$A$42),"")</f>
        <v/>
      </c>
      <c r="AM40" s="507"/>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row>
    <row r="41" spans="1:80" x14ac:dyDescent="0.25">
      <c r="A41" s="83"/>
      <c r="B41" s="447"/>
      <c r="C41" s="447"/>
      <c r="D41" s="448"/>
      <c r="E41" s="488"/>
      <c r="F41" s="489"/>
      <c r="G41" s="489"/>
      <c r="H41" s="489"/>
      <c r="I41" s="490"/>
      <c r="J41" s="525"/>
      <c r="K41" s="523"/>
      <c r="L41" s="523"/>
      <c r="M41" s="523"/>
      <c r="N41" s="523"/>
      <c r="O41" s="524"/>
      <c r="P41" s="525"/>
      <c r="Q41" s="523"/>
      <c r="R41" s="523"/>
      <c r="S41" s="523"/>
      <c r="T41" s="523"/>
      <c r="U41" s="524"/>
      <c r="V41" s="514"/>
      <c r="W41" s="515"/>
      <c r="X41" s="515"/>
      <c r="Y41" s="515"/>
      <c r="Z41" s="515"/>
      <c r="AA41" s="516"/>
      <c r="AB41" s="498"/>
      <c r="AC41" s="494"/>
      <c r="AD41" s="494"/>
      <c r="AE41" s="494"/>
      <c r="AF41" s="494"/>
      <c r="AG41" s="495"/>
      <c r="AH41" s="505"/>
      <c r="AI41" s="506"/>
      <c r="AJ41" s="506"/>
      <c r="AK41" s="506"/>
      <c r="AL41" s="506"/>
      <c r="AM41" s="507"/>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83"/>
      <c r="CA41" s="83"/>
      <c r="CB41" s="83"/>
    </row>
    <row r="42" spans="1:80" x14ac:dyDescent="0.25">
      <c r="A42" s="83"/>
      <c r="B42" s="447"/>
      <c r="C42" s="447"/>
      <c r="D42" s="448"/>
      <c r="E42" s="488"/>
      <c r="F42" s="489"/>
      <c r="G42" s="489"/>
      <c r="H42" s="489"/>
      <c r="I42" s="490"/>
      <c r="J42" s="525" t="str">
        <f>IF(AND('Mapa de Riesgos'!$H$48="Muy Baja",'Mapa de Riesgos'!$L$48="Leve"),CONCATENATE("R",'Mapa de Riesgos'!$A$48),"")</f>
        <v/>
      </c>
      <c r="K42" s="523"/>
      <c r="L42" s="523" t="str">
        <f>IF(AND('Mapa de Riesgos'!$H$54="Muy Baja",'Mapa de Riesgos'!$L$54="Leve"),CONCATENATE("R",'Mapa de Riesgos'!$A$54),"")</f>
        <v/>
      </c>
      <c r="M42" s="523"/>
      <c r="N42" s="523" t="str">
        <f>IF(AND('Mapa de Riesgos'!$H$60="Muy Baja",'Mapa de Riesgos'!$L$60="Leve"),CONCATENATE("R",'Mapa de Riesgos'!$A$60),"")</f>
        <v/>
      </c>
      <c r="O42" s="524"/>
      <c r="P42" s="525" t="str">
        <f>IF(AND('Mapa de Riesgos'!$H$48="Muy Baja",'Mapa de Riesgos'!$L$48="Menor"),CONCATENATE("R",'Mapa de Riesgos'!$A$48),"")</f>
        <v/>
      </c>
      <c r="Q42" s="523"/>
      <c r="R42" s="523" t="str">
        <f>IF(AND('Mapa de Riesgos'!$H$54="Muy Baja",'Mapa de Riesgos'!$L$54="Menor"),CONCATENATE("R",'Mapa de Riesgos'!$A$54),"")</f>
        <v/>
      </c>
      <c r="S42" s="523"/>
      <c r="T42" s="523" t="str">
        <f>IF(AND('Mapa de Riesgos'!$H$60="Muy Baja",'Mapa de Riesgos'!$L$60="Menor"),CONCATENATE("R",'Mapa de Riesgos'!$A$60),"")</f>
        <v/>
      </c>
      <c r="U42" s="524"/>
      <c r="V42" s="514" t="str">
        <f>IF(AND('Mapa de Riesgos'!$H$48="Muy Baja",'Mapa de Riesgos'!$L$48="Moderado"),CONCATENATE("R",'Mapa de Riesgos'!$A$48),"")</f>
        <v/>
      </c>
      <c r="W42" s="515"/>
      <c r="X42" s="515" t="str">
        <f>IF(AND('Mapa de Riesgos'!$H$54="Muy Baja",'Mapa de Riesgos'!$L$54="Moderado"),CONCATENATE("R",'Mapa de Riesgos'!$A$54),"")</f>
        <v/>
      </c>
      <c r="Y42" s="515"/>
      <c r="Z42" s="515" t="str">
        <f>IF(AND('Mapa de Riesgos'!$H$60="Muy Baja",'Mapa de Riesgos'!$L$60="Moderado"),CONCATENATE("R",'Mapa de Riesgos'!$A$60),"")</f>
        <v/>
      </c>
      <c r="AA42" s="516"/>
      <c r="AB42" s="498" t="str">
        <f>IF(AND('Mapa de Riesgos'!$H$48="Muy Baja",'Mapa de Riesgos'!$L$48="Mayor"),CONCATENATE("R",'Mapa de Riesgos'!$A$48),"")</f>
        <v/>
      </c>
      <c r="AC42" s="494"/>
      <c r="AD42" s="494" t="str">
        <f>IF(AND('Mapa de Riesgos'!$H$54="Muy Baja",'Mapa de Riesgos'!$L$54="Mayor"),CONCATENATE("R",'Mapa de Riesgos'!$A$54),"")</f>
        <v/>
      </c>
      <c r="AE42" s="494"/>
      <c r="AF42" s="494" t="str">
        <f>IF(AND('Mapa de Riesgos'!$H$60="Muy Baja",'Mapa de Riesgos'!$L$60="Mayor"),CONCATENATE("R",'Mapa de Riesgos'!$A$60),"")</f>
        <v/>
      </c>
      <c r="AG42" s="495"/>
      <c r="AH42" s="505" t="str">
        <f>IF(AND('Mapa de Riesgos'!$H$48="Muy Baja",'Mapa de Riesgos'!$L$48="Catastrófico"),CONCATENATE("R",'Mapa de Riesgos'!$A$48),"")</f>
        <v/>
      </c>
      <c r="AI42" s="506"/>
      <c r="AJ42" s="506" t="str">
        <f>IF(AND('Mapa de Riesgos'!$H$54="Muy Baja",'Mapa de Riesgos'!$L$54="Catastrófico"),CONCATENATE("R",'Mapa de Riesgos'!$A$54),"")</f>
        <v/>
      </c>
      <c r="AK42" s="506"/>
      <c r="AL42" s="506" t="str">
        <f>IF(AND('Mapa de Riesgos'!$H$60="Muy Baja",'Mapa de Riesgos'!$L$60="Catastrófico"),CONCATENATE("R",'Mapa de Riesgos'!$A$60),"")</f>
        <v/>
      </c>
      <c r="AM42" s="507"/>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c r="BY42" s="83"/>
      <c r="BZ42" s="83"/>
      <c r="CA42" s="83"/>
      <c r="CB42" s="83"/>
    </row>
    <row r="43" spans="1:80" x14ac:dyDescent="0.25">
      <c r="A43" s="83"/>
      <c r="B43" s="447"/>
      <c r="C43" s="447"/>
      <c r="D43" s="448"/>
      <c r="E43" s="488"/>
      <c r="F43" s="489"/>
      <c r="G43" s="489"/>
      <c r="H43" s="489"/>
      <c r="I43" s="490"/>
      <c r="J43" s="525"/>
      <c r="K43" s="523"/>
      <c r="L43" s="523"/>
      <c r="M43" s="523"/>
      <c r="N43" s="523"/>
      <c r="O43" s="524"/>
      <c r="P43" s="525"/>
      <c r="Q43" s="523"/>
      <c r="R43" s="523"/>
      <c r="S43" s="523"/>
      <c r="T43" s="523"/>
      <c r="U43" s="524"/>
      <c r="V43" s="514"/>
      <c r="W43" s="515"/>
      <c r="X43" s="515"/>
      <c r="Y43" s="515"/>
      <c r="Z43" s="515"/>
      <c r="AA43" s="516"/>
      <c r="AB43" s="498"/>
      <c r="AC43" s="494"/>
      <c r="AD43" s="494"/>
      <c r="AE43" s="494"/>
      <c r="AF43" s="494"/>
      <c r="AG43" s="495"/>
      <c r="AH43" s="505"/>
      <c r="AI43" s="506"/>
      <c r="AJ43" s="506"/>
      <c r="AK43" s="506"/>
      <c r="AL43" s="506"/>
      <c r="AM43" s="507"/>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c r="BY43" s="83"/>
      <c r="BZ43" s="83"/>
      <c r="CA43" s="83"/>
      <c r="CB43" s="83"/>
    </row>
    <row r="44" spans="1:80" x14ac:dyDescent="0.25">
      <c r="A44" s="83"/>
      <c r="B44" s="447"/>
      <c r="C44" s="447"/>
      <c r="D44" s="448"/>
      <c r="E44" s="488"/>
      <c r="F44" s="489"/>
      <c r="G44" s="489"/>
      <c r="H44" s="489"/>
      <c r="I44" s="490"/>
      <c r="J44" s="525" t="str">
        <f>IF(AND('Mapa de Riesgos'!$H$66="Muy Baja",'Mapa de Riesgos'!$L$66="Leve"),CONCATENATE("R",'Mapa de Riesgos'!$A$66),"")</f>
        <v/>
      </c>
      <c r="K44" s="523"/>
      <c r="L44" s="523" t="str">
        <f>IF(AND('Mapa de Riesgos'!$H$72="Muy Baja",'Mapa de Riesgos'!$L$72="Leve"),CONCATENATE("R",'Mapa de Riesgos'!$A$72),"")</f>
        <v/>
      </c>
      <c r="M44" s="523"/>
      <c r="N44" s="523" t="str">
        <f>IF(AND('Mapa de Riesgos'!$H$78="Muy Baja",'Mapa de Riesgos'!$L$78="Leve"),CONCATENATE("R",'Mapa de Riesgos'!$A$78),"")</f>
        <v/>
      </c>
      <c r="O44" s="524"/>
      <c r="P44" s="525" t="str">
        <f>IF(AND('Mapa de Riesgos'!$H$66="Muy Baja",'Mapa de Riesgos'!$L$66="Menor"),CONCATENATE("R",'Mapa de Riesgos'!$A$66),"")</f>
        <v/>
      </c>
      <c r="Q44" s="523"/>
      <c r="R44" s="523" t="str">
        <f>IF(AND('Mapa de Riesgos'!$H$72="Muy Baja",'Mapa de Riesgos'!$L$72="Menor"),CONCATENATE("R",'Mapa de Riesgos'!$A$72),"")</f>
        <v/>
      </c>
      <c r="S44" s="523"/>
      <c r="T44" s="523" t="str">
        <f>IF(AND('Mapa de Riesgos'!$H$78="Muy Baja",'Mapa de Riesgos'!$L$78="Menor"),CONCATENATE("R",'Mapa de Riesgos'!$A$78),"")</f>
        <v/>
      </c>
      <c r="U44" s="524"/>
      <c r="V44" s="514" t="str">
        <f>IF(AND('Mapa de Riesgos'!$H$66="Muy Baja",'Mapa de Riesgos'!$L$66="Moderado"),CONCATENATE("R",'Mapa de Riesgos'!$A$66),"")</f>
        <v/>
      </c>
      <c r="W44" s="515"/>
      <c r="X44" s="515" t="str">
        <f>IF(AND('Mapa de Riesgos'!$H$72="Muy Baja",'Mapa de Riesgos'!$L$72="Moderado"),CONCATENATE("R",'Mapa de Riesgos'!$A$72),"")</f>
        <v/>
      </c>
      <c r="Y44" s="515"/>
      <c r="Z44" s="515" t="str">
        <f>IF(AND('Mapa de Riesgos'!$H$78="Muy Baja",'Mapa de Riesgos'!$L$78="Moderado"),CONCATENATE("R",'Mapa de Riesgos'!$A$78),"")</f>
        <v/>
      </c>
      <c r="AA44" s="516"/>
      <c r="AB44" s="498" t="str">
        <f>IF(AND('Mapa de Riesgos'!$H$66="Muy Baja",'Mapa de Riesgos'!$L$66="Mayor"),CONCATENATE("R",'Mapa de Riesgos'!$A$66),"")</f>
        <v/>
      </c>
      <c r="AC44" s="494"/>
      <c r="AD44" s="494" t="str">
        <f>IF(AND('Mapa de Riesgos'!$H$72="Muy Baja",'Mapa de Riesgos'!$L$72="Mayor"),CONCATENATE("R",'Mapa de Riesgos'!$A$72),"")</f>
        <v/>
      </c>
      <c r="AE44" s="494"/>
      <c r="AF44" s="494" t="str">
        <f>IF(AND('Mapa de Riesgos'!$H$78="Muy Baja",'Mapa de Riesgos'!$L$78="Mayor"),CONCATENATE("R",'Mapa de Riesgos'!$A$78),"")</f>
        <v/>
      </c>
      <c r="AG44" s="495"/>
      <c r="AH44" s="505" t="str">
        <f>IF(AND('Mapa de Riesgos'!$H$66="Muy Baja",'Mapa de Riesgos'!$L$66="Catastrófico"),CONCATENATE("R",'Mapa de Riesgos'!$A$66),"")</f>
        <v/>
      </c>
      <c r="AI44" s="506"/>
      <c r="AJ44" s="506" t="str">
        <f>IF(AND('Mapa de Riesgos'!$H$72="Muy Baja",'Mapa de Riesgos'!$L$72="Catastrófico"),CONCATENATE("R",'Mapa de Riesgos'!$A$72),"")</f>
        <v/>
      </c>
      <c r="AK44" s="506"/>
      <c r="AL44" s="506" t="str">
        <f>IF(AND('Mapa de Riesgos'!$H$78="Muy Baja",'Mapa de Riesgos'!$L$78="Catastrófico"),CONCATENATE("R",'Mapa de Riesgos'!$A$78),"")</f>
        <v/>
      </c>
      <c r="AM44" s="507"/>
      <c r="AN44" s="83"/>
      <c r="AO44" s="83"/>
      <c r="AP44" s="83"/>
      <c r="AQ44" s="83"/>
      <c r="AR44" s="83"/>
      <c r="AS44" s="83"/>
      <c r="AT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c r="BY44" s="83"/>
      <c r="BZ44" s="83"/>
      <c r="CA44" s="83"/>
      <c r="CB44" s="83"/>
    </row>
    <row r="45" spans="1:80" ht="15.75" thickBot="1" x14ac:dyDescent="0.3">
      <c r="A45" s="83"/>
      <c r="B45" s="447"/>
      <c r="C45" s="447"/>
      <c r="D45" s="448"/>
      <c r="E45" s="491"/>
      <c r="F45" s="492"/>
      <c r="G45" s="492"/>
      <c r="H45" s="492"/>
      <c r="I45" s="493"/>
      <c r="J45" s="526"/>
      <c r="K45" s="527"/>
      <c r="L45" s="527"/>
      <c r="M45" s="527"/>
      <c r="N45" s="527"/>
      <c r="O45" s="528"/>
      <c r="P45" s="526"/>
      <c r="Q45" s="527"/>
      <c r="R45" s="527"/>
      <c r="S45" s="527"/>
      <c r="T45" s="527"/>
      <c r="U45" s="528"/>
      <c r="V45" s="517"/>
      <c r="W45" s="518"/>
      <c r="X45" s="518"/>
      <c r="Y45" s="518"/>
      <c r="Z45" s="518"/>
      <c r="AA45" s="519"/>
      <c r="AB45" s="502"/>
      <c r="AC45" s="503"/>
      <c r="AD45" s="503"/>
      <c r="AE45" s="503"/>
      <c r="AF45" s="503"/>
      <c r="AG45" s="504"/>
      <c r="AH45" s="508"/>
      <c r="AI45" s="509"/>
      <c r="AJ45" s="509"/>
      <c r="AK45" s="509"/>
      <c r="AL45" s="509"/>
      <c r="AM45" s="510"/>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c r="BY45" s="83"/>
      <c r="BZ45" s="83"/>
      <c r="CA45" s="83"/>
      <c r="CB45" s="83"/>
    </row>
    <row r="46" spans="1:80" x14ac:dyDescent="0.25">
      <c r="A46" s="83"/>
      <c r="B46" s="83"/>
      <c r="C46" s="83"/>
      <c r="D46" s="83"/>
      <c r="E46" s="83"/>
      <c r="F46" s="83"/>
      <c r="G46" s="83"/>
      <c r="H46" s="83"/>
      <c r="I46" s="83"/>
      <c r="J46" s="485" t="s">
        <v>182</v>
      </c>
      <c r="K46" s="486"/>
      <c r="L46" s="486"/>
      <c r="M46" s="486"/>
      <c r="N46" s="486"/>
      <c r="O46" s="487"/>
      <c r="P46" s="485" t="s">
        <v>183</v>
      </c>
      <c r="Q46" s="486"/>
      <c r="R46" s="486"/>
      <c r="S46" s="486"/>
      <c r="T46" s="486"/>
      <c r="U46" s="487"/>
      <c r="V46" s="485" t="s">
        <v>184</v>
      </c>
      <c r="W46" s="486"/>
      <c r="X46" s="486"/>
      <c r="Y46" s="486"/>
      <c r="Z46" s="486"/>
      <c r="AA46" s="487"/>
      <c r="AB46" s="485" t="s">
        <v>185</v>
      </c>
      <c r="AC46" s="501"/>
      <c r="AD46" s="486"/>
      <c r="AE46" s="486"/>
      <c r="AF46" s="486"/>
      <c r="AG46" s="487"/>
      <c r="AH46" s="485" t="s">
        <v>186</v>
      </c>
      <c r="AI46" s="486"/>
      <c r="AJ46" s="486"/>
      <c r="AK46" s="486"/>
      <c r="AL46" s="486"/>
      <c r="AM46" s="487"/>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x14ac:dyDescent="0.25">
      <c r="A47" s="83"/>
      <c r="B47" s="83"/>
      <c r="C47" s="83"/>
      <c r="D47" s="83"/>
      <c r="E47" s="83"/>
      <c r="F47" s="83"/>
      <c r="G47" s="83"/>
      <c r="H47" s="83"/>
      <c r="I47" s="83"/>
      <c r="J47" s="488"/>
      <c r="K47" s="489"/>
      <c r="L47" s="489"/>
      <c r="M47" s="489"/>
      <c r="N47" s="489"/>
      <c r="O47" s="490"/>
      <c r="P47" s="488"/>
      <c r="Q47" s="489"/>
      <c r="R47" s="489"/>
      <c r="S47" s="489"/>
      <c r="T47" s="489"/>
      <c r="U47" s="490"/>
      <c r="V47" s="488"/>
      <c r="W47" s="489"/>
      <c r="X47" s="489"/>
      <c r="Y47" s="489"/>
      <c r="Z47" s="489"/>
      <c r="AA47" s="490"/>
      <c r="AB47" s="488"/>
      <c r="AC47" s="489"/>
      <c r="AD47" s="489"/>
      <c r="AE47" s="489"/>
      <c r="AF47" s="489"/>
      <c r="AG47" s="490"/>
      <c r="AH47" s="488"/>
      <c r="AI47" s="489"/>
      <c r="AJ47" s="489"/>
      <c r="AK47" s="489"/>
      <c r="AL47" s="489"/>
      <c r="AM47" s="490"/>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x14ac:dyDescent="0.25">
      <c r="A48" s="83"/>
      <c r="B48" s="83"/>
      <c r="C48" s="83"/>
      <c r="D48" s="83"/>
      <c r="E48" s="83"/>
      <c r="F48" s="83"/>
      <c r="G48" s="83"/>
      <c r="H48" s="83"/>
      <c r="I48" s="83"/>
      <c r="J48" s="488"/>
      <c r="K48" s="489"/>
      <c r="L48" s="489"/>
      <c r="M48" s="489"/>
      <c r="N48" s="489"/>
      <c r="O48" s="490"/>
      <c r="P48" s="488"/>
      <c r="Q48" s="489"/>
      <c r="R48" s="489"/>
      <c r="S48" s="489"/>
      <c r="T48" s="489"/>
      <c r="U48" s="490"/>
      <c r="V48" s="488"/>
      <c r="W48" s="489"/>
      <c r="X48" s="489"/>
      <c r="Y48" s="489"/>
      <c r="Z48" s="489"/>
      <c r="AA48" s="490"/>
      <c r="AB48" s="488"/>
      <c r="AC48" s="489"/>
      <c r="AD48" s="489"/>
      <c r="AE48" s="489"/>
      <c r="AF48" s="489"/>
      <c r="AG48" s="490"/>
      <c r="AH48" s="488"/>
      <c r="AI48" s="489"/>
      <c r="AJ48" s="489"/>
      <c r="AK48" s="489"/>
      <c r="AL48" s="489"/>
      <c r="AM48" s="490"/>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x14ac:dyDescent="0.25">
      <c r="A49" s="83"/>
      <c r="B49" s="83"/>
      <c r="C49" s="83"/>
      <c r="D49" s="83"/>
      <c r="E49" s="83"/>
      <c r="F49" s="83"/>
      <c r="G49" s="83"/>
      <c r="H49" s="83"/>
      <c r="I49" s="83"/>
      <c r="J49" s="488"/>
      <c r="K49" s="489"/>
      <c r="L49" s="489"/>
      <c r="M49" s="489"/>
      <c r="N49" s="489"/>
      <c r="O49" s="490"/>
      <c r="P49" s="488"/>
      <c r="Q49" s="489"/>
      <c r="R49" s="489"/>
      <c r="S49" s="489"/>
      <c r="T49" s="489"/>
      <c r="U49" s="490"/>
      <c r="V49" s="488"/>
      <c r="W49" s="489"/>
      <c r="X49" s="489"/>
      <c r="Y49" s="489"/>
      <c r="Z49" s="489"/>
      <c r="AA49" s="490"/>
      <c r="AB49" s="488"/>
      <c r="AC49" s="489"/>
      <c r="AD49" s="489"/>
      <c r="AE49" s="489"/>
      <c r="AF49" s="489"/>
      <c r="AG49" s="490"/>
      <c r="AH49" s="488"/>
      <c r="AI49" s="489"/>
      <c r="AJ49" s="489"/>
      <c r="AK49" s="489"/>
      <c r="AL49" s="489"/>
      <c r="AM49" s="490"/>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x14ac:dyDescent="0.25">
      <c r="A50" s="83"/>
      <c r="B50" s="83"/>
      <c r="C50" s="83"/>
      <c r="D50" s="83"/>
      <c r="E50" s="83"/>
      <c r="F50" s="83"/>
      <c r="G50" s="83"/>
      <c r="H50" s="83"/>
      <c r="I50" s="83"/>
      <c r="J50" s="488"/>
      <c r="K50" s="489"/>
      <c r="L50" s="489"/>
      <c r="M50" s="489"/>
      <c r="N50" s="489"/>
      <c r="O50" s="490"/>
      <c r="P50" s="488"/>
      <c r="Q50" s="489"/>
      <c r="R50" s="489"/>
      <c r="S50" s="489"/>
      <c r="T50" s="489"/>
      <c r="U50" s="490"/>
      <c r="V50" s="488"/>
      <c r="W50" s="489"/>
      <c r="X50" s="489"/>
      <c r="Y50" s="489"/>
      <c r="Z50" s="489"/>
      <c r="AA50" s="490"/>
      <c r="AB50" s="488"/>
      <c r="AC50" s="489"/>
      <c r="AD50" s="489"/>
      <c r="AE50" s="489"/>
      <c r="AF50" s="489"/>
      <c r="AG50" s="490"/>
      <c r="AH50" s="488"/>
      <c r="AI50" s="489"/>
      <c r="AJ50" s="489"/>
      <c r="AK50" s="489"/>
      <c r="AL50" s="489"/>
      <c r="AM50" s="490"/>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75" thickBot="1" x14ac:dyDescent="0.3">
      <c r="A51" s="83"/>
      <c r="B51" s="83"/>
      <c r="C51" s="83"/>
      <c r="D51" s="83"/>
      <c r="E51" s="83"/>
      <c r="F51" s="83"/>
      <c r="G51" s="83"/>
      <c r="H51" s="83"/>
      <c r="I51" s="83"/>
      <c r="J51" s="491"/>
      <c r="K51" s="492"/>
      <c r="L51" s="492"/>
      <c r="M51" s="492"/>
      <c r="N51" s="492"/>
      <c r="O51" s="493"/>
      <c r="P51" s="491"/>
      <c r="Q51" s="492"/>
      <c r="R51" s="492"/>
      <c r="S51" s="492"/>
      <c r="T51" s="492"/>
      <c r="U51" s="493"/>
      <c r="V51" s="491"/>
      <c r="W51" s="492"/>
      <c r="X51" s="492"/>
      <c r="Y51" s="492"/>
      <c r="Z51" s="492"/>
      <c r="AA51" s="493"/>
      <c r="AB51" s="491"/>
      <c r="AC51" s="492"/>
      <c r="AD51" s="492"/>
      <c r="AE51" s="492"/>
      <c r="AF51" s="492"/>
      <c r="AG51" s="493"/>
      <c r="AH51" s="491"/>
      <c r="AI51" s="492"/>
      <c r="AJ51" s="492"/>
      <c r="AK51" s="492"/>
      <c r="AL51" s="492"/>
      <c r="AM51" s="493"/>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x14ac:dyDescent="0.25">
      <c r="A52" s="83"/>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84"/>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84"/>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x14ac:dyDescent="0.25">
      <c r="A55" s="83"/>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x14ac:dyDescent="0.25">
      <c r="A61" s="83"/>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c r="BI62" s="83"/>
      <c r="BJ62" s="83"/>
      <c r="BK62" s="83"/>
      <c r="BL62" s="83"/>
      <c r="BM62" s="83"/>
      <c r="BN62" s="83"/>
      <c r="BO62" s="83"/>
      <c r="BP62" s="83"/>
      <c r="BQ62" s="83"/>
      <c r="BR62" s="83"/>
      <c r="BS62" s="83"/>
      <c r="BT62" s="83"/>
      <c r="BU62" s="83"/>
      <c r="BV62" s="83"/>
      <c r="BW62" s="83"/>
      <c r="BX62" s="83"/>
      <c r="BY62" s="83"/>
      <c r="BZ62" s="83"/>
      <c r="CA62" s="83"/>
      <c r="CB62" s="83"/>
    </row>
    <row r="63" spans="1:80" x14ac:dyDescent="0.25">
      <c r="A63" s="83"/>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3"/>
      <c r="BR63" s="83"/>
      <c r="BS63" s="83"/>
      <c r="BT63" s="83"/>
      <c r="BU63" s="83"/>
      <c r="BV63" s="83"/>
      <c r="BW63" s="83"/>
      <c r="BX63" s="83"/>
      <c r="BY63" s="83"/>
      <c r="BZ63" s="83"/>
      <c r="CA63" s="83"/>
      <c r="CB63" s="83"/>
    </row>
    <row r="64" spans="1:80" x14ac:dyDescent="0.25">
      <c r="A64" s="83"/>
      <c r="B64" s="83"/>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83"/>
      <c r="AW64" s="83"/>
      <c r="AX64" s="83"/>
      <c r="AY64" s="83"/>
      <c r="AZ64" s="83"/>
      <c r="BA64" s="83"/>
      <c r="BB64" s="83"/>
      <c r="BC64" s="83"/>
      <c r="BD64" s="83"/>
      <c r="BE64" s="83"/>
      <c r="BF64" s="83"/>
      <c r="BG64" s="83"/>
      <c r="BH64" s="83"/>
      <c r="BI64" s="83"/>
      <c r="BJ64" s="83"/>
      <c r="BK64" s="83"/>
      <c r="BL64" s="83"/>
      <c r="BM64" s="83"/>
      <c r="BN64" s="83"/>
      <c r="BO64" s="83"/>
      <c r="BP64" s="83"/>
      <c r="BQ64" s="83"/>
      <c r="BR64" s="83"/>
      <c r="BS64" s="83"/>
      <c r="BT64" s="83"/>
      <c r="BU64" s="83"/>
      <c r="BV64" s="83"/>
      <c r="BW64" s="83"/>
      <c r="BX64" s="83"/>
      <c r="BY64" s="83"/>
      <c r="BZ64" s="83"/>
      <c r="CA64" s="83"/>
      <c r="CB64" s="83"/>
    </row>
    <row r="65" spans="1:8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c r="BI65" s="83"/>
      <c r="BJ65" s="83"/>
      <c r="BK65" s="83"/>
      <c r="BL65" s="83"/>
      <c r="BM65" s="83"/>
      <c r="BN65" s="83"/>
      <c r="BO65" s="83"/>
      <c r="BP65" s="83"/>
      <c r="BQ65" s="83"/>
      <c r="BR65" s="83"/>
      <c r="BS65" s="83"/>
      <c r="BT65" s="83"/>
      <c r="BU65" s="83"/>
      <c r="BV65" s="83"/>
      <c r="BW65" s="83"/>
      <c r="BX65" s="83"/>
      <c r="BY65" s="83"/>
      <c r="BZ65" s="83"/>
      <c r="CA65" s="83"/>
      <c r="CB65" s="83"/>
    </row>
    <row r="66" spans="1:8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c r="BI66" s="83"/>
      <c r="BJ66" s="83"/>
      <c r="BK66" s="83"/>
      <c r="BL66" s="83"/>
      <c r="BM66" s="83"/>
      <c r="BN66" s="83"/>
      <c r="BO66" s="83"/>
      <c r="BP66" s="83"/>
      <c r="BQ66" s="83"/>
      <c r="BR66" s="83"/>
      <c r="BS66" s="83"/>
      <c r="BT66" s="83"/>
      <c r="BU66" s="83"/>
      <c r="BV66" s="83"/>
      <c r="BW66" s="83"/>
      <c r="BX66" s="83"/>
      <c r="BY66" s="83"/>
      <c r="BZ66" s="83"/>
      <c r="CA66" s="83"/>
      <c r="CB66" s="83"/>
    </row>
    <row r="67" spans="1:8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c r="BI67" s="83"/>
      <c r="BJ67" s="83"/>
      <c r="BK67" s="83"/>
      <c r="BL67" s="83"/>
      <c r="BM67" s="83"/>
      <c r="BN67" s="83"/>
      <c r="BO67" s="83"/>
      <c r="BP67" s="83"/>
      <c r="BQ67" s="83"/>
      <c r="BR67" s="83"/>
      <c r="BS67" s="83"/>
      <c r="BT67" s="83"/>
      <c r="BU67" s="83"/>
      <c r="BV67" s="83"/>
      <c r="BW67" s="83"/>
      <c r="BX67" s="83"/>
      <c r="BY67" s="83"/>
      <c r="BZ67" s="83"/>
      <c r="CA67" s="83"/>
      <c r="CB67" s="83"/>
    </row>
    <row r="68" spans="1:8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c r="BI68" s="83"/>
      <c r="BJ68" s="83"/>
      <c r="BK68" s="83"/>
      <c r="BL68" s="83"/>
      <c r="BM68" s="83"/>
      <c r="BN68" s="83"/>
      <c r="BO68" s="83"/>
      <c r="BP68" s="83"/>
      <c r="BQ68" s="83"/>
      <c r="BR68" s="83"/>
      <c r="BS68" s="83"/>
      <c r="BT68" s="83"/>
      <c r="BU68" s="83"/>
      <c r="BV68" s="83"/>
      <c r="BW68" s="83"/>
      <c r="BX68" s="83"/>
      <c r="BY68" s="83"/>
      <c r="BZ68" s="83"/>
      <c r="CA68" s="83"/>
      <c r="CB68" s="83"/>
    </row>
    <row r="69" spans="1:8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c r="BI69" s="83"/>
      <c r="BJ69" s="83"/>
      <c r="BK69" s="83"/>
      <c r="BL69" s="83"/>
      <c r="BM69" s="83"/>
      <c r="BN69" s="83"/>
      <c r="BO69" s="83"/>
      <c r="BP69" s="83"/>
      <c r="BQ69" s="83"/>
      <c r="BR69" s="83"/>
      <c r="BS69" s="83"/>
      <c r="BT69" s="83"/>
      <c r="BU69" s="83"/>
      <c r="BV69" s="83"/>
      <c r="BW69" s="83"/>
      <c r="BX69" s="83"/>
      <c r="BY69" s="83"/>
      <c r="BZ69" s="83"/>
      <c r="CA69" s="83"/>
      <c r="CB69" s="83"/>
    </row>
    <row r="70" spans="1:8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c r="BI70" s="83"/>
      <c r="BJ70" s="83"/>
      <c r="BK70" s="83"/>
      <c r="BL70" s="83"/>
      <c r="BM70" s="83"/>
      <c r="BN70" s="83"/>
      <c r="BO70" s="83"/>
      <c r="BP70" s="83"/>
      <c r="BQ70" s="83"/>
      <c r="BR70" s="83"/>
      <c r="BS70" s="83"/>
      <c r="BT70" s="83"/>
      <c r="BU70" s="83"/>
      <c r="BV70" s="83"/>
      <c r="BW70" s="83"/>
      <c r="BX70" s="83"/>
      <c r="BY70" s="83"/>
      <c r="BZ70" s="83"/>
      <c r="CA70" s="83"/>
      <c r="CB70" s="83"/>
    </row>
    <row r="71" spans="1:8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c r="BI71" s="83"/>
      <c r="BJ71" s="83"/>
      <c r="BK71" s="83"/>
      <c r="BL71" s="83"/>
      <c r="BM71" s="83"/>
      <c r="BN71" s="83"/>
      <c r="BO71" s="83"/>
      <c r="BP71" s="83"/>
      <c r="BQ71" s="83"/>
      <c r="BR71" s="83"/>
      <c r="BS71" s="83"/>
      <c r="BT71" s="83"/>
      <c r="BU71" s="83"/>
      <c r="BV71" s="83"/>
      <c r="BW71" s="83"/>
      <c r="BX71" s="83"/>
      <c r="BY71" s="83"/>
      <c r="BZ71" s="83"/>
      <c r="CA71" s="83"/>
      <c r="CB71" s="83"/>
    </row>
    <row r="72" spans="1:8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3"/>
      <c r="BR72" s="83"/>
      <c r="BS72" s="83"/>
      <c r="BT72" s="83"/>
      <c r="BU72" s="83"/>
      <c r="BV72" s="83"/>
      <c r="BW72" s="83"/>
      <c r="BX72" s="83"/>
      <c r="BY72" s="83"/>
      <c r="BZ72" s="83"/>
      <c r="CA72" s="83"/>
      <c r="CB72" s="83"/>
    </row>
    <row r="73" spans="1:8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c r="BI73" s="83"/>
      <c r="BJ73" s="83"/>
      <c r="BK73" s="83"/>
      <c r="BL73" s="83"/>
      <c r="BM73" s="83"/>
      <c r="BN73" s="83"/>
      <c r="BO73" s="83"/>
      <c r="BP73" s="83"/>
      <c r="BQ73" s="83"/>
      <c r="BR73" s="83"/>
      <c r="BS73" s="83"/>
      <c r="BT73" s="83"/>
      <c r="BU73" s="83"/>
      <c r="BV73" s="83"/>
      <c r="BW73" s="83"/>
      <c r="BX73" s="83"/>
      <c r="BY73" s="83"/>
      <c r="BZ73" s="83"/>
      <c r="CA73" s="83"/>
      <c r="CB73" s="83"/>
    </row>
    <row r="74" spans="1:8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c r="BI74" s="83"/>
      <c r="BJ74" s="83"/>
      <c r="BK74" s="83"/>
      <c r="BL74" s="83"/>
      <c r="BM74" s="83"/>
      <c r="BN74" s="83"/>
      <c r="BO74" s="83"/>
      <c r="BP74" s="83"/>
      <c r="BQ74" s="83"/>
      <c r="BR74" s="83"/>
      <c r="BS74" s="83"/>
      <c r="BT74" s="83"/>
      <c r="BU74" s="83"/>
      <c r="BV74" s="83"/>
      <c r="BW74" s="83"/>
      <c r="BX74" s="83"/>
      <c r="BY74" s="83"/>
      <c r="BZ74" s="83"/>
      <c r="CA74" s="83"/>
      <c r="CB74" s="83"/>
    </row>
    <row r="75" spans="1:8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c r="BI75" s="83"/>
      <c r="BJ75" s="83"/>
      <c r="BK75" s="83"/>
      <c r="BL75" s="83"/>
      <c r="BM75" s="83"/>
      <c r="BN75" s="83"/>
      <c r="BO75" s="83"/>
      <c r="BP75" s="83"/>
      <c r="BQ75" s="83"/>
      <c r="BR75" s="83"/>
      <c r="BS75" s="83"/>
      <c r="BT75" s="83"/>
      <c r="BU75" s="83"/>
      <c r="BV75" s="83"/>
      <c r="BW75" s="83"/>
      <c r="BX75" s="83"/>
      <c r="BY75" s="83"/>
      <c r="BZ75" s="83"/>
      <c r="CA75" s="83"/>
      <c r="CB75" s="83"/>
    </row>
    <row r="76" spans="1:8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c r="BI76" s="83"/>
      <c r="BJ76" s="83"/>
      <c r="BK76" s="83"/>
      <c r="BL76" s="83"/>
      <c r="BM76" s="83"/>
      <c r="BN76" s="83"/>
      <c r="BO76" s="83"/>
      <c r="BP76" s="83"/>
      <c r="BQ76" s="83"/>
      <c r="BR76" s="83"/>
      <c r="BS76" s="83"/>
      <c r="BT76" s="83"/>
      <c r="BU76" s="83"/>
      <c r="BV76" s="83"/>
      <c r="BW76" s="83"/>
      <c r="BX76" s="83"/>
      <c r="BY76" s="83"/>
      <c r="BZ76" s="83"/>
      <c r="CA76" s="83"/>
      <c r="CB76" s="83"/>
    </row>
    <row r="77" spans="1:8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c r="BI77" s="83"/>
      <c r="BJ77" s="83"/>
      <c r="BK77" s="83"/>
      <c r="BL77" s="83"/>
      <c r="BM77" s="83"/>
      <c r="BN77" s="83"/>
      <c r="BO77" s="83"/>
      <c r="BP77" s="83"/>
      <c r="BQ77" s="83"/>
      <c r="BR77" s="83"/>
      <c r="BS77" s="83"/>
      <c r="BT77" s="83"/>
      <c r="BU77" s="83"/>
      <c r="BV77" s="83"/>
      <c r="BW77" s="83"/>
      <c r="BX77" s="83"/>
      <c r="BY77" s="83"/>
      <c r="BZ77" s="83"/>
      <c r="CA77" s="83"/>
      <c r="CB77" s="83"/>
    </row>
    <row r="78" spans="1:8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c r="BI78" s="83"/>
      <c r="BJ78" s="83"/>
      <c r="BK78" s="83"/>
      <c r="BL78" s="83"/>
      <c r="BM78" s="83"/>
      <c r="BN78" s="83"/>
      <c r="BO78" s="83"/>
      <c r="BP78" s="83"/>
      <c r="BQ78" s="83"/>
      <c r="BR78" s="83"/>
      <c r="BS78" s="83"/>
      <c r="BT78" s="83"/>
      <c r="BU78" s="83"/>
      <c r="BV78" s="83"/>
      <c r="BW78" s="83"/>
      <c r="BX78" s="83"/>
      <c r="BY78" s="83"/>
      <c r="BZ78" s="83"/>
      <c r="CA78" s="83"/>
      <c r="CB78" s="83"/>
    </row>
    <row r="79" spans="1:8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c r="BI79" s="83"/>
      <c r="BJ79" s="83"/>
      <c r="BK79" s="83"/>
    </row>
    <row r="80" spans="1:8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row>
    <row r="81" spans="1:63"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row>
    <row r="82" spans="1:63"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c r="BI82" s="83"/>
      <c r="BJ82" s="83"/>
      <c r="BK82" s="83"/>
    </row>
    <row r="83" spans="1:63"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c r="BI83" s="83"/>
      <c r="BJ83" s="83"/>
      <c r="BK83" s="83"/>
    </row>
    <row r="84" spans="1:63"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c r="BI84" s="83"/>
      <c r="BJ84" s="83"/>
      <c r="BK84" s="83"/>
    </row>
    <row r="85" spans="1:63"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c r="BI85" s="83"/>
      <c r="BJ85" s="83"/>
      <c r="BK85" s="83"/>
    </row>
    <row r="86" spans="1:63"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c r="BI86" s="83"/>
      <c r="BJ86" s="83"/>
      <c r="BK86" s="83"/>
    </row>
    <row r="87" spans="1:63"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c r="BI87" s="83"/>
      <c r="BJ87" s="83"/>
      <c r="BK87" s="83"/>
    </row>
    <row r="88" spans="1:63"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c r="BI88" s="83"/>
      <c r="BJ88" s="83"/>
      <c r="BK88" s="83"/>
    </row>
    <row r="89" spans="1:63"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c r="BI89" s="83"/>
      <c r="BJ89" s="83"/>
      <c r="BK89" s="83"/>
    </row>
    <row r="90" spans="1:63"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c r="BI90" s="83"/>
      <c r="BJ90" s="83"/>
      <c r="BK90" s="83"/>
    </row>
    <row r="91" spans="1:63"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c r="BI91" s="83"/>
      <c r="BJ91" s="83"/>
      <c r="BK91" s="83"/>
    </row>
    <row r="92" spans="1:63"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c r="BI92" s="83"/>
      <c r="BJ92" s="83"/>
      <c r="BK92" s="83"/>
    </row>
    <row r="93" spans="1:63"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c r="BI93" s="83"/>
      <c r="BJ93" s="83"/>
      <c r="BK93" s="83"/>
    </row>
    <row r="94" spans="1:63"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c r="BI94" s="83"/>
      <c r="BJ94" s="83"/>
      <c r="BK94" s="83"/>
    </row>
    <row r="95" spans="1:63"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c r="BI95" s="83"/>
      <c r="BJ95" s="83"/>
      <c r="BK95" s="83"/>
    </row>
    <row r="96" spans="1:63"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c r="BI96" s="83"/>
      <c r="BJ96" s="83"/>
      <c r="BK96" s="83"/>
    </row>
    <row r="97" spans="1:63"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c r="BI97" s="83"/>
      <c r="BJ97" s="83"/>
      <c r="BK97" s="83"/>
    </row>
    <row r="98" spans="1:63"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c r="BI98" s="83"/>
      <c r="BJ98" s="83"/>
      <c r="BK98" s="83"/>
    </row>
    <row r="99" spans="1:63"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c r="BI99" s="83"/>
      <c r="BJ99" s="83"/>
      <c r="BK99" s="83"/>
    </row>
    <row r="100" spans="1:63"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c r="BI100" s="83"/>
      <c r="BJ100" s="83"/>
      <c r="BK100" s="83"/>
    </row>
    <row r="101" spans="1:63"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c r="BI101" s="83"/>
      <c r="BJ101" s="83"/>
      <c r="BK101" s="83"/>
    </row>
    <row r="102" spans="1:63"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c r="BI102" s="83"/>
      <c r="BJ102" s="83"/>
      <c r="BK102" s="83"/>
    </row>
    <row r="103" spans="1:63"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c r="BI103" s="83"/>
      <c r="BJ103" s="83"/>
      <c r="BK103" s="83"/>
    </row>
    <row r="104" spans="1:63"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c r="BI104" s="83"/>
      <c r="BJ104" s="83"/>
      <c r="BK104" s="83"/>
    </row>
    <row r="105" spans="1:63"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c r="BI105" s="83"/>
      <c r="BJ105" s="83"/>
      <c r="BK105" s="83"/>
    </row>
    <row r="106" spans="1:63"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c r="BI106" s="83"/>
      <c r="BJ106" s="83"/>
      <c r="BK106" s="83"/>
    </row>
    <row r="107" spans="1:63"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c r="BI107" s="83"/>
      <c r="BJ107" s="83"/>
      <c r="BK107" s="83"/>
    </row>
    <row r="108" spans="1:63"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c r="BI108" s="83"/>
      <c r="BJ108" s="83"/>
      <c r="BK108" s="83"/>
    </row>
    <row r="109" spans="1:63"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c r="BI109" s="83"/>
      <c r="BJ109" s="83"/>
      <c r="BK109" s="83"/>
    </row>
    <row r="110" spans="1:63"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c r="BI110" s="83"/>
      <c r="BJ110" s="83"/>
      <c r="BK110" s="83"/>
    </row>
    <row r="111" spans="1:63"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c r="BI111" s="83"/>
      <c r="BJ111" s="83"/>
      <c r="BK111" s="83"/>
    </row>
    <row r="112" spans="1:63"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c r="BI112" s="83"/>
      <c r="BJ112" s="83"/>
      <c r="BK112" s="83"/>
    </row>
    <row r="113" spans="1:63"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c r="BI113" s="83"/>
      <c r="BJ113" s="83"/>
      <c r="BK113" s="83"/>
    </row>
    <row r="114" spans="1:63"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c r="BI114" s="83"/>
      <c r="BJ114" s="83"/>
      <c r="BK114" s="83"/>
    </row>
    <row r="115" spans="1:63"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c r="BI115" s="83"/>
      <c r="BJ115" s="83"/>
      <c r="BK115" s="83"/>
    </row>
    <row r="116" spans="1:63"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c r="BI116" s="83"/>
      <c r="BJ116" s="83"/>
      <c r="BK116" s="83"/>
    </row>
    <row r="117" spans="1:63"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c r="BI117" s="83"/>
      <c r="BJ117" s="83"/>
      <c r="BK117" s="83"/>
    </row>
    <row r="118" spans="1:63"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c r="BI118" s="83"/>
      <c r="BJ118" s="83"/>
      <c r="BK118" s="83"/>
    </row>
    <row r="119" spans="1:63"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c r="BI119" s="83"/>
      <c r="BJ119" s="83"/>
      <c r="BK119" s="83"/>
    </row>
    <row r="120" spans="1:63"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c r="BI120" s="83"/>
      <c r="BJ120" s="83"/>
      <c r="BK120" s="83"/>
    </row>
    <row r="121" spans="1:63"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c r="BI121" s="83"/>
      <c r="BJ121" s="83"/>
      <c r="BK121" s="83"/>
    </row>
    <row r="122" spans="1:63" x14ac:dyDescent="0.25">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c r="BI122" s="83"/>
      <c r="BJ122" s="83"/>
      <c r="BK122" s="83"/>
    </row>
    <row r="123" spans="1:63" x14ac:dyDescent="0.25">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c r="BI123" s="83"/>
      <c r="BJ123" s="83"/>
      <c r="BK123" s="83"/>
    </row>
    <row r="124" spans="1:63" x14ac:dyDescent="0.25">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c r="BI124" s="83"/>
      <c r="BJ124" s="83"/>
      <c r="BK124" s="83"/>
    </row>
    <row r="125" spans="1:63" x14ac:dyDescent="0.25">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c r="BI125" s="83"/>
      <c r="BJ125" s="83"/>
      <c r="BK125" s="83"/>
    </row>
    <row r="126" spans="1:63" x14ac:dyDescent="0.25">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c r="BI126" s="83"/>
      <c r="BJ126" s="83"/>
      <c r="BK126" s="83"/>
    </row>
    <row r="127" spans="1:63" x14ac:dyDescent="0.25">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c r="BI127" s="83"/>
      <c r="BJ127" s="83"/>
      <c r="BK127" s="83"/>
    </row>
    <row r="128" spans="1:63" x14ac:dyDescent="0.25">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c r="BI128" s="83"/>
      <c r="BJ128" s="83"/>
      <c r="BK128" s="83"/>
    </row>
    <row r="129" spans="2:63" x14ac:dyDescent="0.25">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c r="BI129" s="83"/>
      <c r="BJ129" s="83"/>
      <c r="BK129" s="83"/>
    </row>
    <row r="130" spans="2:63" x14ac:dyDescent="0.25">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c r="BI130" s="83"/>
      <c r="BJ130" s="83"/>
      <c r="BK130" s="83"/>
    </row>
    <row r="131" spans="2:63" x14ac:dyDescent="0.25">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c r="BI131" s="83"/>
      <c r="BJ131" s="83"/>
      <c r="BK131" s="83"/>
    </row>
    <row r="132" spans="2:63" x14ac:dyDescent="0.25">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c r="BI132" s="83"/>
      <c r="BJ132" s="83"/>
      <c r="BK132" s="83"/>
    </row>
    <row r="133" spans="2:63" x14ac:dyDescent="0.25">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c r="BI133" s="83"/>
      <c r="BJ133" s="83"/>
      <c r="BK133" s="83"/>
    </row>
    <row r="134" spans="2:63" x14ac:dyDescent="0.25">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c r="BI134" s="83"/>
      <c r="BJ134" s="83"/>
      <c r="BK134" s="83"/>
    </row>
    <row r="135" spans="2:63" x14ac:dyDescent="0.25">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c r="BI135" s="83"/>
      <c r="BJ135" s="83"/>
      <c r="BK135" s="83"/>
    </row>
    <row r="136" spans="2:63" x14ac:dyDescent="0.25">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c r="BI136" s="83"/>
      <c r="BJ136" s="83"/>
      <c r="BK136" s="83"/>
    </row>
    <row r="137" spans="2:63" x14ac:dyDescent="0.25">
      <c r="B137" s="83"/>
      <c r="C137" s="83"/>
      <c r="D137" s="83"/>
      <c r="E137" s="83"/>
      <c r="F137" s="83"/>
      <c r="G137" s="83"/>
      <c r="H137" s="83"/>
      <c r="I137" s="83"/>
    </row>
    <row r="138" spans="2:63" x14ac:dyDescent="0.25">
      <c r="B138" s="83"/>
      <c r="C138" s="83"/>
      <c r="D138" s="83"/>
      <c r="E138" s="83"/>
      <c r="F138" s="83"/>
      <c r="G138" s="83"/>
      <c r="H138" s="83"/>
      <c r="I138" s="83"/>
    </row>
    <row r="139" spans="2:63" x14ac:dyDescent="0.25">
      <c r="B139" s="83"/>
      <c r="C139" s="83"/>
      <c r="D139" s="83"/>
      <c r="E139" s="83"/>
      <c r="F139" s="83"/>
      <c r="G139" s="83"/>
      <c r="H139" s="83"/>
      <c r="I139" s="83"/>
    </row>
    <row r="140" spans="2:63" x14ac:dyDescent="0.25">
      <c r="B140" s="83"/>
      <c r="C140" s="83"/>
      <c r="D140" s="83"/>
      <c r="E140" s="83"/>
      <c r="F140" s="83"/>
      <c r="G140" s="83"/>
      <c r="H140" s="83"/>
      <c r="I140" s="83"/>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topLeftCell="C20" zoomScale="50" zoomScaleNormal="50" workbookViewId="0">
      <selection activeCell="AE47" sqref="AE47"/>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row>
    <row r="2" spans="1:91" ht="18" customHeight="1" x14ac:dyDescent="0.25">
      <c r="A2" s="83"/>
      <c r="B2" s="558" t="s">
        <v>187</v>
      </c>
      <c r="C2" s="559"/>
      <c r="D2" s="559"/>
      <c r="E2" s="559"/>
      <c r="F2" s="559"/>
      <c r="G2" s="559"/>
      <c r="H2" s="559"/>
      <c r="I2" s="559"/>
      <c r="J2" s="500" t="s">
        <v>23</v>
      </c>
      <c r="K2" s="500"/>
      <c r="L2" s="500"/>
      <c r="M2" s="500"/>
      <c r="N2" s="500"/>
      <c r="O2" s="500"/>
      <c r="P2" s="500"/>
      <c r="Q2" s="500"/>
      <c r="R2" s="500"/>
      <c r="S2" s="500"/>
      <c r="T2" s="500"/>
      <c r="U2" s="500"/>
      <c r="V2" s="500"/>
      <c r="W2" s="500"/>
      <c r="X2" s="500"/>
      <c r="Y2" s="500"/>
      <c r="Z2" s="500"/>
      <c r="AA2" s="500"/>
      <c r="AB2" s="500"/>
      <c r="AC2" s="500"/>
      <c r="AD2" s="500"/>
      <c r="AE2" s="500"/>
      <c r="AF2" s="500"/>
      <c r="AG2" s="500"/>
      <c r="AH2" s="500"/>
      <c r="AI2" s="500"/>
      <c r="AJ2" s="500"/>
      <c r="AK2" s="500"/>
      <c r="AL2" s="500"/>
      <c r="AM2" s="500"/>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row>
    <row r="3" spans="1:91" ht="18.75" customHeight="1" x14ac:dyDescent="0.25">
      <c r="A3" s="83"/>
      <c r="B3" s="559"/>
      <c r="C3" s="559"/>
      <c r="D3" s="559"/>
      <c r="E3" s="559"/>
      <c r="F3" s="559"/>
      <c r="G3" s="559"/>
      <c r="H3" s="559"/>
      <c r="I3" s="559"/>
      <c r="J3" s="500"/>
      <c r="K3" s="500"/>
      <c r="L3" s="500"/>
      <c r="M3" s="500"/>
      <c r="N3" s="500"/>
      <c r="O3" s="500"/>
      <c r="P3" s="500"/>
      <c r="Q3" s="500"/>
      <c r="R3" s="500"/>
      <c r="S3" s="500"/>
      <c r="T3" s="500"/>
      <c r="U3" s="500"/>
      <c r="V3" s="500"/>
      <c r="W3" s="500"/>
      <c r="X3" s="500"/>
      <c r="Y3" s="500"/>
      <c r="Z3" s="500"/>
      <c r="AA3" s="500"/>
      <c r="AB3" s="500"/>
      <c r="AC3" s="500"/>
      <c r="AD3" s="500"/>
      <c r="AE3" s="500"/>
      <c r="AF3" s="500"/>
      <c r="AG3" s="500"/>
      <c r="AH3" s="500"/>
      <c r="AI3" s="500"/>
      <c r="AJ3" s="500"/>
      <c r="AK3" s="500"/>
      <c r="AL3" s="500"/>
      <c r="AM3" s="500"/>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row>
    <row r="4" spans="1:91" ht="15" customHeight="1" x14ac:dyDescent="0.25">
      <c r="A4" s="83"/>
      <c r="B4" s="559"/>
      <c r="C4" s="559"/>
      <c r="D4" s="559"/>
      <c r="E4" s="559"/>
      <c r="F4" s="559"/>
      <c r="G4" s="559"/>
      <c r="H4" s="559"/>
      <c r="I4" s="559"/>
      <c r="J4" s="500"/>
      <c r="K4" s="500"/>
      <c r="L4" s="500"/>
      <c r="M4" s="500"/>
      <c r="N4" s="500"/>
      <c r="O4" s="500"/>
      <c r="P4" s="500"/>
      <c r="Q4" s="500"/>
      <c r="R4" s="500"/>
      <c r="S4" s="500"/>
      <c r="T4" s="500"/>
      <c r="U4" s="500"/>
      <c r="V4" s="500"/>
      <c r="W4" s="500"/>
      <c r="X4" s="500"/>
      <c r="Y4" s="500"/>
      <c r="Z4" s="500"/>
      <c r="AA4" s="500"/>
      <c r="AB4" s="500"/>
      <c r="AC4" s="500"/>
      <c r="AD4" s="500"/>
      <c r="AE4" s="500"/>
      <c r="AF4" s="500"/>
      <c r="AG4" s="500"/>
      <c r="AH4" s="500"/>
      <c r="AI4" s="500"/>
      <c r="AJ4" s="500"/>
      <c r="AK4" s="500"/>
      <c r="AL4" s="500"/>
      <c r="AM4" s="500"/>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row>
    <row r="5" spans="1:91"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row>
    <row r="6" spans="1:91" ht="15" customHeight="1" x14ac:dyDescent="0.25">
      <c r="A6" s="83"/>
      <c r="B6" s="447" t="s">
        <v>172</v>
      </c>
      <c r="C6" s="447"/>
      <c r="D6" s="448"/>
      <c r="E6" s="542" t="s">
        <v>173</v>
      </c>
      <c r="F6" s="543"/>
      <c r="G6" s="543"/>
      <c r="H6" s="543"/>
      <c r="I6" s="560"/>
      <c r="J6" s="46" t="str">
        <f>IF(AND('Mapa de Riesgos'!$Y$12="Muy Alta",'Mapa de Riesgos'!$AA$12="Leve"),CONCATENATE("R1C",'Mapa de Riesgos'!$O$12),"")</f>
        <v/>
      </c>
      <c r="K6" s="47" t="str">
        <f>IF(AND('Mapa de Riesgos'!$Y$13="Muy Alta",'Mapa de Riesgos'!$AA$13="Leve"),CONCATENATE("R1C",'Mapa de Riesgos'!$O$13),"")</f>
        <v/>
      </c>
      <c r="L6" s="47" t="str">
        <f>IF(AND('Mapa de Riesgos'!$Y$14="Muy Alta",'Mapa de Riesgos'!$AA$14="Leve"),CONCATENATE("R1C",'Mapa de Riesgos'!$O$14),"")</f>
        <v/>
      </c>
      <c r="M6" s="47" t="str">
        <f>IF(AND('Mapa de Riesgos'!$Y$15="Muy Alta",'Mapa de Riesgos'!$AA$15="Leve"),CONCATENATE("R1C",'Mapa de Riesgos'!$O$15),"")</f>
        <v/>
      </c>
      <c r="N6" s="47" t="str">
        <f>IF(AND('Mapa de Riesgos'!$Y$16="Muy Alta",'Mapa de Riesgos'!$AA$16="Leve"),CONCATENATE("R1C",'Mapa de Riesgos'!$O$16),"")</f>
        <v/>
      </c>
      <c r="O6" s="48" t="str">
        <f>IF(AND('Mapa de Riesgos'!$Y$17="Muy Alta",'Mapa de Riesgos'!$AA$17="Leve"),CONCATENATE("R1C",'Mapa de Riesgos'!$O$17),"")</f>
        <v/>
      </c>
      <c r="P6" s="46" t="str">
        <f>IF(AND('Mapa de Riesgos'!$Y$12="Muy Alta",'Mapa de Riesgos'!$AA$12="Menor"),CONCATENATE("R1C",'Mapa de Riesgos'!$O$12),"")</f>
        <v/>
      </c>
      <c r="Q6" s="47" t="str">
        <f>IF(AND('Mapa de Riesgos'!$Y$13="Muy Alta",'Mapa de Riesgos'!$AA$13="Menor"),CONCATENATE("R1C",'Mapa de Riesgos'!$O$13),"")</f>
        <v/>
      </c>
      <c r="R6" s="47" t="str">
        <f>IF(AND('Mapa de Riesgos'!$Y$14="Muy Alta",'Mapa de Riesgos'!$AA$14="Menor"),CONCATENATE("R1C",'Mapa de Riesgos'!$O$14),"")</f>
        <v/>
      </c>
      <c r="S6" s="47" t="str">
        <f>IF(AND('Mapa de Riesgos'!$Y$15="Muy Alta",'Mapa de Riesgos'!$AA$15="Menor"),CONCATENATE("R1C",'Mapa de Riesgos'!$O$15),"")</f>
        <v/>
      </c>
      <c r="T6" s="47" t="str">
        <f>IF(AND('Mapa de Riesgos'!$Y$16="Muy Alta",'Mapa de Riesgos'!$AA$16="Menor"),CONCATENATE("R1C",'Mapa de Riesgos'!$O$16),"")</f>
        <v/>
      </c>
      <c r="U6" s="48" t="str">
        <f>IF(AND('Mapa de Riesgos'!$Y$17="Muy Alta",'Mapa de Riesgos'!$AA$17="Menor"),CONCATENATE("R1C",'Mapa de Riesgos'!$O$17),"")</f>
        <v/>
      </c>
      <c r="V6" s="46" t="str">
        <f>IF(AND('Mapa de Riesgos'!$Y$12="Muy Alta",'Mapa de Riesgos'!$AA$12="Moderado"),CONCATENATE("R1C",'Mapa de Riesgos'!$O$12),"")</f>
        <v/>
      </c>
      <c r="W6" s="47" t="str">
        <f>IF(AND('Mapa de Riesgos'!$Y$13="Muy Alta",'Mapa de Riesgos'!$AA$13="Moderado"),CONCATENATE("R1C",'Mapa de Riesgos'!$O$13),"")</f>
        <v/>
      </c>
      <c r="X6" s="47" t="str">
        <f>IF(AND('Mapa de Riesgos'!$Y$14="Muy Alta",'Mapa de Riesgos'!$AA$14="Moderado"),CONCATENATE("R1C",'Mapa de Riesgos'!$O$14),"")</f>
        <v/>
      </c>
      <c r="Y6" s="47" t="str">
        <f>IF(AND('Mapa de Riesgos'!$Y$15="Muy Alta",'Mapa de Riesgos'!$AA$15="Moderado"),CONCATENATE("R1C",'Mapa de Riesgos'!$O$15),"")</f>
        <v/>
      </c>
      <c r="Z6" s="47" t="str">
        <f>IF(AND('Mapa de Riesgos'!$Y$16="Muy Alta",'Mapa de Riesgos'!$AA$16="Moderado"),CONCATENATE("R1C",'Mapa de Riesgos'!$O$16),"")</f>
        <v/>
      </c>
      <c r="AA6" s="48" t="str">
        <f>IF(AND('Mapa de Riesgos'!$Y$17="Muy Alta",'Mapa de Riesgos'!$AA$17="Moderado"),CONCATENATE("R1C",'Mapa de Riesgos'!$O$17),"")</f>
        <v/>
      </c>
      <c r="AB6" s="46" t="str">
        <f>IF(AND('Mapa de Riesgos'!$Y$12="Muy Alta",'Mapa de Riesgos'!$AA$12="Mayor"),CONCATENATE("R1C",'Mapa de Riesgos'!$O$12),"")</f>
        <v/>
      </c>
      <c r="AC6" s="47" t="str">
        <f>IF(AND('Mapa de Riesgos'!$Y$13="Muy Alta",'Mapa de Riesgos'!$AA$13="Mayor"),CONCATENATE("R1C",'Mapa de Riesgos'!$O$13),"")</f>
        <v/>
      </c>
      <c r="AD6" s="47" t="str">
        <f>IF(AND('Mapa de Riesgos'!$Y$14="Muy Alta",'Mapa de Riesgos'!$AA$14="Mayor"),CONCATENATE("R1C",'Mapa de Riesgos'!$O$14),"")</f>
        <v/>
      </c>
      <c r="AE6" s="47" t="str">
        <f>IF(AND('Mapa de Riesgos'!$Y$15="Muy Alta",'Mapa de Riesgos'!$AA$15="Mayor"),CONCATENATE("R1C",'Mapa de Riesgos'!$O$15),"")</f>
        <v/>
      </c>
      <c r="AF6" s="47" t="str">
        <f>IF(AND('Mapa de Riesgos'!$Y$16="Muy Alta",'Mapa de Riesgos'!$AA$16="Mayor"),CONCATENATE("R1C",'Mapa de Riesgos'!$O$16),"")</f>
        <v/>
      </c>
      <c r="AG6" s="48" t="str">
        <f>IF(AND('Mapa de Riesgos'!$Y$17="Muy Alta",'Mapa de Riesgos'!$AA$17="Mayor"),CONCATENATE("R1C",'Mapa de Riesgos'!$O$17),"")</f>
        <v/>
      </c>
      <c r="AH6" s="49" t="str">
        <f>IF(AND('Mapa de Riesgos'!$Y$12="Muy Alta",'Mapa de Riesgos'!$AA$12="Catastrófico"),CONCATENATE("R1C",'Mapa de Riesgos'!$O$12),"")</f>
        <v/>
      </c>
      <c r="AI6" s="50" t="str">
        <f>IF(AND('Mapa de Riesgos'!$Y$13="Muy Alta",'Mapa de Riesgos'!$AA$13="Catastrófico"),CONCATENATE("R1C",'Mapa de Riesgos'!$O$13),"")</f>
        <v/>
      </c>
      <c r="AJ6" s="50" t="str">
        <f>IF(AND('Mapa de Riesgos'!$Y$14="Muy Alta",'Mapa de Riesgos'!$AA$14="Catastrófico"),CONCATENATE("R1C",'Mapa de Riesgos'!$O$14),"")</f>
        <v/>
      </c>
      <c r="AK6" s="50" t="str">
        <f>IF(AND('Mapa de Riesgos'!$Y$15="Muy Alta",'Mapa de Riesgos'!$AA$15="Catastrófico"),CONCATENATE("R1C",'Mapa de Riesgos'!$O$15),"")</f>
        <v/>
      </c>
      <c r="AL6" s="50" t="str">
        <f>IF(AND('Mapa de Riesgos'!$Y$16="Muy Alta",'Mapa de Riesgos'!$AA$16="Catastrófico"),CONCATENATE("R1C",'Mapa de Riesgos'!$O$16),"")</f>
        <v/>
      </c>
      <c r="AM6" s="51" t="str">
        <f>IF(AND('Mapa de Riesgos'!$Y$17="Muy Alta",'Mapa de Riesgos'!$AA$17="Catastrófico"),CONCATENATE("R1C",'Mapa de Riesgos'!$O$17),"")</f>
        <v/>
      </c>
      <c r="AN6" s="83"/>
      <c r="AO6" s="549" t="s">
        <v>174</v>
      </c>
      <c r="AP6" s="550"/>
      <c r="AQ6" s="550"/>
      <c r="AR6" s="550"/>
      <c r="AS6" s="550"/>
      <c r="AT6" s="551"/>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row>
    <row r="7" spans="1:91" ht="15" customHeight="1" x14ac:dyDescent="0.25">
      <c r="A7" s="83"/>
      <c r="B7" s="447"/>
      <c r="C7" s="447"/>
      <c r="D7" s="448"/>
      <c r="E7" s="546"/>
      <c r="F7" s="545"/>
      <c r="G7" s="545"/>
      <c r="H7" s="545"/>
      <c r="I7" s="561"/>
      <c r="J7" s="52" t="str">
        <f>IF(AND('Mapa de Riesgos'!$Y$18="Muy Alta",'Mapa de Riesgos'!$AA$18="Leve"),CONCATENATE("R2C",'Mapa de Riesgos'!$O$18),"")</f>
        <v/>
      </c>
      <c r="K7" s="53" t="str">
        <f>IF(AND('Mapa de Riesgos'!$Y$19="Muy Alta",'Mapa de Riesgos'!$AA$19="Leve"),CONCATENATE("R2C",'Mapa de Riesgos'!$O$19),"")</f>
        <v/>
      </c>
      <c r="L7" s="53" t="str">
        <f>IF(AND('Mapa de Riesgos'!$Y$20="Muy Alta",'Mapa de Riesgos'!$AA$20="Leve"),CONCATENATE("R2C",'Mapa de Riesgos'!$O$20),"")</f>
        <v/>
      </c>
      <c r="M7" s="53" t="str">
        <f>IF(AND('Mapa de Riesgos'!$Y$21="Muy Alta",'Mapa de Riesgos'!$AA$21="Leve"),CONCATENATE("R2C",'Mapa de Riesgos'!$O$21),"")</f>
        <v/>
      </c>
      <c r="N7" s="53" t="str">
        <f>IF(AND('Mapa de Riesgos'!$Y$22="Muy Alta",'Mapa de Riesgos'!$AA$22="Leve"),CONCATENATE("R2C",'Mapa de Riesgos'!$O$22),"")</f>
        <v/>
      </c>
      <c r="O7" s="54" t="str">
        <f>IF(AND('Mapa de Riesgos'!$Y$23="Muy Alta",'Mapa de Riesgos'!$AA$23="Leve"),CONCATENATE("R2C",'Mapa de Riesgos'!$O$23),"")</f>
        <v/>
      </c>
      <c r="P7" s="52" t="str">
        <f>IF(AND('Mapa de Riesgos'!$Y$18="Muy Alta",'Mapa de Riesgos'!$AA$18="Menor"),CONCATENATE("R2C",'Mapa de Riesgos'!$O$18),"")</f>
        <v/>
      </c>
      <c r="Q7" s="53" t="str">
        <f>IF(AND('Mapa de Riesgos'!$Y$19="Muy Alta",'Mapa de Riesgos'!$AA$19="Menor"),CONCATENATE("R2C",'Mapa de Riesgos'!$O$19),"")</f>
        <v/>
      </c>
      <c r="R7" s="53" t="str">
        <f>IF(AND('Mapa de Riesgos'!$Y$20="Muy Alta",'Mapa de Riesgos'!$AA$20="Menor"),CONCATENATE("R2C",'Mapa de Riesgos'!$O$20),"")</f>
        <v/>
      </c>
      <c r="S7" s="53" t="str">
        <f>IF(AND('Mapa de Riesgos'!$Y$21="Muy Alta",'Mapa de Riesgos'!$AA$21="Menor"),CONCATENATE("R2C",'Mapa de Riesgos'!$O$21),"")</f>
        <v/>
      </c>
      <c r="T7" s="53" t="str">
        <f>IF(AND('Mapa de Riesgos'!$Y$22="Muy Alta",'Mapa de Riesgos'!$AA$22="Menor"),CONCATENATE("R2C",'Mapa de Riesgos'!$O$22),"")</f>
        <v/>
      </c>
      <c r="U7" s="54" t="str">
        <f>IF(AND('Mapa de Riesgos'!$Y$23="Muy Alta",'Mapa de Riesgos'!$AA$23="Menor"),CONCATENATE("R2C",'Mapa de Riesgos'!$O$23),"")</f>
        <v/>
      </c>
      <c r="V7" s="52" t="str">
        <f>IF(AND('Mapa de Riesgos'!$Y$18="Muy Alta",'Mapa de Riesgos'!$AA$18="Moderado"),CONCATENATE("R2C",'Mapa de Riesgos'!$O$18),"")</f>
        <v/>
      </c>
      <c r="W7" s="53" t="str">
        <f>IF(AND('Mapa de Riesgos'!$Y$19="Muy Alta",'Mapa de Riesgos'!$AA$19="Moderado"),CONCATENATE("R2C",'Mapa de Riesgos'!$O$19),"")</f>
        <v/>
      </c>
      <c r="X7" s="53" t="str">
        <f>IF(AND('Mapa de Riesgos'!$Y$20="Muy Alta",'Mapa de Riesgos'!$AA$20="Moderado"),CONCATENATE("R2C",'Mapa de Riesgos'!$O$20),"")</f>
        <v/>
      </c>
      <c r="Y7" s="53" t="str">
        <f>IF(AND('Mapa de Riesgos'!$Y$21="Muy Alta",'Mapa de Riesgos'!$AA$21="Moderado"),CONCATENATE("R2C",'Mapa de Riesgos'!$O$21),"")</f>
        <v/>
      </c>
      <c r="Z7" s="53" t="str">
        <f>IF(AND('Mapa de Riesgos'!$Y$22="Muy Alta",'Mapa de Riesgos'!$AA$22="Moderado"),CONCATENATE("R2C",'Mapa de Riesgos'!$O$22),"")</f>
        <v/>
      </c>
      <c r="AA7" s="54" t="str">
        <f>IF(AND('Mapa de Riesgos'!$Y$23="Muy Alta",'Mapa de Riesgos'!$AA$23="Moderado"),CONCATENATE("R2C",'Mapa de Riesgos'!$O$23),"")</f>
        <v/>
      </c>
      <c r="AB7" s="52" t="str">
        <f>IF(AND('Mapa de Riesgos'!$Y$18="Muy Alta",'Mapa de Riesgos'!$AA$18="Mayor"),CONCATENATE("R2C",'Mapa de Riesgos'!$O$18),"")</f>
        <v/>
      </c>
      <c r="AC7" s="53" t="str">
        <f>IF(AND('Mapa de Riesgos'!$Y$19="Muy Alta",'Mapa de Riesgos'!$AA$19="Mayor"),CONCATENATE("R2C",'Mapa de Riesgos'!$O$19),"")</f>
        <v/>
      </c>
      <c r="AD7" s="53" t="str">
        <f>IF(AND('Mapa de Riesgos'!$Y$20="Muy Alta",'Mapa de Riesgos'!$AA$20="Mayor"),CONCATENATE("R2C",'Mapa de Riesgos'!$O$20),"")</f>
        <v/>
      </c>
      <c r="AE7" s="53" t="str">
        <f>IF(AND('Mapa de Riesgos'!$Y$21="Muy Alta",'Mapa de Riesgos'!$AA$21="Mayor"),CONCATENATE("R2C",'Mapa de Riesgos'!$O$21),"")</f>
        <v/>
      </c>
      <c r="AF7" s="53" t="str">
        <f>IF(AND('Mapa de Riesgos'!$Y$22="Muy Alta",'Mapa de Riesgos'!$AA$22="Mayor"),CONCATENATE("R2C",'Mapa de Riesgos'!$O$22),"")</f>
        <v/>
      </c>
      <c r="AG7" s="54" t="str">
        <f>IF(AND('Mapa de Riesgos'!$Y$23="Muy Alta",'Mapa de Riesgos'!$AA$23="Mayor"),CONCATENATE("R2C",'Mapa de Riesgos'!$O$23),"")</f>
        <v/>
      </c>
      <c r="AH7" s="55" t="str">
        <f>IF(AND('Mapa de Riesgos'!$Y$18="Muy Alta",'Mapa de Riesgos'!$AA$18="Catastrófico"),CONCATENATE("R2C",'Mapa de Riesgos'!$O$18),"")</f>
        <v/>
      </c>
      <c r="AI7" s="56" t="str">
        <f>IF(AND('Mapa de Riesgos'!$Y$19="Muy Alta",'Mapa de Riesgos'!$AA$19="Catastrófico"),CONCATENATE("R2C",'Mapa de Riesgos'!$O$19),"")</f>
        <v/>
      </c>
      <c r="AJ7" s="56" t="str">
        <f>IF(AND('Mapa de Riesgos'!$Y$20="Muy Alta",'Mapa de Riesgos'!$AA$20="Catastrófico"),CONCATENATE("R2C",'Mapa de Riesgos'!$O$20),"")</f>
        <v/>
      </c>
      <c r="AK7" s="56" t="str">
        <f>IF(AND('Mapa de Riesgos'!$Y$21="Muy Alta",'Mapa de Riesgos'!$AA$21="Catastrófico"),CONCATENATE("R2C",'Mapa de Riesgos'!$O$21),"")</f>
        <v/>
      </c>
      <c r="AL7" s="56" t="str">
        <f>IF(AND('Mapa de Riesgos'!$Y$22="Muy Alta",'Mapa de Riesgos'!$AA$22="Catastrófico"),CONCATENATE("R2C",'Mapa de Riesgos'!$O$22),"")</f>
        <v/>
      </c>
      <c r="AM7" s="57" t="str">
        <f>IF(AND('Mapa de Riesgos'!$Y$23="Muy Alta",'Mapa de Riesgos'!$AA$23="Catastrófico"),CONCATENATE("R2C",'Mapa de Riesgos'!$O$23),"")</f>
        <v/>
      </c>
      <c r="AN7" s="83"/>
      <c r="AO7" s="552"/>
      <c r="AP7" s="553"/>
      <c r="AQ7" s="553"/>
      <c r="AR7" s="553"/>
      <c r="AS7" s="553"/>
      <c r="AT7" s="554"/>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row>
    <row r="8" spans="1:91" ht="15" customHeight="1" x14ac:dyDescent="0.25">
      <c r="A8" s="83"/>
      <c r="B8" s="447"/>
      <c r="C8" s="447"/>
      <c r="D8" s="448"/>
      <c r="E8" s="546"/>
      <c r="F8" s="545"/>
      <c r="G8" s="545"/>
      <c r="H8" s="545"/>
      <c r="I8" s="561"/>
      <c r="J8" s="52" t="str">
        <f>IF(AND('Mapa de Riesgos'!$Y$24="Muy Alta",'Mapa de Riesgos'!$AA$24="Leve"),CONCATENATE("R3C",'Mapa de Riesgos'!$O$24),"")</f>
        <v/>
      </c>
      <c r="K8" s="53" t="str">
        <f>IF(AND('Mapa de Riesgos'!$Y$25="Muy Alta",'Mapa de Riesgos'!$AA$25="Leve"),CONCATENATE("R3C",'Mapa de Riesgos'!$O$25),"")</f>
        <v/>
      </c>
      <c r="L8" s="53" t="str">
        <f>IF(AND('Mapa de Riesgos'!$Y$26="Muy Alta",'Mapa de Riesgos'!$AA$26="Leve"),CONCATENATE("R3C",'Mapa de Riesgos'!$O$26),"")</f>
        <v/>
      </c>
      <c r="M8" s="53" t="str">
        <f>IF(AND('Mapa de Riesgos'!$Y$27="Muy Alta",'Mapa de Riesgos'!$AA$27="Leve"),CONCATENATE("R3C",'Mapa de Riesgos'!$O$27),"")</f>
        <v/>
      </c>
      <c r="N8" s="53" t="str">
        <f>IF(AND('Mapa de Riesgos'!$Y$28="Muy Alta",'Mapa de Riesgos'!$AA$28="Leve"),CONCATENATE("R3C",'Mapa de Riesgos'!$O$28),"")</f>
        <v/>
      </c>
      <c r="O8" s="54" t="str">
        <f>IF(AND('Mapa de Riesgos'!$Y$29="Muy Alta",'Mapa de Riesgos'!$AA$29="Leve"),CONCATENATE("R3C",'Mapa de Riesgos'!$O$29),"")</f>
        <v/>
      </c>
      <c r="P8" s="52" t="str">
        <f>IF(AND('Mapa de Riesgos'!$Y$24="Muy Alta",'Mapa de Riesgos'!$AA$24="Menor"),CONCATENATE("R3C",'Mapa de Riesgos'!$O$24),"")</f>
        <v/>
      </c>
      <c r="Q8" s="53" t="str">
        <f>IF(AND('Mapa de Riesgos'!$Y$25="Muy Alta",'Mapa de Riesgos'!$AA$25="Menor"),CONCATENATE("R3C",'Mapa de Riesgos'!$O$25),"")</f>
        <v/>
      </c>
      <c r="R8" s="53" t="str">
        <f>IF(AND('Mapa de Riesgos'!$Y$26="Muy Alta",'Mapa de Riesgos'!$AA$26="Menor"),CONCATENATE("R3C",'Mapa de Riesgos'!$O$26),"")</f>
        <v/>
      </c>
      <c r="S8" s="53" t="str">
        <f>IF(AND('Mapa de Riesgos'!$Y$27="Muy Alta",'Mapa de Riesgos'!$AA$27="Menor"),CONCATENATE("R3C",'Mapa de Riesgos'!$O$27),"")</f>
        <v/>
      </c>
      <c r="T8" s="53" t="str">
        <f>IF(AND('Mapa de Riesgos'!$Y$28="Muy Alta",'Mapa de Riesgos'!$AA$28="Menor"),CONCATENATE("R3C",'Mapa de Riesgos'!$O$28),"")</f>
        <v/>
      </c>
      <c r="U8" s="54" t="str">
        <f>IF(AND('Mapa de Riesgos'!$Y$29="Muy Alta",'Mapa de Riesgos'!$AA$29="Menor"),CONCATENATE("R3C",'Mapa de Riesgos'!$O$29),"")</f>
        <v/>
      </c>
      <c r="V8" s="52" t="str">
        <f>IF(AND('Mapa de Riesgos'!$Y$24="Muy Alta",'Mapa de Riesgos'!$AA$24="Moderado"),CONCATENATE("R3C",'Mapa de Riesgos'!$O$24),"")</f>
        <v/>
      </c>
      <c r="W8" s="53" t="str">
        <f>IF(AND('Mapa de Riesgos'!$Y$25="Muy Alta",'Mapa de Riesgos'!$AA$25="Moderado"),CONCATENATE("R3C",'Mapa de Riesgos'!$O$25),"")</f>
        <v/>
      </c>
      <c r="X8" s="53" t="str">
        <f>IF(AND('Mapa de Riesgos'!$Y$26="Muy Alta",'Mapa de Riesgos'!$AA$26="Moderado"),CONCATENATE("R3C",'Mapa de Riesgos'!$O$26),"")</f>
        <v/>
      </c>
      <c r="Y8" s="53" t="str">
        <f>IF(AND('Mapa de Riesgos'!$Y$27="Muy Alta",'Mapa de Riesgos'!$AA$27="Moderado"),CONCATENATE("R3C",'Mapa de Riesgos'!$O$27),"")</f>
        <v/>
      </c>
      <c r="Z8" s="53" t="str">
        <f>IF(AND('Mapa de Riesgos'!$Y$28="Muy Alta",'Mapa de Riesgos'!$AA$28="Moderado"),CONCATENATE("R3C",'Mapa de Riesgos'!$O$28),"")</f>
        <v/>
      </c>
      <c r="AA8" s="54" t="str">
        <f>IF(AND('Mapa de Riesgos'!$Y$29="Muy Alta",'Mapa de Riesgos'!$AA$29="Moderado"),CONCATENATE("R3C",'Mapa de Riesgos'!$O$29),"")</f>
        <v/>
      </c>
      <c r="AB8" s="52" t="str">
        <f>IF(AND('Mapa de Riesgos'!$Y$24="Muy Alta",'Mapa de Riesgos'!$AA$24="Mayor"),CONCATENATE("R3C",'Mapa de Riesgos'!$O$24),"")</f>
        <v/>
      </c>
      <c r="AC8" s="53" t="str">
        <f>IF(AND('Mapa de Riesgos'!$Y$25="Muy Alta",'Mapa de Riesgos'!$AA$25="Mayor"),CONCATENATE("R3C",'Mapa de Riesgos'!$O$25),"")</f>
        <v/>
      </c>
      <c r="AD8" s="53" t="str">
        <f>IF(AND('Mapa de Riesgos'!$Y$26="Muy Alta",'Mapa de Riesgos'!$AA$26="Mayor"),CONCATENATE("R3C",'Mapa de Riesgos'!$O$26),"")</f>
        <v/>
      </c>
      <c r="AE8" s="53" t="str">
        <f>IF(AND('Mapa de Riesgos'!$Y$27="Muy Alta",'Mapa de Riesgos'!$AA$27="Mayor"),CONCATENATE("R3C",'Mapa de Riesgos'!$O$27),"")</f>
        <v/>
      </c>
      <c r="AF8" s="53" t="str">
        <f>IF(AND('Mapa de Riesgos'!$Y$28="Muy Alta",'Mapa de Riesgos'!$AA$28="Mayor"),CONCATENATE("R3C",'Mapa de Riesgos'!$O$28),"")</f>
        <v/>
      </c>
      <c r="AG8" s="54" t="str">
        <f>IF(AND('Mapa de Riesgos'!$Y$29="Muy Alta",'Mapa de Riesgos'!$AA$29="Mayor"),CONCATENATE("R3C",'Mapa de Riesgos'!$O$29),"")</f>
        <v/>
      </c>
      <c r="AH8" s="55" t="str">
        <f>IF(AND('Mapa de Riesgos'!$Y$24="Muy Alta",'Mapa de Riesgos'!$AA$24="Catastrófico"),CONCATENATE("R3C",'Mapa de Riesgos'!$O$24),"")</f>
        <v/>
      </c>
      <c r="AI8" s="56" t="str">
        <f>IF(AND('Mapa de Riesgos'!$Y$25="Muy Alta",'Mapa de Riesgos'!$AA$25="Catastrófico"),CONCATENATE("R3C",'Mapa de Riesgos'!$O$25),"")</f>
        <v/>
      </c>
      <c r="AJ8" s="56" t="str">
        <f>IF(AND('Mapa de Riesgos'!$Y$26="Muy Alta",'Mapa de Riesgos'!$AA$26="Catastrófico"),CONCATENATE("R3C",'Mapa de Riesgos'!$O$26),"")</f>
        <v/>
      </c>
      <c r="AK8" s="56" t="str">
        <f>IF(AND('Mapa de Riesgos'!$Y$27="Muy Alta",'Mapa de Riesgos'!$AA$27="Catastrófico"),CONCATENATE("R3C",'Mapa de Riesgos'!$O$27),"")</f>
        <v/>
      </c>
      <c r="AL8" s="56" t="str">
        <f>IF(AND('Mapa de Riesgos'!$Y$28="Muy Alta",'Mapa de Riesgos'!$AA$28="Catastrófico"),CONCATENATE("R3C",'Mapa de Riesgos'!$O$28),"")</f>
        <v/>
      </c>
      <c r="AM8" s="57" t="str">
        <f>IF(AND('Mapa de Riesgos'!$Y$29="Muy Alta",'Mapa de Riesgos'!$AA$29="Catastrófico"),CONCATENATE("R3C",'Mapa de Riesgos'!$O$29),"")</f>
        <v/>
      </c>
      <c r="AN8" s="83"/>
      <c r="AO8" s="552"/>
      <c r="AP8" s="553"/>
      <c r="AQ8" s="553"/>
      <c r="AR8" s="553"/>
      <c r="AS8" s="553"/>
      <c r="AT8" s="554"/>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row>
    <row r="9" spans="1:91" ht="15" customHeight="1" x14ac:dyDescent="0.25">
      <c r="A9" s="83"/>
      <c r="B9" s="447"/>
      <c r="C9" s="447"/>
      <c r="D9" s="448"/>
      <c r="E9" s="546"/>
      <c r="F9" s="545"/>
      <c r="G9" s="545"/>
      <c r="H9" s="545"/>
      <c r="I9" s="561"/>
      <c r="J9" s="52" t="str">
        <f>IF(AND('Mapa de Riesgos'!$Y$30="Muy Alta",'Mapa de Riesgos'!$AA$30="Leve"),CONCATENATE("R4C",'Mapa de Riesgos'!$O$30),"")</f>
        <v/>
      </c>
      <c r="K9" s="53" t="str">
        <f>IF(AND('Mapa de Riesgos'!$Y$31="Muy Alta",'Mapa de Riesgos'!$AA$31="Leve"),CONCATENATE("R4C",'Mapa de Riesgos'!$O$31),"")</f>
        <v/>
      </c>
      <c r="L9" s="53" t="str">
        <f>IF(AND('Mapa de Riesgos'!$Y$32="Muy Alta",'Mapa de Riesgos'!$AA$32="Leve"),CONCATENATE("R4C",'Mapa de Riesgos'!$O$32),"")</f>
        <v/>
      </c>
      <c r="M9" s="53" t="str">
        <f>IF(AND('Mapa de Riesgos'!$Y$33="Muy Alta",'Mapa de Riesgos'!$AA$33="Leve"),CONCATENATE("R4C",'Mapa de Riesgos'!$O$33),"")</f>
        <v/>
      </c>
      <c r="N9" s="53" t="str">
        <f>IF(AND('Mapa de Riesgos'!$Y$34="Muy Alta",'Mapa de Riesgos'!$AA$34="Leve"),CONCATENATE("R4C",'Mapa de Riesgos'!$O$34),"")</f>
        <v/>
      </c>
      <c r="O9" s="54" t="str">
        <f>IF(AND('Mapa de Riesgos'!$Y$35="Muy Alta",'Mapa de Riesgos'!$AA$35="Leve"),CONCATENATE("R4C",'Mapa de Riesgos'!$O$35),"")</f>
        <v/>
      </c>
      <c r="P9" s="52" t="str">
        <f>IF(AND('Mapa de Riesgos'!$Y$30="Muy Alta",'Mapa de Riesgos'!$AA$30="Menor"),CONCATENATE("R4C",'Mapa de Riesgos'!$O$30),"")</f>
        <v/>
      </c>
      <c r="Q9" s="53" t="str">
        <f>IF(AND('Mapa de Riesgos'!$Y$31="Muy Alta",'Mapa de Riesgos'!$AA$31="Menor"),CONCATENATE("R4C",'Mapa de Riesgos'!$O$31),"")</f>
        <v/>
      </c>
      <c r="R9" s="53" t="str">
        <f>IF(AND('Mapa de Riesgos'!$Y$32="Muy Alta",'Mapa de Riesgos'!$AA$32="Menor"),CONCATENATE("R4C",'Mapa de Riesgos'!$O$32),"")</f>
        <v/>
      </c>
      <c r="S9" s="53" t="str">
        <f>IF(AND('Mapa de Riesgos'!$Y$33="Muy Alta",'Mapa de Riesgos'!$AA$33="Menor"),CONCATENATE("R4C",'Mapa de Riesgos'!$O$33),"")</f>
        <v/>
      </c>
      <c r="T9" s="53" t="str">
        <f>IF(AND('Mapa de Riesgos'!$Y$34="Muy Alta",'Mapa de Riesgos'!$AA$34="Menor"),CONCATENATE("R4C",'Mapa de Riesgos'!$O$34),"")</f>
        <v/>
      </c>
      <c r="U9" s="54" t="str">
        <f>IF(AND('Mapa de Riesgos'!$Y$35="Muy Alta",'Mapa de Riesgos'!$AA$35="Menor"),CONCATENATE("R4C",'Mapa de Riesgos'!$O$35),"")</f>
        <v/>
      </c>
      <c r="V9" s="52" t="str">
        <f>IF(AND('Mapa de Riesgos'!$Y$30="Muy Alta",'Mapa de Riesgos'!$AA$30="Moderado"),CONCATENATE("R4C",'Mapa de Riesgos'!$O$30),"")</f>
        <v/>
      </c>
      <c r="W9" s="53" t="str">
        <f>IF(AND('Mapa de Riesgos'!$Y$31="Muy Alta",'Mapa de Riesgos'!$AA$31="Moderado"),CONCATENATE("R4C",'Mapa de Riesgos'!$O$31),"")</f>
        <v/>
      </c>
      <c r="X9" s="53" t="str">
        <f>IF(AND('Mapa de Riesgos'!$Y$32="Muy Alta",'Mapa de Riesgos'!$AA$32="Moderado"),CONCATENATE("R4C",'Mapa de Riesgos'!$O$32),"")</f>
        <v/>
      </c>
      <c r="Y9" s="53" t="str">
        <f>IF(AND('Mapa de Riesgos'!$Y$33="Muy Alta",'Mapa de Riesgos'!$AA$33="Moderado"),CONCATENATE("R4C",'Mapa de Riesgos'!$O$33),"")</f>
        <v/>
      </c>
      <c r="Z9" s="53" t="str">
        <f>IF(AND('Mapa de Riesgos'!$Y$34="Muy Alta",'Mapa de Riesgos'!$AA$34="Moderado"),CONCATENATE("R4C",'Mapa de Riesgos'!$O$34),"")</f>
        <v/>
      </c>
      <c r="AA9" s="54" t="str">
        <f>IF(AND('Mapa de Riesgos'!$Y$35="Muy Alta",'Mapa de Riesgos'!$AA$35="Moderado"),CONCATENATE("R4C",'Mapa de Riesgos'!$O$35),"")</f>
        <v/>
      </c>
      <c r="AB9" s="52" t="str">
        <f>IF(AND('Mapa de Riesgos'!$Y$30="Muy Alta",'Mapa de Riesgos'!$AA$30="Mayor"),CONCATENATE("R4C",'Mapa de Riesgos'!$O$30),"")</f>
        <v/>
      </c>
      <c r="AC9" s="53" t="str">
        <f>IF(AND('Mapa de Riesgos'!$Y$31="Muy Alta",'Mapa de Riesgos'!$AA$31="Mayor"),CONCATENATE("R4C",'Mapa de Riesgos'!$O$31),"")</f>
        <v/>
      </c>
      <c r="AD9" s="53" t="str">
        <f>IF(AND('Mapa de Riesgos'!$Y$32="Muy Alta",'Mapa de Riesgos'!$AA$32="Mayor"),CONCATENATE("R4C",'Mapa de Riesgos'!$O$32),"")</f>
        <v/>
      </c>
      <c r="AE9" s="53" t="str">
        <f>IF(AND('Mapa de Riesgos'!$Y$33="Muy Alta",'Mapa de Riesgos'!$AA$33="Mayor"),CONCATENATE("R4C",'Mapa de Riesgos'!$O$33),"")</f>
        <v/>
      </c>
      <c r="AF9" s="53" t="str">
        <f>IF(AND('Mapa de Riesgos'!$Y$34="Muy Alta",'Mapa de Riesgos'!$AA$34="Mayor"),CONCATENATE("R4C",'Mapa de Riesgos'!$O$34),"")</f>
        <v/>
      </c>
      <c r="AG9" s="54" t="str">
        <f>IF(AND('Mapa de Riesgos'!$Y$35="Muy Alta",'Mapa de Riesgos'!$AA$35="Mayor"),CONCATENATE("R4C",'Mapa de Riesgos'!$O$35),"")</f>
        <v/>
      </c>
      <c r="AH9" s="55" t="str">
        <f>IF(AND('Mapa de Riesgos'!$Y$30="Muy Alta",'Mapa de Riesgos'!$AA$30="Catastrófico"),CONCATENATE("R4C",'Mapa de Riesgos'!$O$30),"")</f>
        <v/>
      </c>
      <c r="AI9" s="56" t="str">
        <f>IF(AND('Mapa de Riesgos'!$Y$31="Muy Alta",'Mapa de Riesgos'!$AA$31="Catastrófico"),CONCATENATE("R4C",'Mapa de Riesgos'!$O$31),"")</f>
        <v/>
      </c>
      <c r="AJ9" s="56" t="str">
        <f>IF(AND('Mapa de Riesgos'!$Y$32="Muy Alta",'Mapa de Riesgos'!$AA$32="Catastrófico"),CONCATENATE("R4C",'Mapa de Riesgos'!$O$32),"")</f>
        <v/>
      </c>
      <c r="AK9" s="56" t="str">
        <f>IF(AND('Mapa de Riesgos'!$Y$33="Muy Alta",'Mapa de Riesgos'!$AA$33="Catastrófico"),CONCATENATE("R4C",'Mapa de Riesgos'!$O$33),"")</f>
        <v/>
      </c>
      <c r="AL9" s="56" t="str">
        <f>IF(AND('Mapa de Riesgos'!$Y$34="Muy Alta",'Mapa de Riesgos'!$AA$34="Catastrófico"),CONCATENATE("R4C",'Mapa de Riesgos'!$O$34),"")</f>
        <v/>
      </c>
      <c r="AM9" s="57" t="str">
        <f>IF(AND('Mapa de Riesgos'!$Y$35="Muy Alta",'Mapa de Riesgos'!$AA$35="Catastrófico"),CONCATENATE("R4C",'Mapa de Riesgos'!$O$35),"")</f>
        <v/>
      </c>
      <c r="AN9" s="83"/>
      <c r="AO9" s="552"/>
      <c r="AP9" s="553"/>
      <c r="AQ9" s="553"/>
      <c r="AR9" s="553"/>
      <c r="AS9" s="553"/>
      <c r="AT9" s="554"/>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row>
    <row r="10" spans="1:91" ht="15" customHeight="1" x14ac:dyDescent="0.25">
      <c r="A10" s="83"/>
      <c r="B10" s="447"/>
      <c r="C10" s="447"/>
      <c r="D10" s="448"/>
      <c r="E10" s="546"/>
      <c r="F10" s="545"/>
      <c r="G10" s="545"/>
      <c r="H10" s="545"/>
      <c r="I10" s="561"/>
      <c r="J10" s="52" t="str">
        <f>IF(AND('Mapa de Riesgos'!$Y$36="Muy Alta",'Mapa de Riesgos'!$AA$36="Leve"),CONCATENATE("R5C",'Mapa de Riesgos'!$O$36),"")</f>
        <v/>
      </c>
      <c r="K10" s="53" t="str">
        <f>IF(AND('Mapa de Riesgos'!$Y$37="Muy Alta",'Mapa de Riesgos'!$AA$37="Leve"),CONCATENATE("R5C",'Mapa de Riesgos'!$O$37),"")</f>
        <v/>
      </c>
      <c r="L10" s="53" t="str">
        <f>IF(AND('Mapa de Riesgos'!$Y$38="Muy Alta",'Mapa de Riesgos'!$AA$38="Leve"),CONCATENATE("R5C",'Mapa de Riesgos'!$O$38),"")</f>
        <v/>
      </c>
      <c r="M10" s="53" t="str">
        <f>IF(AND('Mapa de Riesgos'!$Y$39="Muy Alta",'Mapa de Riesgos'!$AA$39="Leve"),CONCATENATE("R5C",'Mapa de Riesgos'!$O$39),"")</f>
        <v/>
      </c>
      <c r="N10" s="53" t="str">
        <f>IF(AND('Mapa de Riesgos'!$Y$40="Muy Alta",'Mapa de Riesgos'!$AA$40="Leve"),CONCATENATE("R5C",'Mapa de Riesgos'!$O$40),"")</f>
        <v/>
      </c>
      <c r="O10" s="54" t="str">
        <f>IF(AND('Mapa de Riesgos'!$Y$41="Muy Alta",'Mapa de Riesgos'!$AA$41="Leve"),CONCATENATE("R5C",'Mapa de Riesgos'!$O$41),"")</f>
        <v/>
      </c>
      <c r="P10" s="52" t="str">
        <f>IF(AND('Mapa de Riesgos'!$Y$36="Muy Alta",'Mapa de Riesgos'!$AA$36="Menor"),CONCATENATE("R5C",'Mapa de Riesgos'!$O$36),"")</f>
        <v/>
      </c>
      <c r="Q10" s="53" t="str">
        <f>IF(AND('Mapa de Riesgos'!$Y$37="Muy Alta",'Mapa de Riesgos'!$AA$37="Menor"),CONCATENATE("R5C",'Mapa de Riesgos'!$O$37),"")</f>
        <v/>
      </c>
      <c r="R10" s="53" t="str">
        <f>IF(AND('Mapa de Riesgos'!$Y$38="Muy Alta",'Mapa de Riesgos'!$AA$38="Menor"),CONCATENATE("R5C",'Mapa de Riesgos'!$O$38),"")</f>
        <v/>
      </c>
      <c r="S10" s="53" t="str">
        <f>IF(AND('Mapa de Riesgos'!$Y$39="Muy Alta",'Mapa de Riesgos'!$AA$39="Menor"),CONCATENATE("R5C",'Mapa de Riesgos'!$O$39),"")</f>
        <v/>
      </c>
      <c r="T10" s="53" t="str">
        <f>IF(AND('Mapa de Riesgos'!$Y$40="Muy Alta",'Mapa de Riesgos'!$AA$40="Menor"),CONCATENATE("R5C",'Mapa de Riesgos'!$O$40),"")</f>
        <v/>
      </c>
      <c r="U10" s="54" t="str">
        <f>IF(AND('Mapa de Riesgos'!$Y$41="Muy Alta",'Mapa de Riesgos'!$AA$41="Menor"),CONCATENATE("R5C",'Mapa de Riesgos'!$O$41),"")</f>
        <v/>
      </c>
      <c r="V10" s="52" t="str">
        <f>IF(AND('Mapa de Riesgos'!$Y$36="Muy Alta",'Mapa de Riesgos'!$AA$36="Moderado"),CONCATENATE("R5C",'Mapa de Riesgos'!$O$36),"")</f>
        <v/>
      </c>
      <c r="W10" s="53" t="str">
        <f>IF(AND('Mapa de Riesgos'!$Y$37="Muy Alta",'Mapa de Riesgos'!$AA$37="Moderado"),CONCATENATE("R5C",'Mapa de Riesgos'!$O$37),"")</f>
        <v/>
      </c>
      <c r="X10" s="53" t="str">
        <f>IF(AND('Mapa de Riesgos'!$Y$38="Muy Alta",'Mapa de Riesgos'!$AA$38="Moderado"),CONCATENATE("R5C",'Mapa de Riesgos'!$O$38),"")</f>
        <v/>
      </c>
      <c r="Y10" s="53" t="str">
        <f>IF(AND('Mapa de Riesgos'!$Y$39="Muy Alta",'Mapa de Riesgos'!$AA$39="Moderado"),CONCATENATE("R5C",'Mapa de Riesgos'!$O$39),"")</f>
        <v/>
      </c>
      <c r="Z10" s="53" t="str">
        <f>IF(AND('Mapa de Riesgos'!$Y$40="Muy Alta",'Mapa de Riesgos'!$AA$40="Moderado"),CONCATENATE("R5C",'Mapa de Riesgos'!$O$40),"")</f>
        <v/>
      </c>
      <c r="AA10" s="54" t="str">
        <f>IF(AND('Mapa de Riesgos'!$Y$41="Muy Alta",'Mapa de Riesgos'!$AA$41="Moderado"),CONCATENATE("R5C",'Mapa de Riesgos'!$O$41),"")</f>
        <v/>
      </c>
      <c r="AB10" s="52" t="str">
        <f>IF(AND('Mapa de Riesgos'!$Y$36="Muy Alta",'Mapa de Riesgos'!$AA$36="Mayor"),CONCATENATE("R5C",'Mapa de Riesgos'!$O$36),"")</f>
        <v/>
      </c>
      <c r="AC10" s="53" t="str">
        <f>IF(AND('Mapa de Riesgos'!$Y$37="Muy Alta",'Mapa de Riesgos'!$AA$37="Mayor"),CONCATENATE("R5C",'Mapa de Riesgos'!$O$37),"")</f>
        <v/>
      </c>
      <c r="AD10" s="53" t="str">
        <f>IF(AND('Mapa de Riesgos'!$Y$38="Muy Alta",'Mapa de Riesgos'!$AA$38="Mayor"),CONCATENATE("R5C",'Mapa de Riesgos'!$O$38),"")</f>
        <v/>
      </c>
      <c r="AE10" s="53" t="str">
        <f>IF(AND('Mapa de Riesgos'!$Y$39="Muy Alta",'Mapa de Riesgos'!$AA$39="Mayor"),CONCATENATE("R5C",'Mapa de Riesgos'!$O$39),"")</f>
        <v/>
      </c>
      <c r="AF10" s="53" t="str">
        <f>IF(AND('Mapa de Riesgos'!$Y$40="Muy Alta",'Mapa de Riesgos'!$AA$40="Mayor"),CONCATENATE("R5C",'Mapa de Riesgos'!$O$40),"")</f>
        <v/>
      </c>
      <c r="AG10" s="54" t="str">
        <f>IF(AND('Mapa de Riesgos'!$Y$41="Muy Alta",'Mapa de Riesgos'!$AA$41="Mayor"),CONCATENATE("R5C",'Mapa de Riesgos'!$O$41),"")</f>
        <v/>
      </c>
      <c r="AH10" s="55" t="str">
        <f>IF(AND('Mapa de Riesgos'!$Y$36="Muy Alta",'Mapa de Riesgos'!$AA$36="Catastrófico"),CONCATENATE("R5C",'Mapa de Riesgos'!$O$36),"")</f>
        <v/>
      </c>
      <c r="AI10" s="56" t="str">
        <f>IF(AND('Mapa de Riesgos'!$Y$37="Muy Alta",'Mapa de Riesgos'!$AA$37="Catastrófico"),CONCATENATE("R5C",'Mapa de Riesgos'!$O$37),"")</f>
        <v/>
      </c>
      <c r="AJ10" s="56" t="str">
        <f>IF(AND('Mapa de Riesgos'!$Y$38="Muy Alta",'Mapa de Riesgos'!$AA$38="Catastrófico"),CONCATENATE("R5C",'Mapa de Riesgos'!$O$38),"")</f>
        <v/>
      </c>
      <c r="AK10" s="56" t="str">
        <f>IF(AND('Mapa de Riesgos'!$Y$39="Muy Alta",'Mapa de Riesgos'!$AA$39="Catastrófico"),CONCATENATE("R5C",'Mapa de Riesgos'!$O$39),"")</f>
        <v/>
      </c>
      <c r="AL10" s="56" t="str">
        <f>IF(AND('Mapa de Riesgos'!$Y$40="Muy Alta",'Mapa de Riesgos'!$AA$40="Catastrófico"),CONCATENATE("R5C",'Mapa de Riesgos'!$O$40),"")</f>
        <v/>
      </c>
      <c r="AM10" s="57" t="str">
        <f>IF(AND('Mapa de Riesgos'!$Y$41="Muy Alta",'Mapa de Riesgos'!$AA$41="Catastrófico"),CONCATENATE("R5C",'Mapa de Riesgos'!$O$41),"")</f>
        <v/>
      </c>
      <c r="AN10" s="83"/>
      <c r="AO10" s="552"/>
      <c r="AP10" s="553"/>
      <c r="AQ10" s="553"/>
      <c r="AR10" s="553"/>
      <c r="AS10" s="553"/>
      <c r="AT10" s="554"/>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row>
    <row r="11" spans="1:91" ht="15" customHeight="1" x14ac:dyDescent="0.25">
      <c r="A11" s="83"/>
      <c r="B11" s="447"/>
      <c r="C11" s="447"/>
      <c r="D11" s="448"/>
      <c r="E11" s="546"/>
      <c r="F11" s="545"/>
      <c r="G11" s="545"/>
      <c r="H11" s="545"/>
      <c r="I11" s="561"/>
      <c r="J11" s="52" t="str">
        <f>IF(AND('Mapa de Riesgos'!$Y$42="Muy Alta",'Mapa de Riesgos'!$AA$42="Leve"),CONCATENATE("R6C",'Mapa de Riesgos'!$O$42),"")</f>
        <v/>
      </c>
      <c r="K11" s="53" t="str">
        <f>IF(AND('Mapa de Riesgos'!$Y$43="Muy Alta",'Mapa de Riesgos'!$AA$43="Leve"),CONCATENATE("R6C",'Mapa de Riesgos'!$O$43),"")</f>
        <v/>
      </c>
      <c r="L11" s="53" t="str">
        <f>IF(AND('Mapa de Riesgos'!$Y$44="Muy Alta",'Mapa de Riesgos'!$AA$44="Leve"),CONCATENATE("R6C",'Mapa de Riesgos'!$O$44),"")</f>
        <v/>
      </c>
      <c r="M11" s="53" t="str">
        <f>IF(AND('Mapa de Riesgos'!$Y$45="Muy Alta",'Mapa de Riesgos'!$AA$45="Leve"),CONCATENATE("R6C",'Mapa de Riesgos'!$O$45),"")</f>
        <v/>
      </c>
      <c r="N11" s="53" t="str">
        <f>IF(AND('Mapa de Riesgos'!$Y$46="Muy Alta",'Mapa de Riesgos'!$AA$46="Leve"),CONCATENATE("R6C",'Mapa de Riesgos'!$O$46),"")</f>
        <v/>
      </c>
      <c r="O11" s="54" t="str">
        <f>IF(AND('Mapa de Riesgos'!$Y$47="Muy Alta",'Mapa de Riesgos'!$AA$47="Leve"),CONCATENATE("R6C",'Mapa de Riesgos'!$O$47),"")</f>
        <v/>
      </c>
      <c r="P11" s="52" t="str">
        <f>IF(AND('Mapa de Riesgos'!$Y$42="Muy Alta",'Mapa de Riesgos'!$AA$42="Menor"),CONCATENATE("R6C",'Mapa de Riesgos'!$O$42),"")</f>
        <v/>
      </c>
      <c r="Q11" s="53" t="str">
        <f>IF(AND('Mapa de Riesgos'!$Y$43="Muy Alta",'Mapa de Riesgos'!$AA$43="Menor"),CONCATENATE("R6C",'Mapa de Riesgos'!$O$43),"")</f>
        <v/>
      </c>
      <c r="R11" s="53" t="str">
        <f>IF(AND('Mapa de Riesgos'!$Y$44="Muy Alta",'Mapa de Riesgos'!$AA$44="Menor"),CONCATENATE("R6C",'Mapa de Riesgos'!$O$44),"")</f>
        <v/>
      </c>
      <c r="S11" s="53" t="str">
        <f>IF(AND('Mapa de Riesgos'!$Y$45="Muy Alta",'Mapa de Riesgos'!$AA$45="Menor"),CONCATENATE("R6C",'Mapa de Riesgos'!$O$45),"")</f>
        <v/>
      </c>
      <c r="T11" s="53" t="str">
        <f>IF(AND('Mapa de Riesgos'!$Y$46="Muy Alta",'Mapa de Riesgos'!$AA$46="Menor"),CONCATENATE("R6C",'Mapa de Riesgos'!$O$46),"")</f>
        <v/>
      </c>
      <c r="U11" s="54" t="str">
        <f>IF(AND('Mapa de Riesgos'!$Y$47="Muy Alta",'Mapa de Riesgos'!$AA$47="Menor"),CONCATENATE("R6C",'Mapa de Riesgos'!$O$47),"")</f>
        <v/>
      </c>
      <c r="V11" s="52" t="str">
        <f>IF(AND('Mapa de Riesgos'!$Y$42="Muy Alta",'Mapa de Riesgos'!$AA$42="Moderado"),CONCATENATE("R6C",'Mapa de Riesgos'!$O$42),"")</f>
        <v/>
      </c>
      <c r="W11" s="53" t="str">
        <f>IF(AND('Mapa de Riesgos'!$Y$43="Muy Alta",'Mapa de Riesgos'!$AA$43="Moderado"),CONCATENATE("R6C",'Mapa de Riesgos'!$O$43),"")</f>
        <v/>
      </c>
      <c r="X11" s="53" t="str">
        <f>IF(AND('Mapa de Riesgos'!$Y$44="Muy Alta",'Mapa de Riesgos'!$AA$44="Moderado"),CONCATENATE("R6C",'Mapa de Riesgos'!$O$44),"")</f>
        <v/>
      </c>
      <c r="Y11" s="53" t="str">
        <f>IF(AND('Mapa de Riesgos'!$Y$45="Muy Alta",'Mapa de Riesgos'!$AA$45="Moderado"),CONCATENATE("R6C",'Mapa de Riesgos'!$O$45),"")</f>
        <v/>
      </c>
      <c r="Z11" s="53" t="str">
        <f>IF(AND('Mapa de Riesgos'!$Y$46="Muy Alta",'Mapa de Riesgos'!$AA$46="Moderado"),CONCATENATE("R6C",'Mapa de Riesgos'!$O$46),"")</f>
        <v/>
      </c>
      <c r="AA11" s="54" t="str">
        <f>IF(AND('Mapa de Riesgos'!$Y$47="Muy Alta",'Mapa de Riesgos'!$AA$47="Moderado"),CONCATENATE("R6C",'Mapa de Riesgos'!$O$47),"")</f>
        <v/>
      </c>
      <c r="AB11" s="52" t="str">
        <f>IF(AND('Mapa de Riesgos'!$Y$42="Muy Alta",'Mapa de Riesgos'!$AA$42="Mayor"),CONCATENATE("R6C",'Mapa de Riesgos'!$O$42),"")</f>
        <v/>
      </c>
      <c r="AC11" s="53" t="str">
        <f>IF(AND('Mapa de Riesgos'!$Y$43="Muy Alta",'Mapa de Riesgos'!$AA$43="Mayor"),CONCATENATE("R6C",'Mapa de Riesgos'!$O$43),"")</f>
        <v/>
      </c>
      <c r="AD11" s="53" t="str">
        <f>IF(AND('Mapa de Riesgos'!$Y$44="Muy Alta",'Mapa de Riesgos'!$AA$44="Mayor"),CONCATENATE("R6C",'Mapa de Riesgos'!$O$44),"")</f>
        <v/>
      </c>
      <c r="AE11" s="53" t="str">
        <f>IF(AND('Mapa de Riesgos'!$Y$45="Muy Alta",'Mapa de Riesgos'!$AA$45="Mayor"),CONCATENATE("R6C",'Mapa de Riesgos'!$O$45),"")</f>
        <v/>
      </c>
      <c r="AF11" s="53" t="str">
        <f>IF(AND('Mapa de Riesgos'!$Y$46="Muy Alta",'Mapa de Riesgos'!$AA$46="Mayor"),CONCATENATE("R6C",'Mapa de Riesgos'!$O$46),"")</f>
        <v/>
      </c>
      <c r="AG11" s="54" t="str">
        <f>IF(AND('Mapa de Riesgos'!$Y$47="Muy Alta",'Mapa de Riesgos'!$AA$47="Mayor"),CONCATENATE("R6C",'Mapa de Riesgos'!$O$47),"")</f>
        <v/>
      </c>
      <c r="AH11" s="55" t="str">
        <f>IF(AND('Mapa de Riesgos'!$Y$42="Muy Alta",'Mapa de Riesgos'!$AA$42="Catastrófico"),CONCATENATE("R6C",'Mapa de Riesgos'!$O$42),"")</f>
        <v/>
      </c>
      <c r="AI11" s="56" t="str">
        <f>IF(AND('Mapa de Riesgos'!$Y$43="Muy Alta",'Mapa de Riesgos'!$AA$43="Catastrófico"),CONCATENATE("R6C",'Mapa de Riesgos'!$O$43),"")</f>
        <v/>
      </c>
      <c r="AJ11" s="56" t="str">
        <f>IF(AND('Mapa de Riesgos'!$Y$44="Muy Alta",'Mapa de Riesgos'!$AA$44="Catastrófico"),CONCATENATE("R6C",'Mapa de Riesgos'!$O$44),"")</f>
        <v/>
      </c>
      <c r="AK11" s="56" t="str">
        <f>IF(AND('Mapa de Riesgos'!$Y$45="Muy Alta",'Mapa de Riesgos'!$AA$45="Catastrófico"),CONCATENATE("R6C",'Mapa de Riesgos'!$O$45),"")</f>
        <v/>
      </c>
      <c r="AL11" s="56" t="str">
        <f>IF(AND('Mapa de Riesgos'!$Y$46="Muy Alta",'Mapa de Riesgos'!$AA$46="Catastrófico"),CONCATENATE("R6C",'Mapa de Riesgos'!$O$46),"")</f>
        <v/>
      </c>
      <c r="AM11" s="57" t="str">
        <f>IF(AND('Mapa de Riesgos'!$Y$47="Muy Alta",'Mapa de Riesgos'!$AA$47="Catastrófico"),CONCATENATE("R6C",'Mapa de Riesgos'!$O$47),"")</f>
        <v/>
      </c>
      <c r="AN11" s="83"/>
      <c r="AO11" s="552"/>
      <c r="AP11" s="553"/>
      <c r="AQ11" s="553"/>
      <c r="AR11" s="553"/>
      <c r="AS11" s="553"/>
      <c r="AT11" s="554"/>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row>
    <row r="12" spans="1:91" ht="15" customHeight="1" x14ac:dyDescent="0.25">
      <c r="A12" s="83"/>
      <c r="B12" s="447"/>
      <c r="C12" s="447"/>
      <c r="D12" s="448"/>
      <c r="E12" s="546"/>
      <c r="F12" s="545"/>
      <c r="G12" s="545"/>
      <c r="H12" s="545"/>
      <c r="I12" s="561"/>
      <c r="J12" s="52" t="str">
        <f>IF(AND('Mapa de Riesgos'!$Y$48="Muy Alta",'Mapa de Riesgos'!$AA$48="Leve"),CONCATENATE("R7C",'Mapa de Riesgos'!$O$48),"")</f>
        <v/>
      </c>
      <c r="K12" s="53" t="str">
        <f>IF(AND('Mapa de Riesgos'!$Y$49="Muy Alta",'Mapa de Riesgos'!$AA$49="Leve"),CONCATENATE("R7C",'Mapa de Riesgos'!$O$49),"")</f>
        <v/>
      </c>
      <c r="L12" s="53" t="str">
        <f>IF(AND('Mapa de Riesgos'!$Y$50="Muy Alta",'Mapa de Riesgos'!$AA$50="Leve"),CONCATENATE("R7C",'Mapa de Riesgos'!$O$50),"")</f>
        <v/>
      </c>
      <c r="M12" s="53" t="str">
        <f>IF(AND('Mapa de Riesgos'!$Y$51="Muy Alta",'Mapa de Riesgos'!$AA$51="Leve"),CONCATENATE("R7C",'Mapa de Riesgos'!$O$51),"")</f>
        <v/>
      </c>
      <c r="N12" s="53" t="str">
        <f>IF(AND('Mapa de Riesgos'!$Y$52="Muy Alta",'Mapa de Riesgos'!$AA$52="Leve"),CONCATENATE("R7C",'Mapa de Riesgos'!$O$52),"")</f>
        <v/>
      </c>
      <c r="O12" s="54" t="str">
        <f>IF(AND('Mapa de Riesgos'!$Y$53="Muy Alta",'Mapa de Riesgos'!$AA$53="Leve"),CONCATENATE("R7C",'Mapa de Riesgos'!$O$53),"")</f>
        <v/>
      </c>
      <c r="P12" s="52" t="str">
        <f>IF(AND('Mapa de Riesgos'!$Y$48="Muy Alta",'Mapa de Riesgos'!$AA$48="Menor"),CONCATENATE("R7C",'Mapa de Riesgos'!$O$48),"")</f>
        <v/>
      </c>
      <c r="Q12" s="53" t="str">
        <f>IF(AND('Mapa de Riesgos'!$Y$49="Muy Alta",'Mapa de Riesgos'!$AA$49="Menor"),CONCATENATE("R7C",'Mapa de Riesgos'!$O$49),"")</f>
        <v/>
      </c>
      <c r="R12" s="53" t="str">
        <f>IF(AND('Mapa de Riesgos'!$Y$50="Muy Alta",'Mapa de Riesgos'!$AA$50="Menor"),CONCATENATE("R7C",'Mapa de Riesgos'!$O$50),"")</f>
        <v/>
      </c>
      <c r="S12" s="53" t="str">
        <f>IF(AND('Mapa de Riesgos'!$Y$51="Muy Alta",'Mapa de Riesgos'!$AA$51="Menor"),CONCATENATE("R7C",'Mapa de Riesgos'!$O$51),"")</f>
        <v/>
      </c>
      <c r="T12" s="53" t="str">
        <f>IF(AND('Mapa de Riesgos'!$Y$52="Muy Alta",'Mapa de Riesgos'!$AA$52="Menor"),CONCATENATE("R7C",'Mapa de Riesgos'!$O$52),"")</f>
        <v/>
      </c>
      <c r="U12" s="54" t="str">
        <f>IF(AND('Mapa de Riesgos'!$Y$53="Muy Alta",'Mapa de Riesgos'!$AA$53="Menor"),CONCATENATE("R7C",'Mapa de Riesgos'!$O$53),"")</f>
        <v/>
      </c>
      <c r="V12" s="52" t="str">
        <f>IF(AND('Mapa de Riesgos'!$Y$48="Muy Alta",'Mapa de Riesgos'!$AA$48="Moderado"),CONCATENATE("R7C",'Mapa de Riesgos'!$O$48),"")</f>
        <v/>
      </c>
      <c r="W12" s="53" t="str">
        <f>IF(AND('Mapa de Riesgos'!$Y$49="Muy Alta",'Mapa de Riesgos'!$AA$49="Moderado"),CONCATENATE("R7C",'Mapa de Riesgos'!$O$49),"")</f>
        <v/>
      </c>
      <c r="X12" s="53" t="str">
        <f>IF(AND('Mapa de Riesgos'!$Y$50="Muy Alta",'Mapa de Riesgos'!$AA$50="Moderado"),CONCATENATE("R7C",'Mapa de Riesgos'!$O$50),"")</f>
        <v/>
      </c>
      <c r="Y12" s="53" t="str">
        <f>IF(AND('Mapa de Riesgos'!$Y$51="Muy Alta",'Mapa de Riesgos'!$AA$51="Moderado"),CONCATENATE("R7C",'Mapa de Riesgos'!$O$51),"")</f>
        <v/>
      </c>
      <c r="Z12" s="53" t="str">
        <f>IF(AND('Mapa de Riesgos'!$Y$52="Muy Alta",'Mapa de Riesgos'!$AA$52="Moderado"),CONCATENATE("R7C",'Mapa de Riesgos'!$O$52),"")</f>
        <v/>
      </c>
      <c r="AA12" s="54" t="str">
        <f>IF(AND('Mapa de Riesgos'!$Y$53="Muy Alta",'Mapa de Riesgos'!$AA$53="Moderado"),CONCATENATE("R7C",'Mapa de Riesgos'!$O$53),"")</f>
        <v/>
      </c>
      <c r="AB12" s="52" t="str">
        <f>IF(AND('Mapa de Riesgos'!$Y$48="Muy Alta",'Mapa de Riesgos'!$AA$48="Mayor"),CONCATENATE("R7C",'Mapa de Riesgos'!$O$48),"")</f>
        <v/>
      </c>
      <c r="AC12" s="53" t="str">
        <f>IF(AND('Mapa de Riesgos'!$Y$49="Muy Alta",'Mapa de Riesgos'!$AA$49="Mayor"),CONCATENATE("R7C",'Mapa de Riesgos'!$O$49),"")</f>
        <v/>
      </c>
      <c r="AD12" s="53" t="str">
        <f>IF(AND('Mapa de Riesgos'!$Y$50="Muy Alta",'Mapa de Riesgos'!$AA$50="Mayor"),CONCATENATE("R7C",'Mapa de Riesgos'!$O$50),"")</f>
        <v/>
      </c>
      <c r="AE12" s="53" t="str">
        <f>IF(AND('Mapa de Riesgos'!$Y$51="Muy Alta",'Mapa de Riesgos'!$AA$51="Mayor"),CONCATENATE("R7C",'Mapa de Riesgos'!$O$51),"")</f>
        <v/>
      </c>
      <c r="AF12" s="53" t="str">
        <f>IF(AND('Mapa de Riesgos'!$Y$52="Muy Alta",'Mapa de Riesgos'!$AA$52="Mayor"),CONCATENATE("R7C",'Mapa de Riesgos'!$O$52),"")</f>
        <v/>
      </c>
      <c r="AG12" s="54" t="str">
        <f>IF(AND('Mapa de Riesgos'!$Y$53="Muy Alta",'Mapa de Riesgos'!$AA$53="Mayor"),CONCATENATE("R7C",'Mapa de Riesgos'!$O$53),"")</f>
        <v/>
      </c>
      <c r="AH12" s="55" t="str">
        <f>IF(AND('Mapa de Riesgos'!$Y$48="Muy Alta",'Mapa de Riesgos'!$AA$48="Catastrófico"),CONCATENATE("R7C",'Mapa de Riesgos'!$O$48),"")</f>
        <v/>
      </c>
      <c r="AI12" s="56" t="str">
        <f>IF(AND('Mapa de Riesgos'!$Y$49="Muy Alta",'Mapa de Riesgos'!$AA$49="Catastrófico"),CONCATENATE("R7C",'Mapa de Riesgos'!$O$49),"")</f>
        <v/>
      </c>
      <c r="AJ12" s="56" t="str">
        <f>IF(AND('Mapa de Riesgos'!$Y$50="Muy Alta",'Mapa de Riesgos'!$AA$50="Catastrófico"),CONCATENATE("R7C",'Mapa de Riesgos'!$O$50),"")</f>
        <v/>
      </c>
      <c r="AK12" s="56" t="str">
        <f>IF(AND('Mapa de Riesgos'!$Y$51="Muy Alta",'Mapa de Riesgos'!$AA$51="Catastrófico"),CONCATENATE("R7C",'Mapa de Riesgos'!$O$51),"")</f>
        <v/>
      </c>
      <c r="AL12" s="56" t="str">
        <f>IF(AND('Mapa de Riesgos'!$Y$52="Muy Alta",'Mapa de Riesgos'!$AA$52="Catastrófico"),CONCATENATE("R7C",'Mapa de Riesgos'!$O$52),"")</f>
        <v/>
      </c>
      <c r="AM12" s="57" t="str">
        <f>IF(AND('Mapa de Riesgos'!$Y$53="Muy Alta",'Mapa de Riesgos'!$AA$53="Catastrófico"),CONCATENATE("R7C",'Mapa de Riesgos'!$O$53),"")</f>
        <v/>
      </c>
      <c r="AN12" s="83"/>
      <c r="AO12" s="552"/>
      <c r="AP12" s="553"/>
      <c r="AQ12" s="553"/>
      <c r="AR12" s="553"/>
      <c r="AS12" s="553"/>
      <c r="AT12" s="554"/>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row>
    <row r="13" spans="1:91" ht="15" customHeight="1" x14ac:dyDescent="0.25">
      <c r="A13" s="83"/>
      <c r="B13" s="447"/>
      <c r="C13" s="447"/>
      <c r="D13" s="448"/>
      <c r="E13" s="546"/>
      <c r="F13" s="545"/>
      <c r="G13" s="545"/>
      <c r="H13" s="545"/>
      <c r="I13" s="561"/>
      <c r="J13" s="52" t="str">
        <f>IF(AND('Mapa de Riesgos'!$Y$54="Muy Alta",'Mapa de Riesgos'!$AA$54="Leve"),CONCATENATE("R8C",'Mapa de Riesgos'!$O$54),"")</f>
        <v/>
      </c>
      <c r="K13" s="53" t="str">
        <f>IF(AND('Mapa de Riesgos'!$Y$55="Muy Alta",'Mapa de Riesgos'!$AA$55="Leve"),CONCATENATE("R8C",'Mapa de Riesgos'!$O$55),"")</f>
        <v/>
      </c>
      <c r="L13" s="53" t="str">
        <f>IF(AND('Mapa de Riesgos'!$Y$56="Muy Alta",'Mapa de Riesgos'!$AA$56="Leve"),CONCATENATE("R8C",'Mapa de Riesgos'!$O$56),"")</f>
        <v/>
      </c>
      <c r="M13" s="53" t="str">
        <f>IF(AND('Mapa de Riesgos'!$Y$57="Muy Alta",'Mapa de Riesgos'!$AA$57="Leve"),CONCATENATE("R8C",'Mapa de Riesgos'!$O$57),"")</f>
        <v/>
      </c>
      <c r="N13" s="53" t="str">
        <f>IF(AND('Mapa de Riesgos'!$Y$58="Muy Alta",'Mapa de Riesgos'!$AA$58="Leve"),CONCATENATE("R8C",'Mapa de Riesgos'!$O$58),"")</f>
        <v/>
      </c>
      <c r="O13" s="54" t="str">
        <f>IF(AND('Mapa de Riesgos'!$Y$59="Muy Alta",'Mapa de Riesgos'!$AA$59="Leve"),CONCATENATE("R8C",'Mapa de Riesgos'!$O$59),"")</f>
        <v/>
      </c>
      <c r="P13" s="52" t="str">
        <f>IF(AND('Mapa de Riesgos'!$Y$54="Muy Alta",'Mapa de Riesgos'!$AA$54="Menor"),CONCATENATE("R8C",'Mapa de Riesgos'!$O$54),"")</f>
        <v/>
      </c>
      <c r="Q13" s="53" t="str">
        <f>IF(AND('Mapa de Riesgos'!$Y$55="Muy Alta",'Mapa de Riesgos'!$AA$55="Menor"),CONCATENATE("R8C",'Mapa de Riesgos'!$O$55),"")</f>
        <v/>
      </c>
      <c r="R13" s="53" t="str">
        <f>IF(AND('Mapa de Riesgos'!$Y$56="Muy Alta",'Mapa de Riesgos'!$AA$56="Menor"),CONCATENATE("R8C",'Mapa de Riesgos'!$O$56),"")</f>
        <v/>
      </c>
      <c r="S13" s="53" t="str">
        <f>IF(AND('Mapa de Riesgos'!$Y$57="Muy Alta",'Mapa de Riesgos'!$AA$57="Menor"),CONCATENATE("R8C",'Mapa de Riesgos'!$O$57),"")</f>
        <v/>
      </c>
      <c r="T13" s="53" t="str">
        <f>IF(AND('Mapa de Riesgos'!$Y$58="Muy Alta",'Mapa de Riesgos'!$AA$58="Menor"),CONCATENATE("R8C",'Mapa de Riesgos'!$O$58),"")</f>
        <v/>
      </c>
      <c r="U13" s="54" t="str">
        <f>IF(AND('Mapa de Riesgos'!$Y$59="Muy Alta",'Mapa de Riesgos'!$AA$59="Menor"),CONCATENATE("R8C",'Mapa de Riesgos'!$O$59),"")</f>
        <v/>
      </c>
      <c r="V13" s="52" t="str">
        <f>IF(AND('Mapa de Riesgos'!$Y$54="Muy Alta",'Mapa de Riesgos'!$AA$54="Moderado"),CONCATENATE("R8C",'Mapa de Riesgos'!$O$54),"")</f>
        <v/>
      </c>
      <c r="W13" s="53" t="str">
        <f>IF(AND('Mapa de Riesgos'!$Y$55="Muy Alta",'Mapa de Riesgos'!$AA$55="Moderado"),CONCATENATE("R8C",'Mapa de Riesgos'!$O$55),"")</f>
        <v/>
      </c>
      <c r="X13" s="53" t="str">
        <f>IF(AND('Mapa de Riesgos'!$Y$56="Muy Alta",'Mapa de Riesgos'!$AA$56="Moderado"),CONCATENATE("R8C",'Mapa de Riesgos'!$O$56),"")</f>
        <v/>
      </c>
      <c r="Y13" s="53" t="str">
        <f>IF(AND('Mapa de Riesgos'!$Y$57="Muy Alta",'Mapa de Riesgos'!$AA$57="Moderado"),CONCATENATE("R8C",'Mapa de Riesgos'!$O$57),"")</f>
        <v/>
      </c>
      <c r="Z13" s="53" t="str">
        <f>IF(AND('Mapa de Riesgos'!$Y$58="Muy Alta",'Mapa de Riesgos'!$AA$58="Moderado"),CONCATENATE("R8C",'Mapa de Riesgos'!$O$58),"")</f>
        <v/>
      </c>
      <c r="AA13" s="54" t="str">
        <f>IF(AND('Mapa de Riesgos'!$Y$59="Muy Alta",'Mapa de Riesgos'!$AA$59="Moderado"),CONCATENATE("R8C",'Mapa de Riesgos'!$O$59),"")</f>
        <v/>
      </c>
      <c r="AB13" s="52" t="str">
        <f>IF(AND('Mapa de Riesgos'!$Y$54="Muy Alta",'Mapa de Riesgos'!$AA$54="Mayor"),CONCATENATE("R8C",'Mapa de Riesgos'!$O$54),"")</f>
        <v/>
      </c>
      <c r="AC13" s="53" t="str">
        <f>IF(AND('Mapa de Riesgos'!$Y$55="Muy Alta",'Mapa de Riesgos'!$AA$55="Mayor"),CONCATENATE("R8C",'Mapa de Riesgos'!$O$55),"")</f>
        <v/>
      </c>
      <c r="AD13" s="53" t="str">
        <f>IF(AND('Mapa de Riesgos'!$Y$56="Muy Alta",'Mapa de Riesgos'!$AA$56="Mayor"),CONCATENATE("R8C",'Mapa de Riesgos'!$O$56),"")</f>
        <v/>
      </c>
      <c r="AE13" s="53" t="str">
        <f>IF(AND('Mapa de Riesgos'!$Y$57="Muy Alta",'Mapa de Riesgos'!$AA$57="Mayor"),CONCATENATE("R8C",'Mapa de Riesgos'!$O$57),"")</f>
        <v/>
      </c>
      <c r="AF13" s="53" t="str">
        <f>IF(AND('Mapa de Riesgos'!$Y$58="Muy Alta",'Mapa de Riesgos'!$AA$58="Mayor"),CONCATENATE("R8C",'Mapa de Riesgos'!$O$58),"")</f>
        <v/>
      </c>
      <c r="AG13" s="54" t="str">
        <f>IF(AND('Mapa de Riesgos'!$Y$59="Muy Alta",'Mapa de Riesgos'!$AA$59="Mayor"),CONCATENATE("R8C",'Mapa de Riesgos'!$O$59),"")</f>
        <v/>
      </c>
      <c r="AH13" s="55" t="str">
        <f>IF(AND('Mapa de Riesgos'!$Y$54="Muy Alta",'Mapa de Riesgos'!$AA$54="Catastrófico"),CONCATENATE("R8C",'Mapa de Riesgos'!$O$54),"")</f>
        <v/>
      </c>
      <c r="AI13" s="56" t="str">
        <f>IF(AND('Mapa de Riesgos'!$Y$55="Muy Alta",'Mapa de Riesgos'!$AA$55="Catastrófico"),CONCATENATE("R8C",'Mapa de Riesgos'!$O$55),"")</f>
        <v/>
      </c>
      <c r="AJ13" s="56" t="str">
        <f>IF(AND('Mapa de Riesgos'!$Y$56="Muy Alta",'Mapa de Riesgos'!$AA$56="Catastrófico"),CONCATENATE("R8C",'Mapa de Riesgos'!$O$56),"")</f>
        <v/>
      </c>
      <c r="AK13" s="56" t="str">
        <f>IF(AND('Mapa de Riesgos'!$Y$57="Muy Alta",'Mapa de Riesgos'!$AA$57="Catastrófico"),CONCATENATE("R8C",'Mapa de Riesgos'!$O$57),"")</f>
        <v/>
      </c>
      <c r="AL13" s="56" t="str">
        <f>IF(AND('Mapa de Riesgos'!$Y$58="Muy Alta",'Mapa de Riesgos'!$AA$58="Catastrófico"),CONCATENATE("R8C",'Mapa de Riesgos'!$O$58),"")</f>
        <v/>
      </c>
      <c r="AM13" s="57" t="str">
        <f>IF(AND('Mapa de Riesgos'!$Y$59="Muy Alta",'Mapa de Riesgos'!$AA$59="Catastrófico"),CONCATENATE("R8C",'Mapa de Riesgos'!$O$59),"")</f>
        <v/>
      </c>
      <c r="AN13" s="83"/>
      <c r="AO13" s="552"/>
      <c r="AP13" s="553"/>
      <c r="AQ13" s="553"/>
      <c r="AR13" s="553"/>
      <c r="AS13" s="553"/>
      <c r="AT13" s="554"/>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row>
    <row r="14" spans="1:91" ht="15" customHeight="1" x14ac:dyDescent="0.25">
      <c r="A14" s="83"/>
      <c r="B14" s="447"/>
      <c r="C14" s="447"/>
      <c r="D14" s="448"/>
      <c r="E14" s="546"/>
      <c r="F14" s="545"/>
      <c r="G14" s="545"/>
      <c r="H14" s="545"/>
      <c r="I14" s="561"/>
      <c r="J14" s="52" t="str">
        <f>IF(AND('Mapa de Riesgos'!$Y$60="Muy Alta",'Mapa de Riesgos'!$AA$60="Leve"),CONCATENATE("R9C",'Mapa de Riesgos'!$O$60),"")</f>
        <v/>
      </c>
      <c r="K14" s="53" t="str">
        <f>IF(AND('Mapa de Riesgos'!$Y$61="Muy Alta",'Mapa de Riesgos'!$AA$61="Leve"),CONCATENATE("R9C",'Mapa de Riesgos'!$O$61),"")</f>
        <v/>
      </c>
      <c r="L14" s="53" t="str">
        <f>IF(AND('Mapa de Riesgos'!$Y$62="Muy Alta",'Mapa de Riesgos'!$AA$62="Leve"),CONCATENATE("R9C",'Mapa de Riesgos'!$O$62),"")</f>
        <v/>
      </c>
      <c r="M14" s="53" t="str">
        <f>IF(AND('Mapa de Riesgos'!$Y$63="Muy Alta",'Mapa de Riesgos'!$AA$63="Leve"),CONCATENATE("R9C",'Mapa de Riesgos'!$O$63),"")</f>
        <v/>
      </c>
      <c r="N14" s="53" t="str">
        <f>IF(AND('Mapa de Riesgos'!$Y$64="Muy Alta",'Mapa de Riesgos'!$AA$64="Leve"),CONCATENATE("R9C",'Mapa de Riesgos'!$O$64),"")</f>
        <v/>
      </c>
      <c r="O14" s="54" t="str">
        <f>IF(AND('Mapa de Riesgos'!$Y$65="Muy Alta",'Mapa de Riesgos'!$AA$65="Leve"),CONCATENATE("R9C",'Mapa de Riesgos'!$O$65),"")</f>
        <v/>
      </c>
      <c r="P14" s="52" t="str">
        <f>IF(AND('Mapa de Riesgos'!$Y$60="Muy Alta",'Mapa de Riesgos'!$AA$60="Menor"),CONCATENATE("R9C",'Mapa de Riesgos'!$O$60),"")</f>
        <v/>
      </c>
      <c r="Q14" s="53" t="str">
        <f>IF(AND('Mapa de Riesgos'!$Y$61="Muy Alta",'Mapa de Riesgos'!$AA$61="Menor"),CONCATENATE("R9C",'Mapa de Riesgos'!$O$61),"")</f>
        <v/>
      </c>
      <c r="R14" s="53" t="str">
        <f>IF(AND('Mapa de Riesgos'!$Y$62="Muy Alta",'Mapa de Riesgos'!$AA$62="Menor"),CONCATENATE("R9C",'Mapa de Riesgos'!$O$62),"")</f>
        <v/>
      </c>
      <c r="S14" s="53" t="str">
        <f>IF(AND('Mapa de Riesgos'!$Y$63="Muy Alta",'Mapa de Riesgos'!$AA$63="Menor"),CONCATENATE("R9C",'Mapa de Riesgos'!$O$63),"")</f>
        <v/>
      </c>
      <c r="T14" s="53" t="str">
        <f>IF(AND('Mapa de Riesgos'!$Y$64="Muy Alta",'Mapa de Riesgos'!$AA$64="Menor"),CONCATENATE("R9C",'Mapa de Riesgos'!$O$64),"")</f>
        <v/>
      </c>
      <c r="U14" s="54" t="str">
        <f>IF(AND('Mapa de Riesgos'!$Y$65="Muy Alta",'Mapa de Riesgos'!$AA$65="Menor"),CONCATENATE("R9C",'Mapa de Riesgos'!$O$65),"")</f>
        <v/>
      </c>
      <c r="V14" s="52" t="str">
        <f>IF(AND('Mapa de Riesgos'!$Y$60="Muy Alta",'Mapa de Riesgos'!$AA$60="Moderado"),CONCATENATE("R9C",'Mapa de Riesgos'!$O$60),"")</f>
        <v/>
      </c>
      <c r="W14" s="53" t="str">
        <f>IF(AND('Mapa de Riesgos'!$Y$61="Muy Alta",'Mapa de Riesgos'!$AA$61="Moderado"),CONCATENATE("R9C",'Mapa de Riesgos'!$O$61),"")</f>
        <v/>
      </c>
      <c r="X14" s="53" t="str">
        <f>IF(AND('Mapa de Riesgos'!$Y$62="Muy Alta",'Mapa de Riesgos'!$AA$62="Moderado"),CONCATENATE("R9C",'Mapa de Riesgos'!$O$62),"")</f>
        <v/>
      </c>
      <c r="Y14" s="53" t="str">
        <f>IF(AND('Mapa de Riesgos'!$Y$63="Muy Alta",'Mapa de Riesgos'!$AA$63="Moderado"),CONCATENATE("R9C",'Mapa de Riesgos'!$O$63),"")</f>
        <v/>
      </c>
      <c r="Z14" s="53" t="str">
        <f>IF(AND('Mapa de Riesgos'!$Y$64="Muy Alta",'Mapa de Riesgos'!$AA$64="Moderado"),CONCATENATE("R9C",'Mapa de Riesgos'!$O$64),"")</f>
        <v/>
      </c>
      <c r="AA14" s="54" t="str">
        <f>IF(AND('Mapa de Riesgos'!$Y$65="Muy Alta",'Mapa de Riesgos'!$AA$65="Moderado"),CONCATENATE("R9C",'Mapa de Riesgos'!$O$65),"")</f>
        <v/>
      </c>
      <c r="AB14" s="52" t="str">
        <f>IF(AND('Mapa de Riesgos'!$Y$60="Muy Alta",'Mapa de Riesgos'!$AA$60="Mayor"),CONCATENATE("R9C",'Mapa de Riesgos'!$O$60),"")</f>
        <v/>
      </c>
      <c r="AC14" s="53" t="str">
        <f>IF(AND('Mapa de Riesgos'!$Y$61="Muy Alta",'Mapa de Riesgos'!$AA$61="Mayor"),CONCATENATE("R9C",'Mapa de Riesgos'!$O$61),"")</f>
        <v/>
      </c>
      <c r="AD14" s="53" t="str">
        <f>IF(AND('Mapa de Riesgos'!$Y$62="Muy Alta",'Mapa de Riesgos'!$AA$62="Mayor"),CONCATENATE("R9C",'Mapa de Riesgos'!$O$62),"")</f>
        <v/>
      </c>
      <c r="AE14" s="53" t="str">
        <f>IF(AND('Mapa de Riesgos'!$Y$63="Muy Alta",'Mapa de Riesgos'!$AA$63="Mayor"),CONCATENATE("R9C",'Mapa de Riesgos'!$O$63),"")</f>
        <v/>
      </c>
      <c r="AF14" s="53" t="str">
        <f>IF(AND('Mapa de Riesgos'!$Y$64="Muy Alta",'Mapa de Riesgos'!$AA$64="Mayor"),CONCATENATE("R9C",'Mapa de Riesgos'!$O$64),"")</f>
        <v/>
      </c>
      <c r="AG14" s="54" t="str">
        <f>IF(AND('Mapa de Riesgos'!$Y$65="Muy Alta",'Mapa de Riesgos'!$AA$65="Mayor"),CONCATENATE("R9C",'Mapa de Riesgos'!$O$65),"")</f>
        <v/>
      </c>
      <c r="AH14" s="55" t="str">
        <f>IF(AND('Mapa de Riesgos'!$Y$60="Muy Alta",'Mapa de Riesgos'!$AA$60="Catastrófico"),CONCATENATE("R9C",'Mapa de Riesgos'!$O$60),"")</f>
        <v/>
      </c>
      <c r="AI14" s="56" t="str">
        <f>IF(AND('Mapa de Riesgos'!$Y$61="Muy Alta",'Mapa de Riesgos'!$AA$61="Catastrófico"),CONCATENATE("R9C",'Mapa de Riesgos'!$O$61),"")</f>
        <v/>
      </c>
      <c r="AJ14" s="56" t="str">
        <f>IF(AND('Mapa de Riesgos'!$Y$62="Muy Alta",'Mapa de Riesgos'!$AA$62="Catastrófico"),CONCATENATE("R9C",'Mapa de Riesgos'!$O$62),"")</f>
        <v/>
      </c>
      <c r="AK14" s="56" t="str">
        <f>IF(AND('Mapa de Riesgos'!$Y$63="Muy Alta",'Mapa de Riesgos'!$AA$63="Catastrófico"),CONCATENATE("R9C",'Mapa de Riesgos'!$O$63),"")</f>
        <v/>
      </c>
      <c r="AL14" s="56" t="str">
        <f>IF(AND('Mapa de Riesgos'!$Y$64="Muy Alta",'Mapa de Riesgos'!$AA$64="Catastrófico"),CONCATENATE("R9C",'Mapa de Riesgos'!$O$64),"")</f>
        <v/>
      </c>
      <c r="AM14" s="57" t="str">
        <f>IF(AND('Mapa de Riesgos'!$Y$65="Muy Alta",'Mapa de Riesgos'!$AA$65="Catastrófico"),CONCATENATE("R9C",'Mapa de Riesgos'!$O$65),"")</f>
        <v/>
      </c>
      <c r="AN14" s="83"/>
      <c r="AO14" s="552"/>
      <c r="AP14" s="553"/>
      <c r="AQ14" s="553"/>
      <c r="AR14" s="553"/>
      <c r="AS14" s="553"/>
      <c r="AT14" s="554"/>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row>
    <row r="15" spans="1:91" ht="15.75" customHeight="1" thickBot="1" x14ac:dyDescent="0.3">
      <c r="A15" s="83"/>
      <c r="B15" s="447"/>
      <c r="C15" s="447"/>
      <c r="D15" s="448"/>
      <c r="E15" s="547"/>
      <c r="F15" s="548"/>
      <c r="G15" s="548"/>
      <c r="H15" s="548"/>
      <c r="I15" s="562"/>
      <c r="J15" s="58" t="str">
        <f>IF(AND('Mapa de Riesgos'!$Y$66="Muy Alta",'Mapa de Riesgos'!$AA$66="Leve"),CONCATENATE("R10C",'Mapa de Riesgos'!$O$66),"")</f>
        <v/>
      </c>
      <c r="K15" s="59" t="str">
        <f>IF(AND('Mapa de Riesgos'!$Y$67="Muy Alta",'Mapa de Riesgos'!$AA$67="Leve"),CONCATENATE("R10C",'Mapa de Riesgos'!$O$67),"")</f>
        <v/>
      </c>
      <c r="L15" s="59" t="str">
        <f>IF(AND('Mapa de Riesgos'!$Y$68="Muy Alta",'Mapa de Riesgos'!$AA$68="Leve"),CONCATENATE("R10C",'Mapa de Riesgos'!$O$68),"")</f>
        <v/>
      </c>
      <c r="M15" s="59" t="str">
        <f>IF(AND('Mapa de Riesgos'!$Y$69="Muy Alta",'Mapa de Riesgos'!$AA$69="Leve"),CONCATENATE("R10C",'Mapa de Riesgos'!$O$69),"")</f>
        <v/>
      </c>
      <c r="N15" s="59" t="str">
        <f>IF(AND('Mapa de Riesgos'!$Y$70="Muy Alta",'Mapa de Riesgos'!$AA$70="Leve"),CONCATENATE("R10C",'Mapa de Riesgos'!$O$70),"")</f>
        <v/>
      </c>
      <c r="O15" s="60" t="str">
        <f>IF(AND('Mapa de Riesgos'!$Y$71="Muy Alta",'Mapa de Riesgos'!$AA$71="Leve"),CONCATENATE("R10C",'Mapa de Riesgos'!$O$71),"")</f>
        <v/>
      </c>
      <c r="P15" s="52" t="str">
        <f>IF(AND('Mapa de Riesgos'!$Y$66="Muy Alta",'Mapa de Riesgos'!$AA$66="Menor"),CONCATENATE("R10C",'Mapa de Riesgos'!$O$66),"")</f>
        <v/>
      </c>
      <c r="Q15" s="53" t="str">
        <f>IF(AND('Mapa de Riesgos'!$Y$67="Muy Alta",'Mapa de Riesgos'!$AA$67="Menor"),CONCATENATE("R10C",'Mapa de Riesgos'!$O$67),"")</f>
        <v/>
      </c>
      <c r="R15" s="53" t="str">
        <f>IF(AND('Mapa de Riesgos'!$Y$68="Muy Alta",'Mapa de Riesgos'!$AA$68="Menor"),CONCATENATE("R10C",'Mapa de Riesgos'!$O$68),"")</f>
        <v/>
      </c>
      <c r="S15" s="53" t="str">
        <f>IF(AND('Mapa de Riesgos'!$Y$69="Muy Alta",'Mapa de Riesgos'!$AA$69="Menor"),CONCATENATE("R10C",'Mapa de Riesgos'!$O$69),"")</f>
        <v/>
      </c>
      <c r="T15" s="53" t="str">
        <f>IF(AND('Mapa de Riesgos'!$Y$70="Muy Alta",'Mapa de Riesgos'!$AA$70="Menor"),CONCATENATE("R10C",'Mapa de Riesgos'!$O$70),"")</f>
        <v/>
      </c>
      <c r="U15" s="54" t="str">
        <f>IF(AND('Mapa de Riesgos'!$Y$71="Muy Alta",'Mapa de Riesgos'!$AA$71="Menor"),CONCATENATE("R10C",'Mapa de Riesgos'!$O$71),"")</f>
        <v/>
      </c>
      <c r="V15" s="58" t="str">
        <f>IF(AND('Mapa de Riesgos'!$Y$66="Muy Alta",'Mapa de Riesgos'!$AA$66="Moderado"),CONCATENATE("R10C",'Mapa de Riesgos'!$O$66),"")</f>
        <v/>
      </c>
      <c r="W15" s="59" t="str">
        <f>IF(AND('Mapa de Riesgos'!$Y$67="Muy Alta",'Mapa de Riesgos'!$AA$67="Moderado"),CONCATENATE("R10C",'Mapa de Riesgos'!$O$67),"")</f>
        <v/>
      </c>
      <c r="X15" s="59" t="str">
        <f>IF(AND('Mapa de Riesgos'!$Y$68="Muy Alta",'Mapa de Riesgos'!$AA$68="Moderado"),CONCATENATE("R10C",'Mapa de Riesgos'!$O$68),"")</f>
        <v/>
      </c>
      <c r="Y15" s="59" t="str">
        <f>IF(AND('Mapa de Riesgos'!$Y$69="Muy Alta",'Mapa de Riesgos'!$AA$69="Moderado"),CONCATENATE("R10C",'Mapa de Riesgos'!$O$69),"")</f>
        <v/>
      </c>
      <c r="Z15" s="59" t="str">
        <f>IF(AND('Mapa de Riesgos'!$Y$70="Muy Alta",'Mapa de Riesgos'!$AA$70="Moderado"),CONCATENATE("R10C",'Mapa de Riesgos'!$O$70),"")</f>
        <v/>
      </c>
      <c r="AA15" s="60" t="str">
        <f>IF(AND('Mapa de Riesgos'!$Y$71="Muy Alta",'Mapa de Riesgos'!$AA$71="Moderado"),CONCATENATE("R10C",'Mapa de Riesgos'!$O$71),"")</f>
        <v/>
      </c>
      <c r="AB15" s="52" t="str">
        <f>IF(AND('Mapa de Riesgos'!$Y$66="Muy Alta",'Mapa de Riesgos'!$AA$66="Mayor"),CONCATENATE("R10C",'Mapa de Riesgos'!$O$66),"")</f>
        <v/>
      </c>
      <c r="AC15" s="53" t="str">
        <f>IF(AND('Mapa de Riesgos'!$Y$67="Muy Alta",'Mapa de Riesgos'!$AA$67="Mayor"),CONCATENATE("R10C",'Mapa de Riesgos'!$O$67),"")</f>
        <v/>
      </c>
      <c r="AD15" s="53" t="str">
        <f>IF(AND('Mapa de Riesgos'!$Y$68="Muy Alta",'Mapa de Riesgos'!$AA$68="Mayor"),CONCATENATE("R10C",'Mapa de Riesgos'!$O$68),"")</f>
        <v/>
      </c>
      <c r="AE15" s="53" t="str">
        <f>IF(AND('Mapa de Riesgos'!$Y$69="Muy Alta",'Mapa de Riesgos'!$AA$69="Mayor"),CONCATENATE("R10C",'Mapa de Riesgos'!$O$69),"")</f>
        <v/>
      </c>
      <c r="AF15" s="53" t="str">
        <f>IF(AND('Mapa de Riesgos'!$Y$70="Muy Alta",'Mapa de Riesgos'!$AA$70="Mayor"),CONCATENATE("R10C",'Mapa de Riesgos'!$O$70),"")</f>
        <v/>
      </c>
      <c r="AG15" s="54" t="str">
        <f>IF(AND('Mapa de Riesgos'!$Y$71="Muy Alta",'Mapa de Riesgos'!$AA$71="Mayor"),CONCATENATE("R10C",'Mapa de Riesgos'!$O$71),"")</f>
        <v/>
      </c>
      <c r="AH15" s="61" t="str">
        <f>IF(AND('Mapa de Riesgos'!$Y$66="Muy Alta",'Mapa de Riesgos'!$AA$66="Catastrófico"),CONCATENATE("R10C",'Mapa de Riesgos'!$O$66),"")</f>
        <v/>
      </c>
      <c r="AI15" s="62" t="str">
        <f>IF(AND('Mapa de Riesgos'!$Y$67="Muy Alta",'Mapa de Riesgos'!$AA$67="Catastrófico"),CONCATENATE("R10C",'Mapa de Riesgos'!$O$67),"")</f>
        <v/>
      </c>
      <c r="AJ15" s="62" t="str">
        <f>IF(AND('Mapa de Riesgos'!$Y$68="Muy Alta",'Mapa de Riesgos'!$AA$68="Catastrófico"),CONCATENATE("R10C",'Mapa de Riesgos'!$O$68),"")</f>
        <v/>
      </c>
      <c r="AK15" s="62" t="str">
        <f>IF(AND('Mapa de Riesgos'!$Y$69="Muy Alta",'Mapa de Riesgos'!$AA$69="Catastrófico"),CONCATENATE("R10C",'Mapa de Riesgos'!$O$69),"")</f>
        <v/>
      </c>
      <c r="AL15" s="62" t="str">
        <f>IF(AND('Mapa de Riesgos'!$Y$70="Muy Alta",'Mapa de Riesgos'!$AA$70="Catastrófico"),CONCATENATE("R10C",'Mapa de Riesgos'!$O$70),"")</f>
        <v/>
      </c>
      <c r="AM15" s="63" t="str">
        <f>IF(AND('Mapa de Riesgos'!$Y$71="Muy Alta",'Mapa de Riesgos'!$AA$71="Catastrófico"),CONCATENATE("R10C",'Mapa de Riesgos'!$O$71),"")</f>
        <v/>
      </c>
      <c r="AN15" s="83"/>
      <c r="AO15" s="555"/>
      <c r="AP15" s="556"/>
      <c r="AQ15" s="556"/>
      <c r="AR15" s="556"/>
      <c r="AS15" s="556"/>
      <c r="AT15" s="557"/>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row>
    <row r="16" spans="1:91" ht="15" customHeight="1" x14ac:dyDescent="0.25">
      <c r="A16" s="83"/>
      <c r="B16" s="447"/>
      <c r="C16" s="447"/>
      <c r="D16" s="448"/>
      <c r="E16" s="542" t="s">
        <v>175</v>
      </c>
      <c r="F16" s="543"/>
      <c r="G16" s="543"/>
      <c r="H16" s="543"/>
      <c r="I16" s="543"/>
      <c r="J16" s="64" t="str">
        <f>IF(AND('Mapa de Riesgos'!$Y$12="Alta",'Mapa de Riesgos'!$AA$12="Leve"),CONCATENATE("R1C",'Mapa de Riesgos'!$O$12),"")</f>
        <v/>
      </c>
      <c r="K16" s="65" t="str">
        <f>IF(AND('Mapa de Riesgos'!$Y$13="Alta",'Mapa de Riesgos'!$AA$13="Leve"),CONCATENATE("R1C",'Mapa de Riesgos'!$O$13),"")</f>
        <v/>
      </c>
      <c r="L16" s="65" t="str">
        <f>IF(AND('Mapa de Riesgos'!$Y$14="Alta",'Mapa de Riesgos'!$AA$14="Leve"),CONCATENATE("R1C",'Mapa de Riesgos'!$O$14),"")</f>
        <v/>
      </c>
      <c r="M16" s="65" t="str">
        <f>IF(AND('Mapa de Riesgos'!$Y$15="Alta",'Mapa de Riesgos'!$AA$15="Leve"),CONCATENATE("R1C",'Mapa de Riesgos'!$O$15),"")</f>
        <v/>
      </c>
      <c r="N16" s="65" t="str">
        <f>IF(AND('Mapa de Riesgos'!$Y$16="Alta",'Mapa de Riesgos'!$AA$16="Leve"),CONCATENATE("R1C",'Mapa de Riesgos'!$O$16),"")</f>
        <v/>
      </c>
      <c r="O16" s="66" t="str">
        <f>IF(AND('Mapa de Riesgos'!$Y$17="Alta",'Mapa de Riesgos'!$AA$17="Leve"),CONCATENATE("R1C",'Mapa de Riesgos'!$O$17),"")</f>
        <v/>
      </c>
      <c r="P16" s="64" t="str">
        <f>IF(AND('Mapa de Riesgos'!$Y$12="Alta",'Mapa de Riesgos'!$AA$12="Menor"),CONCATENATE("R1C",'Mapa de Riesgos'!$O$12),"")</f>
        <v/>
      </c>
      <c r="Q16" s="65" t="str">
        <f>IF(AND('Mapa de Riesgos'!$Y$13="Alta",'Mapa de Riesgos'!$AA$13="Menor"),CONCATENATE("R1C",'Mapa de Riesgos'!$O$13),"")</f>
        <v/>
      </c>
      <c r="R16" s="65" t="str">
        <f>IF(AND('Mapa de Riesgos'!$Y$14="Alta",'Mapa de Riesgos'!$AA$14="Menor"),CONCATENATE("R1C",'Mapa de Riesgos'!$O$14),"")</f>
        <v/>
      </c>
      <c r="S16" s="65" t="str">
        <f>IF(AND('Mapa de Riesgos'!$Y$15="Alta",'Mapa de Riesgos'!$AA$15="Menor"),CONCATENATE("R1C",'Mapa de Riesgos'!$O$15),"")</f>
        <v/>
      </c>
      <c r="T16" s="65" t="str">
        <f>IF(AND('Mapa de Riesgos'!$Y$16="Alta",'Mapa de Riesgos'!$AA$16="Menor"),CONCATENATE("R1C",'Mapa de Riesgos'!$O$16),"")</f>
        <v/>
      </c>
      <c r="U16" s="66" t="str">
        <f>IF(AND('Mapa de Riesgos'!$Y$17="Alta",'Mapa de Riesgos'!$AA$17="Menor"),CONCATENATE("R1C",'Mapa de Riesgos'!$O$17),"")</f>
        <v/>
      </c>
      <c r="V16" s="46" t="str">
        <f>IF(AND('Mapa de Riesgos'!$Y$12="Alta",'Mapa de Riesgos'!$AA$12="Moderado"),CONCATENATE("R1C",'Mapa de Riesgos'!$O$12),"")</f>
        <v/>
      </c>
      <c r="W16" s="47" t="str">
        <f>IF(AND('Mapa de Riesgos'!$Y$13="Alta",'Mapa de Riesgos'!$AA$13="Moderado"),CONCATENATE("R1C",'Mapa de Riesgos'!$O$13),"")</f>
        <v/>
      </c>
      <c r="X16" s="47" t="str">
        <f>IF(AND('Mapa de Riesgos'!$Y$14="Alta",'Mapa de Riesgos'!$AA$14="Moderado"),CONCATENATE("R1C",'Mapa de Riesgos'!$O$14),"")</f>
        <v/>
      </c>
      <c r="Y16" s="47" t="str">
        <f>IF(AND('Mapa de Riesgos'!$Y$15="Alta",'Mapa de Riesgos'!$AA$15="Moderado"),CONCATENATE("R1C",'Mapa de Riesgos'!$O$15),"")</f>
        <v/>
      </c>
      <c r="Z16" s="47" t="str">
        <f>IF(AND('Mapa de Riesgos'!$Y$16="Alta",'Mapa de Riesgos'!$AA$16="Moderado"),CONCATENATE("R1C",'Mapa de Riesgos'!$O$16),"")</f>
        <v/>
      </c>
      <c r="AA16" s="48" t="str">
        <f>IF(AND('Mapa de Riesgos'!$Y$17="Alta",'Mapa de Riesgos'!$AA$17="Moderado"),CONCATENATE("R1C",'Mapa de Riesgos'!$O$17),"")</f>
        <v/>
      </c>
      <c r="AB16" s="46" t="str">
        <f>IF(AND('Mapa de Riesgos'!$Y$12="Alta",'Mapa de Riesgos'!$AA$12="Mayor"),CONCATENATE("R1C",'Mapa de Riesgos'!$O$12),"")</f>
        <v/>
      </c>
      <c r="AC16" s="47" t="str">
        <f>IF(AND('Mapa de Riesgos'!$Y$13="Alta",'Mapa de Riesgos'!$AA$13="Mayor"),CONCATENATE("R1C",'Mapa de Riesgos'!$O$13),"")</f>
        <v/>
      </c>
      <c r="AD16" s="47" t="str">
        <f>IF(AND('Mapa de Riesgos'!$Y$14="Alta",'Mapa de Riesgos'!$AA$14="Mayor"),CONCATENATE("R1C",'Mapa de Riesgos'!$O$14),"")</f>
        <v/>
      </c>
      <c r="AE16" s="47" t="str">
        <f>IF(AND('Mapa de Riesgos'!$Y$15="Alta",'Mapa de Riesgos'!$AA$15="Mayor"),CONCATENATE("R1C",'Mapa de Riesgos'!$O$15),"")</f>
        <v/>
      </c>
      <c r="AF16" s="47" t="str">
        <f>IF(AND('Mapa de Riesgos'!$Y$16="Alta",'Mapa de Riesgos'!$AA$16="Mayor"),CONCATENATE("R1C",'Mapa de Riesgos'!$O$16),"")</f>
        <v/>
      </c>
      <c r="AG16" s="48" t="str">
        <f>IF(AND('Mapa de Riesgos'!$Y$17="Alta",'Mapa de Riesgos'!$AA$17="Mayor"),CONCATENATE("R1C",'Mapa de Riesgos'!$O$17),"")</f>
        <v/>
      </c>
      <c r="AH16" s="49" t="str">
        <f>IF(AND('Mapa de Riesgos'!$Y$12="Alta",'Mapa de Riesgos'!$AA$12="Catastrófico"),CONCATENATE("R1C",'Mapa de Riesgos'!$O$12),"")</f>
        <v/>
      </c>
      <c r="AI16" s="50" t="str">
        <f>IF(AND('Mapa de Riesgos'!$Y$13="Alta",'Mapa de Riesgos'!$AA$13="Catastrófico"),CONCATENATE("R1C",'Mapa de Riesgos'!$O$13),"")</f>
        <v/>
      </c>
      <c r="AJ16" s="50" t="str">
        <f>IF(AND('Mapa de Riesgos'!$Y$14="Alta",'Mapa de Riesgos'!$AA$14="Catastrófico"),CONCATENATE("R1C",'Mapa de Riesgos'!$O$14),"")</f>
        <v/>
      </c>
      <c r="AK16" s="50" t="str">
        <f>IF(AND('Mapa de Riesgos'!$Y$15="Alta",'Mapa de Riesgos'!$AA$15="Catastrófico"),CONCATENATE("R1C",'Mapa de Riesgos'!$O$15),"")</f>
        <v/>
      </c>
      <c r="AL16" s="50" t="str">
        <f>IF(AND('Mapa de Riesgos'!$Y$16="Alta",'Mapa de Riesgos'!$AA$16="Catastrófico"),CONCATENATE("R1C",'Mapa de Riesgos'!$O$16),"")</f>
        <v/>
      </c>
      <c r="AM16" s="51" t="str">
        <f>IF(AND('Mapa de Riesgos'!$Y$17="Alta",'Mapa de Riesgos'!$AA$17="Catastrófico"),CONCATENATE("R1C",'Mapa de Riesgos'!$O$17),"")</f>
        <v/>
      </c>
      <c r="AN16" s="83"/>
      <c r="AO16" s="533" t="s">
        <v>176</v>
      </c>
      <c r="AP16" s="534"/>
      <c r="AQ16" s="534"/>
      <c r="AR16" s="534"/>
      <c r="AS16" s="534"/>
      <c r="AT16" s="535"/>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row>
    <row r="17" spans="1:76" ht="15" customHeight="1" x14ac:dyDescent="0.25">
      <c r="A17" s="83"/>
      <c r="B17" s="447"/>
      <c r="C17" s="447"/>
      <c r="D17" s="448"/>
      <c r="E17" s="544"/>
      <c r="F17" s="545"/>
      <c r="G17" s="545"/>
      <c r="H17" s="545"/>
      <c r="I17" s="545"/>
      <c r="J17" s="67" t="str">
        <f>IF(AND('Mapa de Riesgos'!$Y$18="Alta",'Mapa de Riesgos'!$AA$18="Leve"),CONCATENATE("R2C",'Mapa de Riesgos'!$O$18),"")</f>
        <v/>
      </c>
      <c r="K17" s="68" t="str">
        <f>IF(AND('Mapa de Riesgos'!$Y$19="Alta",'Mapa de Riesgos'!$AA$19="Leve"),CONCATENATE("R2C",'Mapa de Riesgos'!$O$19),"")</f>
        <v/>
      </c>
      <c r="L17" s="68" t="str">
        <f>IF(AND('Mapa de Riesgos'!$Y$20="Alta",'Mapa de Riesgos'!$AA$20="Leve"),CONCATENATE("R2C",'Mapa de Riesgos'!$O$20),"")</f>
        <v/>
      </c>
      <c r="M17" s="68" t="str">
        <f>IF(AND('Mapa de Riesgos'!$Y$21="Alta",'Mapa de Riesgos'!$AA$21="Leve"),CONCATENATE("R2C",'Mapa de Riesgos'!$O$21),"")</f>
        <v/>
      </c>
      <c r="N17" s="68" t="str">
        <f>IF(AND('Mapa de Riesgos'!$Y$22="Alta",'Mapa de Riesgos'!$AA$22="Leve"),CONCATENATE("R2C",'Mapa de Riesgos'!$O$22),"")</f>
        <v/>
      </c>
      <c r="O17" s="69" t="str">
        <f>IF(AND('Mapa de Riesgos'!$Y$23="Alta",'Mapa de Riesgos'!$AA$23="Leve"),CONCATENATE("R2C",'Mapa de Riesgos'!$O$23),"")</f>
        <v/>
      </c>
      <c r="P17" s="67" t="str">
        <f>IF(AND('Mapa de Riesgos'!$Y$18="Alta",'Mapa de Riesgos'!$AA$18="Menor"),CONCATENATE("R2C",'Mapa de Riesgos'!$O$18),"")</f>
        <v/>
      </c>
      <c r="Q17" s="68" t="str">
        <f>IF(AND('Mapa de Riesgos'!$Y$19="Alta",'Mapa de Riesgos'!$AA$19="Menor"),CONCATENATE("R2C",'Mapa de Riesgos'!$O$19),"")</f>
        <v/>
      </c>
      <c r="R17" s="68" t="str">
        <f>IF(AND('Mapa de Riesgos'!$Y$20="Alta",'Mapa de Riesgos'!$AA$20="Menor"),CONCATENATE("R2C",'Mapa de Riesgos'!$O$20),"")</f>
        <v/>
      </c>
      <c r="S17" s="68" t="str">
        <f>IF(AND('Mapa de Riesgos'!$Y$21="Alta",'Mapa de Riesgos'!$AA$21="Menor"),CONCATENATE("R2C",'Mapa de Riesgos'!$O$21),"")</f>
        <v/>
      </c>
      <c r="T17" s="68" t="str">
        <f>IF(AND('Mapa de Riesgos'!$Y$22="Alta",'Mapa de Riesgos'!$AA$22="Menor"),CONCATENATE("R2C",'Mapa de Riesgos'!$O$22),"")</f>
        <v/>
      </c>
      <c r="U17" s="69" t="str">
        <f>IF(AND('Mapa de Riesgos'!$Y$23="Alta",'Mapa de Riesgos'!$AA$23="Menor"),CONCATENATE("R2C",'Mapa de Riesgos'!$O$23),"")</f>
        <v/>
      </c>
      <c r="V17" s="52" t="str">
        <f>IF(AND('Mapa de Riesgos'!$Y$18="Alta",'Mapa de Riesgos'!$AA$18="Moderado"),CONCATENATE("R2C",'Mapa de Riesgos'!$O$18),"")</f>
        <v/>
      </c>
      <c r="W17" s="53" t="str">
        <f>IF(AND('Mapa de Riesgos'!$Y$19="Alta",'Mapa de Riesgos'!$AA$19="Moderado"),CONCATENATE("R2C",'Mapa de Riesgos'!$O$19),"")</f>
        <v/>
      </c>
      <c r="X17" s="53" t="str">
        <f>IF(AND('Mapa de Riesgos'!$Y$20="Alta",'Mapa de Riesgos'!$AA$20="Moderado"),CONCATENATE("R2C",'Mapa de Riesgos'!$O$20),"")</f>
        <v/>
      </c>
      <c r="Y17" s="53" t="str">
        <f>IF(AND('Mapa de Riesgos'!$Y$21="Alta",'Mapa de Riesgos'!$AA$21="Moderado"),CONCATENATE("R2C",'Mapa de Riesgos'!$O$21),"")</f>
        <v/>
      </c>
      <c r="Z17" s="53" t="str">
        <f>IF(AND('Mapa de Riesgos'!$Y$22="Alta",'Mapa de Riesgos'!$AA$22="Moderado"),CONCATENATE("R2C",'Mapa de Riesgos'!$O$22),"")</f>
        <v/>
      </c>
      <c r="AA17" s="54" t="str">
        <f>IF(AND('Mapa de Riesgos'!$Y$23="Alta",'Mapa de Riesgos'!$AA$23="Moderado"),CONCATENATE("R2C",'Mapa de Riesgos'!$O$23),"")</f>
        <v/>
      </c>
      <c r="AB17" s="52" t="str">
        <f>IF(AND('Mapa de Riesgos'!$Y$18="Alta",'Mapa de Riesgos'!$AA$18="Mayor"),CONCATENATE("R2C",'Mapa de Riesgos'!$O$18),"")</f>
        <v/>
      </c>
      <c r="AC17" s="53" t="str">
        <f>IF(AND('Mapa de Riesgos'!$Y$19="Alta",'Mapa de Riesgos'!$AA$19="Mayor"),CONCATENATE("R2C",'Mapa de Riesgos'!$O$19),"")</f>
        <v/>
      </c>
      <c r="AD17" s="53" t="str">
        <f>IF(AND('Mapa de Riesgos'!$Y$20="Alta",'Mapa de Riesgos'!$AA$20="Mayor"),CONCATENATE("R2C",'Mapa de Riesgos'!$O$20),"")</f>
        <v/>
      </c>
      <c r="AE17" s="53" t="str">
        <f>IF(AND('Mapa de Riesgos'!$Y$21="Alta",'Mapa de Riesgos'!$AA$21="Mayor"),CONCATENATE("R2C",'Mapa de Riesgos'!$O$21),"")</f>
        <v/>
      </c>
      <c r="AF17" s="53" t="str">
        <f>IF(AND('Mapa de Riesgos'!$Y$22="Alta",'Mapa de Riesgos'!$AA$22="Mayor"),CONCATENATE("R2C",'Mapa de Riesgos'!$O$22),"")</f>
        <v/>
      </c>
      <c r="AG17" s="54" t="str">
        <f>IF(AND('Mapa de Riesgos'!$Y$23="Alta",'Mapa de Riesgos'!$AA$23="Mayor"),CONCATENATE("R2C",'Mapa de Riesgos'!$O$23),"")</f>
        <v/>
      </c>
      <c r="AH17" s="55" t="str">
        <f>IF(AND('Mapa de Riesgos'!$Y$18="Alta",'Mapa de Riesgos'!$AA$18="Catastrófico"),CONCATENATE("R2C",'Mapa de Riesgos'!$O$18),"")</f>
        <v/>
      </c>
      <c r="AI17" s="56" t="str">
        <f>IF(AND('Mapa de Riesgos'!$Y$19="Alta",'Mapa de Riesgos'!$AA$19="Catastrófico"),CONCATENATE("R2C",'Mapa de Riesgos'!$O$19),"")</f>
        <v/>
      </c>
      <c r="AJ17" s="56" t="str">
        <f>IF(AND('Mapa de Riesgos'!$Y$20="Alta",'Mapa de Riesgos'!$AA$20="Catastrófico"),CONCATENATE("R2C",'Mapa de Riesgos'!$O$20),"")</f>
        <v/>
      </c>
      <c r="AK17" s="56" t="str">
        <f>IF(AND('Mapa de Riesgos'!$Y$21="Alta",'Mapa de Riesgos'!$AA$21="Catastrófico"),CONCATENATE("R2C",'Mapa de Riesgos'!$O$21),"")</f>
        <v/>
      </c>
      <c r="AL17" s="56" t="str">
        <f>IF(AND('Mapa de Riesgos'!$Y$22="Alta",'Mapa de Riesgos'!$AA$22="Catastrófico"),CONCATENATE("R2C",'Mapa de Riesgos'!$O$22),"")</f>
        <v/>
      </c>
      <c r="AM17" s="57" t="str">
        <f>IF(AND('Mapa de Riesgos'!$Y$23="Alta",'Mapa de Riesgos'!$AA$23="Catastrófico"),CONCATENATE("R2C",'Mapa de Riesgos'!$O$23),"")</f>
        <v/>
      </c>
      <c r="AN17" s="83"/>
      <c r="AO17" s="536"/>
      <c r="AP17" s="537"/>
      <c r="AQ17" s="537"/>
      <c r="AR17" s="537"/>
      <c r="AS17" s="537"/>
      <c r="AT17" s="538"/>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row>
    <row r="18" spans="1:76" ht="15" customHeight="1" x14ac:dyDescent="0.25">
      <c r="A18" s="83"/>
      <c r="B18" s="447"/>
      <c r="C18" s="447"/>
      <c r="D18" s="448"/>
      <c r="E18" s="546"/>
      <c r="F18" s="545"/>
      <c r="G18" s="545"/>
      <c r="H18" s="545"/>
      <c r="I18" s="545"/>
      <c r="J18" s="67" t="str">
        <f>IF(AND('Mapa de Riesgos'!$Y$24="Alta",'Mapa de Riesgos'!$AA$24="Leve"),CONCATENATE("R3C",'Mapa de Riesgos'!$O$24),"")</f>
        <v/>
      </c>
      <c r="K18" s="68" t="str">
        <f>IF(AND('Mapa de Riesgos'!$Y$25="Alta",'Mapa de Riesgos'!$AA$25="Leve"),CONCATENATE("R3C",'Mapa de Riesgos'!$O$25),"")</f>
        <v/>
      </c>
      <c r="L18" s="68" t="str">
        <f>IF(AND('Mapa de Riesgos'!$Y$26="Alta",'Mapa de Riesgos'!$AA$26="Leve"),CONCATENATE("R3C",'Mapa de Riesgos'!$O$26),"")</f>
        <v/>
      </c>
      <c r="M18" s="68" t="str">
        <f>IF(AND('Mapa de Riesgos'!$Y$27="Alta",'Mapa de Riesgos'!$AA$27="Leve"),CONCATENATE("R3C",'Mapa de Riesgos'!$O$27),"")</f>
        <v/>
      </c>
      <c r="N18" s="68" t="str">
        <f>IF(AND('Mapa de Riesgos'!$Y$28="Alta",'Mapa de Riesgos'!$AA$28="Leve"),CONCATENATE("R3C",'Mapa de Riesgos'!$O$28),"")</f>
        <v/>
      </c>
      <c r="O18" s="69" t="str">
        <f>IF(AND('Mapa de Riesgos'!$Y$29="Alta",'Mapa de Riesgos'!$AA$29="Leve"),CONCATENATE("R3C",'Mapa de Riesgos'!$O$29),"")</f>
        <v/>
      </c>
      <c r="P18" s="67" t="str">
        <f>IF(AND('Mapa de Riesgos'!$Y$24="Alta",'Mapa de Riesgos'!$AA$24="Menor"),CONCATENATE("R3C",'Mapa de Riesgos'!$O$24),"")</f>
        <v/>
      </c>
      <c r="Q18" s="68" t="str">
        <f>IF(AND('Mapa de Riesgos'!$Y$25="Alta",'Mapa de Riesgos'!$AA$25="Menor"),CONCATENATE("R3C",'Mapa de Riesgos'!$O$25),"")</f>
        <v/>
      </c>
      <c r="R18" s="68" t="str">
        <f>IF(AND('Mapa de Riesgos'!$Y$26="Alta",'Mapa de Riesgos'!$AA$26="Menor"),CONCATENATE("R3C",'Mapa de Riesgos'!$O$26),"")</f>
        <v/>
      </c>
      <c r="S18" s="68" t="str">
        <f>IF(AND('Mapa de Riesgos'!$Y$27="Alta",'Mapa de Riesgos'!$AA$27="Menor"),CONCATENATE("R3C",'Mapa de Riesgos'!$O$27),"")</f>
        <v/>
      </c>
      <c r="T18" s="68" t="str">
        <f>IF(AND('Mapa de Riesgos'!$Y$28="Alta",'Mapa de Riesgos'!$AA$28="Menor"),CONCATENATE("R3C",'Mapa de Riesgos'!$O$28),"")</f>
        <v/>
      </c>
      <c r="U18" s="69" t="str">
        <f>IF(AND('Mapa de Riesgos'!$Y$29="Alta",'Mapa de Riesgos'!$AA$29="Menor"),CONCATENATE("R3C",'Mapa de Riesgos'!$O$29),"")</f>
        <v/>
      </c>
      <c r="V18" s="52" t="str">
        <f>IF(AND('Mapa de Riesgos'!$Y$24="Alta",'Mapa de Riesgos'!$AA$24="Moderado"),CONCATENATE("R3C",'Mapa de Riesgos'!$O$24),"")</f>
        <v/>
      </c>
      <c r="W18" s="53" t="str">
        <f>IF(AND('Mapa de Riesgos'!$Y$25="Alta",'Mapa de Riesgos'!$AA$25="Moderado"),CONCATENATE("R3C",'Mapa de Riesgos'!$O$25),"")</f>
        <v/>
      </c>
      <c r="X18" s="53" t="str">
        <f>IF(AND('Mapa de Riesgos'!$Y$26="Alta",'Mapa de Riesgos'!$AA$26="Moderado"),CONCATENATE("R3C",'Mapa de Riesgos'!$O$26),"")</f>
        <v/>
      </c>
      <c r="Y18" s="53" t="str">
        <f>IF(AND('Mapa de Riesgos'!$Y$27="Alta",'Mapa de Riesgos'!$AA$27="Moderado"),CONCATENATE("R3C",'Mapa de Riesgos'!$O$27),"")</f>
        <v/>
      </c>
      <c r="Z18" s="53" t="str">
        <f>IF(AND('Mapa de Riesgos'!$Y$28="Alta",'Mapa de Riesgos'!$AA$28="Moderado"),CONCATENATE("R3C",'Mapa de Riesgos'!$O$28),"")</f>
        <v/>
      </c>
      <c r="AA18" s="54" t="str">
        <f>IF(AND('Mapa de Riesgos'!$Y$29="Alta",'Mapa de Riesgos'!$AA$29="Moderado"),CONCATENATE("R3C",'Mapa de Riesgos'!$O$29),"")</f>
        <v/>
      </c>
      <c r="AB18" s="52" t="str">
        <f>IF(AND('Mapa de Riesgos'!$Y$24="Alta",'Mapa de Riesgos'!$AA$24="Mayor"),CONCATENATE("R3C",'Mapa de Riesgos'!$O$24),"")</f>
        <v/>
      </c>
      <c r="AC18" s="53" t="str">
        <f>IF(AND('Mapa de Riesgos'!$Y$25="Alta",'Mapa de Riesgos'!$AA$25="Mayor"),CONCATENATE("R3C",'Mapa de Riesgos'!$O$25),"")</f>
        <v/>
      </c>
      <c r="AD18" s="53" t="str">
        <f>IF(AND('Mapa de Riesgos'!$Y$26="Alta",'Mapa de Riesgos'!$AA$26="Mayor"),CONCATENATE("R3C",'Mapa de Riesgos'!$O$26),"")</f>
        <v/>
      </c>
      <c r="AE18" s="53" t="str">
        <f>IF(AND('Mapa de Riesgos'!$Y$27="Alta",'Mapa de Riesgos'!$AA$27="Mayor"),CONCATENATE("R3C",'Mapa de Riesgos'!$O$27),"")</f>
        <v/>
      </c>
      <c r="AF18" s="53" t="str">
        <f>IF(AND('Mapa de Riesgos'!$Y$28="Alta",'Mapa de Riesgos'!$AA$28="Mayor"),CONCATENATE("R3C",'Mapa de Riesgos'!$O$28),"")</f>
        <v/>
      </c>
      <c r="AG18" s="54" t="str">
        <f>IF(AND('Mapa de Riesgos'!$Y$29="Alta",'Mapa de Riesgos'!$AA$29="Mayor"),CONCATENATE("R3C",'Mapa de Riesgos'!$O$29),"")</f>
        <v/>
      </c>
      <c r="AH18" s="55" t="str">
        <f>IF(AND('Mapa de Riesgos'!$Y$24="Alta",'Mapa de Riesgos'!$AA$24="Catastrófico"),CONCATENATE("R3C",'Mapa de Riesgos'!$O$24),"")</f>
        <v/>
      </c>
      <c r="AI18" s="56" t="str">
        <f>IF(AND('Mapa de Riesgos'!$Y$25="Alta",'Mapa de Riesgos'!$AA$25="Catastrófico"),CONCATENATE("R3C",'Mapa de Riesgos'!$O$25),"")</f>
        <v/>
      </c>
      <c r="AJ18" s="56" t="str">
        <f>IF(AND('Mapa de Riesgos'!$Y$26="Alta",'Mapa de Riesgos'!$AA$26="Catastrófico"),CONCATENATE("R3C",'Mapa de Riesgos'!$O$26),"")</f>
        <v/>
      </c>
      <c r="AK18" s="56" t="str">
        <f>IF(AND('Mapa de Riesgos'!$Y$27="Alta",'Mapa de Riesgos'!$AA$27="Catastrófico"),CONCATENATE("R3C",'Mapa de Riesgos'!$O$27),"")</f>
        <v/>
      </c>
      <c r="AL18" s="56" t="str">
        <f>IF(AND('Mapa de Riesgos'!$Y$28="Alta",'Mapa de Riesgos'!$AA$28="Catastrófico"),CONCATENATE("R3C",'Mapa de Riesgos'!$O$28),"")</f>
        <v/>
      </c>
      <c r="AM18" s="57" t="str">
        <f>IF(AND('Mapa de Riesgos'!$Y$29="Alta",'Mapa de Riesgos'!$AA$29="Catastrófico"),CONCATENATE("R3C",'Mapa de Riesgos'!$O$29),"")</f>
        <v/>
      </c>
      <c r="AN18" s="83"/>
      <c r="AO18" s="536"/>
      <c r="AP18" s="537"/>
      <c r="AQ18" s="537"/>
      <c r="AR18" s="537"/>
      <c r="AS18" s="537"/>
      <c r="AT18" s="538"/>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row>
    <row r="19" spans="1:76" ht="15" customHeight="1" x14ac:dyDescent="0.25">
      <c r="A19" s="83"/>
      <c r="B19" s="447"/>
      <c r="C19" s="447"/>
      <c r="D19" s="448"/>
      <c r="E19" s="546"/>
      <c r="F19" s="545"/>
      <c r="G19" s="545"/>
      <c r="H19" s="545"/>
      <c r="I19" s="545"/>
      <c r="J19" s="67" t="str">
        <f>IF(AND('Mapa de Riesgos'!$Y$30="Alta",'Mapa de Riesgos'!$AA$30="Leve"),CONCATENATE("R4C",'Mapa de Riesgos'!$O$30),"")</f>
        <v/>
      </c>
      <c r="K19" s="68" t="str">
        <f>IF(AND('Mapa de Riesgos'!$Y$31="Alta",'Mapa de Riesgos'!$AA$31="Leve"),CONCATENATE("R4C",'Mapa de Riesgos'!$O$31),"")</f>
        <v/>
      </c>
      <c r="L19" s="68" t="str">
        <f>IF(AND('Mapa de Riesgos'!$Y$32="Alta",'Mapa de Riesgos'!$AA$32="Leve"),CONCATENATE("R4C",'Mapa de Riesgos'!$O$32),"")</f>
        <v/>
      </c>
      <c r="M19" s="68" t="str">
        <f>IF(AND('Mapa de Riesgos'!$Y$33="Alta",'Mapa de Riesgos'!$AA$33="Leve"),CONCATENATE("R4C",'Mapa de Riesgos'!$O$33),"")</f>
        <v/>
      </c>
      <c r="N19" s="68" t="str">
        <f>IF(AND('Mapa de Riesgos'!$Y$34="Alta",'Mapa de Riesgos'!$AA$34="Leve"),CONCATENATE("R4C",'Mapa de Riesgos'!$O$34),"")</f>
        <v/>
      </c>
      <c r="O19" s="69" t="str">
        <f>IF(AND('Mapa de Riesgos'!$Y$35="Alta",'Mapa de Riesgos'!$AA$35="Leve"),CONCATENATE("R4C",'Mapa de Riesgos'!$O$35),"")</f>
        <v/>
      </c>
      <c r="P19" s="67" t="str">
        <f>IF(AND('Mapa de Riesgos'!$Y$30="Alta",'Mapa de Riesgos'!$AA$30="Menor"),CONCATENATE("R4C",'Mapa de Riesgos'!$O$30),"")</f>
        <v/>
      </c>
      <c r="Q19" s="68" t="str">
        <f>IF(AND('Mapa de Riesgos'!$Y$31="Alta",'Mapa de Riesgos'!$AA$31="Menor"),CONCATENATE("R4C",'Mapa de Riesgos'!$O$31),"")</f>
        <v/>
      </c>
      <c r="R19" s="68" t="str">
        <f>IF(AND('Mapa de Riesgos'!$Y$32="Alta",'Mapa de Riesgos'!$AA$32="Menor"),CONCATENATE("R4C",'Mapa de Riesgos'!$O$32),"")</f>
        <v/>
      </c>
      <c r="S19" s="68" t="str">
        <f>IF(AND('Mapa de Riesgos'!$Y$33="Alta",'Mapa de Riesgos'!$AA$33="Menor"),CONCATENATE("R4C",'Mapa de Riesgos'!$O$33),"")</f>
        <v/>
      </c>
      <c r="T19" s="68" t="str">
        <f>IF(AND('Mapa de Riesgos'!$Y$34="Alta",'Mapa de Riesgos'!$AA$34="Menor"),CONCATENATE("R4C",'Mapa de Riesgos'!$O$34),"")</f>
        <v/>
      </c>
      <c r="U19" s="69" t="str">
        <f>IF(AND('Mapa de Riesgos'!$Y$35="Alta",'Mapa de Riesgos'!$AA$35="Menor"),CONCATENATE("R4C",'Mapa de Riesgos'!$O$35),"")</f>
        <v/>
      </c>
      <c r="V19" s="52" t="str">
        <f>IF(AND('Mapa de Riesgos'!$Y$30="Alta",'Mapa de Riesgos'!$AA$30="Moderado"),CONCATENATE("R4C",'Mapa de Riesgos'!$O$30),"")</f>
        <v/>
      </c>
      <c r="W19" s="53" t="str">
        <f>IF(AND('Mapa de Riesgos'!$Y$31="Alta",'Mapa de Riesgos'!$AA$31="Moderado"),CONCATENATE("R4C",'Mapa de Riesgos'!$O$31),"")</f>
        <v/>
      </c>
      <c r="X19" s="53" t="str">
        <f>IF(AND('Mapa de Riesgos'!$Y$32="Alta",'Mapa de Riesgos'!$AA$32="Moderado"),CONCATENATE("R4C",'Mapa de Riesgos'!$O$32),"")</f>
        <v/>
      </c>
      <c r="Y19" s="53" t="str">
        <f>IF(AND('Mapa de Riesgos'!$Y$33="Alta",'Mapa de Riesgos'!$AA$33="Moderado"),CONCATENATE("R4C",'Mapa de Riesgos'!$O$33),"")</f>
        <v/>
      </c>
      <c r="Z19" s="53" t="str">
        <f>IF(AND('Mapa de Riesgos'!$Y$34="Alta",'Mapa de Riesgos'!$AA$34="Moderado"),CONCATENATE("R4C",'Mapa de Riesgos'!$O$34),"")</f>
        <v/>
      </c>
      <c r="AA19" s="54" t="str">
        <f>IF(AND('Mapa de Riesgos'!$Y$35="Alta",'Mapa de Riesgos'!$AA$35="Moderado"),CONCATENATE("R4C",'Mapa de Riesgos'!$O$35),"")</f>
        <v/>
      </c>
      <c r="AB19" s="52" t="str">
        <f>IF(AND('Mapa de Riesgos'!$Y$30="Alta",'Mapa de Riesgos'!$AA$30="Mayor"),CONCATENATE("R4C",'Mapa de Riesgos'!$O$30),"")</f>
        <v/>
      </c>
      <c r="AC19" s="53" t="str">
        <f>IF(AND('Mapa de Riesgos'!$Y$31="Alta",'Mapa de Riesgos'!$AA$31="Mayor"),CONCATENATE("R4C",'Mapa de Riesgos'!$O$31),"")</f>
        <v/>
      </c>
      <c r="AD19" s="53" t="str">
        <f>IF(AND('Mapa de Riesgos'!$Y$32="Alta",'Mapa de Riesgos'!$AA$32="Mayor"),CONCATENATE("R4C",'Mapa de Riesgos'!$O$32),"")</f>
        <v/>
      </c>
      <c r="AE19" s="53" t="str">
        <f>IF(AND('Mapa de Riesgos'!$Y$33="Alta",'Mapa de Riesgos'!$AA$33="Mayor"),CONCATENATE("R4C",'Mapa de Riesgos'!$O$33),"")</f>
        <v/>
      </c>
      <c r="AF19" s="53" t="str">
        <f>IF(AND('Mapa de Riesgos'!$Y$34="Alta",'Mapa de Riesgos'!$AA$34="Mayor"),CONCATENATE("R4C",'Mapa de Riesgos'!$O$34),"")</f>
        <v/>
      </c>
      <c r="AG19" s="54" t="str">
        <f>IF(AND('Mapa de Riesgos'!$Y$35="Alta",'Mapa de Riesgos'!$AA$35="Mayor"),CONCATENATE("R4C",'Mapa de Riesgos'!$O$35),"")</f>
        <v/>
      </c>
      <c r="AH19" s="55" t="str">
        <f>IF(AND('Mapa de Riesgos'!$Y$30="Alta",'Mapa de Riesgos'!$AA$30="Catastrófico"),CONCATENATE("R4C",'Mapa de Riesgos'!$O$30),"")</f>
        <v/>
      </c>
      <c r="AI19" s="56" t="str">
        <f>IF(AND('Mapa de Riesgos'!$Y$31="Alta",'Mapa de Riesgos'!$AA$31="Catastrófico"),CONCATENATE("R4C",'Mapa de Riesgos'!$O$31),"")</f>
        <v/>
      </c>
      <c r="AJ19" s="56" t="str">
        <f>IF(AND('Mapa de Riesgos'!$Y$32="Alta",'Mapa de Riesgos'!$AA$32="Catastrófico"),CONCATENATE("R4C",'Mapa de Riesgos'!$O$32),"")</f>
        <v/>
      </c>
      <c r="AK19" s="56" t="str">
        <f>IF(AND('Mapa de Riesgos'!$Y$33="Alta",'Mapa de Riesgos'!$AA$33="Catastrófico"),CONCATENATE("R4C",'Mapa de Riesgos'!$O$33),"")</f>
        <v/>
      </c>
      <c r="AL19" s="56" t="str">
        <f>IF(AND('Mapa de Riesgos'!$Y$34="Alta",'Mapa de Riesgos'!$AA$34="Catastrófico"),CONCATENATE("R4C",'Mapa de Riesgos'!$O$34),"")</f>
        <v/>
      </c>
      <c r="AM19" s="57" t="str">
        <f>IF(AND('Mapa de Riesgos'!$Y$35="Alta",'Mapa de Riesgos'!$AA$35="Catastrófico"),CONCATENATE("R4C",'Mapa de Riesgos'!$O$35),"")</f>
        <v/>
      </c>
      <c r="AN19" s="83"/>
      <c r="AO19" s="536"/>
      <c r="AP19" s="537"/>
      <c r="AQ19" s="537"/>
      <c r="AR19" s="537"/>
      <c r="AS19" s="537"/>
      <c r="AT19" s="538"/>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row>
    <row r="20" spans="1:76" ht="15" customHeight="1" x14ac:dyDescent="0.25">
      <c r="A20" s="83"/>
      <c r="B20" s="447"/>
      <c r="C20" s="447"/>
      <c r="D20" s="448"/>
      <c r="E20" s="546"/>
      <c r="F20" s="545"/>
      <c r="G20" s="545"/>
      <c r="H20" s="545"/>
      <c r="I20" s="545"/>
      <c r="J20" s="67" t="str">
        <f>IF(AND('Mapa de Riesgos'!$Y$36="Alta",'Mapa de Riesgos'!$AA$36="Leve"),CONCATENATE("R5C",'Mapa de Riesgos'!$O$36),"")</f>
        <v/>
      </c>
      <c r="K20" s="68" t="str">
        <f>IF(AND('Mapa de Riesgos'!$Y$37="Alta",'Mapa de Riesgos'!$AA$37="Leve"),CONCATENATE("R5C",'Mapa de Riesgos'!$O$37),"")</f>
        <v/>
      </c>
      <c r="L20" s="68" t="str">
        <f>IF(AND('Mapa de Riesgos'!$Y$38="Alta",'Mapa de Riesgos'!$AA$38="Leve"),CONCATENATE("R5C",'Mapa de Riesgos'!$O$38),"")</f>
        <v/>
      </c>
      <c r="M20" s="68" t="str">
        <f>IF(AND('Mapa de Riesgos'!$Y$39="Alta",'Mapa de Riesgos'!$AA$39="Leve"),CONCATENATE("R5C",'Mapa de Riesgos'!$O$39),"")</f>
        <v/>
      </c>
      <c r="N20" s="68" t="str">
        <f>IF(AND('Mapa de Riesgos'!$Y$40="Alta",'Mapa de Riesgos'!$AA$40="Leve"),CONCATENATE("R5C",'Mapa de Riesgos'!$O$40),"")</f>
        <v/>
      </c>
      <c r="O20" s="69" t="str">
        <f>IF(AND('Mapa de Riesgos'!$Y$41="Alta",'Mapa de Riesgos'!$AA$41="Leve"),CONCATENATE("R5C",'Mapa de Riesgos'!$O$41),"")</f>
        <v/>
      </c>
      <c r="P20" s="67" t="str">
        <f>IF(AND('Mapa de Riesgos'!$Y$36="Alta",'Mapa de Riesgos'!$AA$36="Menor"),CONCATENATE("R5C",'Mapa de Riesgos'!$O$36),"")</f>
        <v/>
      </c>
      <c r="Q20" s="68" t="str">
        <f>IF(AND('Mapa de Riesgos'!$Y$37="Alta",'Mapa de Riesgos'!$AA$37="Menor"),CONCATENATE("R5C",'Mapa de Riesgos'!$O$37),"")</f>
        <v/>
      </c>
      <c r="R20" s="68" t="str">
        <f>IF(AND('Mapa de Riesgos'!$Y$38="Alta",'Mapa de Riesgos'!$AA$38="Menor"),CONCATENATE("R5C",'Mapa de Riesgos'!$O$38),"")</f>
        <v/>
      </c>
      <c r="S20" s="68" t="str">
        <f>IF(AND('Mapa de Riesgos'!$Y$39="Alta",'Mapa de Riesgos'!$AA$39="Menor"),CONCATENATE("R5C",'Mapa de Riesgos'!$O$39),"")</f>
        <v/>
      </c>
      <c r="T20" s="68" t="str">
        <f>IF(AND('Mapa de Riesgos'!$Y$40="Alta",'Mapa de Riesgos'!$AA$40="Menor"),CONCATENATE("R5C",'Mapa de Riesgos'!$O$40),"")</f>
        <v/>
      </c>
      <c r="U20" s="69" t="str">
        <f>IF(AND('Mapa de Riesgos'!$Y$41="Alta",'Mapa de Riesgos'!$AA$41="Menor"),CONCATENATE("R5C",'Mapa de Riesgos'!$O$41),"")</f>
        <v/>
      </c>
      <c r="V20" s="52" t="str">
        <f>IF(AND('Mapa de Riesgos'!$Y$36="Alta",'Mapa de Riesgos'!$AA$36="Moderado"),CONCATENATE("R5C",'Mapa de Riesgos'!$O$36),"")</f>
        <v/>
      </c>
      <c r="W20" s="53" t="str">
        <f>IF(AND('Mapa de Riesgos'!$Y$37="Alta",'Mapa de Riesgos'!$AA$37="Moderado"),CONCATENATE("R5C",'Mapa de Riesgos'!$O$37),"")</f>
        <v/>
      </c>
      <c r="X20" s="53" t="str">
        <f>IF(AND('Mapa de Riesgos'!$Y$38="Alta",'Mapa de Riesgos'!$AA$38="Moderado"),CONCATENATE("R5C",'Mapa de Riesgos'!$O$38),"")</f>
        <v/>
      </c>
      <c r="Y20" s="53" t="str">
        <f>IF(AND('Mapa de Riesgos'!$Y$39="Alta",'Mapa de Riesgos'!$AA$39="Moderado"),CONCATENATE("R5C",'Mapa de Riesgos'!$O$39),"")</f>
        <v/>
      </c>
      <c r="Z20" s="53" t="str">
        <f>IF(AND('Mapa de Riesgos'!$Y$40="Alta",'Mapa de Riesgos'!$AA$40="Moderado"),CONCATENATE("R5C",'Mapa de Riesgos'!$O$40),"")</f>
        <v/>
      </c>
      <c r="AA20" s="54" t="str">
        <f>IF(AND('Mapa de Riesgos'!$Y$41="Alta",'Mapa de Riesgos'!$AA$41="Moderado"),CONCATENATE("R5C",'Mapa de Riesgos'!$O$41),"")</f>
        <v/>
      </c>
      <c r="AB20" s="52" t="str">
        <f>IF(AND('Mapa de Riesgos'!$Y$36="Alta",'Mapa de Riesgos'!$AA$36="Mayor"),CONCATENATE("R5C",'Mapa de Riesgos'!$O$36),"")</f>
        <v/>
      </c>
      <c r="AC20" s="53" t="str">
        <f>IF(AND('Mapa de Riesgos'!$Y$37="Alta",'Mapa de Riesgos'!$AA$37="Mayor"),CONCATENATE("R5C",'Mapa de Riesgos'!$O$37),"")</f>
        <v/>
      </c>
      <c r="AD20" s="53" t="str">
        <f>IF(AND('Mapa de Riesgos'!$Y$38="Alta",'Mapa de Riesgos'!$AA$38="Mayor"),CONCATENATE("R5C",'Mapa de Riesgos'!$O$38),"")</f>
        <v/>
      </c>
      <c r="AE20" s="53" t="str">
        <f>IF(AND('Mapa de Riesgos'!$Y$39="Alta",'Mapa de Riesgos'!$AA$39="Mayor"),CONCATENATE("R5C",'Mapa de Riesgos'!$O$39),"")</f>
        <v/>
      </c>
      <c r="AF20" s="53" t="str">
        <f>IF(AND('Mapa de Riesgos'!$Y$40="Alta",'Mapa de Riesgos'!$AA$40="Mayor"),CONCATENATE("R5C",'Mapa de Riesgos'!$O$40),"")</f>
        <v/>
      </c>
      <c r="AG20" s="54" t="str">
        <f>IF(AND('Mapa de Riesgos'!$Y$41="Alta",'Mapa de Riesgos'!$AA$41="Mayor"),CONCATENATE("R5C",'Mapa de Riesgos'!$O$41),"")</f>
        <v/>
      </c>
      <c r="AH20" s="55" t="str">
        <f>IF(AND('Mapa de Riesgos'!$Y$36="Alta",'Mapa de Riesgos'!$AA$36="Catastrófico"),CONCATENATE("R5C",'Mapa de Riesgos'!$O$36),"")</f>
        <v/>
      </c>
      <c r="AI20" s="56" t="str">
        <f>IF(AND('Mapa de Riesgos'!$Y$37="Alta",'Mapa de Riesgos'!$AA$37="Catastrófico"),CONCATENATE("R5C",'Mapa de Riesgos'!$O$37),"")</f>
        <v/>
      </c>
      <c r="AJ20" s="56" t="str">
        <f>IF(AND('Mapa de Riesgos'!$Y$38="Alta",'Mapa de Riesgos'!$AA$38="Catastrófico"),CONCATENATE("R5C",'Mapa de Riesgos'!$O$38),"")</f>
        <v/>
      </c>
      <c r="AK20" s="56" t="str">
        <f>IF(AND('Mapa de Riesgos'!$Y$39="Alta",'Mapa de Riesgos'!$AA$39="Catastrófico"),CONCATENATE("R5C",'Mapa de Riesgos'!$O$39),"")</f>
        <v/>
      </c>
      <c r="AL20" s="56" t="str">
        <f>IF(AND('Mapa de Riesgos'!$Y$40="Alta",'Mapa de Riesgos'!$AA$40="Catastrófico"),CONCATENATE("R5C",'Mapa de Riesgos'!$O$40),"")</f>
        <v/>
      </c>
      <c r="AM20" s="57" t="str">
        <f>IF(AND('Mapa de Riesgos'!$Y$41="Alta",'Mapa de Riesgos'!$AA$41="Catastrófico"),CONCATENATE("R5C",'Mapa de Riesgos'!$O$41),"")</f>
        <v/>
      </c>
      <c r="AN20" s="83"/>
      <c r="AO20" s="536"/>
      <c r="AP20" s="537"/>
      <c r="AQ20" s="537"/>
      <c r="AR20" s="537"/>
      <c r="AS20" s="537"/>
      <c r="AT20" s="538"/>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row>
    <row r="21" spans="1:76" ht="15" customHeight="1" x14ac:dyDescent="0.25">
      <c r="A21" s="83"/>
      <c r="B21" s="447"/>
      <c r="C21" s="447"/>
      <c r="D21" s="448"/>
      <c r="E21" s="546"/>
      <c r="F21" s="545"/>
      <c r="G21" s="545"/>
      <c r="H21" s="545"/>
      <c r="I21" s="545"/>
      <c r="J21" s="67" t="str">
        <f>IF(AND('Mapa de Riesgos'!$Y$42="Alta",'Mapa de Riesgos'!$AA$42="Leve"),CONCATENATE("R6C",'Mapa de Riesgos'!$O$42),"")</f>
        <v/>
      </c>
      <c r="K21" s="68" t="str">
        <f>IF(AND('Mapa de Riesgos'!$Y$43="Alta",'Mapa de Riesgos'!$AA$43="Leve"),CONCATENATE("R6C",'Mapa de Riesgos'!$O$43),"")</f>
        <v/>
      </c>
      <c r="L21" s="68" t="str">
        <f>IF(AND('Mapa de Riesgos'!$Y$44="Alta",'Mapa de Riesgos'!$AA$44="Leve"),CONCATENATE("R6C",'Mapa de Riesgos'!$O$44),"")</f>
        <v/>
      </c>
      <c r="M21" s="68" t="str">
        <f>IF(AND('Mapa de Riesgos'!$Y$45="Alta",'Mapa de Riesgos'!$AA$45="Leve"),CONCATENATE("R6C",'Mapa de Riesgos'!$O$45),"")</f>
        <v/>
      </c>
      <c r="N21" s="68" t="str">
        <f>IF(AND('Mapa de Riesgos'!$Y$46="Alta",'Mapa de Riesgos'!$AA$46="Leve"),CONCATENATE("R6C",'Mapa de Riesgos'!$O$46),"")</f>
        <v/>
      </c>
      <c r="O21" s="69" t="str">
        <f>IF(AND('Mapa de Riesgos'!$Y$47="Alta",'Mapa de Riesgos'!$AA$47="Leve"),CONCATENATE("R6C",'Mapa de Riesgos'!$O$47),"")</f>
        <v/>
      </c>
      <c r="P21" s="67" t="str">
        <f>IF(AND('Mapa de Riesgos'!$Y$42="Alta",'Mapa de Riesgos'!$AA$42="Menor"),CONCATENATE("R6C",'Mapa de Riesgos'!$O$42),"")</f>
        <v/>
      </c>
      <c r="Q21" s="68" t="str">
        <f>IF(AND('Mapa de Riesgos'!$Y$43="Alta",'Mapa de Riesgos'!$AA$43="Menor"),CONCATENATE("R6C",'Mapa de Riesgos'!$O$43),"")</f>
        <v/>
      </c>
      <c r="R21" s="68" t="str">
        <f>IF(AND('Mapa de Riesgos'!$Y$44="Alta",'Mapa de Riesgos'!$AA$44="Menor"),CONCATENATE("R6C",'Mapa de Riesgos'!$O$44),"")</f>
        <v/>
      </c>
      <c r="S21" s="68" t="str">
        <f>IF(AND('Mapa de Riesgos'!$Y$45="Alta",'Mapa de Riesgos'!$AA$45="Menor"),CONCATENATE("R6C",'Mapa de Riesgos'!$O$45),"")</f>
        <v/>
      </c>
      <c r="T21" s="68" t="str">
        <f>IF(AND('Mapa de Riesgos'!$Y$46="Alta",'Mapa de Riesgos'!$AA$46="Menor"),CONCATENATE("R6C",'Mapa de Riesgos'!$O$46),"")</f>
        <v/>
      </c>
      <c r="U21" s="69" t="str">
        <f>IF(AND('Mapa de Riesgos'!$Y$47="Alta",'Mapa de Riesgos'!$AA$47="Menor"),CONCATENATE("R6C",'Mapa de Riesgos'!$O$47),"")</f>
        <v/>
      </c>
      <c r="V21" s="52" t="str">
        <f>IF(AND('Mapa de Riesgos'!$Y$42="Alta",'Mapa de Riesgos'!$AA$42="Moderado"),CONCATENATE("R6C",'Mapa de Riesgos'!$O$42),"")</f>
        <v/>
      </c>
      <c r="W21" s="53" t="str">
        <f>IF(AND('Mapa de Riesgos'!$Y$43="Alta",'Mapa de Riesgos'!$AA$43="Moderado"),CONCATENATE("R6C",'Mapa de Riesgos'!$O$43),"")</f>
        <v/>
      </c>
      <c r="X21" s="53" t="str">
        <f>IF(AND('Mapa de Riesgos'!$Y$44="Alta",'Mapa de Riesgos'!$AA$44="Moderado"),CONCATENATE("R6C",'Mapa de Riesgos'!$O$44),"")</f>
        <v/>
      </c>
      <c r="Y21" s="53" t="str">
        <f>IF(AND('Mapa de Riesgos'!$Y$45="Alta",'Mapa de Riesgos'!$AA$45="Moderado"),CONCATENATE("R6C",'Mapa de Riesgos'!$O$45),"")</f>
        <v/>
      </c>
      <c r="Z21" s="53" t="str">
        <f>IF(AND('Mapa de Riesgos'!$Y$46="Alta",'Mapa de Riesgos'!$AA$46="Moderado"),CONCATENATE("R6C",'Mapa de Riesgos'!$O$46),"")</f>
        <v/>
      </c>
      <c r="AA21" s="54" t="str">
        <f>IF(AND('Mapa de Riesgos'!$Y$47="Alta",'Mapa de Riesgos'!$AA$47="Moderado"),CONCATENATE("R6C",'Mapa de Riesgos'!$O$47),"")</f>
        <v/>
      </c>
      <c r="AB21" s="52" t="str">
        <f>IF(AND('Mapa de Riesgos'!$Y$42="Alta",'Mapa de Riesgos'!$AA$42="Mayor"),CONCATENATE("R6C",'Mapa de Riesgos'!$O$42),"")</f>
        <v/>
      </c>
      <c r="AC21" s="53" t="str">
        <f>IF(AND('Mapa de Riesgos'!$Y$43="Alta",'Mapa de Riesgos'!$AA$43="Mayor"),CONCATENATE("R6C",'Mapa de Riesgos'!$O$43),"")</f>
        <v/>
      </c>
      <c r="AD21" s="53" t="str">
        <f>IF(AND('Mapa de Riesgos'!$Y$44="Alta",'Mapa de Riesgos'!$AA$44="Mayor"),CONCATENATE("R6C",'Mapa de Riesgos'!$O$44),"")</f>
        <v/>
      </c>
      <c r="AE21" s="53" t="str">
        <f>IF(AND('Mapa de Riesgos'!$Y$45="Alta",'Mapa de Riesgos'!$AA$45="Mayor"),CONCATENATE("R6C",'Mapa de Riesgos'!$O$45),"")</f>
        <v/>
      </c>
      <c r="AF21" s="53" t="str">
        <f>IF(AND('Mapa de Riesgos'!$Y$46="Alta",'Mapa de Riesgos'!$AA$46="Mayor"),CONCATENATE("R6C",'Mapa de Riesgos'!$O$46),"")</f>
        <v/>
      </c>
      <c r="AG21" s="54" t="str">
        <f>IF(AND('Mapa de Riesgos'!$Y$47="Alta",'Mapa de Riesgos'!$AA$47="Mayor"),CONCATENATE("R6C",'Mapa de Riesgos'!$O$47),"")</f>
        <v/>
      </c>
      <c r="AH21" s="55" t="str">
        <f>IF(AND('Mapa de Riesgos'!$Y$42="Alta",'Mapa de Riesgos'!$AA$42="Catastrófico"),CONCATENATE("R6C",'Mapa de Riesgos'!$O$42),"")</f>
        <v/>
      </c>
      <c r="AI21" s="56" t="str">
        <f>IF(AND('Mapa de Riesgos'!$Y$43="Alta",'Mapa de Riesgos'!$AA$43="Catastrófico"),CONCATENATE("R6C",'Mapa de Riesgos'!$O$43),"")</f>
        <v/>
      </c>
      <c r="AJ21" s="56" t="str">
        <f>IF(AND('Mapa de Riesgos'!$Y$44="Alta",'Mapa de Riesgos'!$AA$44="Catastrófico"),CONCATENATE("R6C",'Mapa de Riesgos'!$O$44),"")</f>
        <v/>
      </c>
      <c r="AK21" s="56" t="str">
        <f>IF(AND('Mapa de Riesgos'!$Y$45="Alta",'Mapa de Riesgos'!$AA$45="Catastrófico"),CONCATENATE("R6C",'Mapa de Riesgos'!$O$45),"")</f>
        <v/>
      </c>
      <c r="AL21" s="56" t="str">
        <f>IF(AND('Mapa de Riesgos'!$Y$46="Alta",'Mapa de Riesgos'!$AA$46="Catastrófico"),CONCATENATE("R6C",'Mapa de Riesgos'!$O$46),"")</f>
        <v/>
      </c>
      <c r="AM21" s="57" t="str">
        <f>IF(AND('Mapa de Riesgos'!$Y$47="Alta",'Mapa de Riesgos'!$AA$47="Catastrófico"),CONCATENATE("R6C",'Mapa de Riesgos'!$O$47),"")</f>
        <v/>
      </c>
      <c r="AN21" s="83"/>
      <c r="AO21" s="536"/>
      <c r="AP21" s="537"/>
      <c r="AQ21" s="537"/>
      <c r="AR21" s="537"/>
      <c r="AS21" s="537"/>
      <c r="AT21" s="538"/>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row>
    <row r="22" spans="1:76" ht="15" customHeight="1" x14ac:dyDescent="0.25">
      <c r="A22" s="83"/>
      <c r="B22" s="447"/>
      <c r="C22" s="447"/>
      <c r="D22" s="448"/>
      <c r="E22" s="546"/>
      <c r="F22" s="545"/>
      <c r="G22" s="545"/>
      <c r="H22" s="545"/>
      <c r="I22" s="545"/>
      <c r="J22" s="67" t="str">
        <f>IF(AND('Mapa de Riesgos'!$Y$48="Alta",'Mapa de Riesgos'!$AA$48="Leve"),CONCATENATE("R7C",'Mapa de Riesgos'!$O$48),"")</f>
        <v/>
      </c>
      <c r="K22" s="68" t="str">
        <f>IF(AND('Mapa de Riesgos'!$Y$49="Alta",'Mapa de Riesgos'!$AA$49="Leve"),CONCATENATE("R7C",'Mapa de Riesgos'!$O$49),"")</f>
        <v/>
      </c>
      <c r="L22" s="68" t="str">
        <f>IF(AND('Mapa de Riesgos'!$Y$50="Alta",'Mapa de Riesgos'!$AA$50="Leve"),CONCATENATE("R7C",'Mapa de Riesgos'!$O$50),"")</f>
        <v/>
      </c>
      <c r="M22" s="68" t="str">
        <f>IF(AND('Mapa de Riesgos'!$Y$51="Alta",'Mapa de Riesgos'!$AA$51="Leve"),CONCATENATE("R7C",'Mapa de Riesgos'!$O$51),"")</f>
        <v/>
      </c>
      <c r="N22" s="68" t="str">
        <f>IF(AND('Mapa de Riesgos'!$Y$52="Alta",'Mapa de Riesgos'!$AA$52="Leve"),CONCATENATE("R7C",'Mapa de Riesgos'!$O$52),"")</f>
        <v/>
      </c>
      <c r="O22" s="69" t="str">
        <f>IF(AND('Mapa de Riesgos'!$Y$53="Alta",'Mapa de Riesgos'!$AA$53="Leve"),CONCATENATE("R7C",'Mapa de Riesgos'!$O$53),"")</f>
        <v/>
      </c>
      <c r="P22" s="67" t="str">
        <f>IF(AND('Mapa de Riesgos'!$Y$48="Alta",'Mapa de Riesgos'!$AA$48="Menor"),CONCATENATE("R7C",'Mapa de Riesgos'!$O$48),"")</f>
        <v/>
      </c>
      <c r="Q22" s="68" t="str">
        <f>IF(AND('Mapa de Riesgos'!$Y$49="Alta",'Mapa de Riesgos'!$AA$49="Menor"),CONCATENATE("R7C",'Mapa de Riesgos'!$O$49),"")</f>
        <v/>
      </c>
      <c r="R22" s="68" t="str">
        <f>IF(AND('Mapa de Riesgos'!$Y$50="Alta",'Mapa de Riesgos'!$AA$50="Menor"),CONCATENATE("R7C",'Mapa de Riesgos'!$O$50),"")</f>
        <v/>
      </c>
      <c r="S22" s="68" t="str">
        <f>IF(AND('Mapa de Riesgos'!$Y$51="Alta",'Mapa de Riesgos'!$AA$51="Menor"),CONCATENATE("R7C",'Mapa de Riesgos'!$O$51),"")</f>
        <v/>
      </c>
      <c r="T22" s="68" t="str">
        <f>IF(AND('Mapa de Riesgos'!$Y$52="Alta",'Mapa de Riesgos'!$AA$52="Menor"),CONCATENATE("R7C",'Mapa de Riesgos'!$O$52),"")</f>
        <v/>
      </c>
      <c r="U22" s="69" t="str">
        <f>IF(AND('Mapa de Riesgos'!$Y$53="Alta",'Mapa de Riesgos'!$AA$53="Menor"),CONCATENATE("R7C",'Mapa de Riesgos'!$O$53),"")</f>
        <v/>
      </c>
      <c r="V22" s="52" t="str">
        <f>IF(AND('Mapa de Riesgos'!$Y$48="Alta",'Mapa de Riesgos'!$AA$48="Moderado"),CONCATENATE("R7C",'Mapa de Riesgos'!$O$48),"")</f>
        <v/>
      </c>
      <c r="W22" s="53" t="str">
        <f>IF(AND('Mapa de Riesgos'!$Y$49="Alta",'Mapa de Riesgos'!$AA$49="Moderado"),CONCATENATE("R7C",'Mapa de Riesgos'!$O$49),"")</f>
        <v/>
      </c>
      <c r="X22" s="53" t="str">
        <f>IF(AND('Mapa de Riesgos'!$Y$50="Alta",'Mapa de Riesgos'!$AA$50="Moderado"),CONCATENATE("R7C",'Mapa de Riesgos'!$O$50),"")</f>
        <v/>
      </c>
      <c r="Y22" s="53" t="str">
        <f>IF(AND('Mapa de Riesgos'!$Y$51="Alta",'Mapa de Riesgos'!$AA$51="Moderado"),CONCATENATE("R7C",'Mapa de Riesgos'!$O$51),"")</f>
        <v/>
      </c>
      <c r="Z22" s="53" t="str">
        <f>IF(AND('Mapa de Riesgos'!$Y$52="Alta",'Mapa de Riesgos'!$AA$52="Moderado"),CONCATENATE("R7C",'Mapa de Riesgos'!$O$52),"")</f>
        <v/>
      </c>
      <c r="AA22" s="54" t="str">
        <f>IF(AND('Mapa de Riesgos'!$Y$53="Alta",'Mapa de Riesgos'!$AA$53="Moderado"),CONCATENATE("R7C",'Mapa de Riesgos'!$O$53),"")</f>
        <v/>
      </c>
      <c r="AB22" s="52" t="str">
        <f>IF(AND('Mapa de Riesgos'!$Y$48="Alta",'Mapa de Riesgos'!$AA$48="Mayor"),CONCATENATE("R7C",'Mapa de Riesgos'!$O$48),"")</f>
        <v/>
      </c>
      <c r="AC22" s="53" t="str">
        <f>IF(AND('Mapa de Riesgos'!$Y$49="Alta",'Mapa de Riesgos'!$AA$49="Mayor"),CONCATENATE("R7C",'Mapa de Riesgos'!$O$49),"")</f>
        <v/>
      </c>
      <c r="AD22" s="53" t="str">
        <f>IF(AND('Mapa de Riesgos'!$Y$50="Alta",'Mapa de Riesgos'!$AA$50="Mayor"),CONCATENATE("R7C",'Mapa de Riesgos'!$O$50),"")</f>
        <v/>
      </c>
      <c r="AE22" s="53" t="str">
        <f>IF(AND('Mapa de Riesgos'!$Y$51="Alta",'Mapa de Riesgos'!$AA$51="Mayor"),CONCATENATE("R7C",'Mapa de Riesgos'!$O$51),"")</f>
        <v/>
      </c>
      <c r="AF22" s="53" t="str">
        <f>IF(AND('Mapa de Riesgos'!$Y$52="Alta",'Mapa de Riesgos'!$AA$52="Mayor"),CONCATENATE("R7C",'Mapa de Riesgos'!$O$52),"")</f>
        <v/>
      </c>
      <c r="AG22" s="54" t="str">
        <f>IF(AND('Mapa de Riesgos'!$Y$53="Alta",'Mapa de Riesgos'!$AA$53="Mayor"),CONCATENATE("R7C",'Mapa de Riesgos'!$O$53),"")</f>
        <v/>
      </c>
      <c r="AH22" s="55" t="str">
        <f>IF(AND('Mapa de Riesgos'!$Y$48="Alta",'Mapa de Riesgos'!$AA$48="Catastrófico"),CONCATENATE("R7C",'Mapa de Riesgos'!$O$48),"")</f>
        <v/>
      </c>
      <c r="AI22" s="56" t="str">
        <f>IF(AND('Mapa de Riesgos'!$Y$49="Alta",'Mapa de Riesgos'!$AA$49="Catastrófico"),CONCATENATE("R7C",'Mapa de Riesgos'!$O$49),"")</f>
        <v/>
      </c>
      <c r="AJ22" s="56" t="str">
        <f>IF(AND('Mapa de Riesgos'!$Y$50="Alta",'Mapa de Riesgos'!$AA$50="Catastrófico"),CONCATENATE("R7C",'Mapa de Riesgos'!$O$50),"")</f>
        <v/>
      </c>
      <c r="AK22" s="56" t="str">
        <f>IF(AND('Mapa de Riesgos'!$Y$51="Alta",'Mapa de Riesgos'!$AA$51="Catastrófico"),CONCATENATE("R7C",'Mapa de Riesgos'!$O$51),"")</f>
        <v/>
      </c>
      <c r="AL22" s="56" t="str">
        <f>IF(AND('Mapa de Riesgos'!$Y$52="Alta",'Mapa de Riesgos'!$AA$52="Catastrófico"),CONCATENATE("R7C",'Mapa de Riesgos'!$O$52),"")</f>
        <v/>
      </c>
      <c r="AM22" s="57" t="str">
        <f>IF(AND('Mapa de Riesgos'!$Y$53="Alta",'Mapa de Riesgos'!$AA$53="Catastrófico"),CONCATENATE("R7C",'Mapa de Riesgos'!$O$53),"")</f>
        <v/>
      </c>
      <c r="AN22" s="83"/>
      <c r="AO22" s="536"/>
      <c r="AP22" s="537"/>
      <c r="AQ22" s="537"/>
      <c r="AR22" s="537"/>
      <c r="AS22" s="537"/>
      <c r="AT22" s="538"/>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row>
    <row r="23" spans="1:76" ht="15" customHeight="1" x14ac:dyDescent="0.25">
      <c r="A23" s="83"/>
      <c r="B23" s="447"/>
      <c r="C23" s="447"/>
      <c r="D23" s="448"/>
      <c r="E23" s="546"/>
      <c r="F23" s="545"/>
      <c r="G23" s="545"/>
      <c r="H23" s="545"/>
      <c r="I23" s="545"/>
      <c r="J23" s="67" t="str">
        <f>IF(AND('Mapa de Riesgos'!$Y$54="Alta",'Mapa de Riesgos'!$AA$54="Leve"),CONCATENATE("R8C",'Mapa de Riesgos'!$O$54),"")</f>
        <v/>
      </c>
      <c r="K23" s="68" t="str">
        <f>IF(AND('Mapa de Riesgos'!$Y$55="Alta",'Mapa de Riesgos'!$AA$55="Leve"),CONCATENATE("R8C",'Mapa de Riesgos'!$O$55),"")</f>
        <v/>
      </c>
      <c r="L23" s="68" t="str">
        <f>IF(AND('Mapa de Riesgos'!$Y$56="Alta",'Mapa de Riesgos'!$AA$56="Leve"),CONCATENATE("R8C",'Mapa de Riesgos'!$O$56),"")</f>
        <v/>
      </c>
      <c r="M23" s="68" t="str">
        <f>IF(AND('Mapa de Riesgos'!$Y$57="Alta",'Mapa de Riesgos'!$AA$57="Leve"),CONCATENATE("R8C",'Mapa de Riesgos'!$O$57),"")</f>
        <v/>
      </c>
      <c r="N23" s="68" t="str">
        <f>IF(AND('Mapa de Riesgos'!$Y$58="Alta",'Mapa de Riesgos'!$AA$58="Leve"),CONCATENATE("R8C",'Mapa de Riesgos'!$O$58),"")</f>
        <v/>
      </c>
      <c r="O23" s="69" t="str">
        <f>IF(AND('Mapa de Riesgos'!$Y$59="Alta",'Mapa de Riesgos'!$AA$59="Leve"),CONCATENATE("R8C",'Mapa de Riesgos'!$O$59),"")</f>
        <v/>
      </c>
      <c r="P23" s="67" t="str">
        <f>IF(AND('Mapa de Riesgos'!$Y$54="Alta",'Mapa de Riesgos'!$AA$54="Menor"),CONCATENATE("R8C",'Mapa de Riesgos'!$O$54),"")</f>
        <v/>
      </c>
      <c r="Q23" s="68" t="str">
        <f>IF(AND('Mapa de Riesgos'!$Y$55="Alta",'Mapa de Riesgos'!$AA$55="Menor"),CONCATENATE("R8C",'Mapa de Riesgos'!$O$55),"")</f>
        <v/>
      </c>
      <c r="R23" s="68" t="str">
        <f>IF(AND('Mapa de Riesgos'!$Y$56="Alta",'Mapa de Riesgos'!$AA$56="Menor"),CONCATENATE("R8C",'Mapa de Riesgos'!$O$56),"")</f>
        <v/>
      </c>
      <c r="S23" s="68" t="str">
        <f>IF(AND('Mapa de Riesgos'!$Y$57="Alta",'Mapa de Riesgos'!$AA$57="Menor"),CONCATENATE("R8C",'Mapa de Riesgos'!$O$57),"")</f>
        <v/>
      </c>
      <c r="T23" s="68" t="str">
        <f>IF(AND('Mapa de Riesgos'!$Y$58="Alta",'Mapa de Riesgos'!$AA$58="Menor"),CONCATENATE("R8C",'Mapa de Riesgos'!$O$58),"")</f>
        <v/>
      </c>
      <c r="U23" s="69" t="str">
        <f>IF(AND('Mapa de Riesgos'!$Y$59="Alta",'Mapa de Riesgos'!$AA$59="Menor"),CONCATENATE("R8C",'Mapa de Riesgos'!$O$59),"")</f>
        <v/>
      </c>
      <c r="V23" s="52" t="str">
        <f>IF(AND('Mapa de Riesgos'!$Y$54="Alta",'Mapa de Riesgos'!$AA$54="Moderado"),CONCATENATE("R8C",'Mapa de Riesgos'!$O$54),"")</f>
        <v/>
      </c>
      <c r="W23" s="53" t="str">
        <f>IF(AND('Mapa de Riesgos'!$Y$55="Alta",'Mapa de Riesgos'!$AA$55="Moderado"),CONCATENATE("R8C",'Mapa de Riesgos'!$O$55),"")</f>
        <v/>
      </c>
      <c r="X23" s="53" t="str">
        <f>IF(AND('Mapa de Riesgos'!$Y$56="Alta",'Mapa de Riesgos'!$AA$56="Moderado"),CONCATENATE("R8C",'Mapa de Riesgos'!$O$56),"")</f>
        <v/>
      </c>
      <c r="Y23" s="53" t="str">
        <f>IF(AND('Mapa de Riesgos'!$Y$57="Alta",'Mapa de Riesgos'!$AA$57="Moderado"),CONCATENATE("R8C",'Mapa de Riesgos'!$O$57),"")</f>
        <v/>
      </c>
      <c r="Z23" s="53" t="str">
        <f>IF(AND('Mapa de Riesgos'!$Y$58="Alta",'Mapa de Riesgos'!$AA$58="Moderado"),CONCATENATE("R8C",'Mapa de Riesgos'!$O$58),"")</f>
        <v/>
      </c>
      <c r="AA23" s="54" t="str">
        <f>IF(AND('Mapa de Riesgos'!$Y$59="Alta",'Mapa de Riesgos'!$AA$59="Moderado"),CONCATENATE("R8C",'Mapa de Riesgos'!$O$59),"")</f>
        <v/>
      </c>
      <c r="AB23" s="52" t="str">
        <f>IF(AND('Mapa de Riesgos'!$Y$54="Alta",'Mapa de Riesgos'!$AA$54="Mayor"),CONCATENATE("R8C",'Mapa de Riesgos'!$O$54),"")</f>
        <v/>
      </c>
      <c r="AC23" s="53" t="str">
        <f>IF(AND('Mapa de Riesgos'!$Y$55="Alta",'Mapa de Riesgos'!$AA$55="Mayor"),CONCATENATE("R8C",'Mapa de Riesgos'!$O$55),"")</f>
        <v/>
      </c>
      <c r="AD23" s="53" t="str">
        <f>IF(AND('Mapa de Riesgos'!$Y$56="Alta",'Mapa de Riesgos'!$AA$56="Mayor"),CONCATENATE("R8C",'Mapa de Riesgos'!$O$56),"")</f>
        <v/>
      </c>
      <c r="AE23" s="53" t="str">
        <f>IF(AND('Mapa de Riesgos'!$Y$57="Alta",'Mapa de Riesgos'!$AA$57="Mayor"),CONCATENATE("R8C",'Mapa de Riesgos'!$O$57),"")</f>
        <v/>
      </c>
      <c r="AF23" s="53" t="str">
        <f>IF(AND('Mapa de Riesgos'!$Y$58="Alta",'Mapa de Riesgos'!$AA$58="Mayor"),CONCATENATE("R8C",'Mapa de Riesgos'!$O$58),"")</f>
        <v/>
      </c>
      <c r="AG23" s="54" t="str">
        <f>IF(AND('Mapa de Riesgos'!$Y$59="Alta",'Mapa de Riesgos'!$AA$59="Mayor"),CONCATENATE("R8C",'Mapa de Riesgos'!$O$59),"")</f>
        <v/>
      </c>
      <c r="AH23" s="55" t="str">
        <f>IF(AND('Mapa de Riesgos'!$Y$54="Alta",'Mapa de Riesgos'!$AA$54="Catastrófico"),CONCATENATE("R8C",'Mapa de Riesgos'!$O$54),"")</f>
        <v/>
      </c>
      <c r="AI23" s="56" t="str">
        <f>IF(AND('Mapa de Riesgos'!$Y$55="Alta",'Mapa de Riesgos'!$AA$55="Catastrófico"),CONCATENATE("R8C",'Mapa de Riesgos'!$O$55),"")</f>
        <v/>
      </c>
      <c r="AJ23" s="56" t="str">
        <f>IF(AND('Mapa de Riesgos'!$Y$56="Alta",'Mapa de Riesgos'!$AA$56="Catastrófico"),CONCATENATE("R8C",'Mapa de Riesgos'!$O$56),"")</f>
        <v/>
      </c>
      <c r="AK23" s="56" t="str">
        <f>IF(AND('Mapa de Riesgos'!$Y$57="Alta",'Mapa de Riesgos'!$AA$57="Catastrófico"),CONCATENATE("R8C",'Mapa de Riesgos'!$O$57),"")</f>
        <v/>
      </c>
      <c r="AL23" s="56" t="str">
        <f>IF(AND('Mapa de Riesgos'!$Y$58="Alta",'Mapa de Riesgos'!$AA$58="Catastrófico"),CONCATENATE("R8C",'Mapa de Riesgos'!$O$58),"")</f>
        <v/>
      </c>
      <c r="AM23" s="57" t="str">
        <f>IF(AND('Mapa de Riesgos'!$Y$59="Alta",'Mapa de Riesgos'!$AA$59="Catastrófico"),CONCATENATE("R8C",'Mapa de Riesgos'!$O$59),"")</f>
        <v/>
      </c>
      <c r="AN23" s="83"/>
      <c r="AO23" s="536"/>
      <c r="AP23" s="537"/>
      <c r="AQ23" s="537"/>
      <c r="AR23" s="537"/>
      <c r="AS23" s="537"/>
      <c r="AT23" s="538"/>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row>
    <row r="24" spans="1:76" ht="15" customHeight="1" x14ac:dyDescent="0.25">
      <c r="A24" s="83"/>
      <c r="B24" s="447"/>
      <c r="C24" s="447"/>
      <c r="D24" s="448"/>
      <c r="E24" s="546"/>
      <c r="F24" s="545"/>
      <c r="G24" s="545"/>
      <c r="H24" s="545"/>
      <c r="I24" s="545"/>
      <c r="J24" s="67" t="str">
        <f>IF(AND('Mapa de Riesgos'!$Y$60="Alta",'Mapa de Riesgos'!$AA$60="Leve"),CONCATENATE("R9C",'Mapa de Riesgos'!$O$60),"")</f>
        <v/>
      </c>
      <c r="K24" s="68" t="str">
        <f>IF(AND('Mapa de Riesgos'!$Y$61="Alta",'Mapa de Riesgos'!$AA$61="Leve"),CONCATENATE("R9C",'Mapa de Riesgos'!$O$61),"")</f>
        <v/>
      </c>
      <c r="L24" s="68" t="str">
        <f>IF(AND('Mapa de Riesgos'!$Y$62="Alta",'Mapa de Riesgos'!$AA$62="Leve"),CONCATENATE("R9C",'Mapa de Riesgos'!$O$62),"")</f>
        <v/>
      </c>
      <c r="M24" s="68" t="str">
        <f>IF(AND('Mapa de Riesgos'!$Y$63="Alta",'Mapa de Riesgos'!$AA$63="Leve"),CONCATENATE("R9C",'Mapa de Riesgos'!$O$63),"")</f>
        <v/>
      </c>
      <c r="N24" s="68" t="str">
        <f>IF(AND('Mapa de Riesgos'!$Y$64="Alta",'Mapa de Riesgos'!$AA$64="Leve"),CONCATENATE("R9C",'Mapa de Riesgos'!$O$64),"")</f>
        <v/>
      </c>
      <c r="O24" s="69" t="str">
        <f>IF(AND('Mapa de Riesgos'!$Y$65="Alta",'Mapa de Riesgos'!$AA$65="Leve"),CONCATENATE("R9C",'Mapa de Riesgos'!$O$65),"")</f>
        <v/>
      </c>
      <c r="P24" s="67" t="str">
        <f>IF(AND('Mapa de Riesgos'!$Y$60="Alta",'Mapa de Riesgos'!$AA$60="Menor"),CONCATENATE("R9C",'Mapa de Riesgos'!$O$60),"")</f>
        <v/>
      </c>
      <c r="Q24" s="68" t="str">
        <f>IF(AND('Mapa de Riesgos'!$Y$61="Alta",'Mapa de Riesgos'!$AA$61="Menor"),CONCATENATE("R9C",'Mapa de Riesgos'!$O$61),"")</f>
        <v/>
      </c>
      <c r="R24" s="68" t="str">
        <f>IF(AND('Mapa de Riesgos'!$Y$62="Alta",'Mapa de Riesgos'!$AA$62="Menor"),CONCATENATE("R9C",'Mapa de Riesgos'!$O$62),"")</f>
        <v/>
      </c>
      <c r="S24" s="68" t="str">
        <f>IF(AND('Mapa de Riesgos'!$Y$63="Alta",'Mapa de Riesgos'!$AA$63="Menor"),CONCATENATE("R9C",'Mapa de Riesgos'!$O$63),"")</f>
        <v/>
      </c>
      <c r="T24" s="68" t="str">
        <f>IF(AND('Mapa de Riesgos'!$Y$64="Alta",'Mapa de Riesgos'!$AA$64="Menor"),CONCATENATE("R9C",'Mapa de Riesgos'!$O$64),"")</f>
        <v/>
      </c>
      <c r="U24" s="69" t="str">
        <f>IF(AND('Mapa de Riesgos'!$Y$65="Alta",'Mapa de Riesgos'!$AA$65="Menor"),CONCATENATE("R9C",'Mapa de Riesgos'!$O$65),"")</f>
        <v/>
      </c>
      <c r="V24" s="52" t="str">
        <f>IF(AND('Mapa de Riesgos'!$Y$60="Alta",'Mapa de Riesgos'!$AA$60="Moderado"),CONCATENATE("R9C",'Mapa de Riesgos'!$O$60),"")</f>
        <v/>
      </c>
      <c r="W24" s="53" t="str">
        <f>IF(AND('Mapa de Riesgos'!$Y$61="Alta",'Mapa de Riesgos'!$AA$61="Moderado"),CONCATENATE("R9C",'Mapa de Riesgos'!$O$61),"")</f>
        <v/>
      </c>
      <c r="X24" s="53" t="str">
        <f>IF(AND('Mapa de Riesgos'!$Y$62="Alta",'Mapa de Riesgos'!$AA$62="Moderado"),CONCATENATE("R9C",'Mapa de Riesgos'!$O$62),"")</f>
        <v/>
      </c>
      <c r="Y24" s="53" t="str">
        <f>IF(AND('Mapa de Riesgos'!$Y$63="Alta",'Mapa de Riesgos'!$AA$63="Moderado"),CONCATENATE("R9C",'Mapa de Riesgos'!$O$63),"")</f>
        <v/>
      </c>
      <c r="Z24" s="53" t="str">
        <f>IF(AND('Mapa de Riesgos'!$Y$64="Alta",'Mapa de Riesgos'!$AA$64="Moderado"),CONCATENATE("R9C",'Mapa de Riesgos'!$O$64),"")</f>
        <v/>
      </c>
      <c r="AA24" s="54" t="str">
        <f>IF(AND('Mapa de Riesgos'!$Y$65="Alta",'Mapa de Riesgos'!$AA$65="Moderado"),CONCATENATE("R9C",'Mapa de Riesgos'!$O$65),"")</f>
        <v/>
      </c>
      <c r="AB24" s="52" t="str">
        <f>IF(AND('Mapa de Riesgos'!$Y$60="Alta",'Mapa de Riesgos'!$AA$60="Mayor"),CONCATENATE("R9C",'Mapa de Riesgos'!$O$60),"")</f>
        <v/>
      </c>
      <c r="AC24" s="53" t="str">
        <f>IF(AND('Mapa de Riesgos'!$Y$61="Alta",'Mapa de Riesgos'!$AA$61="Mayor"),CONCATENATE("R9C",'Mapa de Riesgos'!$O$61),"")</f>
        <v/>
      </c>
      <c r="AD24" s="53" t="str">
        <f>IF(AND('Mapa de Riesgos'!$Y$62="Alta",'Mapa de Riesgos'!$AA$62="Mayor"),CONCATENATE("R9C",'Mapa de Riesgos'!$O$62),"")</f>
        <v/>
      </c>
      <c r="AE24" s="53" t="str">
        <f>IF(AND('Mapa de Riesgos'!$Y$63="Alta",'Mapa de Riesgos'!$AA$63="Mayor"),CONCATENATE("R9C",'Mapa de Riesgos'!$O$63),"")</f>
        <v/>
      </c>
      <c r="AF24" s="53" t="str">
        <f>IF(AND('Mapa de Riesgos'!$Y$64="Alta",'Mapa de Riesgos'!$AA$64="Mayor"),CONCATENATE("R9C",'Mapa de Riesgos'!$O$64),"")</f>
        <v/>
      </c>
      <c r="AG24" s="54" t="str">
        <f>IF(AND('Mapa de Riesgos'!$Y$65="Alta",'Mapa de Riesgos'!$AA$65="Mayor"),CONCATENATE("R9C",'Mapa de Riesgos'!$O$65),"")</f>
        <v/>
      </c>
      <c r="AH24" s="55" t="str">
        <f>IF(AND('Mapa de Riesgos'!$Y$60="Alta",'Mapa de Riesgos'!$AA$60="Catastrófico"),CONCATENATE("R9C",'Mapa de Riesgos'!$O$60),"")</f>
        <v/>
      </c>
      <c r="AI24" s="56" t="str">
        <f>IF(AND('Mapa de Riesgos'!$Y$61="Alta",'Mapa de Riesgos'!$AA$61="Catastrófico"),CONCATENATE("R9C",'Mapa de Riesgos'!$O$61),"")</f>
        <v/>
      </c>
      <c r="AJ24" s="56" t="str">
        <f>IF(AND('Mapa de Riesgos'!$Y$62="Alta",'Mapa de Riesgos'!$AA$62="Catastrófico"),CONCATENATE("R9C",'Mapa de Riesgos'!$O$62),"")</f>
        <v/>
      </c>
      <c r="AK24" s="56" t="str">
        <f>IF(AND('Mapa de Riesgos'!$Y$63="Alta",'Mapa de Riesgos'!$AA$63="Catastrófico"),CONCATENATE("R9C",'Mapa de Riesgos'!$O$63),"")</f>
        <v/>
      </c>
      <c r="AL24" s="56" t="str">
        <f>IF(AND('Mapa de Riesgos'!$Y$64="Alta",'Mapa de Riesgos'!$AA$64="Catastrófico"),CONCATENATE("R9C",'Mapa de Riesgos'!$O$64),"")</f>
        <v/>
      </c>
      <c r="AM24" s="57" t="str">
        <f>IF(AND('Mapa de Riesgos'!$Y$65="Alta",'Mapa de Riesgos'!$AA$65="Catastrófico"),CONCATENATE("R9C",'Mapa de Riesgos'!$O$65),"")</f>
        <v/>
      </c>
      <c r="AN24" s="83"/>
      <c r="AO24" s="536"/>
      <c r="AP24" s="537"/>
      <c r="AQ24" s="537"/>
      <c r="AR24" s="537"/>
      <c r="AS24" s="537"/>
      <c r="AT24" s="538"/>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row>
    <row r="25" spans="1:76" ht="15.75" customHeight="1" thickBot="1" x14ac:dyDescent="0.3">
      <c r="A25" s="83"/>
      <c r="B25" s="447"/>
      <c r="C25" s="447"/>
      <c r="D25" s="448"/>
      <c r="E25" s="547"/>
      <c r="F25" s="548"/>
      <c r="G25" s="548"/>
      <c r="H25" s="548"/>
      <c r="I25" s="548"/>
      <c r="J25" s="70" t="str">
        <f>IF(AND('Mapa de Riesgos'!$Y$66="Alta",'Mapa de Riesgos'!$AA$66="Leve"),CONCATENATE("R10C",'Mapa de Riesgos'!$O$66),"")</f>
        <v/>
      </c>
      <c r="K25" s="71" t="str">
        <f>IF(AND('Mapa de Riesgos'!$Y$67="Alta",'Mapa de Riesgos'!$AA$67="Leve"),CONCATENATE("R10C",'Mapa de Riesgos'!$O$67),"")</f>
        <v/>
      </c>
      <c r="L25" s="71" t="str">
        <f>IF(AND('Mapa de Riesgos'!$Y$68="Alta",'Mapa de Riesgos'!$AA$68="Leve"),CONCATENATE("R10C",'Mapa de Riesgos'!$O$68),"")</f>
        <v/>
      </c>
      <c r="M25" s="71" t="str">
        <f>IF(AND('Mapa de Riesgos'!$Y$69="Alta",'Mapa de Riesgos'!$AA$69="Leve"),CONCATENATE("R10C",'Mapa de Riesgos'!$O$69),"")</f>
        <v/>
      </c>
      <c r="N25" s="71" t="str">
        <f>IF(AND('Mapa de Riesgos'!$Y$70="Alta",'Mapa de Riesgos'!$AA$70="Leve"),CONCATENATE("R10C",'Mapa de Riesgos'!$O$70),"")</f>
        <v/>
      </c>
      <c r="O25" s="72" t="str">
        <f>IF(AND('Mapa de Riesgos'!$Y$71="Alta",'Mapa de Riesgos'!$AA$71="Leve"),CONCATENATE("R10C",'Mapa de Riesgos'!$O$71),"")</f>
        <v/>
      </c>
      <c r="P25" s="70" t="str">
        <f>IF(AND('Mapa de Riesgos'!$Y$66="Alta",'Mapa de Riesgos'!$AA$66="Menor"),CONCATENATE("R10C",'Mapa de Riesgos'!$O$66),"")</f>
        <v/>
      </c>
      <c r="Q25" s="71" t="str">
        <f>IF(AND('Mapa de Riesgos'!$Y$67="Alta",'Mapa de Riesgos'!$AA$67="Menor"),CONCATENATE("R10C",'Mapa de Riesgos'!$O$67),"")</f>
        <v/>
      </c>
      <c r="R25" s="71" t="str">
        <f>IF(AND('Mapa de Riesgos'!$Y$68="Alta",'Mapa de Riesgos'!$AA$68="Menor"),CONCATENATE("R10C",'Mapa de Riesgos'!$O$68),"")</f>
        <v/>
      </c>
      <c r="S25" s="71" t="str">
        <f>IF(AND('Mapa de Riesgos'!$Y$69="Alta",'Mapa de Riesgos'!$AA$69="Menor"),CONCATENATE("R10C",'Mapa de Riesgos'!$O$69),"")</f>
        <v/>
      </c>
      <c r="T25" s="71" t="str">
        <f>IF(AND('Mapa de Riesgos'!$Y$70="Alta",'Mapa de Riesgos'!$AA$70="Menor"),CONCATENATE("R10C",'Mapa de Riesgos'!$O$70),"")</f>
        <v/>
      </c>
      <c r="U25" s="72" t="str">
        <f>IF(AND('Mapa de Riesgos'!$Y$71="Alta",'Mapa de Riesgos'!$AA$71="Menor"),CONCATENATE("R10C",'Mapa de Riesgos'!$O$71),"")</f>
        <v/>
      </c>
      <c r="V25" s="58" t="str">
        <f>IF(AND('Mapa de Riesgos'!$Y$66="Alta",'Mapa de Riesgos'!$AA$66="Moderado"),CONCATENATE("R10C",'Mapa de Riesgos'!$O$66),"")</f>
        <v/>
      </c>
      <c r="W25" s="59" t="str">
        <f>IF(AND('Mapa de Riesgos'!$Y$67="Alta",'Mapa de Riesgos'!$AA$67="Moderado"),CONCATENATE("R10C",'Mapa de Riesgos'!$O$67),"")</f>
        <v/>
      </c>
      <c r="X25" s="59" t="str">
        <f>IF(AND('Mapa de Riesgos'!$Y$68="Alta",'Mapa de Riesgos'!$AA$68="Moderado"),CONCATENATE("R10C",'Mapa de Riesgos'!$O$68),"")</f>
        <v/>
      </c>
      <c r="Y25" s="59" t="str">
        <f>IF(AND('Mapa de Riesgos'!$Y$69="Alta",'Mapa de Riesgos'!$AA$69="Moderado"),CONCATENATE("R10C",'Mapa de Riesgos'!$O$69),"")</f>
        <v/>
      </c>
      <c r="Z25" s="59" t="str">
        <f>IF(AND('Mapa de Riesgos'!$Y$70="Alta",'Mapa de Riesgos'!$AA$70="Moderado"),CONCATENATE("R10C",'Mapa de Riesgos'!$O$70),"")</f>
        <v/>
      </c>
      <c r="AA25" s="60" t="str">
        <f>IF(AND('Mapa de Riesgos'!$Y$71="Alta",'Mapa de Riesgos'!$AA$71="Moderado"),CONCATENATE("R10C",'Mapa de Riesgos'!$O$71),"")</f>
        <v/>
      </c>
      <c r="AB25" s="58" t="str">
        <f>IF(AND('Mapa de Riesgos'!$Y$66="Alta",'Mapa de Riesgos'!$AA$66="Mayor"),CONCATENATE("R10C",'Mapa de Riesgos'!$O$66),"")</f>
        <v/>
      </c>
      <c r="AC25" s="59" t="str">
        <f>IF(AND('Mapa de Riesgos'!$Y$67="Alta",'Mapa de Riesgos'!$AA$67="Mayor"),CONCATENATE("R10C",'Mapa de Riesgos'!$O$67),"")</f>
        <v/>
      </c>
      <c r="AD25" s="59" t="str">
        <f>IF(AND('Mapa de Riesgos'!$Y$68="Alta",'Mapa de Riesgos'!$AA$68="Mayor"),CONCATENATE("R10C",'Mapa de Riesgos'!$O$68),"")</f>
        <v/>
      </c>
      <c r="AE25" s="59" t="str">
        <f>IF(AND('Mapa de Riesgos'!$Y$69="Alta",'Mapa de Riesgos'!$AA$69="Mayor"),CONCATENATE("R10C",'Mapa de Riesgos'!$O$69),"")</f>
        <v/>
      </c>
      <c r="AF25" s="59" t="str">
        <f>IF(AND('Mapa de Riesgos'!$Y$70="Alta",'Mapa de Riesgos'!$AA$70="Mayor"),CONCATENATE("R10C",'Mapa de Riesgos'!$O$70),"")</f>
        <v/>
      </c>
      <c r="AG25" s="60" t="str">
        <f>IF(AND('Mapa de Riesgos'!$Y$71="Alta",'Mapa de Riesgos'!$AA$71="Mayor"),CONCATENATE("R10C",'Mapa de Riesgos'!$O$71),"")</f>
        <v/>
      </c>
      <c r="AH25" s="61" t="str">
        <f>IF(AND('Mapa de Riesgos'!$Y$66="Alta",'Mapa de Riesgos'!$AA$66="Catastrófico"),CONCATENATE("R10C",'Mapa de Riesgos'!$O$66),"")</f>
        <v/>
      </c>
      <c r="AI25" s="62" t="str">
        <f>IF(AND('Mapa de Riesgos'!$Y$67="Alta",'Mapa de Riesgos'!$AA$67="Catastrófico"),CONCATENATE("R10C",'Mapa de Riesgos'!$O$67),"")</f>
        <v/>
      </c>
      <c r="AJ25" s="62" t="str">
        <f>IF(AND('Mapa de Riesgos'!$Y$68="Alta",'Mapa de Riesgos'!$AA$68="Catastrófico"),CONCATENATE("R10C",'Mapa de Riesgos'!$O$68),"")</f>
        <v/>
      </c>
      <c r="AK25" s="62" t="str">
        <f>IF(AND('Mapa de Riesgos'!$Y$69="Alta",'Mapa de Riesgos'!$AA$69="Catastrófico"),CONCATENATE("R10C",'Mapa de Riesgos'!$O$69),"")</f>
        <v/>
      </c>
      <c r="AL25" s="62" t="str">
        <f>IF(AND('Mapa de Riesgos'!$Y$70="Alta",'Mapa de Riesgos'!$AA$70="Catastrófico"),CONCATENATE("R10C",'Mapa de Riesgos'!$O$70),"")</f>
        <v/>
      </c>
      <c r="AM25" s="63" t="str">
        <f>IF(AND('Mapa de Riesgos'!$Y$71="Alta",'Mapa de Riesgos'!$AA$71="Catastrófico"),CONCATENATE("R10C",'Mapa de Riesgos'!$O$71),"")</f>
        <v/>
      </c>
      <c r="AN25" s="83"/>
      <c r="AO25" s="539"/>
      <c r="AP25" s="540"/>
      <c r="AQ25" s="540"/>
      <c r="AR25" s="540"/>
      <c r="AS25" s="540"/>
      <c r="AT25" s="541"/>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row>
    <row r="26" spans="1:76" ht="15" customHeight="1" x14ac:dyDescent="0.25">
      <c r="A26" s="83"/>
      <c r="B26" s="447"/>
      <c r="C26" s="447"/>
      <c r="D26" s="448"/>
      <c r="E26" s="542" t="s">
        <v>177</v>
      </c>
      <c r="F26" s="543"/>
      <c r="G26" s="543"/>
      <c r="H26" s="543"/>
      <c r="I26" s="560"/>
      <c r="J26" s="64" t="str">
        <f>IF(AND('Mapa de Riesgos'!$Y$12="Media",'Mapa de Riesgos'!$AA$12="Leve"),CONCATENATE("R1C",'Mapa de Riesgos'!$O$12),"")</f>
        <v/>
      </c>
      <c r="K26" s="65" t="str">
        <f>IF(AND('Mapa de Riesgos'!$Y$13="Media",'Mapa de Riesgos'!$AA$13="Leve"),CONCATENATE("R1C",'Mapa de Riesgos'!$O$13),"")</f>
        <v/>
      </c>
      <c r="L26" s="65" t="str">
        <f>IF(AND('Mapa de Riesgos'!$Y$14="Media",'Mapa de Riesgos'!$AA$14="Leve"),CONCATENATE("R1C",'Mapa de Riesgos'!$O$14),"")</f>
        <v/>
      </c>
      <c r="M26" s="65" t="str">
        <f>IF(AND('Mapa de Riesgos'!$Y$15="Media",'Mapa de Riesgos'!$AA$15="Leve"),CONCATENATE("R1C",'Mapa de Riesgos'!$O$15),"")</f>
        <v/>
      </c>
      <c r="N26" s="65" t="str">
        <f>IF(AND('Mapa de Riesgos'!$Y$16="Media",'Mapa de Riesgos'!$AA$16="Leve"),CONCATENATE("R1C",'Mapa de Riesgos'!$O$16),"")</f>
        <v/>
      </c>
      <c r="O26" s="66" t="str">
        <f>IF(AND('Mapa de Riesgos'!$Y$17="Media",'Mapa de Riesgos'!$AA$17="Leve"),CONCATENATE("R1C",'Mapa de Riesgos'!$O$17),"")</f>
        <v/>
      </c>
      <c r="P26" s="64" t="str">
        <f>IF(AND('Mapa de Riesgos'!$Y$12="Media",'Mapa de Riesgos'!$AA$12="Menor"),CONCATENATE("R1C",'Mapa de Riesgos'!$O$12),"")</f>
        <v/>
      </c>
      <c r="Q26" s="65" t="str">
        <f>IF(AND('Mapa de Riesgos'!$Y$13="Media",'Mapa de Riesgos'!$AA$13="Menor"),CONCATENATE("R1C",'Mapa de Riesgos'!$O$13),"")</f>
        <v/>
      </c>
      <c r="R26" s="65" t="str">
        <f>IF(AND('Mapa de Riesgos'!$Y$14="Media",'Mapa de Riesgos'!$AA$14="Menor"),CONCATENATE("R1C",'Mapa de Riesgos'!$O$14),"")</f>
        <v/>
      </c>
      <c r="S26" s="65" t="str">
        <f>IF(AND('Mapa de Riesgos'!$Y$15="Media",'Mapa de Riesgos'!$AA$15="Menor"),CONCATENATE("R1C",'Mapa de Riesgos'!$O$15),"")</f>
        <v/>
      </c>
      <c r="T26" s="65" t="str">
        <f>IF(AND('Mapa de Riesgos'!$Y$16="Media",'Mapa de Riesgos'!$AA$16="Menor"),CONCATENATE("R1C",'Mapa de Riesgos'!$O$16),"")</f>
        <v/>
      </c>
      <c r="U26" s="66" t="str">
        <f>IF(AND('Mapa de Riesgos'!$Y$17="Media",'Mapa de Riesgos'!$AA$17="Menor"),CONCATENATE("R1C",'Mapa de Riesgos'!$O$17),"")</f>
        <v/>
      </c>
      <c r="V26" s="64" t="str">
        <f>IF(AND('Mapa de Riesgos'!$Y$12="Media",'Mapa de Riesgos'!$AA$12="Moderado"),CONCATENATE("R1C",'Mapa de Riesgos'!$O$12),"")</f>
        <v/>
      </c>
      <c r="W26" s="65" t="str">
        <f>IF(AND('Mapa de Riesgos'!$Y$13="Media",'Mapa de Riesgos'!$AA$13="Moderado"),CONCATENATE("R1C",'Mapa de Riesgos'!$O$13),"")</f>
        <v/>
      </c>
      <c r="X26" s="65" t="str">
        <f>IF(AND('Mapa de Riesgos'!$Y$14="Media",'Mapa de Riesgos'!$AA$14="Moderado"),CONCATENATE("R1C",'Mapa de Riesgos'!$O$14),"")</f>
        <v/>
      </c>
      <c r="Y26" s="65" t="str">
        <f>IF(AND('Mapa de Riesgos'!$Y$15="Media",'Mapa de Riesgos'!$AA$15="Moderado"),CONCATENATE("R1C",'Mapa de Riesgos'!$O$15),"")</f>
        <v/>
      </c>
      <c r="Z26" s="65" t="str">
        <f>IF(AND('Mapa de Riesgos'!$Y$16="Media",'Mapa de Riesgos'!$AA$16="Moderado"),CONCATENATE("R1C",'Mapa de Riesgos'!$O$16),"")</f>
        <v/>
      </c>
      <c r="AA26" s="66" t="str">
        <f>IF(AND('Mapa de Riesgos'!$Y$17="Media",'Mapa de Riesgos'!$AA$17="Moderado"),CONCATENATE("R1C",'Mapa de Riesgos'!$O$17),"")</f>
        <v/>
      </c>
      <c r="AB26" s="46" t="str">
        <f>IF(AND('Mapa de Riesgos'!$Y$12="Media",'Mapa de Riesgos'!$AA$12="Mayor"),CONCATENATE("R1C",'Mapa de Riesgos'!$O$12),"")</f>
        <v/>
      </c>
      <c r="AC26" s="47" t="str">
        <f>IF(AND('Mapa de Riesgos'!$Y$13="Media",'Mapa de Riesgos'!$AA$13="Mayor"),CONCATENATE("R1C",'Mapa de Riesgos'!$O$13),"")</f>
        <v/>
      </c>
      <c r="AD26" s="47" t="str">
        <f>IF(AND('Mapa de Riesgos'!$Y$14="Media",'Mapa de Riesgos'!$AA$14="Mayor"),CONCATENATE("R1C",'Mapa de Riesgos'!$O$14),"")</f>
        <v/>
      </c>
      <c r="AE26" s="47" t="str">
        <f>IF(AND('Mapa de Riesgos'!$Y$15="Media",'Mapa de Riesgos'!$AA$15="Mayor"),CONCATENATE("R1C",'Mapa de Riesgos'!$O$15),"")</f>
        <v/>
      </c>
      <c r="AF26" s="47" t="str">
        <f>IF(AND('Mapa de Riesgos'!$Y$16="Media",'Mapa de Riesgos'!$AA$16="Mayor"),CONCATENATE("R1C",'Mapa de Riesgos'!$O$16),"")</f>
        <v/>
      </c>
      <c r="AG26" s="48" t="str">
        <f>IF(AND('Mapa de Riesgos'!$Y$17="Media",'Mapa de Riesgos'!$AA$17="Mayor"),CONCATENATE("R1C",'Mapa de Riesgos'!$O$17),"")</f>
        <v/>
      </c>
      <c r="AH26" s="49" t="str">
        <f>IF(AND('Mapa de Riesgos'!$Y$12="Media",'Mapa de Riesgos'!$AA$12="Catastrófico"),CONCATENATE("R1C",'Mapa de Riesgos'!$O$12),"")</f>
        <v/>
      </c>
      <c r="AI26" s="50" t="str">
        <f>IF(AND('Mapa de Riesgos'!$Y$13="Media",'Mapa de Riesgos'!$AA$13="Catastrófico"),CONCATENATE("R1C",'Mapa de Riesgos'!$O$13),"")</f>
        <v/>
      </c>
      <c r="AJ26" s="50" t="str">
        <f>IF(AND('Mapa de Riesgos'!$Y$14="Media",'Mapa de Riesgos'!$AA$14="Catastrófico"),CONCATENATE("R1C",'Mapa de Riesgos'!$O$14),"")</f>
        <v/>
      </c>
      <c r="AK26" s="50" t="str">
        <f>IF(AND('Mapa de Riesgos'!$Y$15="Media",'Mapa de Riesgos'!$AA$15="Catastrófico"),CONCATENATE("R1C",'Mapa de Riesgos'!$O$15),"")</f>
        <v/>
      </c>
      <c r="AL26" s="50" t="str">
        <f>IF(AND('Mapa de Riesgos'!$Y$16="Media",'Mapa de Riesgos'!$AA$16="Catastrófico"),CONCATENATE("R1C",'Mapa de Riesgos'!$O$16),"")</f>
        <v/>
      </c>
      <c r="AM26" s="51" t="str">
        <f>IF(AND('Mapa de Riesgos'!$Y$17="Media",'Mapa de Riesgos'!$AA$17="Catastrófico"),CONCATENATE("R1C",'Mapa de Riesgos'!$O$17),"")</f>
        <v/>
      </c>
      <c r="AN26" s="83"/>
      <c r="AO26" s="572" t="s">
        <v>178</v>
      </c>
      <c r="AP26" s="573"/>
      <c r="AQ26" s="573"/>
      <c r="AR26" s="573"/>
      <c r="AS26" s="573"/>
      <c r="AT26" s="574"/>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row>
    <row r="27" spans="1:76" ht="15" customHeight="1" x14ac:dyDescent="0.25">
      <c r="A27" s="83"/>
      <c r="B27" s="447"/>
      <c r="C27" s="447"/>
      <c r="D27" s="448"/>
      <c r="E27" s="544"/>
      <c r="F27" s="545"/>
      <c r="G27" s="545"/>
      <c r="H27" s="545"/>
      <c r="I27" s="561"/>
      <c r="J27" s="67" t="str">
        <f>IF(AND('Mapa de Riesgos'!$Y$18="Media",'Mapa de Riesgos'!$AA$18="Leve"),CONCATENATE("R2C",'Mapa de Riesgos'!$O$18),"")</f>
        <v/>
      </c>
      <c r="K27" s="68" t="str">
        <f>IF(AND('Mapa de Riesgos'!$Y$19="Media",'Mapa de Riesgos'!$AA$19="Leve"),CONCATENATE("R2C",'Mapa de Riesgos'!$O$19),"")</f>
        <v/>
      </c>
      <c r="L27" s="68" t="str">
        <f>IF(AND('Mapa de Riesgos'!$Y$20="Media",'Mapa de Riesgos'!$AA$20="Leve"),CONCATENATE("R2C",'Mapa de Riesgos'!$O$20),"")</f>
        <v/>
      </c>
      <c r="M27" s="68" t="str">
        <f>IF(AND('Mapa de Riesgos'!$Y$21="Media",'Mapa de Riesgos'!$AA$21="Leve"),CONCATENATE("R2C",'Mapa de Riesgos'!$O$21),"")</f>
        <v/>
      </c>
      <c r="N27" s="68" t="str">
        <f>IF(AND('Mapa de Riesgos'!$Y$22="Media",'Mapa de Riesgos'!$AA$22="Leve"),CONCATENATE("R2C",'Mapa de Riesgos'!$O$22),"")</f>
        <v/>
      </c>
      <c r="O27" s="69" t="str">
        <f>IF(AND('Mapa de Riesgos'!$Y$23="Media",'Mapa de Riesgos'!$AA$23="Leve"),CONCATENATE("R2C",'Mapa de Riesgos'!$O$23),"")</f>
        <v/>
      </c>
      <c r="P27" s="67" t="str">
        <f>IF(AND('Mapa de Riesgos'!$Y$18="Media",'Mapa de Riesgos'!$AA$18="Menor"),CONCATENATE("R2C",'Mapa de Riesgos'!$O$18),"")</f>
        <v/>
      </c>
      <c r="Q27" s="68" t="str">
        <f>IF(AND('Mapa de Riesgos'!$Y$19="Media",'Mapa de Riesgos'!$AA$19="Menor"),CONCATENATE("R2C",'Mapa de Riesgos'!$O$19),"")</f>
        <v/>
      </c>
      <c r="R27" s="68" t="str">
        <f>IF(AND('Mapa de Riesgos'!$Y$20="Media",'Mapa de Riesgos'!$AA$20="Menor"),CONCATENATE("R2C",'Mapa de Riesgos'!$O$20),"")</f>
        <v/>
      </c>
      <c r="S27" s="68" t="str">
        <f>IF(AND('Mapa de Riesgos'!$Y$21="Media",'Mapa de Riesgos'!$AA$21="Menor"),CONCATENATE("R2C",'Mapa de Riesgos'!$O$21),"")</f>
        <v/>
      </c>
      <c r="T27" s="68" t="str">
        <f>IF(AND('Mapa de Riesgos'!$Y$22="Media",'Mapa de Riesgos'!$AA$22="Menor"),CONCATENATE("R2C",'Mapa de Riesgos'!$O$22),"")</f>
        <v/>
      </c>
      <c r="U27" s="69" t="str">
        <f>IF(AND('Mapa de Riesgos'!$Y$23="Media",'Mapa de Riesgos'!$AA$23="Menor"),CONCATENATE("R2C",'Mapa de Riesgos'!$O$23),"")</f>
        <v/>
      </c>
      <c r="V27" s="67" t="str">
        <f>IF(AND('Mapa de Riesgos'!$Y$18="Media",'Mapa de Riesgos'!$AA$18="Moderado"),CONCATENATE("R2C",'Mapa de Riesgos'!$O$18),"")</f>
        <v/>
      </c>
      <c r="W27" s="68" t="str">
        <f>IF(AND('Mapa de Riesgos'!$Y$19="Media",'Mapa de Riesgos'!$AA$19="Moderado"),CONCATENATE("R2C",'Mapa de Riesgos'!$O$19),"")</f>
        <v/>
      </c>
      <c r="X27" s="68" t="str">
        <f>IF(AND('Mapa de Riesgos'!$Y$20="Media",'Mapa de Riesgos'!$AA$20="Moderado"),CONCATENATE("R2C",'Mapa de Riesgos'!$O$20),"")</f>
        <v/>
      </c>
      <c r="Y27" s="68" t="str">
        <f>IF(AND('Mapa de Riesgos'!$Y$21="Media",'Mapa de Riesgos'!$AA$21="Moderado"),CONCATENATE("R2C",'Mapa de Riesgos'!$O$21),"")</f>
        <v/>
      </c>
      <c r="Z27" s="68" t="str">
        <f>IF(AND('Mapa de Riesgos'!$Y$22="Media",'Mapa de Riesgos'!$AA$22="Moderado"),CONCATENATE("R2C",'Mapa de Riesgos'!$O$22),"")</f>
        <v/>
      </c>
      <c r="AA27" s="69" t="str">
        <f>IF(AND('Mapa de Riesgos'!$Y$23="Media",'Mapa de Riesgos'!$AA$23="Moderado"),CONCATENATE("R2C",'Mapa de Riesgos'!$O$23),"")</f>
        <v/>
      </c>
      <c r="AB27" s="52" t="str">
        <f>IF(AND('Mapa de Riesgos'!$Y$18="Media",'Mapa de Riesgos'!$AA$18="Mayor"),CONCATENATE("R2C",'Mapa de Riesgos'!$O$18),"")</f>
        <v/>
      </c>
      <c r="AC27" s="53" t="str">
        <f>IF(AND('Mapa de Riesgos'!$Y$19="Media",'Mapa de Riesgos'!$AA$19="Mayor"),CONCATENATE("R2C",'Mapa de Riesgos'!$O$19),"")</f>
        <v/>
      </c>
      <c r="AD27" s="53" t="str">
        <f>IF(AND('Mapa de Riesgos'!$Y$20="Media",'Mapa de Riesgos'!$AA$20="Mayor"),CONCATENATE("R2C",'Mapa de Riesgos'!$O$20),"")</f>
        <v/>
      </c>
      <c r="AE27" s="53" t="str">
        <f>IF(AND('Mapa de Riesgos'!$Y$21="Media",'Mapa de Riesgos'!$AA$21="Mayor"),CONCATENATE("R2C",'Mapa de Riesgos'!$O$21),"")</f>
        <v/>
      </c>
      <c r="AF27" s="53" t="str">
        <f>IF(AND('Mapa de Riesgos'!$Y$22="Media",'Mapa de Riesgos'!$AA$22="Mayor"),CONCATENATE("R2C",'Mapa de Riesgos'!$O$22),"")</f>
        <v/>
      </c>
      <c r="AG27" s="54" t="str">
        <f>IF(AND('Mapa de Riesgos'!$Y$23="Media",'Mapa de Riesgos'!$AA$23="Mayor"),CONCATENATE("R2C",'Mapa de Riesgos'!$O$23),"")</f>
        <v/>
      </c>
      <c r="AH27" s="55" t="str">
        <f>IF(AND('Mapa de Riesgos'!$Y$18="Media",'Mapa de Riesgos'!$AA$18="Catastrófico"),CONCATENATE("R2C",'Mapa de Riesgos'!$O$18),"")</f>
        <v/>
      </c>
      <c r="AI27" s="56" t="str">
        <f>IF(AND('Mapa de Riesgos'!$Y$19="Media",'Mapa de Riesgos'!$AA$19="Catastrófico"),CONCATENATE("R2C",'Mapa de Riesgos'!$O$19),"")</f>
        <v/>
      </c>
      <c r="AJ27" s="56" t="str">
        <f>IF(AND('Mapa de Riesgos'!$Y$20="Media",'Mapa de Riesgos'!$AA$20="Catastrófico"),CONCATENATE("R2C",'Mapa de Riesgos'!$O$20),"")</f>
        <v/>
      </c>
      <c r="AK27" s="56" t="str">
        <f>IF(AND('Mapa de Riesgos'!$Y$21="Media",'Mapa de Riesgos'!$AA$21="Catastrófico"),CONCATENATE("R2C",'Mapa de Riesgos'!$O$21),"")</f>
        <v/>
      </c>
      <c r="AL27" s="56" t="str">
        <f>IF(AND('Mapa de Riesgos'!$Y$22="Media",'Mapa de Riesgos'!$AA$22="Catastrófico"),CONCATENATE("R2C",'Mapa de Riesgos'!$O$22),"")</f>
        <v/>
      </c>
      <c r="AM27" s="57" t="str">
        <f>IF(AND('Mapa de Riesgos'!$Y$23="Media",'Mapa de Riesgos'!$AA$23="Catastrófico"),CONCATENATE("R2C",'Mapa de Riesgos'!$O$23),"")</f>
        <v/>
      </c>
      <c r="AN27" s="83"/>
      <c r="AO27" s="575"/>
      <c r="AP27" s="576"/>
      <c r="AQ27" s="576"/>
      <c r="AR27" s="576"/>
      <c r="AS27" s="576"/>
      <c r="AT27" s="577"/>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row>
    <row r="28" spans="1:76" ht="15" customHeight="1" x14ac:dyDescent="0.25">
      <c r="A28" s="83"/>
      <c r="B28" s="447"/>
      <c r="C28" s="447"/>
      <c r="D28" s="448"/>
      <c r="E28" s="546"/>
      <c r="F28" s="545"/>
      <c r="G28" s="545"/>
      <c r="H28" s="545"/>
      <c r="I28" s="561"/>
      <c r="J28" s="67" t="str">
        <f>IF(AND('Mapa de Riesgos'!$Y$24="Media",'Mapa de Riesgos'!$AA$24="Leve"),CONCATENATE("R3C",'Mapa de Riesgos'!$O$24),"")</f>
        <v/>
      </c>
      <c r="K28" s="68" t="str">
        <f>IF(AND('Mapa de Riesgos'!$Y$25="Media",'Mapa de Riesgos'!$AA$25="Leve"),CONCATENATE("R3C",'Mapa de Riesgos'!$O$25),"")</f>
        <v/>
      </c>
      <c r="L28" s="68" t="str">
        <f>IF(AND('Mapa de Riesgos'!$Y$26="Media",'Mapa de Riesgos'!$AA$26="Leve"),CONCATENATE("R3C",'Mapa de Riesgos'!$O$26),"")</f>
        <v/>
      </c>
      <c r="M28" s="68" t="str">
        <f>IF(AND('Mapa de Riesgos'!$Y$27="Media",'Mapa de Riesgos'!$AA$27="Leve"),CONCATENATE("R3C",'Mapa de Riesgos'!$O$27),"")</f>
        <v/>
      </c>
      <c r="N28" s="68" t="str">
        <f>IF(AND('Mapa de Riesgos'!$Y$28="Media",'Mapa de Riesgos'!$AA$28="Leve"),CONCATENATE("R3C",'Mapa de Riesgos'!$O$28),"")</f>
        <v/>
      </c>
      <c r="O28" s="69" t="str">
        <f>IF(AND('Mapa de Riesgos'!$Y$29="Media",'Mapa de Riesgos'!$AA$29="Leve"),CONCATENATE("R3C",'Mapa de Riesgos'!$O$29),"")</f>
        <v/>
      </c>
      <c r="P28" s="67" t="str">
        <f>IF(AND('Mapa de Riesgos'!$Y$24="Media",'Mapa de Riesgos'!$AA$24="Menor"),CONCATENATE("R3C",'Mapa de Riesgos'!$O$24),"")</f>
        <v/>
      </c>
      <c r="Q28" s="68" t="str">
        <f>IF(AND('Mapa de Riesgos'!$Y$25="Media",'Mapa de Riesgos'!$AA$25="Menor"),CONCATENATE("R3C",'Mapa de Riesgos'!$O$25),"")</f>
        <v/>
      </c>
      <c r="R28" s="68" t="str">
        <f>IF(AND('Mapa de Riesgos'!$Y$26="Media",'Mapa de Riesgos'!$AA$26="Menor"),CONCATENATE("R3C",'Mapa de Riesgos'!$O$26),"")</f>
        <v/>
      </c>
      <c r="S28" s="68" t="str">
        <f>IF(AND('Mapa de Riesgos'!$Y$27="Media",'Mapa de Riesgos'!$AA$27="Menor"),CONCATENATE("R3C",'Mapa de Riesgos'!$O$27),"")</f>
        <v/>
      </c>
      <c r="T28" s="68" t="str">
        <f>IF(AND('Mapa de Riesgos'!$Y$28="Media",'Mapa de Riesgos'!$AA$28="Menor"),CONCATENATE("R3C",'Mapa de Riesgos'!$O$28),"")</f>
        <v/>
      </c>
      <c r="U28" s="69" t="str">
        <f>IF(AND('Mapa de Riesgos'!$Y$29="Media",'Mapa de Riesgos'!$AA$29="Menor"),CONCATENATE("R3C",'Mapa de Riesgos'!$O$29),"")</f>
        <v/>
      </c>
      <c r="V28" s="67" t="str">
        <f>IF(AND('Mapa de Riesgos'!$Y$24="Media",'Mapa de Riesgos'!$AA$24="Moderado"),CONCATENATE("R3C",'Mapa de Riesgos'!$O$24),"")</f>
        <v/>
      </c>
      <c r="W28" s="68" t="str">
        <f>IF(AND('Mapa de Riesgos'!$Y$25="Media",'Mapa de Riesgos'!$AA$25="Moderado"),CONCATENATE("R3C",'Mapa de Riesgos'!$O$25),"")</f>
        <v/>
      </c>
      <c r="X28" s="68" t="str">
        <f>IF(AND('Mapa de Riesgos'!$Y$26="Media",'Mapa de Riesgos'!$AA$26="Moderado"),CONCATENATE("R3C",'Mapa de Riesgos'!$O$26),"")</f>
        <v/>
      </c>
      <c r="Y28" s="68" t="str">
        <f>IF(AND('Mapa de Riesgos'!$Y$27="Media",'Mapa de Riesgos'!$AA$27="Moderado"),CONCATENATE("R3C",'Mapa de Riesgos'!$O$27),"")</f>
        <v/>
      </c>
      <c r="Z28" s="68" t="str">
        <f>IF(AND('Mapa de Riesgos'!$Y$28="Media",'Mapa de Riesgos'!$AA$28="Moderado"),CONCATENATE("R3C",'Mapa de Riesgos'!$O$28),"")</f>
        <v/>
      </c>
      <c r="AA28" s="69" t="str">
        <f>IF(AND('Mapa de Riesgos'!$Y$29="Media",'Mapa de Riesgos'!$AA$29="Moderado"),CONCATENATE("R3C",'Mapa de Riesgos'!$O$29),"")</f>
        <v/>
      </c>
      <c r="AB28" s="52" t="str">
        <f>IF(AND('Mapa de Riesgos'!$Y$24="Media",'Mapa de Riesgos'!$AA$24="Mayor"),CONCATENATE("R3C",'Mapa de Riesgos'!$O$24),"")</f>
        <v/>
      </c>
      <c r="AC28" s="53" t="str">
        <f>IF(AND('Mapa de Riesgos'!$Y$25="Media",'Mapa de Riesgos'!$AA$25="Mayor"),CONCATENATE("R3C",'Mapa de Riesgos'!$O$25),"")</f>
        <v/>
      </c>
      <c r="AD28" s="53" t="str">
        <f>IF(AND('Mapa de Riesgos'!$Y$26="Media",'Mapa de Riesgos'!$AA$26="Mayor"),CONCATENATE("R3C",'Mapa de Riesgos'!$O$26),"")</f>
        <v/>
      </c>
      <c r="AE28" s="53" t="str">
        <f>IF(AND('Mapa de Riesgos'!$Y$27="Media",'Mapa de Riesgos'!$AA$27="Mayor"),CONCATENATE("R3C",'Mapa de Riesgos'!$O$27),"")</f>
        <v/>
      </c>
      <c r="AF28" s="53" t="str">
        <f>IF(AND('Mapa de Riesgos'!$Y$28="Media",'Mapa de Riesgos'!$AA$28="Mayor"),CONCATENATE("R3C",'Mapa de Riesgos'!$O$28),"")</f>
        <v/>
      </c>
      <c r="AG28" s="54" t="str">
        <f>IF(AND('Mapa de Riesgos'!$Y$29="Media",'Mapa de Riesgos'!$AA$29="Mayor"),CONCATENATE("R3C",'Mapa de Riesgos'!$O$29),"")</f>
        <v/>
      </c>
      <c r="AH28" s="55" t="str">
        <f>IF(AND('Mapa de Riesgos'!$Y$24="Media",'Mapa de Riesgos'!$AA$24="Catastrófico"),CONCATENATE("R3C",'Mapa de Riesgos'!$O$24),"")</f>
        <v/>
      </c>
      <c r="AI28" s="56" t="str">
        <f>IF(AND('Mapa de Riesgos'!$Y$25="Media",'Mapa de Riesgos'!$AA$25="Catastrófico"),CONCATENATE("R3C",'Mapa de Riesgos'!$O$25),"")</f>
        <v/>
      </c>
      <c r="AJ28" s="56" t="str">
        <f>IF(AND('Mapa de Riesgos'!$Y$26="Media",'Mapa de Riesgos'!$AA$26="Catastrófico"),CONCATENATE("R3C",'Mapa de Riesgos'!$O$26),"")</f>
        <v/>
      </c>
      <c r="AK28" s="56" t="str">
        <f>IF(AND('Mapa de Riesgos'!$Y$27="Media",'Mapa de Riesgos'!$AA$27="Catastrófico"),CONCATENATE("R3C",'Mapa de Riesgos'!$O$27),"")</f>
        <v/>
      </c>
      <c r="AL28" s="56" t="str">
        <f>IF(AND('Mapa de Riesgos'!$Y$28="Media",'Mapa de Riesgos'!$AA$28="Catastrófico"),CONCATENATE("R3C",'Mapa de Riesgos'!$O$28),"")</f>
        <v/>
      </c>
      <c r="AM28" s="57" t="str">
        <f>IF(AND('Mapa de Riesgos'!$Y$29="Media",'Mapa de Riesgos'!$AA$29="Catastrófico"),CONCATENATE("R3C",'Mapa de Riesgos'!$O$29),"")</f>
        <v/>
      </c>
      <c r="AN28" s="83"/>
      <c r="AO28" s="575"/>
      <c r="AP28" s="576"/>
      <c r="AQ28" s="576"/>
      <c r="AR28" s="576"/>
      <c r="AS28" s="576"/>
      <c r="AT28" s="577"/>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row>
    <row r="29" spans="1:76" ht="15" customHeight="1" x14ac:dyDescent="0.25">
      <c r="A29" s="83"/>
      <c r="B29" s="447"/>
      <c r="C29" s="447"/>
      <c r="D29" s="448"/>
      <c r="E29" s="546"/>
      <c r="F29" s="545"/>
      <c r="G29" s="545"/>
      <c r="H29" s="545"/>
      <c r="I29" s="561"/>
      <c r="J29" s="67" t="str">
        <f>IF(AND('Mapa de Riesgos'!$Y$30="Media",'Mapa de Riesgos'!$AA$30="Leve"),CONCATENATE("R4C",'Mapa de Riesgos'!$O$30),"")</f>
        <v/>
      </c>
      <c r="K29" s="68" t="str">
        <f>IF(AND('Mapa de Riesgos'!$Y$31="Media",'Mapa de Riesgos'!$AA$31="Leve"),CONCATENATE("R4C",'Mapa de Riesgos'!$O$31),"")</f>
        <v/>
      </c>
      <c r="L29" s="68" t="str">
        <f>IF(AND('Mapa de Riesgos'!$Y$32="Media",'Mapa de Riesgos'!$AA$32="Leve"),CONCATENATE("R4C",'Mapa de Riesgos'!$O$32),"")</f>
        <v/>
      </c>
      <c r="M29" s="68" t="str">
        <f>IF(AND('Mapa de Riesgos'!$Y$33="Media",'Mapa de Riesgos'!$AA$33="Leve"),CONCATENATE("R4C",'Mapa de Riesgos'!$O$33),"")</f>
        <v/>
      </c>
      <c r="N29" s="68" t="str">
        <f>IF(AND('Mapa de Riesgos'!$Y$34="Media",'Mapa de Riesgos'!$AA$34="Leve"),CONCATENATE("R4C",'Mapa de Riesgos'!$O$34),"")</f>
        <v/>
      </c>
      <c r="O29" s="69" t="str">
        <f>IF(AND('Mapa de Riesgos'!$Y$35="Media",'Mapa de Riesgos'!$AA$35="Leve"),CONCATENATE("R4C",'Mapa de Riesgos'!$O$35),"")</f>
        <v/>
      </c>
      <c r="P29" s="67" t="str">
        <f>IF(AND('Mapa de Riesgos'!$Y$30="Media",'Mapa de Riesgos'!$AA$30="Menor"),CONCATENATE("R4C",'Mapa de Riesgos'!$O$30),"")</f>
        <v/>
      </c>
      <c r="Q29" s="68" t="str">
        <f>IF(AND('Mapa de Riesgos'!$Y$31="Media",'Mapa de Riesgos'!$AA$31="Menor"),CONCATENATE("R4C",'Mapa de Riesgos'!$O$31),"")</f>
        <v/>
      </c>
      <c r="R29" s="68" t="str">
        <f>IF(AND('Mapa de Riesgos'!$Y$32="Media",'Mapa de Riesgos'!$AA$32="Menor"),CONCATENATE("R4C",'Mapa de Riesgos'!$O$32),"")</f>
        <v/>
      </c>
      <c r="S29" s="68" t="str">
        <f>IF(AND('Mapa de Riesgos'!$Y$33="Media",'Mapa de Riesgos'!$AA$33="Menor"),CONCATENATE("R4C",'Mapa de Riesgos'!$O$33),"")</f>
        <v/>
      </c>
      <c r="T29" s="68" t="str">
        <f>IF(AND('Mapa de Riesgos'!$Y$34="Media",'Mapa de Riesgos'!$AA$34="Menor"),CONCATENATE("R4C",'Mapa de Riesgos'!$O$34),"")</f>
        <v/>
      </c>
      <c r="U29" s="69" t="str">
        <f>IF(AND('Mapa de Riesgos'!$Y$35="Media",'Mapa de Riesgos'!$AA$35="Menor"),CONCATENATE("R4C",'Mapa de Riesgos'!$O$35),"")</f>
        <v/>
      </c>
      <c r="V29" s="67" t="str">
        <f>IF(AND('Mapa de Riesgos'!$Y$30="Media",'Mapa de Riesgos'!$AA$30="Moderado"),CONCATENATE("R4C",'Mapa de Riesgos'!$O$30),"")</f>
        <v/>
      </c>
      <c r="W29" s="68" t="str">
        <f>IF(AND('Mapa de Riesgos'!$Y$31="Media",'Mapa de Riesgos'!$AA$31="Moderado"),CONCATENATE("R4C",'Mapa de Riesgos'!$O$31),"")</f>
        <v/>
      </c>
      <c r="X29" s="68" t="str">
        <f>IF(AND('Mapa de Riesgos'!$Y$32="Media",'Mapa de Riesgos'!$AA$32="Moderado"),CONCATENATE("R4C",'Mapa de Riesgos'!$O$32),"")</f>
        <v/>
      </c>
      <c r="Y29" s="68" t="str">
        <f>IF(AND('Mapa de Riesgos'!$Y$33="Media",'Mapa de Riesgos'!$AA$33="Moderado"),CONCATENATE("R4C",'Mapa de Riesgos'!$O$33),"")</f>
        <v/>
      </c>
      <c r="Z29" s="68" t="str">
        <f>IF(AND('Mapa de Riesgos'!$Y$34="Media",'Mapa de Riesgos'!$AA$34="Moderado"),CONCATENATE("R4C",'Mapa de Riesgos'!$O$34),"")</f>
        <v/>
      </c>
      <c r="AA29" s="69" t="str">
        <f>IF(AND('Mapa de Riesgos'!$Y$35="Media",'Mapa de Riesgos'!$AA$35="Moderado"),CONCATENATE("R4C",'Mapa de Riesgos'!$O$35),"")</f>
        <v/>
      </c>
      <c r="AB29" s="52" t="str">
        <f>IF(AND('Mapa de Riesgos'!$Y$30="Media",'Mapa de Riesgos'!$AA$30="Mayor"),CONCATENATE("R4C",'Mapa de Riesgos'!$O$30),"")</f>
        <v/>
      </c>
      <c r="AC29" s="53" t="str">
        <f>IF(AND('Mapa de Riesgos'!$Y$31="Media",'Mapa de Riesgos'!$AA$31="Mayor"),CONCATENATE("R4C",'Mapa de Riesgos'!$O$31),"")</f>
        <v/>
      </c>
      <c r="AD29" s="53" t="str">
        <f>IF(AND('Mapa de Riesgos'!$Y$32="Media",'Mapa de Riesgos'!$AA$32="Mayor"),CONCATENATE("R4C",'Mapa de Riesgos'!$O$32),"")</f>
        <v/>
      </c>
      <c r="AE29" s="53" t="str">
        <f>IF(AND('Mapa de Riesgos'!$Y$33="Media",'Mapa de Riesgos'!$AA$33="Mayor"),CONCATENATE("R4C",'Mapa de Riesgos'!$O$33),"")</f>
        <v/>
      </c>
      <c r="AF29" s="53" t="str">
        <f>IF(AND('Mapa de Riesgos'!$Y$34="Media",'Mapa de Riesgos'!$AA$34="Mayor"),CONCATENATE("R4C",'Mapa de Riesgos'!$O$34),"")</f>
        <v/>
      </c>
      <c r="AG29" s="54" t="str">
        <f>IF(AND('Mapa de Riesgos'!$Y$35="Media",'Mapa de Riesgos'!$AA$35="Mayor"),CONCATENATE("R4C",'Mapa de Riesgos'!$O$35),"")</f>
        <v/>
      </c>
      <c r="AH29" s="55" t="str">
        <f>IF(AND('Mapa de Riesgos'!$Y$30="Media",'Mapa de Riesgos'!$AA$30="Catastrófico"),CONCATENATE("R4C",'Mapa de Riesgos'!$O$30),"")</f>
        <v/>
      </c>
      <c r="AI29" s="56" t="str">
        <f>IF(AND('Mapa de Riesgos'!$Y$31="Media",'Mapa de Riesgos'!$AA$31="Catastrófico"),CONCATENATE("R4C",'Mapa de Riesgos'!$O$31),"")</f>
        <v/>
      </c>
      <c r="AJ29" s="56" t="str">
        <f>IF(AND('Mapa de Riesgos'!$Y$32="Media",'Mapa de Riesgos'!$AA$32="Catastrófico"),CONCATENATE("R4C",'Mapa de Riesgos'!$O$32),"")</f>
        <v/>
      </c>
      <c r="AK29" s="56" t="str">
        <f>IF(AND('Mapa de Riesgos'!$Y$33="Media",'Mapa de Riesgos'!$AA$33="Catastrófico"),CONCATENATE("R4C",'Mapa de Riesgos'!$O$33),"")</f>
        <v/>
      </c>
      <c r="AL29" s="56" t="str">
        <f>IF(AND('Mapa de Riesgos'!$Y$34="Media",'Mapa de Riesgos'!$AA$34="Catastrófico"),CONCATENATE("R4C",'Mapa de Riesgos'!$O$34),"")</f>
        <v/>
      </c>
      <c r="AM29" s="57" t="str">
        <f>IF(AND('Mapa de Riesgos'!$Y$35="Media",'Mapa de Riesgos'!$AA$35="Catastrófico"),CONCATENATE("R4C",'Mapa de Riesgos'!$O$35),"")</f>
        <v/>
      </c>
      <c r="AN29" s="83"/>
      <c r="AO29" s="575"/>
      <c r="AP29" s="576"/>
      <c r="AQ29" s="576"/>
      <c r="AR29" s="576"/>
      <c r="AS29" s="576"/>
      <c r="AT29" s="577"/>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row>
    <row r="30" spans="1:76" ht="15" customHeight="1" x14ac:dyDescent="0.25">
      <c r="A30" s="83"/>
      <c r="B30" s="447"/>
      <c r="C30" s="447"/>
      <c r="D30" s="448"/>
      <c r="E30" s="546"/>
      <c r="F30" s="545"/>
      <c r="G30" s="545"/>
      <c r="H30" s="545"/>
      <c r="I30" s="561"/>
      <c r="J30" s="67" t="str">
        <f>IF(AND('Mapa de Riesgos'!$Y$36="Media",'Mapa de Riesgos'!$AA$36="Leve"),CONCATENATE("R5C",'Mapa de Riesgos'!$O$36),"")</f>
        <v/>
      </c>
      <c r="K30" s="68" t="str">
        <f>IF(AND('Mapa de Riesgos'!$Y$37="Media",'Mapa de Riesgos'!$AA$37="Leve"),CONCATENATE("R5C",'Mapa de Riesgos'!$O$37),"")</f>
        <v/>
      </c>
      <c r="L30" s="68" t="str">
        <f>IF(AND('Mapa de Riesgos'!$Y$38="Media",'Mapa de Riesgos'!$AA$38="Leve"),CONCATENATE("R5C",'Mapa de Riesgos'!$O$38),"")</f>
        <v/>
      </c>
      <c r="M30" s="68" t="str">
        <f>IF(AND('Mapa de Riesgos'!$Y$39="Media",'Mapa de Riesgos'!$AA$39="Leve"),CONCATENATE("R5C",'Mapa de Riesgos'!$O$39),"")</f>
        <v/>
      </c>
      <c r="N30" s="68" t="str">
        <f>IF(AND('Mapa de Riesgos'!$Y$40="Media",'Mapa de Riesgos'!$AA$40="Leve"),CONCATENATE("R5C",'Mapa de Riesgos'!$O$40),"")</f>
        <v/>
      </c>
      <c r="O30" s="69" t="str">
        <f>IF(AND('Mapa de Riesgos'!$Y$41="Media",'Mapa de Riesgos'!$AA$41="Leve"),CONCATENATE("R5C",'Mapa de Riesgos'!$O$41),"")</f>
        <v/>
      </c>
      <c r="P30" s="67" t="str">
        <f>IF(AND('Mapa de Riesgos'!$Y$36="Media",'Mapa de Riesgos'!$AA$36="Menor"),CONCATENATE("R5C",'Mapa de Riesgos'!$O$36),"")</f>
        <v/>
      </c>
      <c r="Q30" s="68" t="str">
        <f>IF(AND('Mapa de Riesgos'!$Y$37="Media",'Mapa de Riesgos'!$AA$37="Menor"),CONCATENATE("R5C",'Mapa de Riesgos'!$O$37),"")</f>
        <v/>
      </c>
      <c r="R30" s="68" t="str">
        <f>IF(AND('Mapa de Riesgos'!$Y$38="Media",'Mapa de Riesgos'!$AA$38="Menor"),CONCATENATE("R5C",'Mapa de Riesgos'!$O$38),"")</f>
        <v/>
      </c>
      <c r="S30" s="68" t="str">
        <f>IF(AND('Mapa de Riesgos'!$Y$39="Media",'Mapa de Riesgos'!$AA$39="Menor"),CONCATENATE("R5C",'Mapa de Riesgos'!$O$39),"")</f>
        <v/>
      </c>
      <c r="T30" s="68" t="str">
        <f>IF(AND('Mapa de Riesgos'!$Y$40="Media",'Mapa de Riesgos'!$AA$40="Menor"),CONCATENATE("R5C",'Mapa de Riesgos'!$O$40),"")</f>
        <v/>
      </c>
      <c r="U30" s="69" t="str">
        <f>IF(AND('Mapa de Riesgos'!$Y$41="Media",'Mapa de Riesgos'!$AA$41="Menor"),CONCATENATE("R5C",'Mapa de Riesgos'!$O$41),"")</f>
        <v/>
      </c>
      <c r="V30" s="67" t="str">
        <f>IF(AND('Mapa de Riesgos'!$Y$36="Media",'Mapa de Riesgos'!$AA$36="Moderado"),CONCATENATE("R5C",'Mapa de Riesgos'!$O$36),"")</f>
        <v/>
      </c>
      <c r="W30" s="68" t="str">
        <f>IF(AND('Mapa de Riesgos'!$Y$37="Media",'Mapa de Riesgos'!$AA$37="Moderado"),CONCATENATE("R5C",'Mapa de Riesgos'!$O$37),"")</f>
        <v/>
      </c>
      <c r="X30" s="68" t="str">
        <f>IF(AND('Mapa de Riesgos'!$Y$38="Media",'Mapa de Riesgos'!$AA$38="Moderado"),CONCATENATE("R5C",'Mapa de Riesgos'!$O$38),"")</f>
        <v/>
      </c>
      <c r="Y30" s="68" t="str">
        <f>IF(AND('Mapa de Riesgos'!$Y$39="Media",'Mapa de Riesgos'!$AA$39="Moderado"),CONCATENATE("R5C",'Mapa de Riesgos'!$O$39),"")</f>
        <v/>
      </c>
      <c r="Z30" s="68" t="str">
        <f>IF(AND('Mapa de Riesgos'!$Y$40="Media",'Mapa de Riesgos'!$AA$40="Moderado"),CONCATENATE("R5C",'Mapa de Riesgos'!$O$40),"")</f>
        <v/>
      </c>
      <c r="AA30" s="69" t="str">
        <f>IF(AND('Mapa de Riesgos'!$Y$41="Media",'Mapa de Riesgos'!$AA$41="Moderado"),CONCATENATE("R5C",'Mapa de Riesgos'!$O$41),"")</f>
        <v/>
      </c>
      <c r="AB30" s="52" t="str">
        <f>IF(AND('Mapa de Riesgos'!$Y$36="Media",'Mapa de Riesgos'!$AA$36="Mayor"),CONCATENATE("R5C",'Mapa de Riesgos'!$O$36),"")</f>
        <v/>
      </c>
      <c r="AC30" s="53" t="str">
        <f>IF(AND('Mapa de Riesgos'!$Y$37="Media",'Mapa de Riesgos'!$AA$37="Mayor"),CONCATENATE("R5C",'Mapa de Riesgos'!$O$37),"")</f>
        <v/>
      </c>
      <c r="AD30" s="53" t="str">
        <f>IF(AND('Mapa de Riesgos'!$Y$38="Media",'Mapa de Riesgos'!$AA$38="Mayor"),CONCATENATE("R5C",'Mapa de Riesgos'!$O$38),"")</f>
        <v/>
      </c>
      <c r="AE30" s="53" t="str">
        <f>IF(AND('Mapa de Riesgos'!$Y$39="Media",'Mapa de Riesgos'!$AA$39="Mayor"),CONCATENATE("R5C",'Mapa de Riesgos'!$O$39),"")</f>
        <v/>
      </c>
      <c r="AF30" s="53" t="str">
        <f>IF(AND('Mapa de Riesgos'!$Y$40="Media",'Mapa de Riesgos'!$AA$40="Mayor"),CONCATENATE("R5C",'Mapa de Riesgos'!$O$40),"")</f>
        <v/>
      </c>
      <c r="AG30" s="54" t="str">
        <f>IF(AND('Mapa de Riesgos'!$Y$41="Media",'Mapa de Riesgos'!$AA$41="Mayor"),CONCATENATE("R5C",'Mapa de Riesgos'!$O$41),"")</f>
        <v/>
      </c>
      <c r="AH30" s="55" t="str">
        <f>IF(AND('Mapa de Riesgos'!$Y$36="Media",'Mapa de Riesgos'!$AA$36="Catastrófico"),CONCATENATE("R5C",'Mapa de Riesgos'!$O$36),"")</f>
        <v/>
      </c>
      <c r="AI30" s="56" t="str">
        <f>IF(AND('Mapa de Riesgos'!$Y$37="Media",'Mapa de Riesgos'!$AA$37="Catastrófico"),CONCATENATE("R5C",'Mapa de Riesgos'!$O$37),"")</f>
        <v/>
      </c>
      <c r="AJ30" s="56" t="str">
        <f>IF(AND('Mapa de Riesgos'!$Y$38="Media",'Mapa de Riesgos'!$AA$38="Catastrófico"),CONCATENATE("R5C",'Mapa de Riesgos'!$O$38),"")</f>
        <v/>
      </c>
      <c r="AK30" s="56" t="str">
        <f>IF(AND('Mapa de Riesgos'!$Y$39="Media",'Mapa de Riesgos'!$AA$39="Catastrófico"),CONCATENATE("R5C",'Mapa de Riesgos'!$O$39),"")</f>
        <v/>
      </c>
      <c r="AL30" s="56" t="str">
        <f>IF(AND('Mapa de Riesgos'!$Y$40="Media",'Mapa de Riesgos'!$AA$40="Catastrófico"),CONCATENATE("R5C",'Mapa de Riesgos'!$O$40),"")</f>
        <v/>
      </c>
      <c r="AM30" s="57" t="str">
        <f>IF(AND('Mapa de Riesgos'!$Y$41="Media",'Mapa de Riesgos'!$AA$41="Catastrófico"),CONCATENATE("R5C",'Mapa de Riesgos'!$O$41),"")</f>
        <v/>
      </c>
      <c r="AN30" s="83"/>
      <c r="AO30" s="575"/>
      <c r="AP30" s="576"/>
      <c r="AQ30" s="576"/>
      <c r="AR30" s="576"/>
      <c r="AS30" s="576"/>
      <c r="AT30" s="577"/>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row>
    <row r="31" spans="1:76" ht="15" customHeight="1" x14ac:dyDescent="0.25">
      <c r="A31" s="83"/>
      <c r="B31" s="447"/>
      <c r="C31" s="447"/>
      <c r="D31" s="448"/>
      <c r="E31" s="546"/>
      <c r="F31" s="545"/>
      <c r="G31" s="545"/>
      <c r="H31" s="545"/>
      <c r="I31" s="561"/>
      <c r="J31" s="67" t="str">
        <f>IF(AND('Mapa de Riesgos'!$Y$42="Media",'Mapa de Riesgos'!$AA$42="Leve"),CONCATENATE("R6C",'Mapa de Riesgos'!$O$42),"")</f>
        <v/>
      </c>
      <c r="K31" s="68" t="str">
        <f>IF(AND('Mapa de Riesgos'!$Y$43="Media",'Mapa de Riesgos'!$AA$43="Leve"),CONCATENATE("R6C",'Mapa de Riesgos'!$O$43),"")</f>
        <v/>
      </c>
      <c r="L31" s="68" t="str">
        <f>IF(AND('Mapa de Riesgos'!$Y$44="Media",'Mapa de Riesgos'!$AA$44="Leve"),CONCATENATE("R6C",'Mapa de Riesgos'!$O$44),"")</f>
        <v/>
      </c>
      <c r="M31" s="68" t="str">
        <f>IF(AND('Mapa de Riesgos'!$Y$45="Media",'Mapa de Riesgos'!$AA$45="Leve"),CONCATENATE("R6C",'Mapa de Riesgos'!$O$45),"")</f>
        <v/>
      </c>
      <c r="N31" s="68" t="str">
        <f>IF(AND('Mapa de Riesgos'!$Y$46="Media",'Mapa de Riesgos'!$AA$46="Leve"),CONCATENATE("R6C",'Mapa de Riesgos'!$O$46),"")</f>
        <v/>
      </c>
      <c r="O31" s="69" t="str">
        <f>IF(AND('Mapa de Riesgos'!$Y$47="Media",'Mapa de Riesgos'!$AA$47="Leve"),CONCATENATE("R6C",'Mapa de Riesgos'!$O$47),"")</f>
        <v/>
      </c>
      <c r="P31" s="67" t="str">
        <f>IF(AND('Mapa de Riesgos'!$Y$42="Media",'Mapa de Riesgos'!$AA$42="Menor"),CONCATENATE("R6C",'Mapa de Riesgos'!$O$42),"")</f>
        <v/>
      </c>
      <c r="Q31" s="68" t="str">
        <f>IF(AND('Mapa de Riesgos'!$Y$43="Media",'Mapa de Riesgos'!$AA$43="Menor"),CONCATENATE("R6C",'Mapa de Riesgos'!$O$43),"")</f>
        <v/>
      </c>
      <c r="R31" s="68" t="str">
        <f>IF(AND('Mapa de Riesgos'!$Y$44="Media",'Mapa de Riesgos'!$AA$44="Menor"),CONCATENATE("R6C",'Mapa de Riesgos'!$O$44),"")</f>
        <v/>
      </c>
      <c r="S31" s="68" t="str">
        <f>IF(AND('Mapa de Riesgos'!$Y$45="Media",'Mapa de Riesgos'!$AA$45="Menor"),CONCATENATE("R6C",'Mapa de Riesgos'!$O$45),"")</f>
        <v/>
      </c>
      <c r="T31" s="68" t="str">
        <f>IF(AND('Mapa de Riesgos'!$Y$46="Media",'Mapa de Riesgos'!$AA$46="Menor"),CONCATENATE("R6C",'Mapa de Riesgos'!$O$46),"")</f>
        <v/>
      </c>
      <c r="U31" s="69" t="str">
        <f>IF(AND('Mapa de Riesgos'!$Y$47="Media",'Mapa de Riesgos'!$AA$47="Menor"),CONCATENATE("R6C",'Mapa de Riesgos'!$O$47),"")</f>
        <v/>
      </c>
      <c r="V31" s="67" t="str">
        <f>IF(AND('Mapa de Riesgos'!$Y$42="Media",'Mapa de Riesgos'!$AA$42="Moderado"),CONCATENATE("R6C",'Mapa de Riesgos'!$O$42),"")</f>
        <v/>
      </c>
      <c r="W31" s="68" t="str">
        <f>IF(AND('Mapa de Riesgos'!$Y$43="Media",'Mapa de Riesgos'!$AA$43="Moderado"),CONCATENATE("R6C",'Mapa de Riesgos'!$O$43),"")</f>
        <v/>
      </c>
      <c r="X31" s="68" t="str">
        <f>IF(AND('Mapa de Riesgos'!$Y$44="Media",'Mapa de Riesgos'!$AA$44="Moderado"),CONCATENATE("R6C",'Mapa de Riesgos'!$O$44),"")</f>
        <v/>
      </c>
      <c r="Y31" s="68" t="str">
        <f>IF(AND('Mapa de Riesgos'!$Y$45="Media",'Mapa de Riesgos'!$AA$45="Moderado"),CONCATENATE("R6C",'Mapa de Riesgos'!$O$45),"")</f>
        <v/>
      </c>
      <c r="Z31" s="68" t="str">
        <f>IF(AND('Mapa de Riesgos'!$Y$46="Media",'Mapa de Riesgos'!$AA$46="Moderado"),CONCATENATE("R6C",'Mapa de Riesgos'!$O$46),"")</f>
        <v/>
      </c>
      <c r="AA31" s="69" t="str">
        <f>IF(AND('Mapa de Riesgos'!$Y$47="Media",'Mapa de Riesgos'!$AA$47="Moderado"),CONCATENATE("R6C",'Mapa de Riesgos'!$O$47),"")</f>
        <v/>
      </c>
      <c r="AB31" s="52" t="str">
        <f>IF(AND('Mapa de Riesgos'!$Y$42="Media",'Mapa de Riesgos'!$AA$42="Mayor"),CONCATENATE("R6C",'Mapa de Riesgos'!$O$42),"")</f>
        <v/>
      </c>
      <c r="AC31" s="53" t="str">
        <f>IF(AND('Mapa de Riesgos'!$Y$43="Media",'Mapa de Riesgos'!$AA$43="Mayor"),CONCATENATE("R6C",'Mapa de Riesgos'!$O$43),"")</f>
        <v/>
      </c>
      <c r="AD31" s="53" t="str">
        <f>IF(AND('Mapa de Riesgos'!$Y$44="Media",'Mapa de Riesgos'!$AA$44="Mayor"),CONCATENATE("R6C",'Mapa de Riesgos'!$O$44),"")</f>
        <v/>
      </c>
      <c r="AE31" s="53" t="str">
        <f>IF(AND('Mapa de Riesgos'!$Y$45="Media",'Mapa de Riesgos'!$AA$45="Mayor"),CONCATENATE("R6C",'Mapa de Riesgos'!$O$45),"")</f>
        <v/>
      </c>
      <c r="AF31" s="53" t="str">
        <f>IF(AND('Mapa de Riesgos'!$Y$46="Media",'Mapa de Riesgos'!$AA$46="Mayor"),CONCATENATE("R6C",'Mapa de Riesgos'!$O$46),"")</f>
        <v/>
      </c>
      <c r="AG31" s="54" t="str">
        <f>IF(AND('Mapa de Riesgos'!$Y$47="Media",'Mapa de Riesgos'!$AA$47="Mayor"),CONCATENATE("R6C",'Mapa de Riesgos'!$O$47),"")</f>
        <v/>
      </c>
      <c r="AH31" s="55" t="str">
        <f>IF(AND('Mapa de Riesgos'!$Y$42="Media",'Mapa de Riesgos'!$AA$42="Catastrófico"),CONCATENATE("R6C",'Mapa de Riesgos'!$O$42),"")</f>
        <v/>
      </c>
      <c r="AI31" s="56" t="str">
        <f>IF(AND('Mapa de Riesgos'!$Y$43="Media",'Mapa de Riesgos'!$AA$43="Catastrófico"),CONCATENATE("R6C",'Mapa de Riesgos'!$O$43),"")</f>
        <v/>
      </c>
      <c r="AJ31" s="56" t="str">
        <f>IF(AND('Mapa de Riesgos'!$Y$44="Media",'Mapa de Riesgos'!$AA$44="Catastrófico"),CONCATENATE("R6C",'Mapa de Riesgos'!$O$44),"")</f>
        <v/>
      </c>
      <c r="AK31" s="56" t="str">
        <f>IF(AND('Mapa de Riesgos'!$Y$45="Media",'Mapa de Riesgos'!$AA$45="Catastrófico"),CONCATENATE("R6C",'Mapa de Riesgos'!$O$45),"")</f>
        <v/>
      </c>
      <c r="AL31" s="56" t="str">
        <f>IF(AND('Mapa de Riesgos'!$Y$46="Media",'Mapa de Riesgos'!$AA$46="Catastrófico"),CONCATENATE("R6C",'Mapa de Riesgos'!$O$46),"")</f>
        <v/>
      </c>
      <c r="AM31" s="57" t="str">
        <f>IF(AND('Mapa de Riesgos'!$Y$47="Media",'Mapa de Riesgos'!$AA$47="Catastrófico"),CONCATENATE("R6C",'Mapa de Riesgos'!$O$47),"")</f>
        <v/>
      </c>
      <c r="AN31" s="83"/>
      <c r="AO31" s="575"/>
      <c r="AP31" s="576"/>
      <c r="AQ31" s="576"/>
      <c r="AR31" s="576"/>
      <c r="AS31" s="576"/>
      <c r="AT31" s="577"/>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row>
    <row r="32" spans="1:76" ht="15" customHeight="1" x14ac:dyDescent="0.25">
      <c r="A32" s="83"/>
      <c r="B32" s="447"/>
      <c r="C32" s="447"/>
      <c r="D32" s="448"/>
      <c r="E32" s="546"/>
      <c r="F32" s="545"/>
      <c r="G32" s="545"/>
      <c r="H32" s="545"/>
      <c r="I32" s="561"/>
      <c r="J32" s="67" t="str">
        <f>IF(AND('Mapa de Riesgos'!$Y$48="Media",'Mapa de Riesgos'!$AA$48="Leve"),CONCATENATE("R7C",'Mapa de Riesgos'!$O$48),"")</f>
        <v/>
      </c>
      <c r="K32" s="68" t="str">
        <f>IF(AND('Mapa de Riesgos'!$Y$49="Media",'Mapa de Riesgos'!$AA$49="Leve"),CONCATENATE("R7C",'Mapa de Riesgos'!$O$49),"")</f>
        <v/>
      </c>
      <c r="L32" s="68" t="str">
        <f>IF(AND('Mapa de Riesgos'!$Y$50="Media",'Mapa de Riesgos'!$AA$50="Leve"),CONCATENATE("R7C",'Mapa de Riesgos'!$O$50),"")</f>
        <v/>
      </c>
      <c r="M32" s="68" t="str">
        <f>IF(AND('Mapa de Riesgos'!$Y$51="Media",'Mapa de Riesgos'!$AA$51="Leve"),CONCATENATE("R7C",'Mapa de Riesgos'!$O$51),"")</f>
        <v/>
      </c>
      <c r="N32" s="68" t="str">
        <f>IF(AND('Mapa de Riesgos'!$Y$52="Media",'Mapa de Riesgos'!$AA$52="Leve"),CONCATENATE("R7C",'Mapa de Riesgos'!$O$52),"")</f>
        <v/>
      </c>
      <c r="O32" s="69" t="str">
        <f>IF(AND('Mapa de Riesgos'!$Y$53="Media",'Mapa de Riesgos'!$AA$53="Leve"),CONCATENATE("R7C",'Mapa de Riesgos'!$O$53),"")</f>
        <v/>
      </c>
      <c r="P32" s="67" t="str">
        <f>IF(AND('Mapa de Riesgos'!$Y$48="Media",'Mapa de Riesgos'!$AA$48="Menor"),CONCATENATE("R7C",'Mapa de Riesgos'!$O$48),"")</f>
        <v/>
      </c>
      <c r="Q32" s="68" t="str">
        <f>IF(AND('Mapa de Riesgos'!$Y$49="Media",'Mapa de Riesgos'!$AA$49="Menor"),CONCATENATE("R7C",'Mapa de Riesgos'!$O$49),"")</f>
        <v/>
      </c>
      <c r="R32" s="68" t="str">
        <f>IF(AND('Mapa de Riesgos'!$Y$50="Media",'Mapa de Riesgos'!$AA$50="Menor"),CONCATENATE("R7C",'Mapa de Riesgos'!$O$50),"")</f>
        <v/>
      </c>
      <c r="S32" s="68" t="str">
        <f>IF(AND('Mapa de Riesgos'!$Y$51="Media",'Mapa de Riesgos'!$AA$51="Menor"),CONCATENATE("R7C",'Mapa de Riesgos'!$O$51),"")</f>
        <v/>
      </c>
      <c r="T32" s="68" t="str">
        <f>IF(AND('Mapa de Riesgos'!$Y$52="Media",'Mapa de Riesgos'!$AA$52="Menor"),CONCATENATE("R7C",'Mapa de Riesgos'!$O$52),"")</f>
        <v/>
      </c>
      <c r="U32" s="69" t="str">
        <f>IF(AND('Mapa de Riesgos'!$Y$53="Media",'Mapa de Riesgos'!$AA$53="Menor"),CONCATENATE("R7C",'Mapa de Riesgos'!$O$53),"")</f>
        <v/>
      </c>
      <c r="V32" s="67" t="str">
        <f>IF(AND('Mapa de Riesgos'!$Y$48="Media",'Mapa de Riesgos'!$AA$48="Moderado"),CONCATENATE("R7C",'Mapa de Riesgos'!$O$48),"")</f>
        <v/>
      </c>
      <c r="W32" s="68" t="str">
        <f>IF(AND('Mapa de Riesgos'!$Y$49="Media",'Mapa de Riesgos'!$AA$49="Moderado"),CONCATENATE("R7C",'Mapa de Riesgos'!$O$49),"")</f>
        <v/>
      </c>
      <c r="X32" s="68" t="str">
        <f>IF(AND('Mapa de Riesgos'!$Y$50="Media",'Mapa de Riesgos'!$AA$50="Moderado"),CONCATENATE("R7C",'Mapa de Riesgos'!$O$50),"")</f>
        <v/>
      </c>
      <c r="Y32" s="68" t="str">
        <f>IF(AND('Mapa de Riesgos'!$Y$51="Media",'Mapa de Riesgos'!$AA$51="Moderado"),CONCATENATE("R7C",'Mapa de Riesgos'!$O$51),"")</f>
        <v/>
      </c>
      <c r="Z32" s="68" t="str">
        <f>IF(AND('Mapa de Riesgos'!$Y$52="Media",'Mapa de Riesgos'!$AA$52="Moderado"),CONCATENATE("R7C",'Mapa de Riesgos'!$O$52),"")</f>
        <v/>
      </c>
      <c r="AA32" s="69" t="str">
        <f>IF(AND('Mapa de Riesgos'!$Y$53="Media",'Mapa de Riesgos'!$AA$53="Moderado"),CONCATENATE("R7C",'Mapa de Riesgos'!$O$53),"")</f>
        <v/>
      </c>
      <c r="AB32" s="52" t="str">
        <f>IF(AND('Mapa de Riesgos'!$Y$48="Media",'Mapa de Riesgos'!$AA$48="Mayor"),CONCATENATE("R7C",'Mapa de Riesgos'!$O$48),"")</f>
        <v/>
      </c>
      <c r="AC32" s="53" t="str">
        <f>IF(AND('Mapa de Riesgos'!$Y$49="Media",'Mapa de Riesgos'!$AA$49="Mayor"),CONCATENATE("R7C",'Mapa de Riesgos'!$O$49),"")</f>
        <v/>
      </c>
      <c r="AD32" s="53" t="str">
        <f>IF(AND('Mapa de Riesgos'!$Y$50="Media",'Mapa de Riesgos'!$AA$50="Mayor"),CONCATENATE("R7C",'Mapa de Riesgos'!$O$50),"")</f>
        <v/>
      </c>
      <c r="AE32" s="53" t="str">
        <f>IF(AND('Mapa de Riesgos'!$Y$51="Media",'Mapa de Riesgos'!$AA$51="Mayor"),CONCATENATE("R7C",'Mapa de Riesgos'!$O$51),"")</f>
        <v/>
      </c>
      <c r="AF32" s="53" t="str">
        <f>IF(AND('Mapa de Riesgos'!$Y$52="Media",'Mapa de Riesgos'!$AA$52="Mayor"),CONCATENATE("R7C",'Mapa de Riesgos'!$O$52),"")</f>
        <v/>
      </c>
      <c r="AG32" s="54" t="str">
        <f>IF(AND('Mapa de Riesgos'!$Y$53="Media",'Mapa de Riesgos'!$AA$53="Mayor"),CONCATENATE("R7C",'Mapa de Riesgos'!$O$53),"")</f>
        <v/>
      </c>
      <c r="AH32" s="55" t="str">
        <f>IF(AND('Mapa de Riesgos'!$Y$48="Media",'Mapa de Riesgos'!$AA$48="Catastrófico"),CONCATENATE("R7C",'Mapa de Riesgos'!$O$48),"")</f>
        <v/>
      </c>
      <c r="AI32" s="56" t="str">
        <f>IF(AND('Mapa de Riesgos'!$Y$49="Media",'Mapa de Riesgos'!$AA$49="Catastrófico"),CONCATENATE("R7C",'Mapa de Riesgos'!$O$49),"")</f>
        <v/>
      </c>
      <c r="AJ32" s="56" t="str">
        <f>IF(AND('Mapa de Riesgos'!$Y$50="Media",'Mapa de Riesgos'!$AA$50="Catastrófico"),CONCATENATE("R7C",'Mapa de Riesgos'!$O$50),"")</f>
        <v/>
      </c>
      <c r="AK32" s="56" t="str">
        <f>IF(AND('Mapa de Riesgos'!$Y$51="Media",'Mapa de Riesgos'!$AA$51="Catastrófico"),CONCATENATE("R7C",'Mapa de Riesgos'!$O$51),"")</f>
        <v/>
      </c>
      <c r="AL32" s="56" t="str">
        <f>IF(AND('Mapa de Riesgos'!$Y$52="Media",'Mapa de Riesgos'!$AA$52="Catastrófico"),CONCATENATE("R7C",'Mapa de Riesgos'!$O$52),"")</f>
        <v/>
      </c>
      <c r="AM32" s="57" t="str">
        <f>IF(AND('Mapa de Riesgos'!$Y$53="Media",'Mapa de Riesgos'!$AA$53="Catastrófico"),CONCATENATE("R7C",'Mapa de Riesgos'!$O$53),"")</f>
        <v/>
      </c>
      <c r="AN32" s="83"/>
      <c r="AO32" s="575"/>
      <c r="AP32" s="576"/>
      <c r="AQ32" s="576"/>
      <c r="AR32" s="576"/>
      <c r="AS32" s="576"/>
      <c r="AT32" s="577"/>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row>
    <row r="33" spans="1:80" ht="15" customHeight="1" x14ac:dyDescent="0.25">
      <c r="A33" s="83"/>
      <c r="B33" s="447"/>
      <c r="C33" s="447"/>
      <c r="D33" s="448"/>
      <c r="E33" s="546"/>
      <c r="F33" s="545"/>
      <c r="G33" s="545"/>
      <c r="H33" s="545"/>
      <c r="I33" s="561"/>
      <c r="J33" s="67" t="str">
        <f>IF(AND('Mapa de Riesgos'!$Y$54="Media",'Mapa de Riesgos'!$AA$54="Leve"),CONCATENATE("R8C",'Mapa de Riesgos'!$O$54),"")</f>
        <v/>
      </c>
      <c r="K33" s="68" t="str">
        <f>IF(AND('Mapa de Riesgos'!$Y$55="Media",'Mapa de Riesgos'!$AA$55="Leve"),CONCATENATE("R8C",'Mapa de Riesgos'!$O$55),"")</f>
        <v/>
      </c>
      <c r="L33" s="68" t="str">
        <f>IF(AND('Mapa de Riesgos'!$Y$56="Media",'Mapa de Riesgos'!$AA$56="Leve"),CONCATENATE("R8C",'Mapa de Riesgos'!$O$56),"")</f>
        <v/>
      </c>
      <c r="M33" s="68" t="str">
        <f>IF(AND('Mapa de Riesgos'!$Y$57="Media",'Mapa de Riesgos'!$AA$57="Leve"),CONCATENATE("R8C",'Mapa de Riesgos'!$O$57),"")</f>
        <v/>
      </c>
      <c r="N33" s="68" t="str">
        <f>IF(AND('Mapa de Riesgos'!$Y$58="Media",'Mapa de Riesgos'!$AA$58="Leve"),CONCATENATE("R8C",'Mapa de Riesgos'!$O$58),"")</f>
        <v/>
      </c>
      <c r="O33" s="69" t="str">
        <f>IF(AND('Mapa de Riesgos'!$Y$59="Media",'Mapa de Riesgos'!$AA$59="Leve"),CONCATENATE("R8C",'Mapa de Riesgos'!$O$59),"")</f>
        <v/>
      </c>
      <c r="P33" s="67" t="str">
        <f>IF(AND('Mapa de Riesgos'!$Y$54="Media",'Mapa de Riesgos'!$AA$54="Menor"),CONCATENATE("R8C",'Mapa de Riesgos'!$O$54),"")</f>
        <v/>
      </c>
      <c r="Q33" s="68" t="str">
        <f>IF(AND('Mapa de Riesgos'!$Y$55="Media",'Mapa de Riesgos'!$AA$55="Menor"),CONCATENATE("R8C",'Mapa de Riesgos'!$O$55),"")</f>
        <v/>
      </c>
      <c r="R33" s="68" t="str">
        <f>IF(AND('Mapa de Riesgos'!$Y$56="Media",'Mapa de Riesgos'!$AA$56="Menor"),CONCATENATE("R8C",'Mapa de Riesgos'!$O$56),"")</f>
        <v/>
      </c>
      <c r="S33" s="68" t="str">
        <f>IF(AND('Mapa de Riesgos'!$Y$57="Media",'Mapa de Riesgos'!$AA$57="Menor"),CONCATENATE("R8C",'Mapa de Riesgos'!$O$57),"")</f>
        <v/>
      </c>
      <c r="T33" s="68" t="str">
        <f>IF(AND('Mapa de Riesgos'!$Y$58="Media",'Mapa de Riesgos'!$AA$58="Menor"),CONCATENATE("R8C",'Mapa de Riesgos'!$O$58),"")</f>
        <v/>
      </c>
      <c r="U33" s="69" t="str">
        <f>IF(AND('Mapa de Riesgos'!$Y$59="Media",'Mapa de Riesgos'!$AA$59="Menor"),CONCATENATE("R8C",'Mapa de Riesgos'!$O$59),"")</f>
        <v/>
      </c>
      <c r="V33" s="67" t="str">
        <f>IF(AND('Mapa de Riesgos'!$Y$54="Media",'Mapa de Riesgos'!$AA$54="Moderado"),CONCATENATE("R8C",'Mapa de Riesgos'!$O$54),"")</f>
        <v/>
      </c>
      <c r="W33" s="68" t="str">
        <f>IF(AND('Mapa de Riesgos'!$Y$55="Media",'Mapa de Riesgos'!$AA$55="Moderado"),CONCATENATE("R8C",'Mapa de Riesgos'!$O$55),"")</f>
        <v/>
      </c>
      <c r="X33" s="68" t="str">
        <f>IF(AND('Mapa de Riesgos'!$Y$56="Media",'Mapa de Riesgos'!$AA$56="Moderado"),CONCATENATE("R8C",'Mapa de Riesgos'!$O$56),"")</f>
        <v/>
      </c>
      <c r="Y33" s="68" t="str">
        <f>IF(AND('Mapa de Riesgos'!$Y$57="Media",'Mapa de Riesgos'!$AA$57="Moderado"),CONCATENATE("R8C",'Mapa de Riesgos'!$O$57),"")</f>
        <v/>
      </c>
      <c r="Z33" s="68" t="str">
        <f>IF(AND('Mapa de Riesgos'!$Y$58="Media",'Mapa de Riesgos'!$AA$58="Moderado"),CONCATENATE("R8C",'Mapa de Riesgos'!$O$58),"")</f>
        <v/>
      </c>
      <c r="AA33" s="69" t="str">
        <f>IF(AND('Mapa de Riesgos'!$Y$59="Media",'Mapa de Riesgos'!$AA$59="Moderado"),CONCATENATE("R8C",'Mapa de Riesgos'!$O$59),"")</f>
        <v/>
      </c>
      <c r="AB33" s="52" t="str">
        <f>IF(AND('Mapa de Riesgos'!$Y$54="Media",'Mapa de Riesgos'!$AA$54="Mayor"),CONCATENATE("R8C",'Mapa de Riesgos'!$O$54),"")</f>
        <v/>
      </c>
      <c r="AC33" s="53" t="str">
        <f>IF(AND('Mapa de Riesgos'!$Y$55="Media",'Mapa de Riesgos'!$AA$55="Mayor"),CONCATENATE("R8C",'Mapa de Riesgos'!$O$55),"")</f>
        <v/>
      </c>
      <c r="AD33" s="53" t="str">
        <f>IF(AND('Mapa de Riesgos'!$Y$56="Media",'Mapa de Riesgos'!$AA$56="Mayor"),CONCATENATE("R8C",'Mapa de Riesgos'!$O$56),"")</f>
        <v/>
      </c>
      <c r="AE33" s="53" t="str">
        <f>IF(AND('Mapa de Riesgos'!$Y$57="Media",'Mapa de Riesgos'!$AA$57="Mayor"),CONCATENATE("R8C",'Mapa de Riesgos'!$O$57),"")</f>
        <v/>
      </c>
      <c r="AF33" s="53" t="str">
        <f>IF(AND('Mapa de Riesgos'!$Y$58="Media",'Mapa de Riesgos'!$AA$58="Mayor"),CONCATENATE("R8C",'Mapa de Riesgos'!$O$58),"")</f>
        <v/>
      </c>
      <c r="AG33" s="54" t="str">
        <f>IF(AND('Mapa de Riesgos'!$Y$59="Media",'Mapa de Riesgos'!$AA$59="Mayor"),CONCATENATE("R8C",'Mapa de Riesgos'!$O$59),"")</f>
        <v/>
      </c>
      <c r="AH33" s="55" t="str">
        <f>IF(AND('Mapa de Riesgos'!$Y$54="Media",'Mapa de Riesgos'!$AA$54="Catastrófico"),CONCATENATE("R8C",'Mapa de Riesgos'!$O$54),"")</f>
        <v/>
      </c>
      <c r="AI33" s="56" t="str">
        <f>IF(AND('Mapa de Riesgos'!$Y$55="Media",'Mapa de Riesgos'!$AA$55="Catastrófico"),CONCATENATE("R8C",'Mapa de Riesgos'!$O$55),"")</f>
        <v/>
      </c>
      <c r="AJ33" s="56" t="str">
        <f>IF(AND('Mapa de Riesgos'!$Y$56="Media",'Mapa de Riesgos'!$AA$56="Catastrófico"),CONCATENATE("R8C",'Mapa de Riesgos'!$O$56),"")</f>
        <v/>
      </c>
      <c r="AK33" s="56" t="str">
        <f>IF(AND('Mapa de Riesgos'!$Y$57="Media",'Mapa de Riesgos'!$AA$57="Catastrófico"),CONCATENATE("R8C",'Mapa de Riesgos'!$O$57),"")</f>
        <v/>
      </c>
      <c r="AL33" s="56" t="str">
        <f>IF(AND('Mapa de Riesgos'!$Y$58="Media",'Mapa de Riesgos'!$AA$58="Catastrófico"),CONCATENATE("R8C",'Mapa de Riesgos'!$O$58),"")</f>
        <v/>
      </c>
      <c r="AM33" s="57" t="str">
        <f>IF(AND('Mapa de Riesgos'!$Y$59="Media",'Mapa de Riesgos'!$AA$59="Catastrófico"),CONCATENATE("R8C",'Mapa de Riesgos'!$O$59),"")</f>
        <v/>
      </c>
      <c r="AN33" s="83"/>
      <c r="AO33" s="575"/>
      <c r="AP33" s="576"/>
      <c r="AQ33" s="576"/>
      <c r="AR33" s="576"/>
      <c r="AS33" s="576"/>
      <c r="AT33" s="577"/>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row>
    <row r="34" spans="1:80" ht="15" customHeight="1" x14ac:dyDescent="0.25">
      <c r="A34" s="83"/>
      <c r="B34" s="447"/>
      <c r="C34" s="447"/>
      <c r="D34" s="448"/>
      <c r="E34" s="546"/>
      <c r="F34" s="545"/>
      <c r="G34" s="545"/>
      <c r="H34" s="545"/>
      <c r="I34" s="561"/>
      <c r="J34" s="67" t="str">
        <f>IF(AND('Mapa de Riesgos'!$Y$60="Media",'Mapa de Riesgos'!$AA$60="Leve"),CONCATENATE("R9C",'Mapa de Riesgos'!$O$60),"")</f>
        <v/>
      </c>
      <c r="K34" s="68" t="str">
        <f>IF(AND('Mapa de Riesgos'!$Y$61="Media",'Mapa de Riesgos'!$AA$61="Leve"),CONCATENATE("R9C",'Mapa de Riesgos'!$O$61),"")</f>
        <v/>
      </c>
      <c r="L34" s="68" t="str">
        <f>IF(AND('Mapa de Riesgos'!$Y$62="Media",'Mapa de Riesgos'!$AA$62="Leve"),CONCATENATE("R9C",'Mapa de Riesgos'!$O$62),"")</f>
        <v/>
      </c>
      <c r="M34" s="68" t="str">
        <f>IF(AND('Mapa de Riesgos'!$Y$63="Media",'Mapa de Riesgos'!$AA$63="Leve"),CONCATENATE("R9C",'Mapa de Riesgos'!$O$63),"")</f>
        <v/>
      </c>
      <c r="N34" s="68" t="str">
        <f>IF(AND('Mapa de Riesgos'!$Y$64="Media",'Mapa de Riesgos'!$AA$64="Leve"),CONCATENATE("R9C",'Mapa de Riesgos'!$O$64),"")</f>
        <v/>
      </c>
      <c r="O34" s="69" t="str">
        <f>IF(AND('Mapa de Riesgos'!$Y$65="Media",'Mapa de Riesgos'!$AA$65="Leve"),CONCATENATE("R9C",'Mapa de Riesgos'!$O$65),"")</f>
        <v/>
      </c>
      <c r="P34" s="67" t="str">
        <f>IF(AND('Mapa de Riesgos'!$Y$60="Media",'Mapa de Riesgos'!$AA$60="Menor"),CONCATENATE("R9C",'Mapa de Riesgos'!$O$60),"")</f>
        <v/>
      </c>
      <c r="Q34" s="68" t="str">
        <f>IF(AND('Mapa de Riesgos'!$Y$61="Media",'Mapa de Riesgos'!$AA$61="Menor"),CONCATENATE("R9C",'Mapa de Riesgos'!$O$61),"")</f>
        <v/>
      </c>
      <c r="R34" s="68" t="str">
        <f>IF(AND('Mapa de Riesgos'!$Y$62="Media",'Mapa de Riesgos'!$AA$62="Menor"),CONCATENATE("R9C",'Mapa de Riesgos'!$O$62),"")</f>
        <v/>
      </c>
      <c r="S34" s="68" t="str">
        <f>IF(AND('Mapa de Riesgos'!$Y$63="Media",'Mapa de Riesgos'!$AA$63="Menor"),CONCATENATE("R9C",'Mapa de Riesgos'!$O$63),"")</f>
        <v/>
      </c>
      <c r="T34" s="68" t="str">
        <f>IF(AND('Mapa de Riesgos'!$Y$64="Media",'Mapa de Riesgos'!$AA$64="Menor"),CONCATENATE("R9C",'Mapa de Riesgos'!$O$64),"")</f>
        <v/>
      </c>
      <c r="U34" s="69" t="str">
        <f>IF(AND('Mapa de Riesgos'!$Y$65="Media",'Mapa de Riesgos'!$AA$65="Menor"),CONCATENATE("R9C",'Mapa de Riesgos'!$O$65),"")</f>
        <v/>
      </c>
      <c r="V34" s="67" t="str">
        <f>IF(AND('Mapa de Riesgos'!$Y$60="Media",'Mapa de Riesgos'!$AA$60="Moderado"),CONCATENATE("R9C",'Mapa de Riesgos'!$O$60),"")</f>
        <v/>
      </c>
      <c r="W34" s="68" t="str">
        <f>IF(AND('Mapa de Riesgos'!$Y$61="Media",'Mapa de Riesgos'!$AA$61="Moderado"),CONCATENATE("R9C",'Mapa de Riesgos'!$O$61),"")</f>
        <v/>
      </c>
      <c r="X34" s="68" t="str">
        <f>IF(AND('Mapa de Riesgos'!$Y$62="Media",'Mapa de Riesgos'!$AA$62="Moderado"),CONCATENATE("R9C",'Mapa de Riesgos'!$O$62),"")</f>
        <v/>
      </c>
      <c r="Y34" s="68" t="str">
        <f>IF(AND('Mapa de Riesgos'!$Y$63="Media",'Mapa de Riesgos'!$AA$63="Moderado"),CONCATENATE("R9C",'Mapa de Riesgos'!$O$63),"")</f>
        <v/>
      </c>
      <c r="Z34" s="68" t="str">
        <f>IF(AND('Mapa de Riesgos'!$Y$64="Media",'Mapa de Riesgos'!$AA$64="Moderado"),CONCATENATE("R9C",'Mapa de Riesgos'!$O$64),"")</f>
        <v/>
      </c>
      <c r="AA34" s="69" t="str">
        <f>IF(AND('Mapa de Riesgos'!$Y$65="Media",'Mapa de Riesgos'!$AA$65="Moderado"),CONCATENATE("R9C",'Mapa de Riesgos'!$O$65),"")</f>
        <v/>
      </c>
      <c r="AB34" s="52" t="str">
        <f>IF(AND('Mapa de Riesgos'!$Y$60="Media",'Mapa de Riesgos'!$AA$60="Mayor"),CONCATENATE("R9C",'Mapa de Riesgos'!$O$60),"")</f>
        <v/>
      </c>
      <c r="AC34" s="53" t="str">
        <f>IF(AND('Mapa de Riesgos'!$Y$61="Media",'Mapa de Riesgos'!$AA$61="Mayor"),CONCATENATE("R9C",'Mapa de Riesgos'!$O$61),"")</f>
        <v/>
      </c>
      <c r="AD34" s="53" t="str">
        <f>IF(AND('Mapa de Riesgos'!$Y$62="Media",'Mapa de Riesgos'!$AA$62="Mayor"),CONCATENATE("R9C",'Mapa de Riesgos'!$O$62),"")</f>
        <v/>
      </c>
      <c r="AE34" s="53" t="str">
        <f>IF(AND('Mapa de Riesgos'!$Y$63="Media",'Mapa de Riesgos'!$AA$63="Mayor"),CONCATENATE("R9C",'Mapa de Riesgos'!$O$63),"")</f>
        <v/>
      </c>
      <c r="AF34" s="53" t="str">
        <f>IF(AND('Mapa de Riesgos'!$Y$64="Media",'Mapa de Riesgos'!$AA$64="Mayor"),CONCATENATE("R9C",'Mapa de Riesgos'!$O$64),"")</f>
        <v/>
      </c>
      <c r="AG34" s="54" t="str">
        <f>IF(AND('Mapa de Riesgos'!$Y$65="Media",'Mapa de Riesgos'!$AA$65="Mayor"),CONCATENATE("R9C",'Mapa de Riesgos'!$O$65),"")</f>
        <v/>
      </c>
      <c r="AH34" s="55" t="str">
        <f>IF(AND('Mapa de Riesgos'!$Y$60="Media",'Mapa de Riesgos'!$AA$60="Catastrófico"),CONCATENATE("R9C",'Mapa de Riesgos'!$O$60),"")</f>
        <v/>
      </c>
      <c r="AI34" s="56" t="str">
        <f>IF(AND('Mapa de Riesgos'!$Y$61="Media",'Mapa de Riesgos'!$AA$61="Catastrófico"),CONCATENATE("R9C",'Mapa de Riesgos'!$O$61),"")</f>
        <v/>
      </c>
      <c r="AJ34" s="56" t="str">
        <f>IF(AND('Mapa de Riesgos'!$Y$62="Media",'Mapa de Riesgos'!$AA$62="Catastrófico"),CONCATENATE("R9C",'Mapa de Riesgos'!$O$62),"")</f>
        <v/>
      </c>
      <c r="AK34" s="56" t="str">
        <f>IF(AND('Mapa de Riesgos'!$Y$63="Media",'Mapa de Riesgos'!$AA$63="Catastrófico"),CONCATENATE("R9C",'Mapa de Riesgos'!$O$63),"")</f>
        <v/>
      </c>
      <c r="AL34" s="56" t="str">
        <f>IF(AND('Mapa de Riesgos'!$Y$64="Media",'Mapa de Riesgos'!$AA$64="Catastrófico"),CONCATENATE("R9C",'Mapa de Riesgos'!$O$64),"")</f>
        <v/>
      </c>
      <c r="AM34" s="57" t="str">
        <f>IF(AND('Mapa de Riesgos'!$Y$65="Media",'Mapa de Riesgos'!$AA$65="Catastrófico"),CONCATENATE("R9C",'Mapa de Riesgos'!$O$65),"")</f>
        <v/>
      </c>
      <c r="AN34" s="83"/>
      <c r="AO34" s="575"/>
      <c r="AP34" s="576"/>
      <c r="AQ34" s="576"/>
      <c r="AR34" s="576"/>
      <c r="AS34" s="576"/>
      <c r="AT34" s="577"/>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row>
    <row r="35" spans="1:80" ht="15.75" customHeight="1" thickBot="1" x14ac:dyDescent="0.3">
      <c r="A35" s="83"/>
      <c r="B35" s="447"/>
      <c r="C35" s="447"/>
      <c r="D35" s="448"/>
      <c r="E35" s="547"/>
      <c r="F35" s="548"/>
      <c r="G35" s="548"/>
      <c r="H35" s="548"/>
      <c r="I35" s="562"/>
      <c r="J35" s="67" t="str">
        <f>IF(AND('Mapa de Riesgos'!$Y$66="Media",'Mapa de Riesgos'!$AA$66="Leve"),CONCATENATE("R10C",'Mapa de Riesgos'!$O$66),"")</f>
        <v/>
      </c>
      <c r="K35" s="68" t="str">
        <f>IF(AND('Mapa de Riesgos'!$Y$67="Media",'Mapa de Riesgos'!$AA$67="Leve"),CONCATENATE("R10C",'Mapa de Riesgos'!$O$67),"")</f>
        <v/>
      </c>
      <c r="L35" s="68" t="str">
        <f>IF(AND('Mapa de Riesgos'!$Y$68="Media",'Mapa de Riesgos'!$AA$68="Leve"),CONCATENATE("R10C",'Mapa de Riesgos'!$O$68),"")</f>
        <v/>
      </c>
      <c r="M35" s="68" t="str">
        <f>IF(AND('Mapa de Riesgos'!$Y$69="Media",'Mapa de Riesgos'!$AA$69="Leve"),CONCATENATE("R10C",'Mapa de Riesgos'!$O$69),"")</f>
        <v/>
      </c>
      <c r="N35" s="68" t="str">
        <f>IF(AND('Mapa de Riesgos'!$Y$70="Media",'Mapa de Riesgos'!$AA$70="Leve"),CONCATENATE("R10C",'Mapa de Riesgos'!$O$70),"")</f>
        <v/>
      </c>
      <c r="O35" s="69" t="str">
        <f>IF(AND('Mapa de Riesgos'!$Y$71="Media",'Mapa de Riesgos'!$AA$71="Leve"),CONCATENATE("R10C",'Mapa de Riesgos'!$O$71),"")</f>
        <v/>
      </c>
      <c r="P35" s="67" t="str">
        <f>IF(AND('Mapa de Riesgos'!$Y$66="Media",'Mapa de Riesgos'!$AA$66="Menor"),CONCATENATE("R10C",'Mapa de Riesgos'!$O$66),"")</f>
        <v/>
      </c>
      <c r="Q35" s="68" t="str">
        <f>IF(AND('Mapa de Riesgos'!$Y$67="Media",'Mapa de Riesgos'!$AA$67="Menor"),CONCATENATE("R10C",'Mapa de Riesgos'!$O$67),"")</f>
        <v/>
      </c>
      <c r="R35" s="68" t="str">
        <f>IF(AND('Mapa de Riesgos'!$Y$68="Media",'Mapa de Riesgos'!$AA$68="Menor"),CONCATENATE("R10C",'Mapa de Riesgos'!$O$68),"")</f>
        <v/>
      </c>
      <c r="S35" s="68" t="str">
        <f>IF(AND('Mapa de Riesgos'!$Y$69="Media",'Mapa de Riesgos'!$AA$69="Menor"),CONCATENATE("R10C",'Mapa de Riesgos'!$O$69),"")</f>
        <v/>
      </c>
      <c r="T35" s="68" t="str">
        <f>IF(AND('Mapa de Riesgos'!$Y$70="Media",'Mapa de Riesgos'!$AA$70="Menor"),CONCATENATE("R10C",'Mapa de Riesgos'!$O$70),"")</f>
        <v/>
      </c>
      <c r="U35" s="69" t="str">
        <f>IF(AND('Mapa de Riesgos'!$Y$71="Media",'Mapa de Riesgos'!$AA$71="Menor"),CONCATENATE("R10C",'Mapa de Riesgos'!$O$71),"")</f>
        <v/>
      </c>
      <c r="V35" s="67" t="str">
        <f>IF(AND('Mapa de Riesgos'!$Y$66="Media",'Mapa de Riesgos'!$AA$66="Moderado"),CONCATENATE("R10C",'Mapa de Riesgos'!$O$66),"")</f>
        <v/>
      </c>
      <c r="W35" s="68" t="str">
        <f>IF(AND('Mapa de Riesgos'!$Y$67="Media",'Mapa de Riesgos'!$AA$67="Moderado"),CONCATENATE("R10C",'Mapa de Riesgos'!$O$67),"")</f>
        <v/>
      </c>
      <c r="X35" s="68" t="str">
        <f>IF(AND('Mapa de Riesgos'!$Y$68="Media",'Mapa de Riesgos'!$AA$68="Moderado"),CONCATENATE("R10C",'Mapa de Riesgos'!$O$68),"")</f>
        <v/>
      </c>
      <c r="Y35" s="68" t="str">
        <f>IF(AND('Mapa de Riesgos'!$Y$69="Media",'Mapa de Riesgos'!$AA$69="Moderado"),CONCATENATE("R10C",'Mapa de Riesgos'!$O$69),"")</f>
        <v/>
      </c>
      <c r="Z35" s="68" t="str">
        <f>IF(AND('Mapa de Riesgos'!$Y$70="Media",'Mapa de Riesgos'!$AA$70="Moderado"),CONCATENATE("R10C",'Mapa de Riesgos'!$O$70),"")</f>
        <v/>
      </c>
      <c r="AA35" s="69" t="str">
        <f>IF(AND('Mapa de Riesgos'!$Y$71="Media",'Mapa de Riesgos'!$AA$71="Moderado"),CONCATENATE("R10C",'Mapa de Riesgos'!$O$71),"")</f>
        <v/>
      </c>
      <c r="AB35" s="58" t="str">
        <f>IF(AND('Mapa de Riesgos'!$Y$66="Media",'Mapa de Riesgos'!$AA$66="Mayor"),CONCATENATE("R10C",'Mapa de Riesgos'!$O$66),"")</f>
        <v/>
      </c>
      <c r="AC35" s="59" t="str">
        <f>IF(AND('Mapa de Riesgos'!$Y$67="Media",'Mapa de Riesgos'!$AA$67="Mayor"),CONCATENATE("R10C",'Mapa de Riesgos'!$O$67),"")</f>
        <v/>
      </c>
      <c r="AD35" s="59" t="str">
        <f>IF(AND('Mapa de Riesgos'!$Y$68="Media",'Mapa de Riesgos'!$AA$68="Mayor"),CONCATENATE("R10C",'Mapa de Riesgos'!$O$68),"")</f>
        <v/>
      </c>
      <c r="AE35" s="59" t="str">
        <f>IF(AND('Mapa de Riesgos'!$Y$69="Media",'Mapa de Riesgos'!$AA$69="Mayor"),CONCATENATE("R10C",'Mapa de Riesgos'!$O$69),"")</f>
        <v/>
      </c>
      <c r="AF35" s="59" t="str">
        <f>IF(AND('Mapa de Riesgos'!$Y$70="Media",'Mapa de Riesgos'!$AA$70="Mayor"),CONCATENATE("R10C",'Mapa de Riesgos'!$O$70),"")</f>
        <v/>
      </c>
      <c r="AG35" s="60" t="str">
        <f>IF(AND('Mapa de Riesgos'!$Y$71="Media",'Mapa de Riesgos'!$AA$71="Mayor"),CONCATENATE("R10C",'Mapa de Riesgos'!$O$71),"")</f>
        <v/>
      </c>
      <c r="AH35" s="61" t="str">
        <f>IF(AND('Mapa de Riesgos'!$Y$66="Media",'Mapa de Riesgos'!$AA$66="Catastrófico"),CONCATENATE("R10C",'Mapa de Riesgos'!$O$66),"")</f>
        <v/>
      </c>
      <c r="AI35" s="62" t="str">
        <f>IF(AND('Mapa de Riesgos'!$Y$67="Media",'Mapa de Riesgos'!$AA$67="Catastrófico"),CONCATENATE("R10C",'Mapa de Riesgos'!$O$67),"")</f>
        <v/>
      </c>
      <c r="AJ35" s="62" t="str">
        <f>IF(AND('Mapa de Riesgos'!$Y$68="Media",'Mapa de Riesgos'!$AA$68="Catastrófico"),CONCATENATE("R10C",'Mapa de Riesgos'!$O$68),"")</f>
        <v/>
      </c>
      <c r="AK35" s="62" t="str">
        <f>IF(AND('Mapa de Riesgos'!$Y$69="Media",'Mapa de Riesgos'!$AA$69="Catastrófico"),CONCATENATE("R10C",'Mapa de Riesgos'!$O$69),"")</f>
        <v/>
      </c>
      <c r="AL35" s="62" t="str">
        <f>IF(AND('Mapa de Riesgos'!$Y$70="Media",'Mapa de Riesgos'!$AA$70="Catastrófico"),CONCATENATE("R10C",'Mapa de Riesgos'!$O$70),"")</f>
        <v/>
      </c>
      <c r="AM35" s="63" t="str">
        <f>IF(AND('Mapa de Riesgos'!$Y$71="Media",'Mapa de Riesgos'!$AA$71="Catastrófico"),CONCATENATE("R10C",'Mapa de Riesgos'!$O$71),"")</f>
        <v/>
      </c>
      <c r="AN35" s="83"/>
      <c r="AO35" s="578"/>
      <c r="AP35" s="579"/>
      <c r="AQ35" s="579"/>
      <c r="AR35" s="579"/>
      <c r="AS35" s="579"/>
      <c r="AT35" s="580"/>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row>
    <row r="36" spans="1:80" ht="15" customHeight="1" x14ac:dyDescent="0.25">
      <c r="A36" s="83"/>
      <c r="B36" s="447"/>
      <c r="C36" s="447"/>
      <c r="D36" s="448"/>
      <c r="E36" s="542" t="s">
        <v>179</v>
      </c>
      <c r="F36" s="543"/>
      <c r="G36" s="543"/>
      <c r="H36" s="543"/>
      <c r="I36" s="543"/>
      <c r="J36" s="73" t="str">
        <f>IF(AND('Mapa de Riesgos'!$Y$12="Baja",'Mapa de Riesgos'!$AA$12="Leve"),CONCATENATE("R1C",'Mapa de Riesgos'!$O$12),"")</f>
        <v/>
      </c>
      <c r="K36" s="74" t="str">
        <f>IF(AND('Mapa de Riesgos'!$Y$13="Baja",'Mapa de Riesgos'!$AA$13="Leve"),CONCATENATE("R1C",'Mapa de Riesgos'!$O$13),"")</f>
        <v/>
      </c>
      <c r="L36" s="74" t="str">
        <f>IF(AND('Mapa de Riesgos'!$Y$14="Baja",'Mapa de Riesgos'!$AA$14="Leve"),CONCATENATE("R1C",'Mapa de Riesgos'!$O$14),"")</f>
        <v/>
      </c>
      <c r="M36" s="74" t="str">
        <f>IF(AND('Mapa de Riesgos'!$Y$15="Baja",'Mapa de Riesgos'!$AA$15="Leve"),CONCATENATE("R1C",'Mapa de Riesgos'!$O$15),"")</f>
        <v/>
      </c>
      <c r="N36" s="74" t="str">
        <f>IF(AND('Mapa de Riesgos'!$Y$16="Baja",'Mapa de Riesgos'!$AA$16="Leve"),CONCATENATE("R1C",'Mapa de Riesgos'!$O$16),"")</f>
        <v/>
      </c>
      <c r="O36" s="75" t="str">
        <f>IF(AND('Mapa de Riesgos'!$Y$17="Baja",'Mapa de Riesgos'!$AA$17="Leve"),CONCATENATE("R1C",'Mapa de Riesgos'!$O$17),"")</f>
        <v/>
      </c>
      <c r="P36" s="64" t="str">
        <f>IF(AND('Mapa de Riesgos'!$Y$12="Baja",'Mapa de Riesgos'!$AA$12="Menor"),CONCATENATE("R1C",'Mapa de Riesgos'!$O$12),"")</f>
        <v/>
      </c>
      <c r="Q36" s="65" t="str">
        <f>IF(AND('Mapa de Riesgos'!$Y$13="Baja",'Mapa de Riesgos'!$AA$13="Menor"),CONCATENATE("R1C",'Mapa de Riesgos'!$O$13),"")</f>
        <v/>
      </c>
      <c r="R36" s="65" t="str">
        <f>IF(AND('Mapa de Riesgos'!$Y$14="Baja",'Mapa de Riesgos'!$AA$14="Menor"),CONCATENATE("R1C",'Mapa de Riesgos'!$O$14),"")</f>
        <v/>
      </c>
      <c r="S36" s="65" t="str">
        <f>IF(AND('Mapa de Riesgos'!$Y$15="Baja",'Mapa de Riesgos'!$AA$15="Menor"),CONCATENATE("R1C",'Mapa de Riesgos'!$O$15),"")</f>
        <v/>
      </c>
      <c r="T36" s="65" t="str">
        <f>IF(AND('Mapa de Riesgos'!$Y$16="Baja",'Mapa de Riesgos'!$AA$16="Menor"),CONCATENATE("R1C",'Mapa de Riesgos'!$O$16),"")</f>
        <v/>
      </c>
      <c r="U36" s="66" t="str">
        <f>IF(AND('Mapa de Riesgos'!$Y$17="Baja",'Mapa de Riesgos'!$AA$17="Menor"),CONCATENATE("R1C",'Mapa de Riesgos'!$O$17),"")</f>
        <v/>
      </c>
      <c r="V36" s="64" t="str">
        <f>IF(AND('Mapa de Riesgos'!$Y$12="Baja",'Mapa de Riesgos'!$AA$12="Moderado"),CONCATENATE("R1C",'Mapa de Riesgos'!$O$12),"")</f>
        <v/>
      </c>
      <c r="W36" s="65" t="str">
        <f>IF(AND('Mapa de Riesgos'!$Y$13="Baja",'Mapa de Riesgos'!$AA$13="Moderado"),CONCATENATE("R1C",'Mapa de Riesgos'!$O$13),"")</f>
        <v/>
      </c>
      <c r="X36" s="65" t="str">
        <f>IF(AND('Mapa de Riesgos'!$Y$14="Baja",'Mapa de Riesgos'!$AA$14="Moderado"),CONCATENATE("R1C",'Mapa de Riesgos'!$O$14),"")</f>
        <v/>
      </c>
      <c r="Y36" s="65" t="str">
        <f>IF(AND('Mapa de Riesgos'!$Y$15="Baja",'Mapa de Riesgos'!$AA$15="Moderado"),CONCATENATE("R1C",'Mapa de Riesgos'!$O$15),"")</f>
        <v/>
      </c>
      <c r="Z36" s="65" t="str">
        <f>IF(AND('Mapa de Riesgos'!$Y$16="Baja",'Mapa de Riesgos'!$AA$16="Moderado"),CONCATENATE("R1C",'Mapa de Riesgos'!$O$16),"")</f>
        <v/>
      </c>
      <c r="AA36" s="66" t="str">
        <f>IF(AND('Mapa de Riesgos'!$Y$17="Baja",'Mapa de Riesgos'!$AA$17="Moderado"),CONCATENATE("R1C",'Mapa de Riesgos'!$O$17),"")</f>
        <v/>
      </c>
      <c r="AB36" s="46" t="str">
        <f>IF(AND('Mapa de Riesgos'!$Y$12="Baja",'Mapa de Riesgos'!$AA$12="Mayor"),CONCATENATE("R1C",'Mapa de Riesgos'!$O$12),"")</f>
        <v>R1C1</v>
      </c>
      <c r="AC36" s="47" t="str">
        <f>IF(AND('Mapa de Riesgos'!$Y$13="Baja",'Mapa de Riesgos'!$AA$13="Mayor"),CONCATENATE("R1C",'Mapa de Riesgos'!$O$13),"")</f>
        <v/>
      </c>
      <c r="AD36" s="47" t="str">
        <f>IF(AND('Mapa de Riesgos'!$Y$14="Baja",'Mapa de Riesgos'!$AA$14="Mayor"),CONCATENATE("R1C",'Mapa de Riesgos'!$O$14),"")</f>
        <v/>
      </c>
      <c r="AE36" s="47" t="str">
        <f>IF(AND('Mapa de Riesgos'!$Y$15="Baja",'Mapa de Riesgos'!$AA$15="Mayor"),CONCATENATE("R1C",'Mapa de Riesgos'!$O$15),"")</f>
        <v/>
      </c>
      <c r="AF36" s="47" t="str">
        <f>IF(AND('Mapa de Riesgos'!$Y$16="Baja",'Mapa de Riesgos'!$AA$16="Mayor"),CONCATENATE("R1C",'Mapa de Riesgos'!$O$16),"")</f>
        <v/>
      </c>
      <c r="AG36" s="48" t="str">
        <f>IF(AND('Mapa de Riesgos'!$Y$17="Baja",'Mapa de Riesgos'!$AA$17="Mayor"),CONCATENATE("R1C",'Mapa de Riesgos'!$O$17),"")</f>
        <v/>
      </c>
      <c r="AH36" s="49" t="str">
        <f>IF(AND('Mapa de Riesgos'!$Y$12="Baja",'Mapa de Riesgos'!$AA$12="Catastrófico"),CONCATENATE("R1C",'Mapa de Riesgos'!$O$12),"")</f>
        <v/>
      </c>
      <c r="AI36" s="50" t="str">
        <f>IF(AND('Mapa de Riesgos'!$Y$13="Baja",'Mapa de Riesgos'!$AA$13="Catastrófico"),CONCATENATE("R1C",'Mapa de Riesgos'!$O$13),"")</f>
        <v/>
      </c>
      <c r="AJ36" s="50" t="str">
        <f>IF(AND('Mapa de Riesgos'!$Y$14="Baja",'Mapa de Riesgos'!$AA$14="Catastrófico"),CONCATENATE("R1C",'Mapa de Riesgos'!$O$14),"")</f>
        <v/>
      </c>
      <c r="AK36" s="50" t="str">
        <f>IF(AND('Mapa de Riesgos'!$Y$15="Baja",'Mapa de Riesgos'!$AA$15="Catastrófico"),CONCATENATE("R1C",'Mapa de Riesgos'!$O$15),"")</f>
        <v/>
      </c>
      <c r="AL36" s="50" t="str">
        <f>IF(AND('Mapa de Riesgos'!$Y$16="Baja",'Mapa de Riesgos'!$AA$16="Catastrófico"),CONCATENATE("R1C",'Mapa de Riesgos'!$O$16),"")</f>
        <v/>
      </c>
      <c r="AM36" s="51" t="str">
        <f>IF(AND('Mapa de Riesgos'!$Y$17="Baja",'Mapa de Riesgos'!$AA$17="Catastrófico"),CONCATENATE("R1C",'Mapa de Riesgos'!$O$17),"")</f>
        <v/>
      </c>
      <c r="AN36" s="83"/>
      <c r="AO36" s="563" t="s">
        <v>180</v>
      </c>
      <c r="AP36" s="564"/>
      <c r="AQ36" s="564"/>
      <c r="AR36" s="564"/>
      <c r="AS36" s="564"/>
      <c r="AT36" s="565"/>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row>
    <row r="37" spans="1:80" ht="15" customHeight="1" x14ac:dyDescent="0.25">
      <c r="A37" s="83"/>
      <c r="B37" s="447"/>
      <c r="C37" s="447"/>
      <c r="D37" s="448"/>
      <c r="E37" s="544"/>
      <c r="F37" s="545"/>
      <c r="G37" s="545"/>
      <c r="H37" s="545"/>
      <c r="I37" s="545"/>
      <c r="J37" s="76" t="str">
        <f>IF(AND('Mapa de Riesgos'!$Y$18="Baja",'Mapa de Riesgos'!$AA$18="Leve"),CONCATENATE("R2C",'Mapa de Riesgos'!$O$18),"")</f>
        <v/>
      </c>
      <c r="K37" s="77" t="str">
        <f>IF(AND('Mapa de Riesgos'!$Y$19="Baja",'Mapa de Riesgos'!$AA$19="Leve"),CONCATENATE("R2C",'Mapa de Riesgos'!$O$19),"")</f>
        <v/>
      </c>
      <c r="L37" s="77" t="str">
        <f>IF(AND('Mapa de Riesgos'!$Y$20="Baja",'Mapa de Riesgos'!$AA$20="Leve"),CONCATENATE("R2C",'Mapa de Riesgos'!$O$20),"")</f>
        <v/>
      </c>
      <c r="M37" s="77" t="str">
        <f>IF(AND('Mapa de Riesgos'!$Y$21="Baja",'Mapa de Riesgos'!$AA$21="Leve"),CONCATENATE("R2C",'Mapa de Riesgos'!$O$21),"")</f>
        <v/>
      </c>
      <c r="N37" s="77" t="str">
        <f>IF(AND('Mapa de Riesgos'!$Y$22="Baja",'Mapa de Riesgos'!$AA$22="Leve"),CONCATENATE("R2C",'Mapa de Riesgos'!$O$22),"")</f>
        <v/>
      </c>
      <c r="O37" s="78" t="str">
        <f>IF(AND('Mapa de Riesgos'!$Y$23="Baja",'Mapa de Riesgos'!$AA$23="Leve"),CONCATENATE("R2C",'Mapa de Riesgos'!$O$23),"")</f>
        <v/>
      </c>
      <c r="P37" s="67" t="str">
        <f>IF(AND('Mapa de Riesgos'!$Y$18="Baja",'Mapa de Riesgos'!$AA$18="Menor"),CONCATENATE("R2C",'Mapa de Riesgos'!$O$18),"")</f>
        <v/>
      </c>
      <c r="Q37" s="68" t="str">
        <f>IF(AND('Mapa de Riesgos'!$Y$19="Baja",'Mapa de Riesgos'!$AA$19="Menor"),CONCATENATE("R2C",'Mapa de Riesgos'!$O$19),"")</f>
        <v/>
      </c>
      <c r="R37" s="68" t="str">
        <f>IF(AND('Mapa de Riesgos'!$Y$20="Baja",'Mapa de Riesgos'!$AA$20="Menor"),CONCATENATE("R2C",'Mapa de Riesgos'!$O$20),"")</f>
        <v/>
      </c>
      <c r="S37" s="68" t="str">
        <f>IF(AND('Mapa de Riesgos'!$Y$21="Baja",'Mapa de Riesgos'!$AA$21="Menor"),CONCATENATE("R2C",'Mapa de Riesgos'!$O$21),"")</f>
        <v/>
      </c>
      <c r="T37" s="68" t="str">
        <f>IF(AND('Mapa de Riesgos'!$Y$22="Baja",'Mapa de Riesgos'!$AA$22="Menor"),CONCATENATE("R2C",'Mapa de Riesgos'!$O$22),"")</f>
        <v/>
      </c>
      <c r="U37" s="69" t="str">
        <f>IF(AND('Mapa de Riesgos'!$Y$23="Baja",'Mapa de Riesgos'!$AA$23="Menor"),CONCATENATE("R2C",'Mapa de Riesgos'!$O$23),"")</f>
        <v/>
      </c>
      <c r="V37" s="67" t="str">
        <f>IF(AND('Mapa de Riesgos'!$Y$18="Baja",'Mapa de Riesgos'!$AA$18="Moderado"),CONCATENATE("R2C",'Mapa de Riesgos'!$O$18),"")</f>
        <v/>
      </c>
      <c r="W37" s="68" t="str">
        <f>IF(AND('Mapa de Riesgos'!$Y$19="Baja",'Mapa de Riesgos'!$AA$19="Moderado"),CONCATENATE("R2C",'Mapa de Riesgos'!$O$19),"")</f>
        <v/>
      </c>
      <c r="X37" s="68" t="str">
        <f>IF(AND('Mapa de Riesgos'!$Y$20="Baja",'Mapa de Riesgos'!$AA$20="Moderado"),CONCATENATE("R2C",'Mapa de Riesgos'!$O$20),"")</f>
        <v/>
      </c>
      <c r="Y37" s="68" t="str">
        <f>IF(AND('Mapa de Riesgos'!$Y$21="Baja",'Mapa de Riesgos'!$AA$21="Moderado"),CONCATENATE("R2C",'Mapa de Riesgos'!$O$21),"")</f>
        <v/>
      </c>
      <c r="Z37" s="68" t="str">
        <f>IF(AND('Mapa de Riesgos'!$Y$22="Baja",'Mapa de Riesgos'!$AA$22="Moderado"),CONCATENATE("R2C",'Mapa de Riesgos'!$O$22),"")</f>
        <v/>
      </c>
      <c r="AA37" s="69" t="str">
        <f>IF(AND('Mapa de Riesgos'!$Y$23="Baja",'Mapa de Riesgos'!$AA$23="Moderado"),CONCATENATE("R2C",'Mapa de Riesgos'!$O$23),"")</f>
        <v/>
      </c>
      <c r="AB37" s="52" t="str">
        <f>IF(AND('Mapa de Riesgos'!$Y$18="Baja",'Mapa de Riesgos'!$AA$18="Mayor"),CONCATENATE("R2C",'Mapa de Riesgos'!$O$18),"")</f>
        <v/>
      </c>
      <c r="AC37" s="53" t="str">
        <f>IF(AND('Mapa de Riesgos'!$Y$19="Baja",'Mapa de Riesgos'!$AA$19="Mayor"),CONCATENATE("R2C",'Mapa de Riesgos'!$O$19),"")</f>
        <v/>
      </c>
      <c r="AD37" s="53" t="str">
        <f>IF(AND('Mapa de Riesgos'!$Y$20="Baja",'Mapa de Riesgos'!$AA$20="Mayor"),CONCATENATE("R2C",'Mapa de Riesgos'!$O$20),"")</f>
        <v/>
      </c>
      <c r="AE37" s="53" t="str">
        <f>IF(AND('Mapa de Riesgos'!$Y$21="Baja",'Mapa de Riesgos'!$AA$21="Mayor"),CONCATENATE("R2C",'Mapa de Riesgos'!$O$21),"")</f>
        <v/>
      </c>
      <c r="AF37" s="53" t="str">
        <f>IF(AND('Mapa de Riesgos'!$Y$22="Baja",'Mapa de Riesgos'!$AA$22="Mayor"),CONCATENATE("R2C",'Mapa de Riesgos'!$O$22),"")</f>
        <v/>
      </c>
      <c r="AG37" s="54" t="str">
        <f>IF(AND('Mapa de Riesgos'!$Y$23="Baja",'Mapa de Riesgos'!$AA$23="Mayor"),CONCATENATE("R2C",'Mapa de Riesgos'!$O$23),"")</f>
        <v/>
      </c>
      <c r="AH37" s="55" t="str">
        <f>IF(AND('Mapa de Riesgos'!$Y$18="Baja",'Mapa de Riesgos'!$AA$18="Catastrófico"),CONCATENATE("R2C",'Mapa de Riesgos'!$O$18),"")</f>
        <v/>
      </c>
      <c r="AI37" s="56" t="str">
        <f>IF(AND('Mapa de Riesgos'!$Y$19="Baja",'Mapa de Riesgos'!$AA$19="Catastrófico"),CONCATENATE("R2C",'Mapa de Riesgos'!$O$19),"")</f>
        <v/>
      </c>
      <c r="AJ37" s="56" t="str">
        <f>IF(AND('Mapa de Riesgos'!$Y$20="Baja",'Mapa de Riesgos'!$AA$20="Catastrófico"),CONCATENATE("R2C",'Mapa de Riesgos'!$O$20),"")</f>
        <v/>
      </c>
      <c r="AK37" s="56" t="str">
        <f>IF(AND('Mapa de Riesgos'!$Y$21="Baja",'Mapa de Riesgos'!$AA$21="Catastrófico"),CONCATENATE("R2C",'Mapa de Riesgos'!$O$21),"")</f>
        <v/>
      </c>
      <c r="AL37" s="56" t="str">
        <f>IF(AND('Mapa de Riesgos'!$Y$22="Baja",'Mapa de Riesgos'!$AA$22="Catastrófico"),CONCATENATE("R2C",'Mapa de Riesgos'!$O$22),"")</f>
        <v/>
      </c>
      <c r="AM37" s="57" t="str">
        <f>IF(AND('Mapa de Riesgos'!$Y$23="Baja",'Mapa de Riesgos'!$AA$23="Catastrófico"),CONCATENATE("R2C",'Mapa de Riesgos'!$O$23),"")</f>
        <v/>
      </c>
      <c r="AN37" s="83"/>
      <c r="AO37" s="566"/>
      <c r="AP37" s="567"/>
      <c r="AQ37" s="567"/>
      <c r="AR37" s="567"/>
      <c r="AS37" s="567"/>
      <c r="AT37" s="568"/>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row>
    <row r="38" spans="1:80" ht="15" customHeight="1" x14ac:dyDescent="0.25">
      <c r="A38" s="83"/>
      <c r="B38" s="447"/>
      <c r="C38" s="447"/>
      <c r="D38" s="448"/>
      <c r="E38" s="546"/>
      <c r="F38" s="545"/>
      <c r="G38" s="545"/>
      <c r="H38" s="545"/>
      <c r="I38" s="545"/>
      <c r="J38" s="76" t="str">
        <f>IF(AND('Mapa de Riesgos'!$Y$24="Baja",'Mapa de Riesgos'!$AA$24="Leve"),CONCATENATE("R3C",'Mapa de Riesgos'!$O$24),"")</f>
        <v/>
      </c>
      <c r="K38" s="77" t="str">
        <f>IF(AND('Mapa de Riesgos'!$Y$25="Baja",'Mapa de Riesgos'!$AA$25="Leve"),CONCATENATE("R3C",'Mapa de Riesgos'!$O$25),"")</f>
        <v/>
      </c>
      <c r="L38" s="77" t="str">
        <f>IF(AND('Mapa de Riesgos'!$Y$26="Baja",'Mapa de Riesgos'!$AA$26="Leve"),CONCATENATE("R3C",'Mapa de Riesgos'!$O$26),"")</f>
        <v/>
      </c>
      <c r="M38" s="77" t="str">
        <f>IF(AND('Mapa de Riesgos'!$Y$27="Baja",'Mapa de Riesgos'!$AA$27="Leve"),CONCATENATE("R3C",'Mapa de Riesgos'!$O$27),"")</f>
        <v/>
      </c>
      <c r="N38" s="77" t="str">
        <f>IF(AND('Mapa de Riesgos'!$Y$28="Baja",'Mapa de Riesgos'!$AA$28="Leve"),CONCATENATE("R3C",'Mapa de Riesgos'!$O$28),"")</f>
        <v/>
      </c>
      <c r="O38" s="78" t="str">
        <f>IF(AND('Mapa de Riesgos'!$Y$29="Baja",'Mapa de Riesgos'!$AA$29="Leve"),CONCATENATE("R3C",'Mapa de Riesgos'!$O$29),"")</f>
        <v/>
      </c>
      <c r="P38" s="67" t="str">
        <f>IF(AND('Mapa de Riesgos'!$Y$24="Baja",'Mapa de Riesgos'!$AA$24="Menor"),CONCATENATE("R3C",'Mapa de Riesgos'!$O$24),"")</f>
        <v/>
      </c>
      <c r="Q38" s="68" t="str">
        <f>IF(AND('Mapa de Riesgos'!$Y$25="Baja",'Mapa de Riesgos'!$AA$25="Menor"),CONCATENATE("R3C",'Mapa de Riesgos'!$O$25),"")</f>
        <v/>
      </c>
      <c r="R38" s="68" t="str">
        <f>IF(AND('Mapa de Riesgos'!$Y$26="Baja",'Mapa de Riesgos'!$AA$26="Menor"),CONCATENATE("R3C",'Mapa de Riesgos'!$O$26),"")</f>
        <v/>
      </c>
      <c r="S38" s="68" t="str">
        <f>IF(AND('Mapa de Riesgos'!$Y$27="Baja",'Mapa de Riesgos'!$AA$27="Menor"),CONCATENATE("R3C",'Mapa de Riesgos'!$O$27),"")</f>
        <v/>
      </c>
      <c r="T38" s="68" t="str">
        <f>IF(AND('Mapa de Riesgos'!$Y$28="Baja",'Mapa de Riesgos'!$AA$28="Menor"),CONCATENATE("R3C",'Mapa de Riesgos'!$O$28),"")</f>
        <v/>
      </c>
      <c r="U38" s="69" t="str">
        <f>IF(AND('Mapa de Riesgos'!$Y$29="Baja",'Mapa de Riesgos'!$AA$29="Menor"),CONCATENATE("R3C",'Mapa de Riesgos'!$O$29),"")</f>
        <v/>
      </c>
      <c r="V38" s="67" t="str">
        <f>IF(AND('Mapa de Riesgos'!$Y$24="Baja",'Mapa de Riesgos'!$AA$24="Moderado"),CONCATENATE("R3C",'Mapa de Riesgos'!$O$24),"")</f>
        <v/>
      </c>
      <c r="W38" s="68" t="str">
        <f>IF(AND('Mapa de Riesgos'!$Y$25="Baja",'Mapa de Riesgos'!$AA$25="Moderado"),CONCATENATE("R3C",'Mapa de Riesgos'!$O$25),"")</f>
        <v/>
      </c>
      <c r="X38" s="68" t="str">
        <f>IF(AND('Mapa de Riesgos'!$Y$26="Baja",'Mapa de Riesgos'!$AA$26="Moderado"),CONCATENATE("R3C",'Mapa de Riesgos'!$O$26),"")</f>
        <v/>
      </c>
      <c r="Y38" s="68" t="str">
        <f>IF(AND('Mapa de Riesgos'!$Y$27="Baja",'Mapa de Riesgos'!$AA$27="Moderado"),CONCATENATE("R3C",'Mapa de Riesgos'!$O$27),"")</f>
        <v/>
      </c>
      <c r="Z38" s="68" t="str">
        <f>IF(AND('Mapa de Riesgos'!$Y$28="Baja",'Mapa de Riesgos'!$AA$28="Moderado"),CONCATENATE("R3C",'Mapa de Riesgos'!$O$28),"")</f>
        <v/>
      </c>
      <c r="AA38" s="69" t="str">
        <f>IF(AND('Mapa de Riesgos'!$Y$29="Baja",'Mapa de Riesgos'!$AA$29="Moderado"),CONCATENATE("R3C",'Mapa de Riesgos'!$O$29),"")</f>
        <v/>
      </c>
      <c r="AB38" s="52" t="str">
        <f>IF(AND('Mapa de Riesgos'!$Y$24="Baja",'Mapa de Riesgos'!$AA$24="Mayor"),CONCATENATE("R3C",'Mapa de Riesgos'!$O$24),"")</f>
        <v/>
      </c>
      <c r="AC38" s="53" t="str">
        <f>IF(AND('Mapa de Riesgos'!$Y$25="Baja",'Mapa de Riesgos'!$AA$25="Mayor"),CONCATENATE("R3C",'Mapa de Riesgos'!$O$25),"")</f>
        <v/>
      </c>
      <c r="AD38" s="53" t="str">
        <f>IF(AND('Mapa de Riesgos'!$Y$26="Baja",'Mapa de Riesgos'!$AA$26="Mayor"),CONCATENATE("R3C",'Mapa de Riesgos'!$O$26),"")</f>
        <v/>
      </c>
      <c r="AE38" s="53" t="str">
        <f>IF(AND('Mapa de Riesgos'!$Y$27="Baja",'Mapa de Riesgos'!$AA$27="Mayor"),CONCATENATE("R3C",'Mapa de Riesgos'!$O$27),"")</f>
        <v/>
      </c>
      <c r="AF38" s="53" t="str">
        <f>IF(AND('Mapa de Riesgos'!$Y$28="Baja",'Mapa de Riesgos'!$AA$28="Mayor"),CONCATENATE("R3C",'Mapa de Riesgos'!$O$28),"")</f>
        <v/>
      </c>
      <c r="AG38" s="54" t="str">
        <f>IF(AND('Mapa de Riesgos'!$Y$29="Baja",'Mapa de Riesgos'!$AA$29="Mayor"),CONCATENATE("R3C",'Mapa de Riesgos'!$O$29),"")</f>
        <v/>
      </c>
      <c r="AH38" s="55" t="str">
        <f>IF(AND('Mapa de Riesgos'!$Y$24="Baja",'Mapa de Riesgos'!$AA$24="Catastrófico"),CONCATENATE("R3C",'Mapa de Riesgos'!$O$24),"")</f>
        <v/>
      </c>
      <c r="AI38" s="56" t="str">
        <f>IF(AND('Mapa de Riesgos'!$Y$25="Baja",'Mapa de Riesgos'!$AA$25="Catastrófico"),CONCATENATE("R3C",'Mapa de Riesgos'!$O$25),"")</f>
        <v/>
      </c>
      <c r="AJ38" s="56" t="str">
        <f>IF(AND('Mapa de Riesgos'!$Y$26="Baja",'Mapa de Riesgos'!$AA$26="Catastrófico"),CONCATENATE("R3C",'Mapa de Riesgos'!$O$26),"")</f>
        <v/>
      </c>
      <c r="AK38" s="56" t="str">
        <f>IF(AND('Mapa de Riesgos'!$Y$27="Baja",'Mapa de Riesgos'!$AA$27="Catastrófico"),CONCATENATE("R3C",'Mapa de Riesgos'!$O$27),"")</f>
        <v/>
      </c>
      <c r="AL38" s="56" t="str">
        <f>IF(AND('Mapa de Riesgos'!$Y$28="Baja",'Mapa de Riesgos'!$AA$28="Catastrófico"),CONCATENATE("R3C",'Mapa de Riesgos'!$O$28),"")</f>
        <v/>
      </c>
      <c r="AM38" s="57" t="str">
        <f>IF(AND('Mapa de Riesgos'!$Y$29="Baja",'Mapa de Riesgos'!$AA$29="Catastrófico"),CONCATENATE("R3C",'Mapa de Riesgos'!$O$29),"")</f>
        <v/>
      </c>
      <c r="AN38" s="83"/>
      <c r="AO38" s="566"/>
      <c r="AP38" s="567"/>
      <c r="AQ38" s="567"/>
      <c r="AR38" s="567"/>
      <c r="AS38" s="567"/>
      <c r="AT38" s="568"/>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row>
    <row r="39" spans="1:80" ht="15" customHeight="1" x14ac:dyDescent="0.25">
      <c r="A39" s="83"/>
      <c r="B39" s="447"/>
      <c r="C39" s="447"/>
      <c r="D39" s="448"/>
      <c r="E39" s="546"/>
      <c r="F39" s="545"/>
      <c r="G39" s="545"/>
      <c r="H39" s="545"/>
      <c r="I39" s="545"/>
      <c r="J39" s="76" t="str">
        <f>IF(AND('Mapa de Riesgos'!$Y$30="Baja",'Mapa de Riesgos'!$AA$30="Leve"),CONCATENATE("R4C",'Mapa de Riesgos'!$O$30),"")</f>
        <v/>
      </c>
      <c r="K39" s="77" t="str">
        <f>IF(AND('Mapa de Riesgos'!$Y$31="Baja",'Mapa de Riesgos'!$AA$31="Leve"),CONCATENATE("R4C",'Mapa de Riesgos'!$O$31),"")</f>
        <v/>
      </c>
      <c r="L39" s="77" t="str">
        <f>IF(AND('Mapa de Riesgos'!$Y$32="Baja",'Mapa de Riesgos'!$AA$32="Leve"),CONCATENATE("R4C",'Mapa de Riesgos'!$O$32),"")</f>
        <v/>
      </c>
      <c r="M39" s="77" t="str">
        <f>IF(AND('Mapa de Riesgos'!$Y$33="Baja",'Mapa de Riesgos'!$AA$33="Leve"),CONCATENATE("R4C",'Mapa de Riesgos'!$O$33),"")</f>
        <v/>
      </c>
      <c r="N39" s="77" t="str">
        <f>IF(AND('Mapa de Riesgos'!$Y$34="Baja",'Mapa de Riesgos'!$AA$34="Leve"),CONCATENATE("R4C",'Mapa de Riesgos'!$O$34),"")</f>
        <v/>
      </c>
      <c r="O39" s="78" t="str">
        <f>IF(AND('Mapa de Riesgos'!$Y$35="Baja",'Mapa de Riesgos'!$AA$35="Leve"),CONCATENATE("R4C",'Mapa de Riesgos'!$O$35),"")</f>
        <v/>
      </c>
      <c r="P39" s="67" t="str">
        <f>IF(AND('Mapa de Riesgos'!$Y$30="Baja",'Mapa de Riesgos'!$AA$30="Menor"),CONCATENATE("R4C",'Mapa de Riesgos'!$O$30),"")</f>
        <v/>
      </c>
      <c r="Q39" s="68" t="str">
        <f>IF(AND('Mapa de Riesgos'!$Y$31="Baja",'Mapa de Riesgos'!$AA$31="Menor"),CONCATENATE("R4C",'Mapa de Riesgos'!$O$31),"")</f>
        <v/>
      </c>
      <c r="R39" s="68" t="str">
        <f>IF(AND('Mapa de Riesgos'!$Y$32="Baja",'Mapa de Riesgos'!$AA$32="Menor"),CONCATENATE("R4C",'Mapa de Riesgos'!$O$32),"")</f>
        <v/>
      </c>
      <c r="S39" s="68" t="str">
        <f>IF(AND('Mapa de Riesgos'!$Y$33="Baja",'Mapa de Riesgos'!$AA$33="Menor"),CONCATENATE("R4C",'Mapa de Riesgos'!$O$33),"")</f>
        <v/>
      </c>
      <c r="T39" s="68" t="str">
        <f>IF(AND('Mapa de Riesgos'!$Y$34="Baja",'Mapa de Riesgos'!$AA$34="Menor"),CONCATENATE("R4C",'Mapa de Riesgos'!$O$34),"")</f>
        <v/>
      </c>
      <c r="U39" s="69" t="str">
        <f>IF(AND('Mapa de Riesgos'!$Y$35="Baja",'Mapa de Riesgos'!$AA$35="Menor"),CONCATENATE("R4C",'Mapa de Riesgos'!$O$35),"")</f>
        <v/>
      </c>
      <c r="V39" s="67" t="str">
        <f>IF(AND('Mapa de Riesgos'!$Y$30="Baja",'Mapa de Riesgos'!$AA$30="Moderado"),CONCATENATE("R4C",'Mapa de Riesgos'!$O$30),"")</f>
        <v/>
      </c>
      <c r="W39" s="68" t="str">
        <f>IF(AND('Mapa de Riesgos'!$Y$31="Baja",'Mapa de Riesgos'!$AA$31="Moderado"),CONCATENATE("R4C",'Mapa de Riesgos'!$O$31),"")</f>
        <v/>
      </c>
      <c r="X39" s="68" t="str">
        <f>IF(AND('Mapa de Riesgos'!$Y$32="Baja",'Mapa de Riesgos'!$AA$32="Moderado"),CONCATENATE("R4C",'Mapa de Riesgos'!$O$32),"")</f>
        <v/>
      </c>
      <c r="Y39" s="68" t="str">
        <f>IF(AND('Mapa de Riesgos'!$Y$33="Baja",'Mapa de Riesgos'!$AA$33="Moderado"),CONCATENATE("R4C",'Mapa de Riesgos'!$O$33),"")</f>
        <v/>
      </c>
      <c r="Z39" s="68" t="str">
        <f>IF(AND('Mapa de Riesgos'!$Y$34="Baja",'Mapa de Riesgos'!$AA$34="Moderado"),CONCATENATE("R4C",'Mapa de Riesgos'!$O$34),"")</f>
        <v/>
      </c>
      <c r="AA39" s="69" t="str">
        <f>IF(AND('Mapa de Riesgos'!$Y$35="Baja",'Mapa de Riesgos'!$AA$35="Moderado"),CONCATENATE("R4C",'Mapa de Riesgos'!$O$35),"")</f>
        <v/>
      </c>
      <c r="AB39" s="52" t="str">
        <f>IF(AND('Mapa de Riesgos'!$Y$30="Baja",'Mapa de Riesgos'!$AA$30="Mayor"),CONCATENATE("R4C",'Mapa de Riesgos'!$O$30),"")</f>
        <v/>
      </c>
      <c r="AC39" s="53" t="str">
        <f>IF(AND('Mapa de Riesgos'!$Y$31="Baja",'Mapa de Riesgos'!$AA$31="Mayor"),CONCATENATE("R4C",'Mapa de Riesgos'!$O$31),"")</f>
        <v/>
      </c>
      <c r="AD39" s="53" t="str">
        <f>IF(AND('Mapa de Riesgos'!$Y$32="Baja",'Mapa de Riesgos'!$AA$32="Mayor"),CONCATENATE("R4C",'Mapa de Riesgos'!$O$32),"")</f>
        <v/>
      </c>
      <c r="AE39" s="53" t="str">
        <f>IF(AND('Mapa de Riesgos'!$Y$33="Baja",'Mapa de Riesgos'!$AA$33="Mayor"),CONCATENATE("R4C",'Mapa de Riesgos'!$O$33),"")</f>
        <v/>
      </c>
      <c r="AF39" s="53" t="str">
        <f>IF(AND('Mapa de Riesgos'!$Y$34="Baja",'Mapa de Riesgos'!$AA$34="Mayor"),CONCATENATE("R4C",'Mapa de Riesgos'!$O$34),"")</f>
        <v/>
      </c>
      <c r="AG39" s="54" t="str">
        <f>IF(AND('Mapa de Riesgos'!$Y$35="Baja",'Mapa de Riesgos'!$AA$35="Mayor"),CONCATENATE("R4C",'Mapa de Riesgos'!$O$35),"")</f>
        <v/>
      </c>
      <c r="AH39" s="55" t="str">
        <f>IF(AND('Mapa de Riesgos'!$Y$30="Baja",'Mapa de Riesgos'!$AA$30="Catastrófico"),CONCATENATE("R4C",'Mapa de Riesgos'!$O$30),"")</f>
        <v/>
      </c>
      <c r="AI39" s="56" t="str">
        <f>IF(AND('Mapa de Riesgos'!$Y$31="Baja",'Mapa de Riesgos'!$AA$31="Catastrófico"),CONCATENATE("R4C",'Mapa de Riesgos'!$O$31),"")</f>
        <v/>
      </c>
      <c r="AJ39" s="56" t="str">
        <f>IF(AND('Mapa de Riesgos'!$Y$32="Baja",'Mapa de Riesgos'!$AA$32="Catastrófico"),CONCATENATE("R4C",'Mapa de Riesgos'!$O$32),"")</f>
        <v/>
      </c>
      <c r="AK39" s="56" t="str">
        <f>IF(AND('Mapa de Riesgos'!$Y$33="Baja",'Mapa de Riesgos'!$AA$33="Catastrófico"),CONCATENATE("R4C",'Mapa de Riesgos'!$O$33),"")</f>
        <v/>
      </c>
      <c r="AL39" s="56" t="str">
        <f>IF(AND('Mapa de Riesgos'!$Y$34="Baja",'Mapa de Riesgos'!$AA$34="Catastrófico"),CONCATENATE("R4C",'Mapa de Riesgos'!$O$34),"")</f>
        <v/>
      </c>
      <c r="AM39" s="57" t="str">
        <f>IF(AND('Mapa de Riesgos'!$Y$35="Baja",'Mapa de Riesgos'!$AA$35="Catastrófico"),CONCATENATE("R4C",'Mapa de Riesgos'!$O$35),"")</f>
        <v/>
      </c>
      <c r="AN39" s="83"/>
      <c r="AO39" s="566"/>
      <c r="AP39" s="567"/>
      <c r="AQ39" s="567"/>
      <c r="AR39" s="567"/>
      <c r="AS39" s="567"/>
      <c r="AT39" s="568"/>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row>
    <row r="40" spans="1:80" ht="15" customHeight="1" x14ac:dyDescent="0.25">
      <c r="A40" s="83"/>
      <c r="B40" s="447"/>
      <c r="C40" s="447"/>
      <c r="D40" s="448"/>
      <c r="E40" s="546"/>
      <c r="F40" s="545"/>
      <c r="G40" s="545"/>
      <c r="H40" s="545"/>
      <c r="I40" s="545"/>
      <c r="J40" s="76" t="str">
        <f>IF(AND('Mapa de Riesgos'!$Y$36="Baja",'Mapa de Riesgos'!$AA$36="Leve"),CONCATENATE("R5C",'Mapa de Riesgos'!$O$36),"")</f>
        <v/>
      </c>
      <c r="K40" s="77" t="str">
        <f>IF(AND('Mapa de Riesgos'!$Y$37="Baja",'Mapa de Riesgos'!$AA$37="Leve"),CONCATENATE("R5C",'Mapa de Riesgos'!$O$37),"")</f>
        <v/>
      </c>
      <c r="L40" s="77" t="str">
        <f>IF(AND('Mapa de Riesgos'!$Y$38="Baja",'Mapa de Riesgos'!$AA$38="Leve"),CONCATENATE("R5C",'Mapa de Riesgos'!$O$38),"")</f>
        <v/>
      </c>
      <c r="M40" s="77" t="str">
        <f>IF(AND('Mapa de Riesgos'!$Y$39="Baja",'Mapa de Riesgos'!$AA$39="Leve"),CONCATENATE("R5C",'Mapa de Riesgos'!$O$39),"")</f>
        <v/>
      </c>
      <c r="N40" s="77" t="str">
        <f>IF(AND('Mapa de Riesgos'!$Y$40="Baja",'Mapa de Riesgos'!$AA$40="Leve"),CONCATENATE("R5C",'Mapa de Riesgos'!$O$40),"")</f>
        <v/>
      </c>
      <c r="O40" s="78" t="str">
        <f>IF(AND('Mapa de Riesgos'!$Y$41="Baja",'Mapa de Riesgos'!$AA$41="Leve"),CONCATENATE("R5C",'Mapa de Riesgos'!$O$41),"")</f>
        <v/>
      </c>
      <c r="P40" s="67" t="str">
        <f>IF(AND('Mapa de Riesgos'!$Y$36="Baja",'Mapa de Riesgos'!$AA$36="Menor"),CONCATENATE("R5C",'Mapa de Riesgos'!$O$36),"")</f>
        <v/>
      </c>
      <c r="Q40" s="68" t="str">
        <f>IF(AND('Mapa de Riesgos'!$Y$37="Baja",'Mapa de Riesgos'!$AA$37="Menor"),CONCATENATE("R5C",'Mapa de Riesgos'!$O$37),"")</f>
        <v/>
      </c>
      <c r="R40" s="68" t="str">
        <f>IF(AND('Mapa de Riesgos'!$Y$38="Baja",'Mapa de Riesgos'!$AA$38="Menor"),CONCATENATE("R5C",'Mapa de Riesgos'!$O$38),"")</f>
        <v/>
      </c>
      <c r="S40" s="68" t="str">
        <f>IF(AND('Mapa de Riesgos'!$Y$39="Baja",'Mapa de Riesgos'!$AA$39="Menor"),CONCATENATE("R5C",'Mapa de Riesgos'!$O$39),"")</f>
        <v/>
      </c>
      <c r="T40" s="68" t="str">
        <f>IF(AND('Mapa de Riesgos'!$Y$40="Baja",'Mapa de Riesgos'!$AA$40="Menor"),CONCATENATE("R5C",'Mapa de Riesgos'!$O$40),"")</f>
        <v/>
      </c>
      <c r="U40" s="69" t="str">
        <f>IF(AND('Mapa de Riesgos'!$Y$41="Baja",'Mapa de Riesgos'!$AA$41="Menor"),CONCATENATE("R5C",'Mapa de Riesgos'!$O$41),"")</f>
        <v/>
      </c>
      <c r="V40" s="67" t="str">
        <f>IF(AND('Mapa de Riesgos'!$Y$36="Baja",'Mapa de Riesgos'!$AA$36="Moderado"),CONCATENATE("R5C",'Mapa de Riesgos'!$O$36),"")</f>
        <v/>
      </c>
      <c r="W40" s="68" t="str">
        <f>IF(AND('Mapa de Riesgos'!$Y$37="Baja",'Mapa de Riesgos'!$AA$37="Moderado"),CONCATENATE("R5C",'Mapa de Riesgos'!$O$37),"")</f>
        <v/>
      </c>
      <c r="X40" s="68" t="str">
        <f>IF(AND('Mapa de Riesgos'!$Y$38="Baja",'Mapa de Riesgos'!$AA$38="Moderado"),CONCATENATE("R5C",'Mapa de Riesgos'!$O$38),"")</f>
        <v/>
      </c>
      <c r="Y40" s="68" t="str">
        <f>IF(AND('Mapa de Riesgos'!$Y$39="Baja",'Mapa de Riesgos'!$AA$39="Moderado"),CONCATENATE("R5C",'Mapa de Riesgos'!$O$39),"")</f>
        <v/>
      </c>
      <c r="Z40" s="68" t="str">
        <f>IF(AND('Mapa de Riesgos'!$Y$40="Baja",'Mapa de Riesgos'!$AA$40="Moderado"),CONCATENATE("R5C",'Mapa de Riesgos'!$O$40),"")</f>
        <v/>
      </c>
      <c r="AA40" s="69" t="str">
        <f>IF(AND('Mapa de Riesgos'!$Y$41="Baja",'Mapa de Riesgos'!$AA$41="Moderado"),CONCATENATE("R5C",'Mapa de Riesgos'!$O$41),"")</f>
        <v/>
      </c>
      <c r="AB40" s="52" t="str">
        <f>IF(AND('Mapa de Riesgos'!$Y$36="Baja",'Mapa de Riesgos'!$AA$36="Mayor"),CONCATENATE("R5C",'Mapa de Riesgos'!$O$36),"")</f>
        <v/>
      </c>
      <c r="AC40" s="53" t="str">
        <f>IF(AND('Mapa de Riesgos'!$Y$37="Baja",'Mapa de Riesgos'!$AA$37="Mayor"),CONCATENATE("R5C",'Mapa de Riesgos'!$O$37),"")</f>
        <v/>
      </c>
      <c r="AD40" s="53" t="str">
        <f>IF(AND('Mapa de Riesgos'!$Y$38="Baja",'Mapa de Riesgos'!$AA$38="Mayor"),CONCATENATE("R5C",'Mapa de Riesgos'!$O$38),"")</f>
        <v/>
      </c>
      <c r="AE40" s="53" t="str">
        <f>IF(AND('Mapa de Riesgos'!$Y$39="Baja",'Mapa de Riesgos'!$AA$39="Mayor"),CONCATENATE("R5C",'Mapa de Riesgos'!$O$39),"")</f>
        <v/>
      </c>
      <c r="AF40" s="53" t="str">
        <f>IF(AND('Mapa de Riesgos'!$Y$40="Baja",'Mapa de Riesgos'!$AA$40="Mayor"),CONCATENATE("R5C",'Mapa de Riesgos'!$O$40),"")</f>
        <v/>
      </c>
      <c r="AG40" s="54" t="str">
        <f>IF(AND('Mapa de Riesgos'!$Y$41="Baja",'Mapa de Riesgos'!$AA$41="Mayor"),CONCATENATE("R5C",'Mapa de Riesgos'!$O$41),"")</f>
        <v/>
      </c>
      <c r="AH40" s="55" t="str">
        <f>IF(AND('Mapa de Riesgos'!$Y$36="Baja",'Mapa de Riesgos'!$AA$36="Catastrófico"),CONCATENATE("R5C",'Mapa de Riesgos'!$O$36),"")</f>
        <v/>
      </c>
      <c r="AI40" s="56" t="str">
        <f>IF(AND('Mapa de Riesgos'!$Y$37="Baja",'Mapa de Riesgos'!$AA$37="Catastrófico"),CONCATENATE("R5C",'Mapa de Riesgos'!$O$37),"")</f>
        <v/>
      </c>
      <c r="AJ40" s="56" t="str">
        <f>IF(AND('Mapa de Riesgos'!$Y$38="Baja",'Mapa de Riesgos'!$AA$38="Catastrófico"),CONCATENATE("R5C",'Mapa de Riesgos'!$O$38),"")</f>
        <v/>
      </c>
      <c r="AK40" s="56" t="str">
        <f>IF(AND('Mapa de Riesgos'!$Y$39="Baja",'Mapa de Riesgos'!$AA$39="Catastrófico"),CONCATENATE("R5C",'Mapa de Riesgos'!$O$39),"")</f>
        <v/>
      </c>
      <c r="AL40" s="56" t="str">
        <f>IF(AND('Mapa de Riesgos'!$Y$40="Baja",'Mapa de Riesgos'!$AA$40="Catastrófico"),CONCATENATE("R5C",'Mapa de Riesgos'!$O$40),"")</f>
        <v/>
      </c>
      <c r="AM40" s="57" t="str">
        <f>IF(AND('Mapa de Riesgos'!$Y$41="Baja",'Mapa de Riesgos'!$AA$41="Catastrófico"),CONCATENATE("R5C",'Mapa de Riesgos'!$O$41),"")</f>
        <v/>
      </c>
      <c r="AN40" s="83"/>
      <c r="AO40" s="566"/>
      <c r="AP40" s="567"/>
      <c r="AQ40" s="567"/>
      <c r="AR40" s="567"/>
      <c r="AS40" s="567"/>
      <c r="AT40" s="568"/>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row>
    <row r="41" spans="1:80" ht="15" customHeight="1" x14ac:dyDescent="0.25">
      <c r="A41" s="83"/>
      <c r="B41" s="447"/>
      <c r="C41" s="447"/>
      <c r="D41" s="448"/>
      <c r="E41" s="546"/>
      <c r="F41" s="545"/>
      <c r="G41" s="545"/>
      <c r="H41" s="545"/>
      <c r="I41" s="545"/>
      <c r="J41" s="76" t="str">
        <f>IF(AND('Mapa de Riesgos'!$Y$42="Baja",'Mapa de Riesgos'!$AA$42="Leve"),CONCATENATE("R6C",'Mapa de Riesgos'!$O$42),"")</f>
        <v/>
      </c>
      <c r="K41" s="77" t="str">
        <f>IF(AND('Mapa de Riesgos'!$Y$43="Baja",'Mapa de Riesgos'!$AA$43="Leve"),CONCATENATE("R6C",'Mapa de Riesgos'!$O$43),"")</f>
        <v/>
      </c>
      <c r="L41" s="77" t="str">
        <f>IF(AND('Mapa de Riesgos'!$Y$44="Baja",'Mapa de Riesgos'!$AA$44="Leve"),CONCATENATE("R6C",'Mapa de Riesgos'!$O$44),"")</f>
        <v/>
      </c>
      <c r="M41" s="77" t="str">
        <f>IF(AND('Mapa de Riesgos'!$Y$45="Baja",'Mapa de Riesgos'!$AA$45="Leve"),CONCATENATE("R6C",'Mapa de Riesgos'!$O$45),"")</f>
        <v/>
      </c>
      <c r="N41" s="77" t="str">
        <f>IF(AND('Mapa de Riesgos'!$Y$46="Baja",'Mapa de Riesgos'!$AA$46="Leve"),CONCATENATE("R6C",'Mapa de Riesgos'!$O$46),"")</f>
        <v/>
      </c>
      <c r="O41" s="78" t="str">
        <f>IF(AND('Mapa de Riesgos'!$Y$47="Baja",'Mapa de Riesgos'!$AA$47="Leve"),CONCATENATE("R6C",'Mapa de Riesgos'!$O$47),"")</f>
        <v/>
      </c>
      <c r="P41" s="67" t="str">
        <f>IF(AND('Mapa de Riesgos'!$Y$42="Baja",'Mapa de Riesgos'!$AA$42="Menor"),CONCATENATE("R6C",'Mapa de Riesgos'!$O$42),"")</f>
        <v/>
      </c>
      <c r="Q41" s="68" t="str">
        <f>IF(AND('Mapa de Riesgos'!$Y$43="Baja",'Mapa de Riesgos'!$AA$43="Menor"),CONCATENATE("R6C",'Mapa de Riesgos'!$O$43),"")</f>
        <v/>
      </c>
      <c r="R41" s="68" t="str">
        <f>IF(AND('Mapa de Riesgos'!$Y$44="Baja",'Mapa de Riesgos'!$AA$44="Menor"),CONCATENATE("R6C",'Mapa de Riesgos'!$O$44),"")</f>
        <v/>
      </c>
      <c r="S41" s="68" t="str">
        <f>IF(AND('Mapa de Riesgos'!$Y$45="Baja",'Mapa de Riesgos'!$AA$45="Menor"),CONCATENATE("R6C",'Mapa de Riesgos'!$O$45),"")</f>
        <v/>
      </c>
      <c r="T41" s="68" t="str">
        <f>IF(AND('Mapa de Riesgos'!$Y$46="Baja",'Mapa de Riesgos'!$AA$46="Menor"),CONCATENATE("R6C",'Mapa de Riesgos'!$O$46),"")</f>
        <v/>
      </c>
      <c r="U41" s="69" t="str">
        <f>IF(AND('Mapa de Riesgos'!$Y$47="Baja",'Mapa de Riesgos'!$AA$47="Menor"),CONCATENATE("R6C",'Mapa de Riesgos'!$O$47),"")</f>
        <v/>
      </c>
      <c r="V41" s="67" t="str">
        <f>IF(AND('Mapa de Riesgos'!$Y$42="Baja",'Mapa de Riesgos'!$AA$42="Moderado"),CONCATENATE("R6C",'Mapa de Riesgos'!$O$42),"")</f>
        <v/>
      </c>
      <c r="W41" s="68" t="str">
        <f>IF(AND('Mapa de Riesgos'!$Y$43="Baja",'Mapa de Riesgos'!$AA$43="Moderado"),CONCATENATE("R6C",'Mapa de Riesgos'!$O$43),"")</f>
        <v/>
      </c>
      <c r="X41" s="68" t="str">
        <f>IF(AND('Mapa de Riesgos'!$Y$44="Baja",'Mapa de Riesgos'!$AA$44="Moderado"),CONCATENATE("R6C",'Mapa de Riesgos'!$O$44),"")</f>
        <v/>
      </c>
      <c r="Y41" s="68" t="str">
        <f>IF(AND('Mapa de Riesgos'!$Y$45="Baja",'Mapa de Riesgos'!$AA$45="Moderado"),CONCATENATE("R6C",'Mapa de Riesgos'!$O$45),"")</f>
        <v/>
      </c>
      <c r="Z41" s="68" t="str">
        <f>IF(AND('Mapa de Riesgos'!$Y$46="Baja",'Mapa de Riesgos'!$AA$46="Moderado"),CONCATENATE("R6C",'Mapa de Riesgos'!$O$46),"")</f>
        <v/>
      </c>
      <c r="AA41" s="69" t="str">
        <f>IF(AND('Mapa de Riesgos'!$Y$47="Baja",'Mapa de Riesgos'!$AA$47="Moderado"),CONCATENATE("R6C",'Mapa de Riesgos'!$O$47),"")</f>
        <v/>
      </c>
      <c r="AB41" s="52" t="str">
        <f>IF(AND('Mapa de Riesgos'!$Y$42="Baja",'Mapa de Riesgos'!$AA$42="Mayor"),CONCATENATE("R6C",'Mapa de Riesgos'!$O$42),"")</f>
        <v/>
      </c>
      <c r="AC41" s="53" t="str">
        <f>IF(AND('Mapa de Riesgos'!$Y$43="Baja",'Mapa de Riesgos'!$AA$43="Mayor"),CONCATENATE("R6C",'Mapa de Riesgos'!$O$43),"")</f>
        <v/>
      </c>
      <c r="AD41" s="53" t="str">
        <f>IF(AND('Mapa de Riesgos'!$Y$44="Baja",'Mapa de Riesgos'!$AA$44="Mayor"),CONCATENATE("R6C",'Mapa de Riesgos'!$O$44),"")</f>
        <v/>
      </c>
      <c r="AE41" s="53" t="str">
        <f>IF(AND('Mapa de Riesgos'!$Y$45="Baja",'Mapa de Riesgos'!$AA$45="Mayor"),CONCATENATE("R6C",'Mapa de Riesgos'!$O$45),"")</f>
        <v/>
      </c>
      <c r="AF41" s="53" t="str">
        <f>IF(AND('Mapa de Riesgos'!$Y$46="Baja",'Mapa de Riesgos'!$AA$46="Mayor"),CONCATENATE("R6C",'Mapa de Riesgos'!$O$46),"")</f>
        <v/>
      </c>
      <c r="AG41" s="54" t="str">
        <f>IF(AND('Mapa de Riesgos'!$Y$47="Baja",'Mapa de Riesgos'!$AA$47="Mayor"),CONCATENATE("R6C",'Mapa de Riesgos'!$O$47),"")</f>
        <v/>
      </c>
      <c r="AH41" s="55" t="str">
        <f>IF(AND('Mapa de Riesgos'!$Y$42="Baja",'Mapa de Riesgos'!$AA$42="Catastrófico"),CONCATENATE("R6C",'Mapa de Riesgos'!$O$42),"")</f>
        <v/>
      </c>
      <c r="AI41" s="56" t="str">
        <f>IF(AND('Mapa de Riesgos'!$Y$43="Baja",'Mapa de Riesgos'!$AA$43="Catastrófico"),CONCATENATE("R6C",'Mapa de Riesgos'!$O$43),"")</f>
        <v/>
      </c>
      <c r="AJ41" s="56" t="str">
        <f>IF(AND('Mapa de Riesgos'!$Y$44="Baja",'Mapa de Riesgos'!$AA$44="Catastrófico"),CONCATENATE("R6C",'Mapa de Riesgos'!$O$44),"")</f>
        <v/>
      </c>
      <c r="AK41" s="56" t="str">
        <f>IF(AND('Mapa de Riesgos'!$Y$45="Baja",'Mapa de Riesgos'!$AA$45="Catastrófico"),CONCATENATE("R6C",'Mapa de Riesgos'!$O$45),"")</f>
        <v/>
      </c>
      <c r="AL41" s="56" t="str">
        <f>IF(AND('Mapa de Riesgos'!$Y$46="Baja",'Mapa de Riesgos'!$AA$46="Catastrófico"),CONCATENATE("R6C",'Mapa de Riesgos'!$O$46),"")</f>
        <v/>
      </c>
      <c r="AM41" s="57" t="str">
        <f>IF(AND('Mapa de Riesgos'!$Y$47="Baja",'Mapa de Riesgos'!$AA$47="Catastrófico"),CONCATENATE("R6C",'Mapa de Riesgos'!$O$47),"")</f>
        <v/>
      </c>
      <c r="AN41" s="83"/>
      <c r="AO41" s="566"/>
      <c r="AP41" s="567"/>
      <c r="AQ41" s="567"/>
      <c r="AR41" s="567"/>
      <c r="AS41" s="567"/>
      <c r="AT41" s="568"/>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row>
    <row r="42" spans="1:80" ht="15" customHeight="1" x14ac:dyDescent="0.25">
      <c r="A42" s="83"/>
      <c r="B42" s="447"/>
      <c r="C42" s="447"/>
      <c r="D42" s="448"/>
      <c r="E42" s="546"/>
      <c r="F42" s="545"/>
      <c r="G42" s="545"/>
      <c r="H42" s="545"/>
      <c r="I42" s="545"/>
      <c r="J42" s="76" t="str">
        <f>IF(AND('Mapa de Riesgos'!$Y$48="Baja",'Mapa de Riesgos'!$AA$48="Leve"),CONCATENATE("R7C",'Mapa de Riesgos'!$O$48),"")</f>
        <v/>
      </c>
      <c r="K42" s="77" t="str">
        <f>IF(AND('Mapa de Riesgos'!$Y$49="Baja",'Mapa de Riesgos'!$AA$49="Leve"),CONCATENATE("R7C",'Mapa de Riesgos'!$O$49),"")</f>
        <v/>
      </c>
      <c r="L42" s="77" t="str">
        <f>IF(AND('Mapa de Riesgos'!$Y$50="Baja",'Mapa de Riesgos'!$AA$50="Leve"),CONCATENATE("R7C",'Mapa de Riesgos'!$O$50),"")</f>
        <v/>
      </c>
      <c r="M42" s="77" t="str">
        <f>IF(AND('Mapa de Riesgos'!$Y$51="Baja",'Mapa de Riesgos'!$AA$51="Leve"),CONCATENATE("R7C",'Mapa de Riesgos'!$O$51),"")</f>
        <v/>
      </c>
      <c r="N42" s="77" t="str">
        <f>IF(AND('Mapa de Riesgos'!$Y$52="Baja",'Mapa de Riesgos'!$AA$52="Leve"),CONCATENATE("R7C",'Mapa de Riesgos'!$O$52),"")</f>
        <v/>
      </c>
      <c r="O42" s="78" t="str">
        <f>IF(AND('Mapa de Riesgos'!$Y$53="Baja",'Mapa de Riesgos'!$AA$53="Leve"),CONCATENATE("R7C",'Mapa de Riesgos'!$O$53),"")</f>
        <v/>
      </c>
      <c r="P42" s="67" t="str">
        <f>IF(AND('Mapa de Riesgos'!$Y$48="Baja",'Mapa de Riesgos'!$AA$48="Menor"),CONCATENATE("R7C",'Mapa de Riesgos'!$O$48),"")</f>
        <v/>
      </c>
      <c r="Q42" s="68" t="str">
        <f>IF(AND('Mapa de Riesgos'!$Y$49="Baja",'Mapa de Riesgos'!$AA$49="Menor"),CONCATENATE("R7C",'Mapa de Riesgos'!$O$49),"")</f>
        <v/>
      </c>
      <c r="R42" s="68" t="str">
        <f>IF(AND('Mapa de Riesgos'!$Y$50="Baja",'Mapa de Riesgos'!$AA$50="Menor"),CONCATENATE("R7C",'Mapa de Riesgos'!$O$50),"")</f>
        <v/>
      </c>
      <c r="S42" s="68" t="str">
        <f>IF(AND('Mapa de Riesgos'!$Y$51="Baja",'Mapa de Riesgos'!$AA$51="Menor"),CONCATENATE("R7C",'Mapa de Riesgos'!$O$51),"")</f>
        <v/>
      </c>
      <c r="T42" s="68" t="str">
        <f>IF(AND('Mapa de Riesgos'!$Y$52="Baja",'Mapa de Riesgos'!$AA$52="Menor"),CONCATENATE("R7C",'Mapa de Riesgos'!$O$52),"")</f>
        <v/>
      </c>
      <c r="U42" s="69" t="str">
        <f>IF(AND('Mapa de Riesgos'!$Y$53="Baja",'Mapa de Riesgos'!$AA$53="Menor"),CONCATENATE("R7C",'Mapa de Riesgos'!$O$53),"")</f>
        <v/>
      </c>
      <c r="V42" s="67" t="str">
        <f>IF(AND('Mapa de Riesgos'!$Y$48="Baja",'Mapa de Riesgos'!$AA$48="Moderado"),CONCATENATE("R7C",'Mapa de Riesgos'!$O$48),"")</f>
        <v/>
      </c>
      <c r="W42" s="68" t="str">
        <f>IF(AND('Mapa de Riesgos'!$Y$49="Baja",'Mapa de Riesgos'!$AA$49="Moderado"),CONCATENATE("R7C",'Mapa de Riesgos'!$O$49),"")</f>
        <v/>
      </c>
      <c r="X42" s="68" t="str">
        <f>IF(AND('Mapa de Riesgos'!$Y$50="Baja",'Mapa de Riesgos'!$AA$50="Moderado"),CONCATENATE("R7C",'Mapa de Riesgos'!$O$50),"")</f>
        <v/>
      </c>
      <c r="Y42" s="68" t="str">
        <f>IF(AND('Mapa de Riesgos'!$Y$51="Baja",'Mapa de Riesgos'!$AA$51="Moderado"),CONCATENATE("R7C",'Mapa de Riesgos'!$O$51),"")</f>
        <v/>
      </c>
      <c r="Z42" s="68" t="str">
        <f>IF(AND('Mapa de Riesgos'!$Y$52="Baja",'Mapa de Riesgos'!$AA$52="Moderado"),CONCATENATE("R7C",'Mapa de Riesgos'!$O$52),"")</f>
        <v/>
      </c>
      <c r="AA42" s="69" t="str">
        <f>IF(AND('Mapa de Riesgos'!$Y$53="Baja",'Mapa de Riesgos'!$AA$53="Moderado"),CONCATENATE("R7C",'Mapa de Riesgos'!$O$53),"")</f>
        <v/>
      </c>
      <c r="AB42" s="52" t="str">
        <f>IF(AND('Mapa de Riesgos'!$Y$48="Baja",'Mapa de Riesgos'!$AA$48="Mayor"),CONCATENATE("R7C",'Mapa de Riesgos'!$O$48),"")</f>
        <v/>
      </c>
      <c r="AC42" s="53" t="str">
        <f>IF(AND('Mapa de Riesgos'!$Y$49="Baja",'Mapa de Riesgos'!$AA$49="Mayor"),CONCATENATE("R7C",'Mapa de Riesgos'!$O$49),"")</f>
        <v/>
      </c>
      <c r="AD42" s="53" t="str">
        <f>IF(AND('Mapa de Riesgos'!$Y$50="Baja",'Mapa de Riesgos'!$AA$50="Mayor"),CONCATENATE("R7C",'Mapa de Riesgos'!$O$50),"")</f>
        <v/>
      </c>
      <c r="AE42" s="53" t="str">
        <f>IF(AND('Mapa de Riesgos'!$Y$51="Baja",'Mapa de Riesgos'!$AA$51="Mayor"),CONCATENATE("R7C",'Mapa de Riesgos'!$O$51),"")</f>
        <v/>
      </c>
      <c r="AF42" s="53" t="str">
        <f>IF(AND('Mapa de Riesgos'!$Y$52="Baja",'Mapa de Riesgos'!$AA$52="Mayor"),CONCATENATE("R7C",'Mapa de Riesgos'!$O$52),"")</f>
        <v/>
      </c>
      <c r="AG42" s="54" t="str">
        <f>IF(AND('Mapa de Riesgos'!$Y$53="Baja",'Mapa de Riesgos'!$AA$53="Mayor"),CONCATENATE("R7C",'Mapa de Riesgos'!$O$53),"")</f>
        <v/>
      </c>
      <c r="AH42" s="55" t="str">
        <f>IF(AND('Mapa de Riesgos'!$Y$48="Baja",'Mapa de Riesgos'!$AA$48="Catastrófico"),CONCATENATE("R7C",'Mapa de Riesgos'!$O$48),"")</f>
        <v/>
      </c>
      <c r="AI42" s="56" t="str">
        <f>IF(AND('Mapa de Riesgos'!$Y$49="Baja",'Mapa de Riesgos'!$AA$49="Catastrófico"),CONCATENATE("R7C",'Mapa de Riesgos'!$O$49),"")</f>
        <v/>
      </c>
      <c r="AJ42" s="56" t="str">
        <f>IF(AND('Mapa de Riesgos'!$Y$50="Baja",'Mapa de Riesgos'!$AA$50="Catastrófico"),CONCATENATE("R7C",'Mapa de Riesgos'!$O$50),"")</f>
        <v/>
      </c>
      <c r="AK42" s="56" t="str">
        <f>IF(AND('Mapa de Riesgos'!$Y$51="Baja",'Mapa de Riesgos'!$AA$51="Catastrófico"),CONCATENATE("R7C",'Mapa de Riesgos'!$O$51),"")</f>
        <v/>
      </c>
      <c r="AL42" s="56" t="str">
        <f>IF(AND('Mapa de Riesgos'!$Y$52="Baja",'Mapa de Riesgos'!$AA$52="Catastrófico"),CONCATENATE("R7C",'Mapa de Riesgos'!$O$52),"")</f>
        <v/>
      </c>
      <c r="AM42" s="57" t="str">
        <f>IF(AND('Mapa de Riesgos'!$Y$53="Baja",'Mapa de Riesgos'!$AA$53="Catastrófico"),CONCATENATE("R7C",'Mapa de Riesgos'!$O$53),"")</f>
        <v/>
      </c>
      <c r="AN42" s="83"/>
      <c r="AO42" s="566"/>
      <c r="AP42" s="567"/>
      <c r="AQ42" s="567"/>
      <c r="AR42" s="567"/>
      <c r="AS42" s="567"/>
      <c r="AT42" s="568"/>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row>
    <row r="43" spans="1:80" ht="15" customHeight="1" x14ac:dyDescent="0.25">
      <c r="A43" s="83"/>
      <c r="B43" s="447"/>
      <c r="C43" s="447"/>
      <c r="D43" s="448"/>
      <c r="E43" s="546"/>
      <c r="F43" s="545"/>
      <c r="G43" s="545"/>
      <c r="H43" s="545"/>
      <c r="I43" s="545"/>
      <c r="J43" s="76" t="str">
        <f>IF(AND('Mapa de Riesgos'!$Y$54="Baja",'Mapa de Riesgos'!$AA$54="Leve"),CONCATENATE("R8C",'Mapa de Riesgos'!$O$54),"")</f>
        <v/>
      </c>
      <c r="K43" s="77" t="str">
        <f>IF(AND('Mapa de Riesgos'!$Y$55="Baja",'Mapa de Riesgos'!$AA$55="Leve"),CONCATENATE("R8C",'Mapa de Riesgos'!$O$55),"")</f>
        <v/>
      </c>
      <c r="L43" s="77" t="str">
        <f>IF(AND('Mapa de Riesgos'!$Y$56="Baja",'Mapa de Riesgos'!$AA$56="Leve"),CONCATENATE("R8C",'Mapa de Riesgos'!$O$56),"")</f>
        <v/>
      </c>
      <c r="M43" s="77" t="str">
        <f>IF(AND('Mapa de Riesgos'!$Y$57="Baja",'Mapa de Riesgos'!$AA$57="Leve"),CONCATENATE("R8C",'Mapa de Riesgos'!$O$57),"")</f>
        <v/>
      </c>
      <c r="N43" s="77" t="str">
        <f>IF(AND('Mapa de Riesgos'!$Y$58="Baja",'Mapa de Riesgos'!$AA$58="Leve"),CONCATENATE("R8C",'Mapa de Riesgos'!$O$58),"")</f>
        <v/>
      </c>
      <c r="O43" s="78" t="str">
        <f>IF(AND('Mapa de Riesgos'!$Y$59="Baja",'Mapa de Riesgos'!$AA$59="Leve"),CONCATENATE("R8C",'Mapa de Riesgos'!$O$59),"")</f>
        <v/>
      </c>
      <c r="P43" s="67" t="str">
        <f>IF(AND('Mapa de Riesgos'!$Y$54="Baja",'Mapa de Riesgos'!$AA$54="Menor"),CONCATENATE("R8C",'Mapa de Riesgos'!$O$54),"")</f>
        <v/>
      </c>
      <c r="Q43" s="68" t="str">
        <f>IF(AND('Mapa de Riesgos'!$Y$55="Baja",'Mapa de Riesgos'!$AA$55="Menor"),CONCATENATE("R8C",'Mapa de Riesgos'!$O$55),"")</f>
        <v/>
      </c>
      <c r="R43" s="68" t="str">
        <f>IF(AND('Mapa de Riesgos'!$Y$56="Baja",'Mapa de Riesgos'!$AA$56="Menor"),CONCATENATE("R8C",'Mapa de Riesgos'!$O$56),"")</f>
        <v/>
      </c>
      <c r="S43" s="68" t="str">
        <f>IF(AND('Mapa de Riesgos'!$Y$57="Baja",'Mapa de Riesgos'!$AA$57="Menor"),CONCATENATE("R8C",'Mapa de Riesgos'!$O$57),"")</f>
        <v/>
      </c>
      <c r="T43" s="68" t="str">
        <f>IF(AND('Mapa de Riesgos'!$Y$58="Baja",'Mapa de Riesgos'!$AA$58="Menor"),CONCATENATE("R8C",'Mapa de Riesgos'!$O$58),"")</f>
        <v/>
      </c>
      <c r="U43" s="69" t="str">
        <f>IF(AND('Mapa de Riesgos'!$Y$59="Baja",'Mapa de Riesgos'!$AA$59="Menor"),CONCATENATE("R8C",'Mapa de Riesgos'!$O$59),"")</f>
        <v/>
      </c>
      <c r="V43" s="67" t="str">
        <f>IF(AND('Mapa de Riesgos'!$Y$54="Baja",'Mapa de Riesgos'!$AA$54="Moderado"),CONCATENATE("R8C",'Mapa de Riesgos'!$O$54),"")</f>
        <v/>
      </c>
      <c r="W43" s="68" t="str">
        <f>IF(AND('Mapa de Riesgos'!$Y$55="Baja",'Mapa de Riesgos'!$AA$55="Moderado"),CONCATENATE("R8C",'Mapa de Riesgos'!$O$55),"")</f>
        <v/>
      </c>
      <c r="X43" s="68" t="str">
        <f>IF(AND('Mapa de Riesgos'!$Y$56="Baja",'Mapa de Riesgos'!$AA$56="Moderado"),CONCATENATE("R8C",'Mapa de Riesgos'!$O$56),"")</f>
        <v/>
      </c>
      <c r="Y43" s="68" t="str">
        <f>IF(AND('Mapa de Riesgos'!$Y$57="Baja",'Mapa de Riesgos'!$AA$57="Moderado"),CONCATENATE("R8C",'Mapa de Riesgos'!$O$57),"")</f>
        <v/>
      </c>
      <c r="Z43" s="68" t="str">
        <f>IF(AND('Mapa de Riesgos'!$Y$58="Baja",'Mapa de Riesgos'!$AA$58="Moderado"),CONCATENATE("R8C",'Mapa de Riesgos'!$O$58),"")</f>
        <v/>
      </c>
      <c r="AA43" s="69" t="str">
        <f>IF(AND('Mapa de Riesgos'!$Y$59="Baja",'Mapa de Riesgos'!$AA$59="Moderado"),CONCATENATE("R8C",'Mapa de Riesgos'!$O$59),"")</f>
        <v/>
      </c>
      <c r="AB43" s="52" t="str">
        <f>IF(AND('Mapa de Riesgos'!$Y$54="Baja",'Mapa de Riesgos'!$AA$54="Mayor"),CONCATENATE("R8C",'Mapa de Riesgos'!$O$54),"")</f>
        <v/>
      </c>
      <c r="AC43" s="53" t="str">
        <f>IF(AND('Mapa de Riesgos'!$Y$55="Baja",'Mapa de Riesgos'!$AA$55="Mayor"),CONCATENATE("R8C",'Mapa de Riesgos'!$O$55),"")</f>
        <v/>
      </c>
      <c r="AD43" s="53" t="str">
        <f>IF(AND('Mapa de Riesgos'!$Y$56="Baja",'Mapa de Riesgos'!$AA$56="Mayor"),CONCATENATE("R8C",'Mapa de Riesgos'!$O$56),"")</f>
        <v/>
      </c>
      <c r="AE43" s="53" t="str">
        <f>IF(AND('Mapa de Riesgos'!$Y$57="Baja",'Mapa de Riesgos'!$AA$57="Mayor"),CONCATENATE("R8C",'Mapa de Riesgos'!$O$57),"")</f>
        <v/>
      </c>
      <c r="AF43" s="53" t="str">
        <f>IF(AND('Mapa de Riesgos'!$Y$58="Baja",'Mapa de Riesgos'!$AA$58="Mayor"),CONCATENATE("R8C",'Mapa de Riesgos'!$O$58),"")</f>
        <v/>
      </c>
      <c r="AG43" s="54" t="str">
        <f>IF(AND('Mapa de Riesgos'!$Y$59="Baja",'Mapa de Riesgos'!$AA$59="Mayor"),CONCATENATE("R8C",'Mapa de Riesgos'!$O$59),"")</f>
        <v/>
      </c>
      <c r="AH43" s="55" t="str">
        <f>IF(AND('Mapa de Riesgos'!$Y$54="Baja",'Mapa de Riesgos'!$AA$54="Catastrófico"),CONCATENATE("R8C",'Mapa de Riesgos'!$O$54),"")</f>
        <v/>
      </c>
      <c r="AI43" s="56" t="str">
        <f>IF(AND('Mapa de Riesgos'!$Y$55="Baja",'Mapa de Riesgos'!$AA$55="Catastrófico"),CONCATENATE("R8C",'Mapa de Riesgos'!$O$55),"")</f>
        <v/>
      </c>
      <c r="AJ43" s="56" t="str">
        <f>IF(AND('Mapa de Riesgos'!$Y$56="Baja",'Mapa de Riesgos'!$AA$56="Catastrófico"),CONCATENATE("R8C",'Mapa de Riesgos'!$O$56),"")</f>
        <v/>
      </c>
      <c r="AK43" s="56" t="str">
        <f>IF(AND('Mapa de Riesgos'!$Y$57="Baja",'Mapa de Riesgos'!$AA$57="Catastrófico"),CONCATENATE("R8C",'Mapa de Riesgos'!$O$57),"")</f>
        <v/>
      </c>
      <c r="AL43" s="56" t="str">
        <f>IF(AND('Mapa de Riesgos'!$Y$58="Baja",'Mapa de Riesgos'!$AA$58="Catastrófico"),CONCATENATE("R8C",'Mapa de Riesgos'!$O$58),"")</f>
        <v/>
      </c>
      <c r="AM43" s="57" t="str">
        <f>IF(AND('Mapa de Riesgos'!$Y$59="Baja",'Mapa de Riesgos'!$AA$59="Catastrófico"),CONCATENATE("R8C",'Mapa de Riesgos'!$O$59),"")</f>
        <v/>
      </c>
      <c r="AN43" s="83"/>
      <c r="AO43" s="566"/>
      <c r="AP43" s="567"/>
      <c r="AQ43" s="567"/>
      <c r="AR43" s="567"/>
      <c r="AS43" s="567"/>
      <c r="AT43" s="568"/>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row>
    <row r="44" spans="1:80" ht="15" customHeight="1" x14ac:dyDescent="0.25">
      <c r="A44" s="83"/>
      <c r="B44" s="447"/>
      <c r="C44" s="447"/>
      <c r="D44" s="448"/>
      <c r="E44" s="546"/>
      <c r="F44" s="545"/>
      <c r="G44" s="545"/>
      <c r="H44" s="545"/>
      <c r="I44" s="545"/>
      <c r="J44" s="76" t="str">
        <f>IF(AND('Mapa de Riesgos'!$Y$60="Baja",'Mapa de Riesgos'!$AA$60="Leve"),CONCATENATE("R9C",'Mapa de Riesgos'!$O$60),"")</f>
        <v/>
      </c>
      <c r="K44" s="77" t="str">
        <f>IF(AND('Mapa de Riesgos'!$Y$61="Baja",'Mapa de Riesgos'!$AA$61="Leve"),CONCATENATE("R9C",'Mapa de Riesgos'!$O$61),"")</f>
        <v/>
      </c>
      <c r="L44" s="77" t="str">
        <f>IF(AND('Mapa de Riesgos'!$Y$62="Baja",'Mapa de Riesgos'!$AA$62="Leve"),CONCATENATE("R9C",'Mapa de Riesgos'!$O$62),"")</f>
        <v/>
      </c>
      <c r="M44" s="77" t="str">
        <f>IF(AND('Mapa de Riesgos'!$Y$63="Baja",'Mapa de Riesgos'!$AA$63="Leve"),CONCATENATE("R9C",'Mapa de Riesgos'!$O$63),"")</f>
        <v/>
      </c>
      <c r="N44" s="77" t="str">
        <f>IF(AND('Mapa de Riesgos'!$Y$64="Baja",'Mapa de Riesgos'!$AA$64="Leve"),CONCATENATE("R9C",'Mapa de Riesgos'!$O$64),"")</f>
        <v/>
      </c>
      <c r="O44" s="78" t="str">
        <f>IF(AND('Mapa de Riesgos'!$Y$65="Baja",'Mapa de Riesgos'!$AA$65="Leve"),CONCATENATE("R9C",'Mapa de Riesgos'!$O$65),"")</f>
        <v/>
      </c>
      <c r="P44" s="67" t="str">
        <f>IF(AND('Mapa de Riesgos'!$Y$60="Baja",'Mapa de Riesgos'!$AA$60="Menor"),CONCATENATE("R9C",'Mapa de Riesgos'!$O$60),"")</f>
        <v/>
      </c>
      <c r="Q44" s="68" t="str">
        <f>IF(AND('Mapa de Riesgos'!$Y$61="Baja",'Mapa de Riesgos'!$AA$61="Menor"),CONCATENATE("R9C",'Mapa de Riesgos'!$O$61),"")</f>
        <v/>
      </c>
      <c r="R44" s="68" t="str">
        <f>IF(AND('Mapa de Riesgos'!$Y$62="Baja",'Mapa de Riesgos'!$AA$62="Menor"),CONCATENATE("R9C",'Mapa de Riesgos'!$O$62),"")</f>
        <v/>
      </c>
      <c r="S44" s="68" t="str">
        <f>IF(AND('Mapa de Riesgos'!$Y$63="Baja",'Mapa de Riesgos'!$AA$63="Menor"),CONCATENATE("R9C",'Mapa de Riesgos'!$O$63),"")</f>
        <v/>
      </c>
      <c r="T44" s="68" t="str">
        <f>IF(AND('Mapa de Riesgos'!$Y$64="Baja",'Mapa de Riesgos'!$AA$64="Menor"),CONCATENATE("R9C",'Mapa de Riesgos'!$O$64),"")</f>
        <v/>
      </c>
      <c r="U44" s="69" t="str">
        <f>IF(AND('Mapa de Riesgos'!$Y$65="Baja",'Mapa de Riesgos'!$AA$65="Menor"),CONCATENATE("R9C",'Mapa de Riesgos'!$O$65),"")</f>
        <v/>
      </c>
      <c r="V44" s="67" t="str">
        <f>IF(AND('Mapa de Riesgos'!$Y$60="Baja",'Mapa de Riesgos'!$AA$60="Moderado"),CONCATENATE("R9C",'Mapa de Riesgos'!$O$60),"")</f>
        <v/>
      </c>
      <c r="W44" s="68" t="str">
        <f>IF(AND('Mapa de Riesgos'!$Y$61="Baja",'Mapa de Riesgos'!$AA$61="Moderado"),CONCATENATE("R9C",'Mapa de Riesgos'!$O$61),"")</f>
        <v/>
      </c>
      <c r="X44" s="68" t="str">
        <f>IF(AND('Mapa de Riesgos'!$Y$62="Baja",'Mapa de Riesgos'!$AA$62="Moderado"),CONCATENATE("R9C",'Mapa de Riesgos'!$O$62),"")</f>
        <v/>
      </c>
      <c r="Y44" s="68" t="str">
        <f>IF(AND('Mapa de Riesgos'!$Y$63="Baja",'Mapa de Riesgos'!$AA$63="Moderado"),CONCATENATE("R9C",'Mapa de Riesgos'!$O$63),"")</f>
        <v/>
      </c>
      <c r="Z44" s="68" t="str">
        <f>IF(AND('Mapa de Riesgos'!$Y$64="Baja",'Mapa de Riesgos'!$AA$64="Moderado"),CONCATENATE("R9C",'Mapa de Riesgos'!$O$64),"")</f>
        <v/>
      </c>
      <c r="AA44" s="69" t="str">
        <f>IF(AND('Mapa de Riesgos'!$Y$65="Baja",'Mapa de Riesgos'!$AA$65="Moderado"),CONCATENATE("R9C",'Mapa de Riesgos'!$O$65),"")</f>
        <v/>
      </c>
      <c r="AB44" s="52" t="str">
        <f>IF(AND('Mapa de Riesgos'!$Y$60="Baja",'Mapa de Riesgos'!$AA$60="Mayor"),CONCATENATE("R9C",'Mapa de Riesgos'!$O$60),"")</f>
        <v/>
      </c>
      <c r="AC44" s="53" t="str">
        <f>IF(AND('Mapa de Riesgos'!$Y$61="Baja",'Mapa de Riesgos'!$AA$61="Mayor"),CONCATENATE("R9C",'Mapa de Riesgos'!$O$61),"")</f>
        <v/>
      </c>
      <c r="AD44" s="53" t="str">
        <f>IF(AND('Mapa de Riesgos'!$Y$62="Baja",'Mapa de Riesgos'!$AA$62="Mayor"),CONCATENATE("R9C",'Mapa de Riesgos'!$O$62),"")</f>
        <v/>
      </c>
      <c r="AE44" s="53" t="str">
        <f>IF(AND('Mapa de Riesgos'!$Y$63="Baja",'Mapa de Riesgos'!$AA$63="Mayor"),CONCATENATE("R9C",'Mapa de Riesgos'!$O$63),"")</f>
        <v/>
      </c>
      <c r="AF44" s="53" t="str">
        <f>IF(AND('Mapa de Riesgos'!$Y$64="Baja",'Mapa de Riesgos'!$AA$64="Mayor"),CONCATENATE("R9C",'Mapa de Riesgos'!$O$64),"")</f>
        <v/>
      </c>
      <c r="AG44" s="54" t="str">
        <f>IF(AND('Mapa de Riesgos'!$Y$65="Baja",'Mapa de Riesgos'!$AA$65="Mayor"),CONCATENATE("R9C",'Mapa de Riesgos'!$O$65),"")</f>
        <v/>
      </c>
      <c r="AH44" s="55" t="str">
        <f>IF(AND('Mapa de Riesgos'!$Y$60="Baja",'Mapa de Riesgos'!$AA$60="Catastrófico"),CONCATENATE("R9C",'Mapa de Riesgos'!$O$60),"")</f>
        <v/>
      </c>
      <c r="AI44" s="56" t="str">
        <f>IF(AND('Mapa de Riesgos'!$Y$61="Baja",'Mapa de Riesgos'!$AA$61="Catastrófico"),CONCATENATE("R9C",'Mapa de Riesgos'!$O$61),"")</f>
        <v/>
      </c>
      <c r="AJ44" s="56" t="str">
        <f>IF(AND('Mapa de Riesgos'!$Y$62="Baja",'Mapa de Riesgos'!$AA$62="Catastrófico"),CONCATENATE("R9C",'Mapa de Riesgos'!$O$62),"")</f>
        <v/>
      </c>
      <c r="AK44" s="56" t="str">
        <f>IF(AND('Mapa de Riesgos'!$Y$63="Baja",'Mapa de Riesgos'!$AA$63="Catastrófico"),CONCATENATE("R9C",'Mapa de Riesgos'!$O$63),"")</f>
        <v/>
      </c>
      <c r="AL44" s="56" t="str">
        <f>IF(AND('Mapa de Riesgos'!$Y$64="Baja",'Mapa de Riesgos'!$AA$64="Catastrófico"),CONCATENATE("R9C",'Mapa de Riesgos'!$O$64),"")</f>
        <v/>
      </c>
      <c r="AM44" s="57" t="str">
        <f>IF(AND('Mapa de Riesgos'!$Y$65="Baja",'Mapa de Riesgos'!$AA$65="Catastrófico"),CONCATENATE("R9C",'Mapa de Riesgos'!$O$65),"")</f>
        <v/>
      </c>
      <c r="AN44" s="83"/>
      <c r="AO44" s="566"/>
      <c r="AP44" s="567"/>
      <c r="AQ44" s="567"/>
      <c r="AR44" s="567"/>
      <c r="AS44" s="567"/>
      <c r="AT44" s="568"/>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0" ht="15.75" customHeight="1" thickBot="1" x14ac:dyDescent="0.3">
      <c r="A45" s="83"/>
      <c r="B45" s="447"/>
      <c r="C45" s="447"/>
      <c r="D45" s="448"/>
      <c r="E45" s="547"/>
      <c r="F45" s="548"/>
      <c r="G45" s="548"/>
      <c r="H45" s="548"/>
      <c r="I45" s="548"/>
      <c r="J45" s="79" t="str">
        <f>IF(AND('Mapa de Riesgos'!$Y$66="Baja",'Mapa de Riesgos'!$AA$66="Leve"),CONCATENATE("R10C",'Mapa de Riesgos'!$O$66),"")</f>
        <v/>
      </c>
      <c r="K45" s="80" t="str">
        <f>IF(AND('Mapa de Riesgos'!$Y$67="Baja",'Mapa de Riesgos'!$AA$67="Leve"),CONCATENATE("R10C",'Mapa de Riesgos'!$O$67),"")</f>
        <v/>
      </c>
      <c r="L45" s="80" t="str">
        <f>IF(AND('Mapa de Riesgos'!$Y$68="Baja",'Mapa de Riesgos'!$AA$68="Leve"),CONCATENATE("R10C",'Mapa de Riesgos'!$O$68),"")</f>
        <v/>
      </c>
      <c r="M45" s="80" t="str">
        <f>IF(AND('Mapa de Riesgos'!$Y$69="Baja",'Mapa de Riesgos'!$AA$69="Leve"),CONCATENATE("R10C",'Mapa de Riesgos'!$O$69),"")</f>
        <v/>
      </c>
      <c r="N45" s="80" t="str">
        <f>IF(AND('Mapa de Riesgos'!$Y$70="Baja",'Mapa de Riesgos'!$AA$70="Leve"),CONCATENATE("R10C",'Mapa de Riesgos'!$O$70),"")</f>
        <v/>
      </c>
      <c r="O45" s="81" t="str">
        <f>IF(AND('Mapa de Riesgos'!$Y$71="Baja",'Mapa de Riesgos'!$AA$71="Leve"),CONCATENATE("R10C",'Mapa de Riesgos'!$O$71),"")</f>
        <v/>
      </c>
      <c r="P45" s="67" t="str">
        <f>IF(AND('Mapa de Riesgos'!$Y$66="Baja",'Mapa de Riesgos'!$AA$66="Menor"),CONCATENATE("R10C",'Mapa de Riesgos'!$O$66),"")</f>
        <v/>
      </c>
      <c r="Q45" s="68" t="str">
        <f>IF(AND('Mapa de Riesgos'!$Y$67="Baja",'Mapa de Riesgos'!$AA$67="Menor"),CONCATENATE("R10C",'Mapa de Riesgos'!$O$67),"")</f>
        <v/>
      </c>
      <c r="R45" s="68" t="str">
        <f>IF(AND('Mapa de Riesgos'!$Y$68="Baja",'Mapa de Riesgos'!$AA$68="Menor"),CONCATENATE("R10C",'Mapa de Riesgos'!$O$68),"")</f>
        <v/>
      </c>
      <c r="S45" s="68" t="str">
        <f>IF(AND('Mapa de Riesgos'!$Y$69="Baja",'Mapa de Riesgos'!$AA$69="Menor"),CONCATENATE("R10C",'Mapa de Riesgos'!$O$69),"")</f>
        <v/>
      </c>
      <c r="T45" s="68" t="str">
        <f>IF(AND('Mapa de Riesgos'!$Y$70="Baja",'Mapa de Riesgos'!$AA$70="Menor"),CONCATENATE("R10C",'Mapa de Riesgos'!$O$70),"")</f>
        <v/>
      </c>
      <c r="U45" s="69" t="str">
        <f>IF(AND('Mapa de Riesgos'!$Y$71="Baja",'Mapa de Riesgos'!$AA$71="Menor"),CONCATENATE("R10C",'Mapa de Riesgos'!$O$71),"")</f>
        <v/>
      </c>
      <c r="V45" s="70" t="str">
        <f>IF(AND('Mapa de Riesgos'!$Y$66="Baja",'Mapa de Riesgos'!$AA$66="Moderado"),CONCATENATE("R10C",'Mapa de Riesgos'!$O$66),"")</f>
        <v/>
      </c>
      <c r="W45" s="71" t="str">
        <f>IF(AND('Mapa de Riesgos'!$Y$67="Baja",'Mapa de Riesgos'!$AA$67="Moderado"),CONCATENATE("R10C",'Mapa de Riesgos'!$O$67),"")</f>
        <v/>
      </c>
      <c r="X45" s="71" t="str">
        <f>IF(AND('Mapa de Riesgos'!$Y$68="Baja",'Mapa de Riesgos'!$AA$68="Moderado"),CONCATENATE("R10C",'Mapa de Riesgos'!$O$68),"")</f>
        <v/>
      </c>
      <c r="Y45" s="71" t="str">
        <f>IF(AND('Mapa de Riesgos'!$Y$69="Baja",'Mapa de Riesgos'!$AA$69="Moderado"),CONCATENATE("R10C",'Mapa de Riesgos'!$O$69),"")</f>
        <v/>
      </c>
      <c r="Z45" s="71" t="str">
        <f>IF(AND('Mapa de Riesgos'!$Y$70="Baja",'Mapa de Riesgos'!$AA$70="Moderado"),CONCATENATE("R10C",'Mapa de Riesgos'!$O$70),"")</f>
        <v/>
      </c>
      <c r="AA45" s="72" t="str">
        <f>IF(AND('Mapa de Riesgos'!$Y$71="Baja",'Mapa de Riesgos'!$AA$71="Moderado"),CONCATENATE("R10C",'Mapa de Riesgos'!$O$71),"")</f>
        <v/>
      </c>
      <c r="AB45" s="58" t="str">
        <f>IF(AND('Mapa de Riesgos'!$Y$66="Baja",'Mapa de Riesgos'!$AA$66="Mayor"),CONCATENATE("R10C",'Mapa de Riesgos'!$O$66),"")</f>
        <v/>
      </c>
      <c r="AC45" s="59" t="str">
        <f>IF(AND('Mapa de Riesgos'!$Y$67="Baja",'Mapa de Riesgos'!$AA$67="Mayor"),CONCATENATE("R10C",'Mapa de Riesgos'!$O$67),"")</f>
        <v/>
      </c>
      <c r="AD45" s="59" t="str">
        <f>IF(AND('Mapa de Riesgos'!$Y$68="Baja",'Mapa de Riesgos'!$AA$68="Mayor"),CONCATENATE("R10C",'Mapa de Riesgos'!$O$68),"")</f>
        <v/>
      </c>
      <c r="AE45" s="59" t="str">
        <f>IF(AND('Mapa de Riesgos'!$Y$69="Baja",'Mapa de Riesgos'!$AA$69="Mayor"),CONCATENATE("R10C",'Mapa de Riesgos'!$O$69),"")</f>
        <v/>
      </c>
      <c r="AF45" s="59" t="str">
        <f>IF(AND('Mapa de Riesgos'!$Y$70="Baja",'Mapa de Riesgos'!$AA$70="Mayor"),CONCATENATE("R10C",'Mapa de Riesgos'!$O$70),"")</f>
        <v/>
      </c>
      <c r="AG45" s="60" t="str">
        <f>IF(AND('Mapa de Riesgos'!$Y$71="Baja",'Mapa de Riesgos'!$AA$71="Mayor"),CONCATENATE("R10C",'Mapa de Riesgos'!$O$71),"")</f>
        <v/>
      </c>
      <c r="AH45" s="61" t="str">
        <f>IF(AND('Mapa de Riesgos'!$Y$66="Baja",'Mapa de Riesgos'!$AA$66="Catastrófico"),CONCATENATE("R10C",'Mapa de Riesgos'!$O$66),"")</f>
        <v/>
      </c>
      <c r="AI45" s="62" t="str">
        <f>IF(AND('Mapa de Riesgos'!$Y$67="Baja",'Mapa de Riesgos'!$AA$67="Catastrófico"),CONCATENATE("R10C",'Mapa de Riesgos'!$O$67),"")</f>
        <v/>
      </c>
      <c r="AJ45" s="62" t="str">
        <f>IF(AND('Mapa de Riesgos'!$Y$68="Baja",'Mapa de Riesgos'!$AA$68="Catastrófico"),CONCATENATE("R10C",'Mapa de Riesgos'!$O$68),"")</f>
        <v/>
      </c>
      <c r="AK45" s="62" t="str">
        <f>IF(AND('Mapa de Riesgos'!$Y$69="Baja",'Mapa de Riesgos'!$AA$69="Catastrófico"),CONCATENATE("R10C",'Mapa de Riesgos'!$O$69),"")</f>
        <v/>
      </c>
      <c r="AL45" s="62" t="str">
        <f>IF(AND('Mapa de Riesgos'!$Y$70="Baja",'Mapa de Riesgos'!$AA$70="Catastrófico"),CONCATENATE("R10C",'Mapa de Riesgos'!$O$70),"")</f>
        <v/>
      </c>
      <c r="AM45" s="63" t="str">
        <f>IF(AND('Mapa de Riesgos'!$Y$71="Baja",'Mapa de Riesgos'!$AA$71="Catastrófico"),CONCATENATE("R10C",'Mapa de Riesgos'!$O$71),"")</f>
        <v/>
      </c>
      <c r="AN45" s="83"/>
      <c r="AO45" s="569"/>
      <c r="AP45" s="570"/>
      <c r="AQ45" s="570"/>
      <c r="AR45" s="570"/>
      <c r="AS45" s="570"/>
      <c r="AT45" s="571"/>
    </row>
    <row r="46" spans="1:80" ht="46.5" customHeight="1" x14ac:dyDescent="0.35">
      <c r="A46" s="83"/>
      <c r="B46" s="447"/>
      <c r="C46" s="447"/>
      <c r="D46" s="448"/>
      <c r="E46" s="542" t="s">
        <v>181</v>
      </c>
      <c r="F46" s="543"/>
      <c r="G46" s="543"/>
      <c r="H46" s="543"/>
      <c r="I46" s="560"/>
      <c r="J46" s="73" t="str">
        <f>IF(AND('Mapa de Riesgos'!$Y$12="Muy Baja",'Mapa de Riesgos'!$AA$12="Leve"),CONCATENATE("R1C",'Mapa de Riesgos'!$O$12),"")</f>
        <v/>
      </c>
      <c r="K46" s="74" t="str">
        <f>IF(AND('Mapa de Riesgos'!$Y$13="Muy Baja",'Mapa de Riesgos'!$AA$13="Leve"),CONCATENATE("R1C",'Mapa de Riesgos'!$O$13),"")</f>
        <v/>
      </c>
      <c r="L46" s="74" t="str">
        <f>IF(AND('Mapa de Riesgos'!$Y$14="Muy Baja",'Mapa de Riesgos'!$AA$14="Leve"),CONCATENATE("R1C",'Mapa de Riesgos'!$O$14),"")</f>
        <v/>
      </c>
      <c r="M46" s="74" t="str">
        <f>IF(AND('Mapa de Riesgos'!$Y$15="Muy Baja",'Mapa de Riesgos'!$AA$15="Leve"),CONCATENATE("R1C",'Mapa de Riesgos'!$O$15),"")</f>
        <v/>
      </c>
      <c r="N46" s="74" t="str">
        <f>IF(AND('Mapa de Riesgos'!$Y$16="Muy Baja",'Mapa de Riesgos'!$AA$16="Leve"),CONCATENATE("R1C",'Mapa de Riesgos'!$O$16),"")</f>
        <v/>
      </c>
      <c r="O46" s="75" t="str">
        <f>IF(AND('Mapa de Riesgos'!$Y$17="Muy Baja",'Mapa de Riesgos'!$AA$17="Leve"),CONCATENATE("R1C",'Mapa de Riesgos'!$O$17),"")</f>
        <v/>
      </c>
      <c r="P46" s="73" t="str">
        <f>IF(AND('Mapa de Riesgos'!$Y$12="Muy Baja",'Mapa de Riesgos'!$AA$12="Menor"),CONCATENATE("R1C",'Mapa de Riesgos'!$O$12),"")</f>
        <v/>
      </c>
      <c r="Q46" s="74" t="str">
        <f>IF(AND('Mapa de Riesgos'!$Y$13="Muy Baja",'Mapa de Riesgos'!$AA$13="Menor"),CONCATENATE("R1C",'Mapa de Riesgos'!$O$13),"")</f>
        <v/>
      </c>
      <c r="R46" s="74" t="str">
        <f>IF(AND('Mapa de Riesgos'!$Y$14="Muy Baja",'Mapa de Riesgos'!$AA$14="Menor"),CONCATENATE("R1C",'Mapa de Riesgos'!$O$14),"")</f>
        <v/>
      </c>
      <c r="S46" s="74" t="str">
        <f>IF(AND('Mapa de Riesgos'!$Y$15="Muy Baja",'Mapa de Riesgos'!$AA$15="Menor"),CONCATENATE("R1C",'Mapa de Riesgos'!$O$15),"")</f>
        <v/>
      </c>
      <c r="T46" s="74" t="str">
        <f>IF(AND('Mapa de Riesgos'!$Y$16="Muy Baja",'Mapa de Riesgos'!$AA$16="Menor"),CONCATENATE("R1C",'Mapa de Riesgos'!$O$16),"")</f>
        <v/>
      </c>
      <c r="U46" s="75" t="str">
        <f>IF(AND('Mapa de Riesgos'!$Y$17="Muy Baja",'Mapa de Riesgos'!$AA$17="Menor"),CONCATENATE("R1C",'Mapa de Riesgos'!$O$17),"")</f>
        <v/>
      </c>
      <c r="V46" s="64" t="str">
        <f>IF(AND('Mapa de Riesgos'!$Y$12="Muy Baja",'Mapa de Riesgos'!$AA$12="Moderado"),CONCATENATE("R1C",'Mapa de Riesgos'!$O$12),"")</f>
        <v/>
      </c>
      <c r="W46" s="82" t="str">
        <f>IF(AND('Mapa de Riesgos'!$Y$13="Muy Baja",'Mapa de Riesgos'!$AA$13="Moderado"),CONCATENATE("R1C",'Mapa de Riesgos'!$O$13),"")</f>
        <v/>
      </c>
      <c r="X46" s="65" t="str">
        <f>IF(AND('Mapa de Riesgos'!$Y$14="Muy Baja",'Mapa de Riesgos'!$AA$14="Moderado"),CONCATENATE("R1C",'Mapa de Riesgos'!$O$14),"")</f>
        <v/>
      </c>
      <c r="Y46" s="65" t="str">
        <f>IF(AND('Mapa de Riesgos'!$Y$15="Muy Baja",'Mapa de Riesgos'!$AA$15="Moderado"),CONCATENATE("R1C",'Mapa de Riesgos'!$O$15),"")</f>
        <v/>
      </c>
      <c r="Z46" s="65" t="str">
        <f>IF(AND('Mapa de Riesgos'!$Y$16="Muy Baja",'Mapa de Riesgos'!$AA$16="Moderado"),CONCATENATE("R1C",'Mapa de Riesgos'!$O$16),"")</f>
        <v/>
      </c>
      <c r="AA46" s="66" t="str">
        <f>IF(AND('Mapa de Riesgos'!$Y$17="Muy Baja",'Mapa de Riesgos'!$AA$17="Moderado"),CONCATENATE("R1C",'Mapa de Riesgos'!$O$17),"")</f>
        <v/>
      </c>
      <c r="AB46" s="46" t="str">
        <f>IF(AND('Mapa de Riesgos'!$Y$12="Muy Baja",'Mapa de Riesgos'!$AA$12="Mayor"),CONCATENATE("R1C",'Mapa de Riesgos'!$O$12),"")</f>
        <v/>
      </c>
      <c r="AC46" s="47" t="str">
        <f>IF(AND('Mapa de Riesgos'!$Y$13="Muy Baja",'Mapa de Riesgos'!$AA$13="Mayor"),CONCATENATE("R1C",'Mapa de Riesgos'!$O$13),"")</f>
        <v/>
      </c>
      <c r="AD46" s="47" t="str">
        <f>IF(AND('Mapa de Riesgos'!$Y$14="Muy Baja",'Mapa de Riesgos'!$AA$14="Mayor"),CONCATENATE("R1C",'Mapa de Riesgos'!$O$14),"")</f>
        <v/>
      </c>
      <c r="AE46" s="47" t="str">
        <f>IF(AND('Mapa de Riesgos'!$Y$15="Muy Baja",'Mapa de Riesgos'!$AA$15="Mayor"),CONCATENATE("R1C",'Mapa de Riesgos'!$O$15),"")</f>
        <v/>
      </c>
      <c r="AF46" s="47" t="str">
        <f>IF(AND('Mapa de Riesgos'!$Y$16="Muy Baja",'Mapa de Riesgos'!$AA$16="Mayor"),CONCATENATE("R1C",'Mapa de Riesgos'!$O$16),"")</f>
        <v/>
      </c>
      <c r="AG46" s="48" t="str">
        <f>IF(AND('Mapa de Riesgos'!$Y$17="Muy Baja",'Mapa de Riesgos'!$AA$17="Mayor"),CONCATENATE("R1C",'Mapa de Riesgos'!$O$17),"")</f>
        <v/>
      </c>
      <c r="AH46" s="49" t="str">
        <f>IF(AND('Mapa de Riesgos'!$Y$12="Muy Baja",'Mapa de Riesgos'!$AA$12="Catastrófico"),CONCATENATE("R1C",'Mapa de Riesgos'!$O$12),"")</f>
        <v/>
      </c>
      <c r="AI46" s="50" t="str">
        <f>IF(AND('Mapa de Riesgos'!$Y$13="Muy Baja",'Mapa de Riesgos'!$AA$13="Catastrófico"),CONCATENATE("R1C",'Mapa de Riesgos'!$O$13),"")</f>
        <v/>
      </c>
      <c r="AJ46" s="50" t="str">
        <f>IF(AND('Mapa de Riesgos'!$Y$14="Muy Baja",'Mapa de Riesgos'!$AA$14="Catastrófico"),CONCATENATE("R1C",'Mapa de Riesgos'!$O$14),"")</f>
        <v/>
      </c>
      <c r="AK46" s="50" t="str">
        <f>IF(AND('Mapa de Riesgos'!$Y$15="Muy Baja",'Mapa de Riesgos'!$AA$15="Catastrófico"),CONCATENATE("R1C",'Mapa de Riesgos'!$O$15),"")</f>
        <v/>
      </c>
      <c r="AL46" s="50" t="str">
        <f>IF(AND('Mapa de Riesgos'!$Y$16="Muy Baja",'Mapa de Riesgos'!$AA$16="Catastrófico"),CONCATENATE("R1C",'Mapa de Riesgos'!$O$16),"")</f>
        <v/>
      </c>
      <c r="AM46" s="51" t="str">
        <f>IF(AND('Mapa de Riesgos'!$Y$17="Muy Baja",'Mapa de Riesgos'!$AA$17="Catastrófico"),CONCATENATE("R1C",'Mapa de Riesgos'!$O$17),"")</f>
        <v/>
      </c>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ht="46.5" customHeight="1" x14ac:dyDescent="0.25">
      <c r="A47" s="83"/>
      <c r="B47" s="447"/>
      <c r="C47" s="447"/>
      <c r="D47" s="448"/>
      <c r="E47" s="544"/>
      <c r="F47" s="545"/>
      <c r="G47" s="545"/>
      <c r="H47" s="545"/>
      <c r="I47" s="561"/>
      <c r="J47" s="76" t="str">
        <f>IF(AND('Mapa de Riesgos'!$Y$18="Muy Baja",'Mapa de Riesgos'!$AA$18="Leve"),CONCATENATE("R2C",'Mapa de Riesgos'!$O$18),"")</f>
        <v/>
      </c>
      <c r="K47" s="77" t="str">
        <f>IF(AND('Mapa de Riesgos'!$Y$19="Muy Baja",'Mapa de Riesgos'!$AA$19="Leve"),CONCATENATE("R2C",'Mapa de Riesgos'!$O$19),"")</f>
        <v/>
      </c>
      <c r="L47" s="77" t="str">
        <f>IF(AND('Mapa de Riesgos'!$Y$20="Muy Baja",'Mapa de Riesgos'!$AA$20="Leve"),CONCATENATE("R2C",'Mapa de Riesgos'!$O$20),"")</f>
        <v/>
      </c>
      <c r="M47" s="77" t="str">
        <f>IF(AND('Mapa de Riesgos'!$Y$21="Muy Baja",'Mapa de Riesgos'!$AA$21="Leve"),CONCATENATE("R2C",'Mapa de Riesgos'!$O$21),"")</f>
        <v/>
      </c>
      <c r="N47" s="77" t="str">
        <f>IF(AND('Mapa de Riesgos'!$Y$22="Muy Baja",'Mapa de Riesgos'!$AA$22="Leve"),CONCATENATE("R2C",'Mapa de Riesgos'!$O$22),"")</f>
        <v/>
      </c>
      <c r="O47" s="78" t="str">
        <f>IF(AND('Mapa de Riesgos'!$Y$23="Muy Baja",'Mapa de Riesgos'!$AA$23="Leve"),CONCATENATE("R2C",'Mapa de Riesgos'!$O$23),"")</f>
        <v/>
      </c>
      <c r="P47" s="76" t="str">
        <f>IF(AND('Mapa de Riesgos'!$Y$18="Muy Baja",'Mapa de Riesgos'!$AA$18="Menor"),CONCATENATE("R2C",'Mapa de Riesgos'!$O$18),"")</f>
        <v/>
      </c>
      <c r="Q47" s="77" t="str">
        <f>IF(AND('Mapa de Riesgos'!$Y$19="Muy Baja",'Mapa de Riesgos'!$AA$19="Menor"),CONCATENATE("R2C",'Mapa de Riesgos'!$O$19),"")</f>
        <v/>
      </c>
      <c r="R47" s="77" t="str">
        <f>IF(AND('Mapa de Riesgos'!$Y$20="Muy Baja",'Mapa de Riesgos'!$AA$20="Menor"),CONCATENATE("R2C",'Mapa de Riesgos'!$O$20),"")</f>
        <v/>
      </c>
      <c r="S47" s="77" t="str">
        <f>IF(AND('Mapa de Riesgos'!$Y$21="Muy Baja",'Mapa de Riesgos'!$AA$21="Menor"),CONCATENATE("R2C",'Mapa de Riesgos'!$O$21),"")</f>
        <v/>
      </c>
      <c r="T47" s="77" t="str">
        <f>IF(AND('Mapa de Riesgos'!$Y$22="Muy Baja",'Mapa de Riesgos'!$AA$22="Menor"),CONCATENATE("R2C",'Mapa de Riesgos'!$O$22),"")</f>
        <v/>
      </c>
      <c r="U47" s="78" t="str">
        <f>IF(AND('Mapa de Riesgos'!$Y$23="Muy Baja",'Mapa de Riesgos'!$AA$23="Menor"),CONCATENATE("R2C",'Mapa de Riesgos'!$O$23),"")</f>
        <v/>
      </c>
      <c r="V47" s="67" t="str">
        <f>IF(AND('Mapa de Riesgos'!$Y$18="Muy Baja",'Mapa de Riesgos'!$AA$18="Moderado"),CONCATENATE("R2C",'Mapa de Riesgos'!$O$18),"")</f>
        <v/>
      </c>
      <c r="W47" s="68" t="str">
        <f>IF(AND('Mapa de Riesgos'!$Y$19="Muy Baja",'Mapa de Riesgos'!$AA$19="Moderado"),CONCATENATE("R2C",'Mapa de Riesgos'!$O$19),"")</f>
        <v/>
      </c>
      <c r="X47" s="68" t="str">
        <f>IF(AND('Mapa de Riesgos'!$Y$20="Muy Baja",'Mapa de Riesgos'!$AA$20="Moderado"),CONCATENATE("R2C",'Mapa de Riesgos'!$O$20),"")</f>
        <v/>
      </c>
      <c r="Y47" s="68" t="str">
        <f>IF(AND('Mapa de Riesgos'!$Y$21="Muy Baja",'Mapa de Riesgos'!$AA$21="Moderado"),CONCATENATE("R2C",'Mapa de Riesgos'!$O$21),"")</f>
        <v/>
      </c>
      <c r="Z47" s="68" t="str">
        <f>IF(AND('Mapa de Riesgos'!$Y$22="Muy Baja",'Mapa de Riesgos'!$AA$22="Moderado"),CONCATENATE("R2C",'Mapa de Riesgos'!$O$22),"")</f>
        <v/>
      </c>
      <c r="AA47" s="69" t="str">
        <f>IF(AND('Mapa de Riesgos'!$Y$23="Muy Baja",'Mapa de Riesgos'!$AA$23="Moderado"),CONCATENATE("R2C",'Mapa de Riesgos'!$O$23),"")</f>
        <v/>
      </c>
      <c r="AB47" s="52" t="str">
        <f>IF(AND('Mapa de Riesgos'!$Y$18="Muy Baja",'Mapa de Riesgos'!$AA$18="Mayor"),CONCATENATE("R2C",'Mapa de Riesgos'!$O$18),"")</f>
        <v/>
      </c>
      <c r="AC47" s="53" t="str">
        <f>IF(AND('Mapa de Riesgos'!$Y$19="Muy Baja",'Mapa de Riesgos'!$AA$19="Mayor"),CONCATENATE("R2C",'Mapa de Riesgos'!$O$19),"")</f>
        <v/>
      </c>
      <c r="AD47" s="53" t="str">
        <f>IF(AND('Mapa de Riesgos'!$Y$20="Muy Baja",'Mapa de Riesgos'!$AA$20="Mayor"),CONCATENATE("R2C",'Mapa de Riesgos'!$O$20),"")</f>
        <v/>
      </c>
      <c r="AE47" s="53" t="str">
        <f>IF(AND('Mapa de Riesgos'!$Y$21="Muy Baja",'Mapa de Riesgos'!$AA$21="Mayor"),CONCATENATE("R2C",'Mapa de Riesgos'!$O$21),"")</f>
        <v/>
      </c>
      <c r="AF47" s="53" t="str">
        <f>IF(AND('Mapa de Riesgos'!$Y$22="Muy Baja",'Mapa de Riesgos'!$AA$22="Mayor"),CONCATENATE("R2C",'Mapa de Riesgos'!$O$22),"")</f>
        <v/>
      </c>
      <c r="AG47" s="54" t="str">
        <f>IF(AND('Mapa de Riesgos'!$Y$23="Muy Baja",'Mapa de Riesgos'!$AA$23="Mayor"),CONCATENATE("R2C",'Mapa de Riesgos'!$O$23),"")</f>
        <v/>
      </c>
      <c r="AH47" s="55" t="str">
        <f>IF(AND('Mapa de Riesgos'!$Y$18="Muy Baja",'Mapa de Riesgos'!$AA$18="Catastrófico"),CONCATENATE("R2C",'Mapa de Riesgos'!$O$18),"")</f>
        <v/>
      </c>
      <c r="AI47" s="56" t="str">
        <f>IF(AND('Mapa de Riesgos'!$Y$19="Muy Baja",'Mapa de Riesgos'!$AA$19="Catastrófico"),CONCATENATE("R2C",'Mapa de Riesgos'!$O$19),"")</f>
        <v/>
      </c>
      <c r="AJ47" s="56" t="str">
        <f>IF(AND('Mapa de Riesgos'!$Y$20="Muy Baja",'Mapa de Riesgos'!$AA$20="Catastrófico"),CONCATENATE("R2C",'Mapa de Riesgos'!$O$20),"")</f>
        <v/>
      </c>
      <c r="AK47" s="56" t="str">
        <f>IF(AND('Mapa de Riesgos'!$Y$21="Muy Baja",'Mapa de Riesgos'!$AA$21="Catastrófico"),CONCATENATE("R2C",'Mapa de Riesgos'!$O$21),"")</f>
        <v/>
      </c>
      <c r="AL47" s="56" t="str">
        <f>IF(AND('Mapa de Riesgos'!$Y$22="Muy Baja",'Mapa de Riesgos'!$AA$22="Catastrófico"),CONCATENATE("R2C",'Mapa de Riesgos'!$O$22),"")</f>
        <v/>
      </c>
      <c r="AM47" s="57" t="str">
        <f>IF(AND('Mapa de Riesgos'!$Y$23="Muy Baja",'Mapa de Riesgos'!$AA$23="Catastrófico"),CONCATENATE("R2C",'Mapa de Riesgos'!$O$23),"")</f>
        <v/>
      </c>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ht="15" customHeight="1" x14ac:dyDescent="0.25">
      <c r="A48" s="83"/>
      <c r="B48" s="447"/>
      <c r="C48" s="447"/>
      <c r="D48" s="448"/>
      <c r="E48" s="544"/>
      <c r="F48" s="545"/>
      <c r="G48" s="545"/>
      <c r="H48" s="545"/>
      <c r="I48" s="561"/>
      <c r="J48" s="76" t="str">
        <f>IF(AND('Mapa de Riesgos'!$Y$24="Muy Baja",'Mapa de Riesgos'!$AA$24="Leve"),CONCATENATE("R3C",'Mapa de Riesgos'!$O$24),"")</f>
        <v/>
      </c>
      <c r="K48" s="77" t="str">
        <f>IF(AND('Mapa de Riesgos'!$Y$25="Muy Baja",'Mapa de Riesgos'!$AA$25="Leve"),CONCATENATE("R3C",'Mapa de Riesgos'!$O$25),"")</f>
        <v/>
      </c>
      <c r="L48" s="77" t="str">
        <f>IF(AND('Mapa de Riesgos'!$Y$26="Muy Baja",'Mapa de Riesgos'!$AA$26="Leve"),CONCATENATE("R3C",'Mapa de Riesgos'!$O$26),"")</f>
        <v/>
      </c>
      <c r="M48" s="77" t="str">
        <f>IF(AND('Mapa de Riesgos'!$Y$27="Muy Baja",'Mapa de Riesgos'!$AA$27="Leve"),CONCATENATE("R3C",'Mapa de Riesgos'!$O$27),"")</f>
        <v/>
      </c>
      <c r="N48" s="77" t="str">
        <f>IF(AND('Mapa de Riesgos'!$Y$28="Muy Baja",'Mapa de Riesgos'!$AA$28="Leve"),CONCATENATE("R3C",'Mapa de Riesgos'!$O$28),"")</f>
        <v/>
      </c>
      <c r="O48" s="78" t="str">
        <f>IF(AND('Mapa de Riesgos'!$Y$29="Muy Baja",'Mapa de Riesgos'!$AA$29="Leve"),CONCATENATE("R3C",'Mapa de Riesgos'!$O$29),"")</f>
        <v/>
      </c>
      <c r="P48" s="76" t="str">
        <f>IF(AND('Mapa de Riesgos'!$Y$24="Muy Baja",'Mapa de Riesgos'!$AA$24="Menor"),CONCATENATE("R3C",'Mapa de Riesgos'!$O$24),"")</f>
        <v/>
      </c>
      <c r="Q48" s="77" t="str">
        <f>IF(AND('Mapa de Riesgos'!$Y$25="Muy Baja",'Mapa de Riesgos'!$AA$25="Menor"),CONCATENATE("R3C",'Mapa de Riesgos'!$O$25),"")</f>
        <v/>
      </c>
      <c r="R48" s="77" t="str">
        <f>IF(AND('Mapa de Riesgos'!$Y$26="Muy Baja",'Mapa de Riesgos'!$AA$26="Menor"),CONCATENATE("R3C",'Mapa de Riesgos'!$O$26),"")</f>
        <v/>
      </c>
      <c r="S48" s="77" t="str">
        <f>IF(AND('Mapa de Riesgos'!$Y$27="Muy Baja",'Mapa de Riesgos'!$AA$27="Menor"),CONCATENATE("R3C",'Mapa de Riesgos'!$O$27),"")</f>
        <v/>
      </c>
      <c r="T48" s="77" t="str">
        <f>IF(AND('Mapa de Riesgos'!$Y$28="Muy Baja",'Mapa de Riesgos'!$AA$28="Menor"),CONCATENATE("R3C",'Mapa de Riesgos'!$O$28),"")</f>
        <v/>
      </c>
      <c r="U48" s="78" t="str">
        <f>IF(AND('Mapa de Riesgos'!$Y$29="Muy Baja",'Mapa de Riesgos'!$AA$29="Menor"),CONCATENATE("R3C",'Mapa de Riesgos'!$O$29),"")</f>
        <v/>
      </c>
      <c r="V48" s="67" t="str">
        <f>IF(AND('Mapa de Riesgos'!$Y$24="Muy Baja",'Mapa de Riesgos'!$AA$24="Moderado"),CONCATENATE("R3C",'Mapa de Riesgos'!$O$24),"")</f>
        <v/>
      </c>
      <c r="W48" s="68" t="str">
        <f>IF(AND('Mapa de Riesgos'!$Y$25="Muy Baja",'Mapa de Riesgos'!$AA$25="Moderado"),CONCATENATE("R3C",'Mapa de Riesgos'!$O$25),"")</f>
        <v/>
      </c>
      <c r="X48" s="68" t="str">
        <f>IF(AND('Mapa de Riesgos'!$Y$26="Muy Baja",'Mapa de Riesgos'!$AA$26="Moderado"),CONCATENATE("R3C",'Mapa de Riesgos'!$O$26),"")</f>
        <v/>
      </c>
      <c r="Y48" s="68" t="str">
        <f>IF(AND('Mapa de Riesgos'!$Y$27="Muy Baja",'Mapa de Riesgos'!$AA$27="Moderado"),CONCATENATE("R3C",'Mapa de Riesgos'!$O$27),"")</f>
        <v/>
      </c>
      <c r="Z48" s="68" t="str">
        <f>IF(AND('Mapa de Riesgos'!$Y$28="Muy Baja",'Mapa de Riesgos'!$AA$28="Moderado"),CONCATENATE("R3C",'Mapa de Riesgos'!$O$28),"")</f>
        <v/>
      </c>
      <c r="AA48" s="69" t="str">
        <f>IF(AND('Mapa de Riesgos'!$Y$29="Muy Baja",'Mapa de Riesgos'!$AA$29="Moderado"),CONCATENATE("R3C",'Mapa de Riesgos'!$O$29),"")</f>
        <v/>
      </c>
      <c r="AB48" s="52" t="str">
        <f>IF(AND('Mapa de Riesgos'!$Y$24="Muy Baja",'Mapa de Riesgos'!$AA$24="Mayor"),CONCATENATE("R3C",'Mapa de Riesgos'!$O$24),"")</f>
        <v/>
      </c>
      <c r="AC48" s="53" t="str">
        <f>IF(AND('Mapa de Riesgos'!$Y$25="Muy Baja",'Mapa de Riesgos'!$AA$25="Mayor"),CONCATENATE("R3C",'Mapa de Riesgos'!$O$25),"")</f>
        <v/>
      </c>
      <c r="AD48" s="53" t="str">
        <f>IF(AND('Mapa de Riesgos'!$Y$26="Muy Baja",'Mapa de Riesgos'!$AA$26="Mayor"),CONCATENATE("R3C",'Mapa de Riesgos'!$O$26),"")</f>
        <v/>
      </c>
      <c r="AE48" s="53" t="str">
        <f>IF(AND('Mapa de Riesgos'!$Y$27="Muy Baja",'Mapa de Riesgos'!$AA$27="Mayor"),CONCATENATE("R3C",'Mapa de Riesgos'!$O$27),"")</f>
        <v/>
      </c>
      <c r="AF48" s="53" t="str">
        <f>IF(AND('Mapa de Riesgos'!$Y$28="Muy Baja",'Mapa de Riesgos'!$AA$28="Mayor"),CONCATENATE("R3C",'Mapa de Riesgos'!$O$28),"")</f>
        <v/>
      </c>
      <c r="AG48" s="54" t="str">
        <f>IF(AND('Mapa de Riesgos'!$Y$29="Muy Baja",'Mapa de Riesgos'!$AA$29="Mayor"),CONCATENATE("R3C",'Mapa de Riesgos'!$O$29),"")</f>
        <v/>
      </c>
      <c r="AH48" s="55" t="str">
        <f>IF(AND('Mapa de Riesgos'!$Y$24="Muy Baja",'Mapa de Riesgos'!$AA$24="Catastrófico"),CONCATENATE("R3C",'Mapa de Riesgos'!$O$24),"")</f>
        <v/>
      </c>
      <c r="AI48" s="56" t="str">
        <f>IF(AND('Mapa de Riesgos'!$Y$25="Muy Baja",'Mapa de Riesgos'!$AA$25="Catastrófico"),CONCATENATE("R3C",'Mapa de Riesgos'!$O$25),"")</f>
        <v/>
      </c>
      <c r="AJ48" s="56" t="str">
        <f>IF(AND('Mapa de Riesgos'!$Y$26="Muy Baja",'Mapa de Riesgos'!$AA$26="Catastrófico"),CONCATENATE("R3C",'Mapa de Riesgos'!$O$26),"")</f>
        <v/>
      </c>
      <c r="AK48" s="56" t="str">
        <f>IF(AND('Mapa de Riesgos'!$Y$27="Muy Baja",'Mapa de Riesgos'!$AA$27="Catastrófico"),CONCATENATE("R3C",'Mapa de Riesgos'!$O$27),"")</f>
        <v/>
      </c>
      <c r="AL48" s="56" t="str">
        <f>IF(AND('Mapa de Riesgos'!$Y$28="Muy Baja",'Mapa de Riesgos'!$AA$28="Catastrófico"),CONCATENATE("R3C",'Mapa de Riesgos'!$O$28),"")</f>
        <v/>
      </c>
      <c r="AM48" s="57" t="str">
        <f>IF(AND('Mapa de Riesgos'!$Y$29="Muy Baja",'Mapa de Riesgos'!$AA$29="Catastrófico"),CONCATENATE("R3C",'Mapa de Riesgos'!$O$29),"")</f>
        <v/>
      </c>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ht="15" customHeight="1" x14ac:dyDescent="0.25">
      <c r="A49" s="83"/>
      <c r="B49" s="447"/>
      <c r="C49" s="447"/>
      <c r="D49" s="448"/>
      <c r="E49" s="546"/>
      <c r="F49" s="545"/>
      <c r="G49" s="545"/>
      <c r="H49" s="545"/>
      <c r="I49" s="561"/>
      <c r="J49" s="76" t="str">
        <f>IF(AND('Mapa de Riesgos'!$Y$30="Muy Baja",'Mapa de Riesgos'!$AA$30="Leve"),CONCATENATE("R4C",'Mapa de Riesgos'!$O$30),"")</f>
        <v/>
      </c>
      <c r="K49" s="77" t="str">
        <f>IF(AND('Mapa de Riesgos'!$Y$31="Muy Baja",'Mapa de Riesgos'!$AA$31="Leve"),CONCATENATE("R4C",'Mapa de Riesgos'!$O$31),"")</f>
        <v/>
      </c>
      <c r="L49" s="77" t="str">
        <f>IF(AND('Mapa de Riesgos'!$Y$32="Muy Baja",'Mapa de Riesgos'!$AA$32="Leve"),CONCATENATE("R4C",'Mapa de Riesgos'!$O$32),"")</f>
        <v/>
      </c>
      <c r="M49" s="77" t="str">
        <f>IF(AND('Mapa de Riesgos'!$Y$33="Muy Baja",'Mapa de Riesgos'!$AA$33="Leve"),CONCATENATE("R4C",'Mapa de Riesgos'!$O$33),"")</f>
        <v/>
      </c>
      <c r="N49" s="77" t="str">
        <f>IF(AND('Mapa de Riesgos'!$Y$34="Muy Baja",'Mapa de Riesgos'!$AA$34="Leve"),CONCATENATE("R4C",'Mapa de Riesgos'!$O$34),"")</f>
        <v/>
      </c>
      <c r="O49" s="78" t="str">
        <f>IF(AND('Mapa de Riesgos'!$Y$35="Muy Baja",'Mapa de Riesgos'!$AA$35="Leve"),CONCATENATE("R4C",'Mapa de Riesgos'!$O$35),"")</f>
        <v/>
      </c>
      <c r="P49" s="76" t="str">
        <f>IF(AND('Mapa de Riesgos'!$Y$30="Muy Baja",'Mapa de Riesgos'!$AA$30="Menor"),CONCATENATE("R4C",'Mapa de Riesgos'!$O$30),"")</f>
        <v/>
      </c>
      <c r="Q49" s="77" t="str">
        <f>IF(AND('Mapa de Riesgos'!$Y$31="Muy Baja",'Mapa de Riesgos'!$AA$31="Menor"),CONCATENATE("R4C",'Mapa de Riesgos'!$O$31),"")</f>
        <v/>
      </c>
      <c r="R49" s="77" t="str">
        <f>IF(AND('Mapa de Riesgos'!$Y$32="Muy Baja",'Mapa de Riesgos'!$AA$32="Menor"),CONCATENATE("R4C",'Mapa de Riesgos'!$O$32),"")</f>
        <v/>
      </c>
      <c r="S49" s="77" t="str">
        <f>IF(AND('Mapa de Riesgos'!$Y$33="Muy Baja",'Mapa de Riesgos'!$AA$33="Menor"),CONCATENATE("R4C",'Mapa de Riesgos'!$O$33),"")</f>
        <v/>
      </c>
      <c r="T49" s="77" t="str">
        <f>IF(AND('Mapa de Riesgos'!$Y$34="Muy Baja",'Mapa de Riesgos'!$AA$34="Menor"),CONCATENATE("R4C",'Mapa de Riesgos'!$O$34),"")</f>
        <v/>
      </c>
      <c r="U49" s="78" t="str">
        <f>IF(AND('Mapa de Riesgos'!$Y$35="Muy Baja",'Mapa de Riesgos'!$AA$35="Menor"),CONCATENATE("R4C",'Mapa de Riesgos'!$O$35),"")</f>
        <v/>
      </c>
      <c r="V49" s="67" t="str">
        <f>IF(AND('Mapa de Riesgos'!$Y$30="Muy Baja",'Mapa de Riesgos'!$AA$30="Moderado"),CONCATENATE("R4C",'Mapa de Riesgos'!$O$30),"")</f>
        <v/>
      </c>
      <c r="W49" s="68" t="str">
        <f>IF(AND('Mapa de Riesgos'!$Y$31="Muy Baja",'Mapa de Riesgos'!$AA$31="Moderado"),CONCATENATE("R4C",'Mapa de Riesgos'!$O$31),"")</f>
        <v/>
      </c>
      <c r="X49" s="68" t="str">
        <f>IF(AND('Mapa de Riesgos'!$Y$32="Muy Baja",'Mapa de Riesgos'!$AA$32="Moderado"),CONCATENATE("R4C",'Mapa de Riesgos'!$O$32),"")</f>
        <v/>
      </c>
      <c r="Y49" s="68" t="str">
        <f>IF(AND('Mapa de Riesgos'!$Y$33="Muy Baja",'Mapa de Riesgos'!$AA$33="Moderado"),CONCATENATE("R4C",'Mapa de Riesgos'!$O$33),"")</f>
        <v/>
      </c>
      <c r="Z49" s="68" t="str">
        <f>IF(AND('Mapa de Riesgos'!$Y$34="Muy Baja",'Mapa de Riesgos'!$AA$34="Moderado"),CONCATENATE("R4C",'Mapa de Riesgos'!$O$34),"")</f>
        <v/>
      </c>
      <c r="AA49" s="69" t="str">
        <f>IF(AND('Mapa de Riesgos'!$Y$35="Muy Baja",'Mapa de Riesgos'!$AA$35="Moderado"),CONCATENATE("R4C",'Mapa de Riesgos'!$O$35),"")</f>
        <v/>
      </c>
      <c r="AB49" s="52" t="str">
        <f>IF(AND('Mapa de Riesgos'!$Y$30="Muy Baja",'Mapa de Riesgos'!$AA$30="Mayor"),CONCATENATE("R4C",'Mapa de Riesgos'!$O$30),"")</f>
        <v/>
      </c>
      <c r="AC49" s="53" t="str">
        <f>IF(AND('Mapa de Riesgos'!$Y$31="Muy Baja",'Mapa de Riesgos'!$AA$31="Mayor"),CONCATENATE("R4C",'Mapa de Riesgos'!$O$31),"")</f>
        <v/>
      </c>
      <c r="AD49" s="53" t="str">
        <f>IF(AND('Mapa de Riesgos'!$Y$32="Muy Baja",'Mapa de Riesgos'!$AA$32="Mayor"),CONCATENATE("R4C",'Mapa de Riesgos'!$O$32),"")</f>
        <v/>
      </c>
      <c r="AE49" s="53" t="str">
        <f>IF(AND('Mapa de Riesgos'!$Y$33="Muy Baja",'Mapa de Riesgos'!$AA$33="Mayor"),CONCATENATE("R4C",'Mapa de Riesgos'!$O$33),"")</f>
        <v/>
      </c>
      <c r="AF49" s="53" t="str">
        <f>IF(AND('Mapa de Riesgos'!$Y$34="Muy Baja",'Mapa de Riesgos'!$AA$34="Mayor"),CONCATENATE("R4C",'Mapa de Riesgos'!$O$34),"")</f>
        <v/>
      </c>
      <c r="AG49" s="54" t="str">
        <f>IF(AND('Mapa de Riesgos'!$Y$35="Muy Baja",'Mapa de Riesgos'!$AA$35="Mayor"),CONCATENATE("R4C",'Mapa de Riesgos'!$O$35),"")</f>
        <v/>
      </c>
      <c r="AH49" s="55" t="str">
        <f>IF(AND('Mapa de Riesgos'!$Y$30="Muy Baja",'Mapa de Riesgos'!$AA$30="Catastrófico"),CONCATENATE("R4C",'Mapa de Riesgos'!$O$30),"")</f>
        <v/>
      </c>
      <c r="AI49" s="56" t="str">
        <f>IF(AND('Mapa de Riesgos'!$Y$31="Muy Baja",'Mapa de Riesgos'!$AA$31="Catastrófico"),CONCATENATE("R4C",'Mapa de Riesgos'!$O$31),"")</f>
        <v/>
      </c>
      <c r="AJ49" s="56" t="str">
        <f>IF(AND('Mapa de Riesgos'!$Y$32="Muy Baja",'Mapa de Riesgos'!$AA$32="Catastrófico"),CONCATENATE("R4C",'Mapa de Riesgos'!$O$32),"")</f>
        <v/>
      </c>
      <c r="AK49" s="56" t="str">
        <f>IF(AND('Mapa de Riesgos'!$Y$33="Muy Baja",'Mapa de Riesgos'!$AA$33="Catastrófico"),CONCATENATE("R4C",'Mapa de Riesgos'!$O$33),"")</f>
        <v/>
      </c>
      <c r="AL49" s="56" t="str">
        <f>IF(AND('Mapa de Riesgos'!$Y$34="Muy Baja",'Mapa de Riesgos'!$AA$34="Catastrófico"),CONCATENATE("R4C",'Mapa de Riesgos'!$O$34),"")</f>
        <v/>
      </c>
      <c r="AM49" s="57" t="str">
        <f>IF(AND('Mapa de Riesgos'!$Y$35="Muy Baja",'Mapa de Riesgos'!$AA$35="Catastrófico"),CONCATENATE("R4C",'Mapa de Riesgos'!$O$35),"")</f>
        <v/>
      </c>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ht="15" customHeight="1" x14ac:dyDescent="0.25">
      <c r="A50" s="83"/>
      <c r="B50" s="447"/>
      <c r="C50" s="447"/>
      <c r="D50" s="448"/>
      <c r="E50" s="546"/>
      <c r="F50" s="545"/>
      <c r="G50" s="545"/>
      <c r="H50" s="545"/>
      <c r="I50" s="561"/>
      <c r="J50" s="76" t="str">
        <f>IF(AND('Mapa de Riesgos'!$Y$36="Muy Baja",'Mapa de Riesgos'!$AA$36="Leve"),CONCATENATE("R5C",'Mapa de Riesgos'!$O$36),"")</f>
        <v/>
      </c>
      <c r="K50" s="77" t="str">
        <f>IF(AND('Mapa de Riesgos'!$Y$37="Muy Baja",'Mapa de Riesgos'!$AA$37="Leve"),CONCATENATE("R5C",'Mapa de Riesgos'!$O$37),"")</f>
        <v/>
      </c>
      <c r="L50" s="77" t="str">
        <f>IF(AND('Mapa de Riesgos'!$Y$38="Muy Baja",'Mapa de Riesgos'!$AA$38="Leve"),CONCATENATE("R5C",'Mapa de Riesgos'!$O$38),"")</f>
        <v/>
      </c>
      <c r="M50" s="77" t="str">
        <f>IF(AND('Mapa de Riesgos'!$Y$39="Muy Baja",'Mapa de Riesgos'!$AA$39="Leve"),CONCATENATE("R5C",'Mapa de Riesgos'!$O$39),"")</f>
        <v/>
      </c>
      <c r="N50" s="77" t="str">
        <f>IF(AND('Mapa de Riesgos'!$Y$40="Muy Baja",'Mapa de Riesgos'!$AA$40="Leve"),CONCATENATE("R5C",'Mapa de Riesgos'!$O$40),"")</f>
        <v/>
      </c>
      <c r="O50" s="78" t="str">
        <f>IF(AND('Mapa de Riesgos'!$Y$41="Muy Baja",'Mapa de Riesgos'!$AA$41="Leve"),CONCATENATE("R5C",'Mapa de Riesgos'!$O$41),"")</f>
        <v/>
      </c>
      <c r="P50" s="76" t="str">
        <f>IF(AND('Mapa de Riesgos'!$Y$36="Muy Baja",'Mapa de Riesgos'!$AA$36="Menor"),CONCATENATE("R5C",'Mapa de Riesgos'!$O$36),"")</f>
        <v/>
      </c>
      <c r="Q50" s="77" t="str">
        <f>IF(AND('Mapa de Riesgos'!$Y$37="Muy Baja",'Mapa de Riesgos'!$AA$37="Menor"),CONCATENATE("R5C",'Mapa de Riesgos'!$O$37),"")</f>
        <v/>
      </c>
      <c r="R50" s="77" t="str">
        <f>IF(AND('Mapa de Riesgos'!$Y$38="Muy Baja",'Mapa de Riesgos'!$AA$38="Menor"),CONCATENATE("R5C",'Mapa de Riesgos'!$O$38),"")</f>
        <v/>
      </c>
      <c r="S50" s="77" t="str">
        <f>IF(AND('Mapa de Riesgos'!$Y$39="Muy Baja",'Mapa de Riesgos'!$AA$39="Menor"),CONCATENATE("R5C",'Mapa de Riesgos'!$O$39),"")</f>
        <v/>
      </c>
      <c r="T50" s="77" t="str">
        <f>IF(AND('Mapa de Riesgos'!$Y$40="Muy Baja",'Mapa de Riesgos'!$AA$40="Menor"),CONCATENATE("R5C",'Mapa de Riesgos'!$O$40),"")</f>
        <v/>
      </c>
      <c r="U50" s="78" t="str">
        <f>IF(AND('Mapa de Riesgos'!$Y$41="Muy Baja",'Mapa de Riesgos'!$AA$41="Menor"),CONCATENATE("R5C",'Mapa de Riesgos'!$O$41),"")</f>
        <v/>
      </c>
      <c r="V50" s="67" t="str">
        <f>IF(AND('Mapa de Riesgos'!$Y$36="Muy Baja",'Mapa de Riesgos'!$AA$36="Moderado"),CONCATENATE("R5C",'Mapa de Riesgos'!$O$36),"")</f>
        <v/>
      </c>
      <c r="W50" s="68" t="str">
        <f>IF(AND('Mapa de Riesgos'!$Y$37="Muy Baja",'Mapa de Riesgos'!$AA$37="Moderado"),CONCATENATE("R5C",'Mapa de Riesgos'!$O$37),"")</f>
        <v/>
      </c>
      <c r="X50" s="68" t="str">
        <f>IF(AND('Mapa de Riesgos'!$Y$38="Muy Baja",'Mapa de Riesgos'!$AA$38="Moderado"),CONCATENATE("R5C",'Mapa de Riesgos'!$O$38),"")</f>
        <v/>
      </c>
      <c r="Y50" s="68" t="str">
        <f>IF(AND('Mapa de Riesgos'!$Y$39="Muy Baja",'Mapa de Riesgos'!$AA$39="Moderado"),CONCATENATE("R5C",'Mapa de Riesgos'!$O$39),"")</f>
        <v/>
      </c>
      <c r="Z50" s="68" t="str">
        <f>IF(AND('Mapa de Riesgos'!$Y$40="Muy Baja",'Mapa de Riesgos'!$AA$40="Moderado"),CONCATENATE("R5C",'Mapa de Riesgos'!$O$40),"")</f>
        <v/>
      </c>
      <c r="AA50" s="69" t="str">
        <f>IF(AND('Mapa de Riesgos'!$Y$41="Muy Baja",'Mapa de Riesgos'!$AA$41="Moderado"),CONCATENATE("R5C",'Mapa de Riesgos'!$O$41),"")</f>
        <v/>
      </c>
      <c r="AB50" s="52" t="str">
        <f>IF(AND('Mapa de Riesgos'!$Y$36="Muy Baja",'Mapa de Riesgos'!$AA$36="Mayor"),CONCATENATE("R5C",'Mapa de Riesgos'!$O$36),"")</f>
        <v/>
      </c>
      <c r="AC50" s="53" t="str">
        <f>IF(AND('Mapa de Riesgos'!$Y$37="Muy Baja",'Mapa de Riesgos'!$AA$37="Mayor"),CONCATENATE("R5C",'Mapa de Riesgos'!$O$37),"")</f>
        <v/>
      </c>
      <c r="AD50" s="53" t="str">
        <f>IF(AND('Mapa de Riesgos'!$Y$38="Muy Baja",'Mapa de Riesgos'!$AA$38="Mayor"),CONCATENATE("R5C",'Mapa de Riesgos'!$O$38),"")</f>
        <v/>
      </c>
      <c r="AE50" s="53" t="str">
        <f>IF(AND('Mapa de Riesgos'!$Y$39="Muy Baja",'Mapa de Riesgos'!$AA$39="Mayor"),CONCATENATE("R5C",'Mapa de Riesgos'!$O$39),"")</f>
        <v/>
      </c>
      <c r="AF50" s="53" t="str">
        <f>IF(AND('Mapa de Riesgos'!$Y$40="Muy Baja",'Mapa de Riesgos'!$AA$40="Mayor"),CONCATENATE("R5C",'Mapa de Riesgos'!$O$40),"")</f>
        <v/>
      </c>
      <c r="AG50" s="54" t="str">
        <f>IF(AND('Mapa de Riesgos'!$Y$41="Muy Baja",'Mapa de Riesgos'!$AA$41="Mayor"),CONCATENATE("R5C",'Mapa de Riesgos'!$O$41),"")</f>
        <v/>
      </c>
      <c r="AH50" s="55" t="str">
        <f>IF(AND('Mapa de Riesgos'!$Y$36="Muy Baja",'Mapa de Riesgos'!$AA$36="Catastrófico"),CONCATENATE("R5C",'Mapa de Riesgos'!$O$36),"")</f>
        <v/>
      </c>
      <c r="AI50" s="56" t="str">
        <f>IF(AND('Mapa de Riesgos'!$Y$37="Muy Baja",'Mapa de Riesgos'!$AA$37="Catastrófico"),CONCATENATE("R5C",'Mapa de Riesgos'!$O$37),"")</f>
        <v/>
      </c>
      <c r="AJ50" s="56" t="str">
        <f>IF(AND('Mapa de Riesgos'!$Y$38="Muy Baja",'Mapa de Riesgos'!$AA$38="Catastrófico"),CONCATENATE("R5C",'Mapa de Riesgos'!$O$38),"")</f>
        <v/>
      </c>
      <c r="AK50" s="56" t="str">
        <f>IF(AND('Mapa de Riesgos'!$Y$39="Muy Baja",'Mapa de Riesgos'!$AA$39="Catastrófico"),CONCATENATE("R5C",'Mapa de Riesgos'!$O$39),"")</f>
        <v/>
      </c>
      <c r="AL50" s="56" t="str">
        <f>IF(AND('Mapa de Riesgos'!$Y$40="Muy Baja",'Mapa de Riesgos'!$AA$40="Catastrófico"),CONCATENATE("R5C",'Mapa de Riesgos'!$O$40),"")</f>
        <v/>
      </c>
      <c r="AM50" s="57" t="str">
        <f>IF(AND('Mapa de Riesgos'!$Y$41="Muy Baja",'Mapa de Riesgos'!$AA$41="Catastrófico"),CONCATENATE("R5C",'Mapa de Riesgos'!$O$41),"")</f>
        <v/>
      </c>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 customHeight="1" x14ac:dyDescent="0.25">
      <c r="A51" s="83"/>
      <c r="B51" s="447"/>
      <c r="C51" s="447"/>
      <c r="D51" s="448"/>
      <c r="E51" s="546"/>
      <c r="F51" s="545"/>
      <c r="G51" s="545"/>
      <c r="H51" s="545"/>
      <c r="I51" s="561"/>
      <c r="J51" s="76" t="str">
        <f>IF(AND('Mapa de Riesgos'!$Y$42="Muy Baja",'Mapa de Riesgos'!$AA$42="Leve"),CONCATENATE("R6C",'Mapa de Riesgos'!$O$42),"")</f>
        <v/>
      </c>
      <c r="K51" s="77" t="str">
        <f>IF(AND('Mapa de Riesgos'!$Y$43="Muy Baja",'Mapa de Riesgos'!$AA$43="Leve"),CONCATENATE("R6C",'Mapa de Riesgos'!$O$43),"")</f>
        <v/>
      </c>
      <c r="L51" s="77" t="str">
        <f>IF(AND('Mapa de Riesgos'!$Y$44="Muy Baja",'Mapa de Riesgos'!$AA$44="Leve"),CONCATENATE("R6C",'Mapa de Riesgos'!$O$44),"")</f>
        <v/>
      </c>
      <c r="M51" s="77" t="str">
        <f>IF(AND('Mapa de Riesgos'!$Y$45="Muy Baja",'Mapa de Riesgos'!$AA$45="Leve"),CONCATENATE("R6C",'Mapa de Riesgos'!$O$45),"")</f>
        <v/>
      </c>
      <c r="N51" s="77" t="str">
        <f>IF(AND('Mapa de Riesgos'!$Y$46="Muy Baja",'Mapa de Riesgos'!$AA$46="Leve"),CONCATENATE("R6C",'Mapa de Riesgos'!$O$46),"")</f>
        <v/>
      </c>
      <c r="O51" s="78" t="str">
        <f>IF(AND('Mapa de Riesgos'!$Y$47="Muy Baja",'Mapa de Riesgos'!$AA$47="Leve"),CONCATENATE("R6C",'Mapa de Riesgos'!$O$47),"")</f>
        <v/>
      </c>
      <c r="P51" s="76" t="str">
        <f>IF(AND('Mapa de Riesgos'!$Y$42="Muy Baja",'Mapa de Riesgos'!$AA$42="Menor"),CONCATENATE("R6C",'Mapa de Riesgos'!$O$42),"")</f>
        <v/>
      </c>
      <c r="Q51" s="77" t="str">
        <f>IF(AND('Mapa de Riesgos'!$Y$43="Muy Baja",'Mapa de Riesgos'!$AA$43="Menor"),CONCATENATE("R6C",'Mapa de Riesgos'!$O$43),"")</f>
        <v/>
      </c>
      <c r="R51" s="77" t="str">
        <f>IF(AND('Mapa de Riesgos'!$Y$44="Muy Baja",'Mapa de Riesgos'!$AA$44="Menor"),CONCATENATE("R6C",'Mapa de Riesgos'!$O$44),"")</f>
        <v/>
      </c>
      <c r="S51" s="77" t="str">
        <f>IF(AND('Mapa de Riesgos'!$Y$45="Muy Baja",'Mapa de Riesgos'!$AA$45="Menor"),CONCATENATE("R6C",'Mapa de Riesgos'!$O$45),"")</f>
        <v/>
      </c>
      <c r="T51" s="77" t="str">
        <f>IF(AND('Mapa de Riesgos'!$Y$46="Muy Baja",'Mapa de Riesgos'!$AA$46="Menor"),CONCATENATE("R6C",'Mapa de Riesgos'!$O$46),"")</f>
        <v/>
      </c>
      <c r="U51" s="78" t="str">
        <f>IF(AND('Mapa de Riesgos'!$Y$47="Muy Baja",'Mapa de Riesgos'!$AA$47="Menor"),CONCATENATE("R6C",'Mapa de Riesgos'!$O$47),"")</f>
        <v/>
      </c>
      <c r="V51" s="67" t="str">
        <f>IF(AND('Mapa de Riesgos'!$Y$42="Muy Baja",'Mapa de Riesgos'!$AA$42="Moderado"),CONCATENATE("R6C",'Mapa de Riesgos'!$O$42),"")</f>
        <v/>
      </c>
      <c r="W51" s="68" t="str">
        <f>IF(AND('Mapa de Riesgos'!$Y$43="Muy Baja",'Mapa de Riesgos'!$AA$43="Moderado"),CONCATENATE("R6C",'Mapa de Riesgos'!$O$43),"")</f>
        <v/>
      </c>
      <c r="X51" s="68" t="str">
        <f>IF(AND('Mapa de Riesgos'!$Y$44="Muy Baja",'Mapa de Riesgos'!$AA$44="Moderado"),CONCATENATE("R6C",'Mapa de Riesgos'!$O$44),"")</f>
        <v/>
      </c>
      <c r="Y51" s="68" t="str">
        <f>IF(AND('Mapa de Riesgos'!$Y$45="Muy Baja",'Mapa de Riesgos'!$AA$45="Moderado"),CONCATENATE("R6C",'Mapa de Riesgos'!$O$45),"")</f>
        <v/>
      </c>
      <c r="Z51" s="68" t="str">
        <f>IF(AND('Mapa de Riesgos'!$Y$46="Muy Baja",'Mapa de Riesgos'!$AA$46="Moderado"),CONCATENATE("R6C",'Mapa de Riesgos'!$O$46),"")</f>
        <v/>
      </c>
      <c r="AA51" s="69" t="str">
        <f>IF(AND('Mapa de Riesgos'!$Y$47="Muy Baja",'Mapa de Riesgos'!$AA$47="Moderado"),CONCATENATE("R6C",'Mapa de Riesgos'!$O$47),"")</f>
        <v/>
      </c>
      <c r="AB51" s="52" t="str">
        <f>IF(AND('Mapa de Riesgos'!$Y$42="Muy Baja",'Mapa de Riesgos'!$AA$42="Mayor"),CONCATENATE("R6C",'Mapa de Riesgos'!$O$42),"")</f>
        <v/>
      </c>
      <c r="AC51" s="53" t="str">
        <f>IF(AND('Mapa de Riesgos'!$Y$43="Muy Baja",'Mapa de Riesgos'!$AA$43="Mayor"),CONCATENATE("R6C",'Mapa de Riesgos'!$O$43),"")</f>
        <v/>
      </c>
      <c r="AD51" s="53" t="str">
        <f>IF(AND('Mapa de Riesgos'!$Y$44="Muy Baja",'Mapa de Riesgos'!$AA$44="Mayor"),CONCATENATE("R6C",'Mapa de Riesgos'!$O$44),"")</f>
        <v/>
      </c>
      <c r="AE51" s="53" t="str">
        <f>IF(AND('Mapa de Riesgos'!$Y$45="Muy Baja",'Mapa de Riesgos'!$AA$45="Mayor"),CONCATENATE("R6C",'Mapa de Riesgos'!$O$45),"")</f>
        <v/>
      </c>
      <c r="AF51" s="53" t="str">
        <f>IF(AND('Mapa de Riesgos'!$Y$46="Muy Baja",'Mapa de Riesgos'!$AA$46="Mayor"),CONCATENATE("R6C",'Mapa de Riesgos'!$O$46),"")</f>
        <v/>
      </c>
      <c r="AG51" s="54" t="str">
        <f>IF(AND('Mapa de Riesgos'!$Y$47="Muy Baja",'Mapa de Riesgos'!$AA$47="Mayor"),CONCATENATE("R6C",'Mapa de Riesgos'!$O$47),"")</f>
        <v/>
      </c>
      <c r="AH51" s="55" t="str">
        <f>IF(AND('Mapa de Riesgos'!$Y$42="Muy Baja",'Mapa de Riesgos'!$AA$42="Catastrófico"),CONCATENATE("R6C",'Mapa de Riesgos'!$O$42),"")</f>
        <v/>
      </c>
      <c r="AI51" s="56" t="str">
        <f>IF(AND('Mapa de Riesgos'!$Y$43="Muy Baja",'Mapa de Riesgos'!$AA$43="Catastrófico"),CONCATENATE("R6C",'Mapa de Riesgos'!$O$43),"")</f>
        <v/>
      </c>
      <c r="AJ51" s="56" t="str">
        <f>IF(AND('Mapa de Riesgos'!$Y$44="Muy Baja",'Mapa de Riesgos'!$AA$44="Catastrófico"),CONCATENATE("R6C",'Mapa de Riesgos'!$O$44),"")</f>
        <v/>
      </c>
      <c r="AK51" s="56" t="str">
        <f>IF(AND('Mapa de Riesgos'!$Y$45="Muy Baja",'Mapa de Riesgos'!$AA$45="Catastrófico"),CONCATENATE("R6C",'Mapa de Riesgos'!$O$45),"")</f>
        <v/>
      </c>
      <c r="AL51" s="56" t="str">
        <f>IF(AND('Mapa de Riesgos'!$Y$46="Muy Baja",'Mapa de Riesgos'!$AA$46="Catastrófico"),CONCATENATE("R6C",'Mapa de Riesgos'!$O$46),"")</f>
        <v/>
      </c>
      <c r="AM51" s="57" t="str">
        <f>IF(AND('Mapa de Riesgos'!$Y$47="Muy Baja",'Mapa de Riesgos'!$AA$47="Catastrófico"),CONCATENATE("R6C",'Mapa de Riesgos'!$O$47),"")</f>
        <v/>
      </c>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ht="15" customHeight="1" x14ac:dyDescent="0.25">
      <c r="A52" s="83"/>
      <c r="B52" s="447"/>
      <c r="C52" s="447"/>
      <c r="D52" s="448"/>
      <c r="E52" s="546"/>
      <c r="F52" s="545"/>
      <c r="G52" s="545"/>
      <c r="H52" s="545"/>
      <c r="I52" s="561"/>
      <c r="J52" s="76" t="str">
        <f>IF(AND('Mapa de Riesgos'!$Y$48="Muy Baja",'Mapa de Riesgos'!$AA$48="Leve"),CONCATENATE("R7C",'Mapa de Riesgos'!$O$48),"")</f>
        <v/>
      </c>
      <c r="K52" s="77" t="str">
        <f>IF(AND('Mapa de Riesgos'!$Y$49="Muy Baja",'Mapa de Riesgos'!$AA$49="Leve"),CONCATENATE("R7C",'Mapa de Riesgos'!$O$49),"")</f>
        <v/>
      </c>
      <c r="L52" s="77" t="str">
        <f>IF(AND('Mapa de Riesgos'!$Y$50="Muy Baja",'Mapa de Riesgos'!$AA$50="Leve"),CONCATENATE("R7C",'Mapa de Riesgos'!$O$50),"")</f>
        <v/>
      </c>
      <c r="M52" s="77" t="str">
        <f>IF(AND('Mapa de Riesgos'!$Y$51="Muy Baja",'Mapa de Riesgos'!$AA$51="Leve"),CONCATENATE("R7C",'Mapa de Riesgos'!$O$51),"")</f>
        <v/>
      </c>
      <c r="N52" s="77" t="str">
        <f>IF(AND('Mapa de Riesgos'!$Y$52="Muy Baja",'Mapa de Riesgos'!$AA$52="Leve"),CONCATENATE("R7C",'Mapa de Riesgos'!$O$52),"")</f>
        <v/>
      </c>
      <c r="O52" s="78" t="str">
        <f>IF(AND('Mapa de Riesgos'!$Y$53="Muy Baja",'Mapa de Riesgos'!$AA$53="Leve"),CONCATENATE("R7C",'Mapa de Riesgos'!$O$53),"")</f>
        <v/>
      </c>
      <c r="P52" s="76" t="str">
        <f>IF(AND('Mapa de Riesgos'!$Y$48="Muy Baja",'Mapa de Riesgos'!$AA$48="Menor"),CONCATENATE("R7C",'Mapa de Riesgos'!$O$48),"")</f>
        <v/>
      </c>
      <c r="Q52" s="77" t="str">
        <f>IF(AND('Mapa de Riesgos'!$Y$49="Muy Baja",'Mapa de Riesgos'!$AA$49="Menor"),CONCATENATE("R7C",'Mapa de Riesgos'!$O$49),"")</f>
        <v/>
      </c>
      <c r="R52" s="77" t="str">
        <f>IF(AND('Mapa de Riesgos'!$Y$50="Muy Baja",'Mapa de Riesgos'!$AA$50="Menor"),CONCATENATE("R7C",'Mapa de Riesgos'!$O$50),"")</f>
        <v/>
      </c>
      <c r="S52" s="77" t="str">
        <f>IF(AND('Mapa de Riesgos'!$Y$51="Muy Baja",'Mapa de Riesgos'!$AA$51="Menor"),CONCATENATE("R7C",'Mapa de Riesgos'!$O$51),"")</f>
        <v/>
      </c>
      <c r="T52" s="77" t="str">
        <f>IF(AND('Mapa de Riesgos'!$Y$52="Muy Baja",'Mapa de Riesgos'!$AA$52="Menor"),CONCATENATE("R7C",'Mapa de Riesgos'!$O$52),"")</f>
        <v/>
      </c>
      <c r="U52" s="78" t="str">
        <f>IF(AND('Mapa de Riesgos'!$Y$53="Muy Baja",'Mapa de Riesgos'!$AA$53="Menor"),CONCATENATE("R7C",'Mapa de Riesgos'!$O$53),"")</f>
        <v/>
      </c>
      <c r="V52" s="67" t="str">
        <f>IF(AND('Mapa de Riesgos'!$Y$48="Muy Baja",'Mapa de Riesgos'!$AA$48="Moderado"),CONCATENATE("R7C",'Mapa de Riesgos'!$O$48),"")</f>
        <v/>
      </c>
      <c r="W52" s="68" t="str">
        <f>IF(AND('Mapa de Riesgos'!$Y$49="Muy Baja",'Mapa de Riesgos'!$AA$49="Moderado"),CONCATENATE("R7C",'Mapa de Riesgos'!$O$49),"")</f>
        <v/>
      </c>
      <c r="X52" s="68" t="str">
        <f>IF(AND('Mapa de Riesgos'!$Y$50="Muy Baja",'Mapa de Riesgos'!$AA$50="Moderado"),CONCATENATE("R7C",'Mapa de Riesgos'!$O$50),"")</f>
        <v/>
      </c>
      <c r="Y52" s="68" t="str">
        <f>IF(AND('Mapa de Riesgos'!$Y$51="Muy Baja",'Mapa de Riesgos'!$AA$51="Moderado"),CONCATENATE("R7C",'Mapa de Riesgos'!$O$51),"")</f>
        <v/>
      </c>
      <c r="Z52" s="68" t="str">
        <f>IF(AND('Mapa de Riesgos'!$Y$52="Muy Baja",'Mapa de Riesgos'!$AA$52="Moderado"),CONCATENATE("R7C",'Mapa de Riesgos'!$O$52),"")</f>
        <v/>
      </c>
      <c r="AA52" s="69" t="str">
        <f>IF(AND('Mapa de Riesgos'!$Y$53="Muy Baja",'Mapa de Riesgos'!$AA$53="Moderado"),CONCATENATE("R7C",'Mapa de Riesgos'!$O$53),"")</f>
        <v/>
      </c>
      <c r="AB52" s="52" t="str">
        <f>IF(AND('Mapa de Riesgos'!$Y$48="Muy Baja",'Mapa de Riesgos'!$AA$48="Mayor"),CONCATENATE("R7C",'Mapa de Riesgos'!$O$48),"")</f>
        <v/>
      </c>
      <c r="AC52" s="53" t="str">
        <f>IF(AND('Mapa de Riesgos'!$Y$49="Muy Baja",'Mapa de Riesgos'!$AA$49="Mayor"),CONCATENATE("R7C",'Mapa de Riesgos'!$O$49),"")</f>
        <v/>
      </c>
      <c r="AD52" s="53" t="str">
        <f>IF(AND('Mapa de Riesgos'!$Y$50="Muy Baja",'Mapa de Riesgos'!$AA$50="Mayor"),CONCATENATE("R7C",'Mapa de Riesgos'!$O$50),"")</f>
        <v/>
      </c>
      <c r="AE52" s="53" t="str">
        <f>IF(AND('Mapa de Riesgos'!$Y$51="Muy Baja",'Mapa de Riesgos'!$AA$51="Mayor"),CONCATENATE("R7C",'Mapa de Riesgos'!$O$51),"")</f>
        <v/>
      </c>
      <c r="AF52" s="53" t="str">
        <f>IF(AND('Mapa de Riesgos'!$Y$52="Muy Baja",'Mapa de Riesgos'!$AA$52="Mayor"),CONCATENATE("R7C",'Mapa de Riesgos'!$O$52),"")</f>
        <v/>
      </c>
      <c r="AG52" s="54" t="str">
        <f>IF(AND('Mapa de Riesgos'!$Y$53="Muy Baja",'Mapa de Riesgos'!$AA$53="Mayor"),CONCATENATE("R7C",'Mapa de Riesgos'!$O$53),"")</f>
        <v/>
      </c>
      <c r="AH52" s="55" t="str">
        <f>IF(AND('Mapa de Riesgos'!$Y$48="Muy Baja",'Mapa de Riesgos'!$AA$48="Catastrófico"),CONCATENATE("R7C",'Mapa de Riesgos'!$O$48),"")</f>
        <v/>
      </c>
      <c r="AI52" s="56" t="str">
        <f>IF(AND('Mapa de Riesgos'!$Y$49="Muy Baja",'Mapa de Riesgos'!$AA$49="Catastrófico"),CONCATENATE("R7C",'Mapa de Riesgos'!$O$49),"")</f>
        <v/>
      </c>
      <c r="AJ52" s="56" t="str">
        <f>IF(AND('Mapa de Riesgos'!$Y$50="Muy Baja",'Mapa de Riesgos'!$AA$50="Catastrófico"),CONCATENATE("R7C",'Mapa de Riesgos'!$O$50),"")</f>
        <v/>
      </c>
      <c r="AK52" s="56" t="str">
        <f>IF(AND('Mapa de Riesgos'!$Y$51="Muy Baja",'Mapa de Riesgos'!$AA$51="Catastrófico"),CONCATENATE("R7C",'Mapa de Riesgos'!$O$51),"")</f>
        <v/>
      </c>
      <c r="AL52" s="56" t="str">
        <f>IF(AND('Mapa de Riesgos'!$Y$52="Muy Baja",'Mapa de Riesgos'!$AA$52="Catastrófico"),CONCATENATE("R7C",'Mapa de Riesgos'!$O$52),"")</f>
        <v/>
      </c>
      <c r="AM52" s="57" t="str">
        <f>IF(AND('Mapa de Riesgos'!$Y$53="Muy Baja",'Mapa de Riesgos'!$AA$53="Catastrófico"),CONCATENATE("R7C",'Mapa de Riesgos'!$O$53),"")</f>
        <v/>
      </c>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447"/>
      <c r="C53" s="447"/>
      <c r="D53" s="448"/>
      <c r="E53" s="546"/>
      <c r="F53" s="545"/>
      <c r="G53" s="545"/>
      <c r="H53" s="545"/>
      <c r="I53" s="561"/>
      <c r="J53" s="76" t="str">
        <f>IF(AND('Mapa de Riesgos'!$Y$54="Muy Baja",'Mapa de Riesgos'!$AA$54="Leve"),CONCATENATE("R8C",'Mapa de Riesgos'!$O$54),"")</f>
        <v/>
      </c>
      <c r="K53" s="77" t="str">
        <f>IF(AND('Mapa de Riesgos'!$Y$55="Muy Baja",'Mapa de Riesgos'!$AA$55="Leve"),CONCATENATE("R8C",'Mapa de Riesgos'!$O$55),"")</f>
        <v/>
      </c>
      <c r="L53" s="77" t="str">
        <f>IF(AND('Mapa de Riesgos'!$Y$56="Muy Baja",'Mapa de Riesgos'!$AA$56="Leve"),CONCATENATE("R8C",'Mapa de Riesgos'!$O$56),"")</f>
        <v/>
      </c>
      <c r="M53" s="77" t="str">
        <f>IF(AND('Mapa de Riesgos'!$Y$57="Muy Baja",'Mapa de Riesgos'!$AA$57="Leve"),CONCATENATE("R8C",'Mapa de Riesgos'!$O$57),"")</f>
        <v/>
      </c>
      <c r="N53" s="77" t="str">
        <f>IF(AND('Mapa de Riesgos'!$Y$58="Muy Baja",'Mapa de Riesgos'!$AA$58="Leve"),CONCATENATE("R8C",'Mapa de Riesgos'!$O$58),"")</f>
        <v/>
      </c>
      <c r="O53" s="78" t="str">
        <f>IF(AND('Mapa de Riesgos'!$Y$59="Muy Baja",'Mapa de Riesgos'!$AA$59="Leve"),CONCATENATE("R8C",'Mapa de Riesgos'!$O$59),"")</f>
        <v/>
      </c>
      <c r="P53" s="76" t="str">
        <f>IF(AND('Mapa de Riesgos'!$Y$54="Muy Baja",'Mapa de Riesgos'!$AA$54="Menor"),CONCATENATE("R8C",'Mapa de Riesgos'!$O$54),"")</f>
        <v/>
      </c>
      <c r="Q53" s="77" t="str">
        <f>IF(AND('Mapa de Riesgos'!$Y$55="Muy Baja",'Mapa de Riesgos'!$AA$55="Menor"),CONCATENATE("R8C",'Mapa de Riesgos'!$O$55),"")</f>
        <v/>
      </c>
      <c r="R53" s="77" t="str">
        <f>IF(AND('Mapa de Riesgos'!$Y$56="Muy Baja",'Mapa de Riesgos'!$AA$56="Menor"),CONCATENATE("R8C",'Mapa de Riesgos'!$O$56),"")</f>
        <v/>
      </c>
      <c r="S53" s="77" t="str">
        <f>IF(AND('Mapa de Riesgos'!$Y$57="Muy Baja",'Mapa de Riesgos'!$AA$57="Menor"),CONCATENATE("R8C",'Mapa de Riesgos'!$O$57),"")</f>
        <v/>
      </c>
      <c r="T53" s="77" t="str">
        <f>IF(AND('Mapa de Riesgos'!$Y$58="Muy Baja",'Mapa de Riesgos'!$AA$58="Menor"),CONCATENATE("R8C",'Mapa de Riesgos'!$O$58),"")</f>
        <v/>
      </c>
      <c r="U53" s="78" t="str">
        <f>IF(AND('Mapa de Riesgos'!$Y$59="Muy Baja",'Mapa de Riesgos'!$AA$59="Menor"),CONCATENATE("R8C",'Mapa de Riesgos'!$O$59),"")</f>
        <v/>
      </c>
      <c r="V53" s="67" t="str">
        <f>IF(AND('Mapa de Riesgos'!$Y$54="Muy Baja",'Mapa de Riesgos'!$AA$54="Moderado"),CONCATENATE("R8C",'Mapa de Riesgos'!$O$54),"")</f>
        <v/>
      </c>
      <c r="W53" s="68" t="str">
        <f>IF(AND('Mapa de Riesgos'!$Y$55="Muy Baja",'Mapa de Riesgos'!$AA$55="Moderado"),CONCATENATE("R8C",'Mapa de Riesgos'!$O$55),"")</f>
        <v/>
      </c>
      <c r="X53" s="68" t="str">
        <f>IF(AND('Mapa de Riesgos'!$Y$56="Muy Baja",'Mapa de Riesgos'!$AA$56="Moderado"),CONCATENATE("R8C",'Mapa de Riesgos'!$O$56),"")</f>
        <v/>
      </c>
      <c r="Y53" s="68" t="str">
        <f>IF(AND('Mapa de Riesgos'!$Y$57="Muy Baja",'Mapa de Riesgos'!$AA$57="Moderado"),CONCATENATE("R8C",'Mapa de Riesgos'!$O$57),"")</f>
        <v/>
      </c>
      <c r="Z53" s="68" t="str">
        <f>IF(AND('Mapa de Riesgos'!$Y$58="Muy Baja",'Mapa de Riesgos'!$AA$58="Moderado"),CONCATENATE("R8C",'Mapa de Riesgos'!$O$58),"")</f>
        <v/>
      </c>
      <c r="AA53" s="69" t="str">
        <f>IF(AND('Mapa de Riesgos'!$Y$59="Muy Baja",'Mapa de Riesgos'!$AA$59="Moderado"),CONCATENATE("R8C",'Mapa de Riesgos'!$O$59),"")</f>
        <v/>
      </c>
      <c r="AB53" s="52" t="str">
        <f>IF(AND('Mapa de Riesgos'!$Y$54="Muy Baja",'Mapa de Riesgos'!$AA$54="Mayor"),CONCATENATE("R8C",'Mapa de Riesgos'!$O$54),"")</f>
        <v/>
      </c>
      <c r="AC53" s="53" t="str">
        <f>IF(AND('Mapa de Riesgos'!$Y$55="Muy Baja",'Mapa de Riesgos'!$AA$55="Mayor"),CONCATENATE("R8C",'Mapa de Riesgos'!$O$55),"")</f>
        <v/>
      </c>
      <c r="AD53" s="53" t="str">
        <f>IF(AND('Mapa de Riesgos'!$Y$56="Muy Baja",'Mapa de Riesgos'!$AA$56="Mayor"),CONCATENATE("R8C",'Mapa de Riesgos'!$O$56),"")</f>
        <v/>
      </c>
      <c r="AE53" s="53" t="str">
        <f>IF(AND('Mapa de Riesgos'!$Y$57="Muy Baja",'Mapa de Riesgos'!$AA$57="Mayor"),CONCATENATE("R8C",'Mapa de Riesgos'!$O$57),"")</f>
        <v/>
      </c>
      <c r="AF53" s="53" t="str">
        <f>IF(AND('Mapa de Riesgos'!$Y$58="Muy Baja",'Mapa de Riesgos'!$AA$58="Mayor"),CONCATENATE("R8C",'Mapa de Riesgos'!$O$58),"")</f>
        <v/>
      </c>
      <c r="AG53" s="54" t="str">
        <f>IF(AND('Mapa de Riesgos'!$Y$59="Muy Baja",'Mapa de Riesgos'!$AA$59="Mayor"),CONCATENATE("R8C",'Mapa de Riesgos'!$O$59),"")</f>
        <v/>
      </c>
      <c r="AH53" s="55" t="str">
        <f>IF(AND('Mapa de Riesgos'!$Y$54="Muy Baja",'Mapa de Riesgos'!$AA$54="Catastrófico"),CONCATENATE("R8C",'Mapa de Riesgos'!$O$54),"")</f>
        <v/>
      </c>
      <c r="AI53" s="56" t="str">
        <f>IF(AND('Mapa de Riesgos'!$Y$55="Muy Baja",'Mapa de Riesgos'!$AA$55="Catastrófico"),CONCATENATE("R8C",'Mapa de Riesgos'!$O$55),"")</f>
        <v/>
      </c>
      <c r="AJ53" s="56" t="str">
        <f>IF(AND('Mapa de Riesgos'!$Y$56="Muy Baja",'Mapa de Riesgos'!$AA$56="Catastrófico"),CONCATENATE("R8C",'Mapa de Riesgos'!$O$56),"")</f>
        <v/>
      </c>
      <c r="AK53" s="56" t="str">
        <f>IF(AND('Mapa de Riesgos'!$Y$57="Muy Baja",'Mapa de Riesgos'!$AA$57="Catastrófico"),CONCATENATE("R8C",'Mapa de Riesgos'!$O$57),"")</f>
        <v/>
      </c>
      <c r="AL53" s="56" t="str">
        <f>IF(AND('Mapa de Riesgos'!$Y$58="Muy Baja",'Mapa de Riesgos'!$AA$58="Catastrófico"),CONCATENATE("R8C",'Mapa de Riesgos'!$O$58),"")</f>
        <v/>
      </c>
      <c r="AM53" s="57" t="str">
        <f>IF(AND('Mapa de Riesgos'!$Y$59="Muy Baja",'Mapa de Riesgos'!$AA$59="Catastrófico"),CONCATENATE("R8C",'Mapa de Riesgos'!$O$59),"")</f>
        <v/>
      </c>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447"/>
      <c r="C54" s="447"/>
      <c r="D54" s="448"/>
      <c r="E54" s="546"/>
      <c r="F54" s="545"/>
      <c r="G54" s="545"/>
      <c r="H54" s="545"/>
      <c r="I54" s="561"/>
      <c r="J54" s="76" t="str">
        <f>IF(AND('Mapa de Riesgos'!$Y$60="Muy Baja",'Mapa de Riesgos'!$AA$60="Leve"),CONCATENATE("R9C",'Mapa de Riesgos'!$O$60),"")</f>
        <v/>
      </c>
      <c r="K54" s="77" t="str">
        <f>IF(AND('Mapa de Riesgos'!$Y$61="Muy Baja",'Mapa de Riesgos'!$AA$61="Leve"),CONCATENATE("R9C",'Mapa de Riesgos'!$O$61),"")</f>
        <v/>
      </c>
      <c r="L54" s="77" t="str">
        <f>IF(AND('Mapa de Riesgos'!$Y$62="Muy Baja",'Mapa de Riesgos'!$AA$62="Leve"),CONCATENATE("R9C",'Mapa de Riesgos'!$O$62),"")</f>
        <v/>
      </c>
      <c r="M54" s="77" t="str">
        <f>IF(AND('Mapa de Riesgos'!$Y$63="Muy Baja",'Mapa de Riesgos'!$AA$63="Leve"),CONCATENATE("R9C",'Mapa de Riesgos'!$O$63),"")</f>
        <v/>
      </c>
      <c r="N54" s="77" t="str">
        <f>IF(AND('Mapa de Riesgos'!$Y$64="Muy Baja",'Mapa de Riesgos'!$AA$64="Leve"),CONCATENATE("R9C",'Mapa de Riesgos'!$O$64),"")</f>
        <v/>
      </c>
      <c r="O54" s="78" t="str">
        <f>IF(AND('Mapa de Riesgos'!$Y$65="Muy Baja",'Mapa de Riesgos'!$AA$65="Leve"),CONCATENATE("R9C",'Mapa de Riesgos'!$O$65),"")</f>
        <v/>
      </c>
      <c r="P54" s="76" t="str">
        <f>IF(AND('Mapa de Riesgos'!$Y$60="Muy Baja",'Mapa de Riesgos'!$AA$60="Menor"),CONCATENATE("R9C",'Mapa de Riesgos'!$O$60),"")</f>
        <v/>
      </c>
      <c r="Q54" s="77" t="str">
        <f>IF(AND('Mapa de Riesgos'!$Y$61="Muy Baja",'Mapa de Riesgos'!$AA$61="Menor"),CONCATENATE("R9C",'Mapa de Riesgos'!$O$61),"")</f>
        <v/>
      </c>
      <c r="R54" s="77" t="str">
        <f>IF(AND('Mapa de Riesgos'!$Y$62="Muy Baja",'Mapa de Riesgos'!$AA$62="Menor"),CONCATENATE("R9C",'Mapa de Riesgos'!$O$62),"")</f>
        <v/>
      </c>
      <c r="S54" s="77" t="str">
        <f>IF(AND('Mapa de Riesgos'!$Y$63="Muy Baja",'Mapa de Riesgos'!$AA$63="Menor"),CONCATENATE("R9C",'Mapa de Riesgos'!$O$63),"")</f>
        <v/>
      </c>
      <c r="T54" s="77" t="str">
        <f>IF(AND('Mapa de Riesgos'!$Y$64="Muy Baja",'Mapa de Riesgos'!$AA$64="Menor"),CONCATENATE("R9C",'Mapa de Riesgos'!$O$64),"")</f>
        <v/>
      </c>
      <c r="U54" s="78" t="str">
        <f>IF(AND('Mapa de Riesgos'!$Y$65="Muy Baja",'Mapa de Riesgos'!$AA$65="Menor"),CONCATENATE("R9C",'Mapa de Riesgos'!$O$65),"")</f>
        <v/>
      </c>
      <c r="V54" s="67" t="str">
        <f>IF(AND('Mapa de Riesgos'!$Y$60="Muy Baja",'Mapa de Riesgos'!$AA$60="Moderado"),CONCATENATE("R9C",'Mapa de Riesgos'!$O$60),"")</f>
        <v/>
      </c>
      <c r="W54" s="68" t="str">
        <f>IF(AND('Mapa de Riesgos'!$Y$61="Muy Baja",'Mapa de Riesgos'!$AA$61="Moderado"),CONCATENATE("R9C",'Mapa de Riesgos'!$O$61),"")</f>
        <v/>
      </c>
      <c r="X54" s="68" t="str">
        <f>IF(AND('Mapa de Riesgos'!$Y$62="Muy Baja",'Mapa de Riesgos'!$AA$62="Moderado"),CONCATENATE("R9C",'Mapa de Riesgos'!$O$62),"")</f>
        <v/>
      </c>
      <c r="Y54" s="68" t="str">
        <f>IF(AND('Mapa de Riesgos'!$Y$63="Muy Baja",'Mapa de Riesgos'!$AA$63="Moderado"),CONCATENATE("R9C",'Mapa de Riesgos'!$O$63),"")</f>
        <v/>
      </c>
      <c r="Z54" s="68" t="str">
        <f>IF(AND('Mapa de Riesgos'!$Y$64="Muy Baja",'Mapa de Riesgos'!$AA$64="Moderado"),CONCATENATE("R9C",'Mapa de Riesgos'!$O$64),"")</f>
        <v/>
      </c>
      <c r="AA54" s="69" t="str">
        <f>IF(AND('Mapa de Riesgos'!$Y$65="Muy Baja",'Mapa de Riesgos'!$AA$65="Moderado"),CONCATENATE("R9C",'Mapa de Riesgos'!$O$65),"")</f>
        <v/>
      </c>
      <c r="AB54" s="52" t="str">
        <f>IF(AND('Mapa de Riesgos'!$Y$60="Muy Baja",'Mapa de Riesgos'!$AA$60="Mayor"),CONCATENATE("R9C",'Mapa de Riesgos'!$O$60),"")</f>
        <v/>
      </c>
      <c r="AC54" s="53" t="str">
        <f>IF(AND('Mapa de Riesgos'!$Y$61="Muy Baja",'Mapa de Riesgos'!$AA$61="Mayor"),CONCATENATE("R9C",'Mapa de Riesgos'!$O$61),"")</f>
        <v/>
      </c>
      <c r="AD54" s="53" t="str">
        <f>IF(AND('Mapa de Riesgos'!$Y$62="Muy Baja",'Mapa de Riesgos'!$AA$62="Mayor"),CONCATENATE("R9C",'Mapa de Riesgos'!$O$62),"")</f>
        <v/>
      </c>
      <c r="AE54" s="53" t="str">
        <f>IF(AND('Mapa de Riesgos'!$Y$63="Muy Baja",'Mapa de Riesgos'!$AA$63="Mayor"),CONCATENATE("R9C",'Mapa de Riesgos'!$O$63),"")</f>
        <v/>
      </c>
      <c r="AF54" s="53" t="str">
        <f>IF(AND('Mapa de Riesgos'!$Y$64="Muy Baja",'Mapa de Riesgos'!$AA$64="Mayor"),CONCATENATE("R9C",'Mapa de Riesgos'!$O$64),"")</f>
        <v/>
      </c>
      <c r="AG54" s="54" t="str">
        <f>IF(AND('Mapa de Riesgos'!$Y$65="Muy Baja",'Mapa de Riesgos'!$AA$65="Mayor"),CONCATENATE("R9C",'Mapa de Riesgos'!$O$65),"")</f>
        <v/>
      </c>
      <c r="AH54" s="55" t="str">
        <f>IF(AND('Mapa de Riesgos'!$Y$60="Muy Baja",'Mapa de Riesgos'!$AA$60="Catastrófico"),CONCATENATE("R9C",'Mapa de Riesgos'!$O$60),"")</f>
        <v/>
      </c>
      <c r="AI54" s="56" t="str">
        <f>IF(AND('Mapa de Riesgos'!$Y$61="Muy Baja",'Mapa de Riesgos'!$AA$61="Catastrófico"),CONCATENATE("R9C",'Mapa de Riesgos'!$O$61),"")</f>
        <v/>
      </c>
      <c r="AJ54" s="56" t="str">
        <f>IF(AND('Mapa de Riesgos'!$Y$62="Muy Baja",'Mapa de Riesgos'!$AA$62="Catastrófico"),CONCATENATE("R9C",'Mapa de Riesgos'!$O$62),"")</f>
        <v/>
      </c>
      <c r="AK54" s="56" t="str">
        <f>IF(AND('Mapa de Riesgos'!$Y$63="Muy Baja",'Mapa de Riesgos'!$AA$63="Catastrófico"),CONCATENATE("R9C",'Mapa de Riesgos'!$O$63),"")</f>
        <v/>
      </c>
      <c r="AL54" s="56" t="str">
        <f>IF(AND('Mapa de Riesgos'!$Y$64="Muy Baja",'Mapa de Riesgos'!$AA$64="Catastrófico"),CONCATENATE("R9C",'Mapa de Riesgos'!$O$64),"")</f>
        <v/>
      </c>
      <c r="AM54" s="57" t="str">
        <f>IF(AND('Mapa de Riesgos'!$Y$65="Muy Baja",'Mapa de Riesgos'!$AA$65="Catastrófico"),CONCATENATE("R9C",'Mapa de Riesgos'!$O$65),"")</f>
        <v/>
      </c>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ht="15.75" customHeight="1" thickBot="1" x14ac:dyDescent="0.3">
      <c r="A55" s="83"/>
      <c r="B55" s="447"/>
      <c r="C55" s="447"/>
      <c r="D55" s="448"/>
      <c r="E55" s="547"/>
      <c r="F55" s="548"/>
      <c r="G55" s="548"/>
      <c r="H55" s="548"/>
      <c r="I55" s="562"/>
      <c r="J55" s="79" t="str">
        <f>IF(AND('Mapa de Riesgos'!$Y$66="Muy Baja",'Mapa de Riesgos'!$AA$66="Leve"),CONCATENATE("R10C",'Mapa de Riesgos'!$O$66),"")</f>
        <v/>
      </c>
      <c r="K55" s="80" t="str">
        <f>IF(AND('Mapa de Riesgos'!$Y$67="Muy Baja",'Mapa de Riesgos'!$AA$67="Leve"),CONCATENATE("R10C",'Mapa de Riesgos'!$O$67),"")</f>
        <v/>
      </c>
      <c r="L55" s="80" t="str">
        <f>IF(AND('Mapa de Riesgos'!$Y$68="Muy Baja",'Mapa de Riesgos'!$AA$68="Leve"),CONCATENATE("R10C",'Mapa de Riesgos'!$O$68),"")</f>
        <v/>
      </c>
      <c r="M55" s="80" t="str">
        <f>IF(AND('Mapa de Riesgos'!$Y$69="Muy Baja",'Mapa de Riesgos'!$AA$69="Leve"),CONCATENATE("R10C",'Mapa de Riesgos'!$O$69),"")</f>
        <v/>
      </c>
      <c r="N55" s="80" t="str">
        <f>IF(AND('Mapa de Riesgos'!$Y$70="Muy Baja",'Mapa de Riesgos'!$AA$70="Leve"),CONCATENATE("R10C",'Mapa de Riesgos'!$O$70),"")</f>
        <v/>
      </c>
      <c r="O55" s="81" t="str">
        <f>IF(AND('Mapa de Riesgos'!$Y$71="Muy Baja",'Mapa de Riesgos'!$AA$71="Leve"),CONCATENATE("R10C",'Mapa de Riesgos'!$O$71),"")</f>
        <v/>
      </c>
      <c r="P55" s="79" t="str">
        <f>IF(AND('Mapa de Riesgos'!$Y$66="Muy Baja",'Mapa de Riesgos'!$AA$66="Menor"),CONCATENATE("R10C",'Mapa de Riesgos'!$O$66),"")</f>
        <v/>
      </c>
      <c r="Q55" s="80" t="str">
        <f>IF(AND('Mapa de Riesgos'!$Y$67="Muy Baja",'Mapa de Riesgos'!$AA$67="Menor"),CONCATENATE("R10C",'Mapa de Riesgos'!$O$67),"")</f>
        <v/>
      </c>
      <c r="R55" s="80" t="str">
        <f>IF(AND('Mapa de Riesgos'!$Y$68="Muy Baja",'Mapa de Riesgos'!$AA$68="Menor"),CONCATENATE("R10C",'Mapa de Riesgos'!$O$68),"")</f>
        <v/>
      </c>
      <c r="S55" s="80" t="str">
        <f>IF(AND('Mapa de Riesgos'!$Y$69="Muy Baja",'Mapa de Riesgos'!$AA$69="Menor"),CONCATENATE("R10C",'Mapa de Riesgos'!$O$69),"")</f>
        <v/>
      </c>
      <c r="T55" s="80" t="str">
        <f>IF(AND('Mapa de Riesgos'!$Y$70="Muy Baja",'Mapa de Riesgos'!$AA$70="Menor"),CONCATENATE("R10C",'Mapa de Riesgos'!$O$70),"")</f>
        <v/>
      </c>
      <c r="U55" s="81" t="str">
        <f>IF(AND('Mapa de Riesgos'!$Y$71="Muy Baja",'Mapa de Riesgos'!$AA$71="Menor"),CONCATENATE("R10C",'Mapa de Riesgos'!$O$71),"")</f>
        <v/>
      </c>
      <c r="V55" s="70" t="str">
        <f>IF(AND('Mapa de Riesgos'!$Y$66="Muy Baja",'Mapa de Riesgos'!$AA$66="Moderado"),CONCATENATE("R10C",'Mapa de Riesgos'!$O$66),"")</f>
        <v/>
      </c>
      <c r="W55" s="71" t="str">
        <f>IF(AND('Mapa de Riesgos'!$Y$67="Muy Baja",'Mapa de Riesgos'!$AA$67="Moderado"),CONCATENATE("R10C",'Mapa de Riesgos'!$O$67),"")</f>
        <v/>
      </c>
      <c r="X55" s="71" t="str">
        <f>IF(AND('Mapa de Riesgos'!$Y$68="Muy Baja",'Mapa de Riesgos'!$AA$68="Moderado"),CONCATENATE("R10C",'Mapa de Riesgos'!$O$68),"")</f>
        <v/>
      </c>
      <c r="Y55" s="71" t="str">
        <f>IF(AND('Mapa de Riesgos'!$Y$69="Muy Baja",'Mapa de Riesgos'!$AA$69="Moderado"),CONCATENATE("R10C",'Mapa de Riesgos'!$O$69),"")</f>
        <v/>
      </c>
      <c r="Z55" s="71" t="str">
        <f>IF(AND('Mapa de Riesgos'!$Y$70="Muy Baja",'Mapa de Riesgos'!$AA$70="Moderado"),CONCATENATE("R10C",'Mapa de Riesgos'!$O$70),"")</f>
        <v/>
      </c>
      <c r="AA55" s="72" t="str">
        <f>IF(AND('Mapa de Riesgos'!$Y$71="Muy Baja",'Mapa de Riesgos'!$AA$71="Moderado"),CONCATENATE("R10C",'Mapa de Riesgos'!$O$71),"")</f>
        <v/>
      </c>
      <c r="AB55" s="58" t="str">
        <f>IF(AND('Mapa de Riesgos'!$Y$66="Muy Baja",'Mapa de Riesgos'!$AA$66="Mayor"),CONCATENATE("R10C",'Mapa de Riesgos'!$O$66),"")</f>
        <v/>
      </c>
      <c r="AC55" s="59" t="str">
        <f>IF(AND('Mapa de Riesgos'!$Y$67="Muy Baja",'Mapa de Riesgos'!$AA$67="Mayor"),CONCATENATE("R10C",'Mapa de Riesgos'!$O$67),"")</f>
        <v/>
      </c>
      <c r="AD55" s="59" t="str">
        <f>IF(AND('Mapa de Riesgos'!$Y$68="Muy Baja",'Mapa de Riesgos'!$AA$68="Mayor"),CONCATENATE("R10C",'Mapa de Riesgos'!$O$68),"")</f>
        <v/>
      </c>
      <c r="AE55" s="59" t="str">
        <f>IF(AND('Mapa de Riesgos'!$Y$69="Muy Baja",'Mapa de Riesgos'!$AA$69="Mayor"),CONCATENATE("R10C",'Mapa de Riesgos'!$O$69),"")</f>
        <v/>
      </c>
      <c r="AF55" s="59" t="str">
        <f>IF(AND('Mapa de Riesgos'!$Y$70="Muy Baja",'Mapa de Riesgos'!$AA$70="Mayor"),CONCATENATE("R10C",'Mapa de Riesgos'!$O$70),"")</f>
        <v/>
      </c>
      <c r="AG55" s="60" t="str">
        <f>IF(AND('Mapa de Riesgos'!$Y$71="Muy Baja",'Mapa de Riesgos'!$AA$71="Mayor"),CONCATENATE("R10C",'Mapa de Riesgos'!$O$71),"")</f>
        <v/>
      </c>
      <c r="AH55" s="61" t="str">
        <f>IF(AND('Mapa de Riesgos'!$Y$66="Muy Baja",'Mapa de Riesgos'!$AA$66="Catastrófico"),CONCATENATE("R10C",'Mapa de Riesgos'!$O$66),"")</f>
        <v/>
      </c>
      <c r="AI55" s="62" t="str">
        <f>IF(AND('Mapa de Riesgos'!$Y$67="Muy Baja",'Mapa de Riesgos'!$AA$67="Catastrófico"),CONCATENATE("R10C",'Mapa de Riesgos'!$O$67),"")</f>
        <v/>
      </c>
      <c r="AJ55" s="62" t="str">
        <f>IF(AND('Mapa de Riesgos'!$Y$68="Muy Baja",'Mapa de Riesgos'!$AA$68="Catastrófico"),CONCATENATE("R10C",'Mapa de Riesgos'!$O$68),"")</f>
        <v/>
      </c>
      <c r="AK55" s="62" t="str">
        <f>IF(AND('Mapa de Riesgos'!$Y$69="Muy Baja",'Mapa de Riesgos'!$AA$69="Catastrófico"),CONCATENATE("R10C",'Mapa de Riesgos'!$O$69),"")</f>
        <v/>
      </c>
      <c r="AL55" s="62" t="str">
        <f>IF(AND('Mapa de Riesgos'!$Y$70="Muy Baja",'Mapa de Riesgos'!$AA$70="Catastrófico"),CONCATENATE("R10C",'Mapa de Riesgos'!$O$70),"")</f>
        <v/>
      </c>
      <c r="AM55" s="63" t="str">
        <f>IF(AND('Mapa de Riesgos'!$Y$71="Muy Baja",'Mapa de Riesgos'!$AA$71="Catastrófico"),CONCATENATE("R10C",'Mapa de Riesgos'!$O$71),"")</f>
        <v/>
      </c>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542" t="s">
        <v>182</v>
      </c>
      <c r="K56" s="543"/>
      <c r="L56" s="543"/>
      <c r="M56" s="543"/>
      <c r="N56" s="543"/>
      <c r="O56" s="560"/>
      <c r="P56" s="542" t="s">
        <v>183</v>
      </c>
      <c r="Q56" s="543"/>
      <c r="R56" s="543"/>
      <c r="S56" s="543"/>
      <c r="T56" s="543"/>
      <c r="U56" s="560"/>
      <c r="V56" s="542" t="s">
        <v>184</v>
      </c>
      <c r="W56" s="543"/>
      <c r="X56" s="543"/>
      <c r="Y56" s="543"/>
      <c r="Z56" s="543"/>
      <c r="AA56" s="560"/>
      <c r="AB56" s="542" t="s">
        <v>185</v>
      </c>
      <c r="AC56" s="581"/>
      <c r="AD56" s="543"/>
      <c r="AE56" s="543"/>
      <c r="AF56" s="543"/>
      <c r="AG56" s="560"/>
      <c r="AH56" s="542" t="s">
        <v>186</v>
      </c>
      <c r="AI56" s="543"/>
      <c r="AJ56" s="543"/>
      <c r="AK56" s="543"/>
      <c r="AL56" s="543"/>
      <c r="AM56" s="560"/>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546"/>
      <c r="K57" s="545"/>
      <c r="L57" s="545"/>
      <c r="M57" s="545"/>
      <c r="N57" s="545"/>
      <c r="O57" s="561"/>
      <c r="P57" s="546"/>
      <c r="Q57" s="545"/>
      <c r="R57" s="545"/>
      <c r="S57" s="545"/>
      <c r="T57" s="545"/>
      <c r="U57" s="561"/>
      <c r="V57" s="546"/>
      <c r="W57" s="545"/>
      <c r="X57" s="545"/>
      <c r="Y57" s="545"/>
      <c r="Z57" s="545"/>
      <c r="AA57" s="561"/>
      <c r="AB57" s="546"/>
      <c r="AC57" s="545"/>
      <c r="AD57" s="545"/>
      <c r="AE57" s="545"/>
      <c r="AF57" s="545"/>
      <c r="AG57" s="561"/>
      <c r="AH57" s="546"/>
      <c r="AI57" s="545"/>
      <c r="AJ57" s="545"/>
      <c r="AK57" s="545"/>
      <c r="AL57" s="545"/>
      <c r="AM57" s="561"/>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546"/>
      <c r="K58" s="545"/>
      <c r="L58" s="545"/>
      <c r="M58" s="545"/>
      <c r="N58" s="545"/>
      <c r="O58" s="561"/>
      <c r="P58" s="546"/>
      <c r="Q58" s="545"/>
      <c r="R58" s="545"/>
      <c r="S58" s="545"/>
      <c r="T58" s="545"/>
      <c r="U58" s="561"/>
      <c r="V58" s="546"/>
      <c r="W58" s="545"/>
      <c r="X58" s="545"/>
      <c r="Y58" s="545"/>
      <c r="Z58" s="545"/>
      <c r="AA58" s="561"/>
      <c r="AB58" s="546"/>
      <c r="AC58" s="545"/>
      <c r="AD58" s="545"/>
      <c r="AE58" s="545"/>
      <c r="AF58" s="545"/>
      <c r="AG58" s="561"/>
      <c r="AH58" s="546"/>
      <c r="AI58" s="545"/>
      <c r="AJ58" s="545"/>
      <c r="AK58" s="545"/>
      <c r="AL58" s="545"/>
      <c r="AM58" s="561"/>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546"/>
      <c r="K59" s="545"/>
      <c r="L59" s="545"/>
      <c r="M59" s="545"/>
      <c r="N59" s="545"/>
      <c r="O59" s="561"/>
      <c r="P59" s="546"/>
      <c r="Q59" s="545"/>
      <c r="R59" s="545"/>
      <c r="S59" s="545"/>
      <c r="T59" s="545"/>
      <c r="U59" s="561"/>
      <c r="V59" s="546"/>
      <c r="W59" s="545"/>
      <c r="X59" s="545"/>
      <c r="Y59" s="545"/>
      <c r="Z59" s="545"/>
      <c r="AA59" s="561"/>
      <c r="AB59" s="546"/>
      <c r="AC59" s="545"/>
      <c r="AD59" s="545"/>
      <c r="AE59" s="545"/>
      <c r="AF59" s="545"/>
      <c r="AG59" s="561"/>
      <c r="AH59" s="546"/>
      <c r="AI59" s="545"/>
      <c r="AJ59" s="545"/>
      <c r="AK59" s="545"/>
      <c r="AL59" s="545"/>
      <c r="AM59" s="561"/>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546"/>
      <c r="K60" s="545"/>
      <c r="L60" s="545"/>
      <c r="M60" s="545"/>
      <c r="N60" s="545"/>
      <c r="O60" s="561"/>
      <c r="P60" s="546"/>
      <c r="Q60" s="545"/>
      <c r="R60" s="545"/>
      <c r="S60" s="545"/>
      <c r="T60" s="545"/>
      <c r="U60" s="561"/>
      <c r="V60" s="546"/>
      <c r="W60" s="545"/>
      <c r="X60" s="545"/>
      <c r="Y60" s="545"/>
      <c r="Z60" s="545"/>
      <c r="AA60" s="561"/>
      <c r="AB60" s="546"/>
      <c r="AC60" s="545"/>
      <c r="AD60" s="545"/>
      <c r="AE60" s="545"/>
      <c r="AF60" s="545"/>
      <c r="AG60" s="561"/>
      <c r="AH60" s="546"/>
      <c r="AI60" s="545"/>
      <c r="AJ60" s="545"/>
      <c r="AK60" s="545"/>
      <c r="AL60" s="545"/>
      <c r="AM60" s="561"/>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ht="15.75" thickBot="1" x14ac:dyDescent="0.3">
      <c r="A61" s="83"/>
      <c r="B61" s="83"/>
      <c r="C61" s="83"/>
      <c r="D61" s="83"/>
      <c r="E61" s="83"/>
      <c r="F61" s="83"/>
      <c r="G61" s="83"/>
      <c r="H61" s="83"/>
      <c r="I61" s="83"/>
      <c r="J61" s="547"/>
      <c r="K61" s="548"/>
      <c r="L61" s="548"/>
      <c r="M61" s="548"/>
      <c r="N61" s="548"/>
      <c r="O61" s="562"/>
      <c r="P61" s="547"/>
      <c r="Q61" s="548"/>
      <c r="R61" s="548"/>
      <c r="S61" s="548"/>
      <c r="T61" s="548"/>
      <c r="U61" s="562"/>
      <c r="V61" s="547"/>
      <c r="W61" s="548"/>
      <c r="X61" s="548"/>
      <c r="Y61" s="548"/>
      <c r="Z61" s="548"/>
      <c r="AA61" s="562"/>
      <c r="AB61" s="547"/>
      <c r="AC61" s="548"/>
      <c r="AD61" s="548"/>
      <c r="AE61" s="548"/>
      <c r="AF61" s="548"/>
      <c r="AG61" s="562"/>
      <c r="AH61" s="547"/>
      <c r="AI61" s="548"/>
      <c r="AJ61" s="548"/>
      <c r="AK61" s="548"/>
      <c r="AL61" s="548"/>
      <c r="AM61" s="562"/>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row>
    <row r="63" spans="1:80" ht="15" customHeight="1" x14ac:dyDescent="0.25">
      <c r="A63" s="83"/>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3"/>
      <c r="AV63" s="83"/>
      <c r="AW63" s="83"/>
      <c r="AX63" s="83"/>
      <c r="AY63" s="83"/>
      <c r="AZ63" s="83"/>
      <c r="BA63" s="83"/>
      <c r="BB63" s="83"/>
      <c r="BC63" s="83"/>
      <c r="BD63" s="83"/>
      <c r="BE63" s="83"/>
      <c r="BF63" s="83"/>
      <c r="BG63" s="83"/>
      <c r="BH63" s="83"/>
    </row>
    <row r="64" spans="1:80" ht="15" customHeight="1" x14ac:dyDescent="0.25">
      <c r="A64" s="83"/>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3"/>
      <c r="AV64" s="83"/>
      <c r="AW64" s="83"/>
      <c r="AX64" s="83"/>
      <c r="AY64" s="83"/>
      <c r="AZ64" s="83"/>
      <c r="BA64" s="83"/>
      <c r="BB64" s="83"/>
      <c r="BC64" s="83"/>
      <c r="BD64" s="83"/>
      <c r="BE64" s="83"/>
      <c r="BF64" s="83"/>
      <c r="BG64" s="83"/>
      <c r="BH64" s="83"/>
    </row>
    <row r="65" spans="1:6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row>
    <row r="66" spans="1:6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row>
    <row r="67" spans="1:6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row>
    <row r="68" spans="1:6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row>
    <row r="69" spans="1:6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row>
    <row r="70" spans="1:6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row>
    <row r="71" spans="1:6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row>
    <row r="72" spans="1:6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row>
    <row r="73" spans="1:6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row>
    <row r="74" spans="1:6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row>
    <row r="75" spans="1:6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row>
    <row r="76" spans="1:6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row>
    <row r="77" spans="1:6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row>
    <row r="78" spans="1:6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row>
    <row r="79" spans="1:6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row>
    <row r="80" spans="1:6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row>
    <row r="81" spans="1:60"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row>
    <row r="82" spans="1:60"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row>
    <row r="83" spans="1:60"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row>
    <row r="84" spans="1:60"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row>
    <row r="85" spans="1:60"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row>
    <row r="86" spans="1:60"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row>
    <row r="87" spans="1:60"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row>
    <row r="88" spans="1:60"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row>
    <row r="89" spans="1:60"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row>
    <row r="90" spans="1:60"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row>
    <row r="91" spans="1:60"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row>
    <row r="92" spans="1:60"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row>
    <row r="93" spans="1:60"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row>
    <row r="94" spans="1:60"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row>
    <row r="95" spans="1:60"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row>
    <row r="96" spans="1:60"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row>
    <row r="97" spans="1:60"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row>
    <row r="98" spans="1:60"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row>
    <row r="99" spans="1:60"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row>
    <row r="100" spans="1:60"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row>
    <row r="101" spans="1:60"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row>
    <row r="102" spans="1:60"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row>
    <row r="103" spans="1:60"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row>
    <row r="104" spans="1:60"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row>
    <row r="105" spans="1:60"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row>
    <row r="106" spans="1:60"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row>
    <row r="107" spans="1:60"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row>
    <row r="108" spans="1:60"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row>
    <row r="109" spans="1:60"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row>
    <row r="110" spans="1:60"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row>
    <row r="111" spans="1:60"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row>
    <row r="112" spans="1:60"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row>
    <row r="113" spans="1:60"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row>
    <row r="114" spans="1:60"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row>
    <row r="115" spans="1:60"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row>
    <row r="116" spans="1:60"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row>
    <row r="117" spans="1:60"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row>
    <row r="118" spans="1:60"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row>
    <row r="119" spans="1:60"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row>
    <row r="120" spans="1:60"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row>
    <row r="121" spans="1:60"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row>
    <row r="122" spans="1:60" x14ac:dyDescent="0.25">
      <c r="A122" s="83"/>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row>
    <row r="123" spans="1:60" x14ac:dyDescent="0.25">
      <c r="A123" s="83"/>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row>
    <row r="124" spans="1:60" x14ac:dyDescent="0.25">
      <c r="A124" s="83"/>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row>
    <row r="125" spans="1:60" x14ac:dyDescent="0.25">
      <c r="A125" s="83"/>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row>
    <row r="126" spans="1:60" x14ac:dyDescent="0.25">
      <c r="A126" s="83"/>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row>
    <row r="127" spans="1:60" x14ac:dyDescent="0.25">
      <c r="A127" s="83"/>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row>
    <row r="128" spans="1:60" x14ac:dyDescent="0.25">
      <c r="A128" s="83"/>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row>
    <row r="129" spans="1:60" x14ac:dyDescent="0.25">
      <c r="A129" s="83"/>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row>
    <row r="130" spans="1:60" x14ac:dyDescent="0.25">
      <c r="A130" s="83"/>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row>
    <row r="131" spans="1:60" x14ac:dyDescent="0.25">
      <c r="A131" s="83"/>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row>
    <row r="132" spans="1:60" x14ac:dyDescent="0.25">
      <c r="A132" s="83"/>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row>
    <row r="133" spans="1:60" x14ac:dyDescent="0.25">
      <c r="A133" s="83"/>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row>
    <row r="134" spans="1:60" x14ac:dyDescent="0.25">
      <c r="A134" s="83"/>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row>
    <row r="135" spans="1:60" x14ac:dyDescent="0.25">
      <c r="A135" s="83"/>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row>
    <row r="136" spans="1:60" x14ac:dyDescent="0.25">
      <c r="A136" s="83"/>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row>
    <row r="137" spans="1:60" x14ac:dyDescent="0.25">
      <c r="A137" s="83"/>
      <c r="B137" s="83"/>
      <c r="C137" s="83"/>
      <c r="D137" s="83"/>
      <c r="E137" s="83"/>
      <c r="F137" s="83"/>
      <c r="G137" s="83"/>
      <c r="H137" s="83"/>
      <c r="I137" s="83"/>
      <c r="J137" s="83"/>
      <c r="K137" s="83"/>
      <c r="L137" s="83"/>
      <c r="M137" s="83"/>
      <c r="N137" s="83"/>
      <c r="O137" s="83"/>
      <c r="P137" s="83"/>
      <c r="Q137" s="83"/>
      <c r="R137" s="83"/>
      <c r="S137" s="83"/>
      <c r="T137" s="83"/>
      <c r="U137" s="83"/>
      <c r="V137" s="83"/>
      <c r="W137" s="83"/>
      <c r="X137" s="83"/>
      <c r="Y137" s="83"/>
      <c r="Z137" s="83"/>
      <c r="AA137" s="83"/>
      <c r="AB137" s="83"/>
      <c r="AC137" s="83"/>
      <c r="AD137" s="83"/>
      <c r="AE137" s="83"/>
      <c r="AF137" s="83"/>
      <c r="AG137" s="83"/>
      <c r="AH137" s="83"/>
      <c r="AI137" s="83"/>
      <c r="AJ137" s="83"/>
      <c r="AK137" s="83"/>
      <c r="AL137" s="83"/>
      <c r="AM137" s="83"/>
      <c r="AN137" s="83"/>
      <c r="AO137" s="83"/>
      <c r="AP137" s="83"/>
      <c r="AQ137" s="83"/>
      <c r="AR137" s="83"/>
      <c r="AS137" s="83"/>
      <c r="AT137" s="83"/>
      <c r="AU137" s="83"/>
      <c r="AV137" s="83"/>
      <c r="AW137" s="83"/>
      <c r="AX137" s="83"/>
      <c r="AY137" s="83"/>
      <c r="AZ137" s="83"/>
      <c r="BA137" s="83"/>
      <c r="BB137" s="83"/>
      <c r="BC137" s="83"/>
      <c r="BD137" s="83"/>
      <c r="BE137" s="83"/>
      <c r="BF137" s="83"/>
      <c r="BG137" s="83"/>
      <c r="BH137" s="83"/>
    </row>
    <row r="138" spans="1:60" x14ac:dyDescent="0.25">
      <c r="A138" s="83"/>
      <c r="B138" s="83"/>
      <c r="C138" s="83"/>
      <c r="D138" s="83"/>
      <c r="E138" s="83"/>
      <c r="F138" s="83"/>
      <c r="G138" s="83"/>
      <c r="H138" s="83"/>
      <c r="I138" s="83"/>
      <c r="J138" s="83"/>
      <c r="K138" s="83"/>
      <c r="L138" s="83"/>
      <c r="M138" s="83"/>
      <c r="N138" s="83"/>
      <c r="O138" s="83"/>
      <c r="P138" s="83"/>
      <c r="Q138" s="83"/>
      <c r="R138" s="83"/>
      <c r="S138" s="83"/>
      <c r="T138" s="83"/>
      <c r="U138" s="83"/>
      <c r="V138" s="83"/>
      <c r="W138" s="83"/>
      <c r="X138" s="83"/>
      <c r="Y138" s="83"/>
      <c r="Z138" s="83"/>
      <c r="AA138" s="83"/>
      <c r="AB138" s="83"/>
      <c r="AC138" s="83"/>
      <c r="AD138" s="83"/>
      <c r="AE138" s="83"/>
      <c r="AF138" s="83"/>
      <c r="AG138" s="83"/>
      <c r="AH138" s="83"/>
      <c r="AI138" s="83"/>
      <c r="AJ138" s="83"/>
      <c r="AK138" s="83"/>
      <c r="AL138" s="83"/>
      <c r="AM138" s="83"/>
      <c r="AN138" s="83"/>
      <c r="AO138" s="83"/>
      <c r="AP138" s="83"/>
      <c r="AQ138" s="83"/>
      <c r="AR138" s="83"/>
      <c r="AS138" s="83"/>
      <c r="AT138" s="83"/>
      <c r="AU138" s="83"/>
      <c r="AV138" s="83"/>
      <c r="AW138" s="83"/>
      <c r="AX138" s="83"/>
      <c r="AY138" s="83"/>
      <c r="AZ138" s="83"/>
      <c r="BA138" s="83"/>
      <c r="BB138" s="83"/>
      <c r="BC138" s="83"/>
      <c r="BD138" s="83"/>
      <c r="BE138" s="83"/>
      <c r="BF138" s="83"/>
      <c r="BG138" s="83"/>
      <c r="BH138" s="83"/>
    </row>
    <row r="139" spans="1:60" x14ac:dyDescent="0.25">
      <c r="A139" s="83"/>
      <c r="B139" s="83"/>
      <c r="C139" s="83"/>
      <c r="D139" s="83"/>
      <c r="E139" s="83"/>
      <c r="F139" s="83"/>
      <c r="G139" s="83"/>
      <c r="H139" s="83"/>
      <c r="I139" s="83"/>
      <c r="J139" s="83"/>
      <c r="K139" s="83"/>
      <c r="L139" s="83"/>
      <c r="M139" s="83"/>
      <c r="N139" s="83"/>
      <c r="O139" s="83"/>
      <c r="P139" s="83"/>
      <c r="Q139" s="83"/>
      <c r="R139" s="83"/>
      <c r="S139" s="83"/>
      <c r="T139" s="83"/>
      <c r="U139" s="83"/>
      <c r="V139" s="83"/>
      <c r="W139" s="83"/>
      <c r="X139" s="83"/>
      <c r="Y139" s="83"/>
      <c r="Z139" s="83"/>
      <c r="AA139" s="83"/>
      <c r="AB139" s="83"/>
      <c r="AC139" s="83"/>
      <c r="AD139" s="83"/>
      <c r="AE139" s="83"/>
      <c r="AF139" s="83"/>
      <c r="AG139" s="83"/>
      <c r="AH139" s="83"/>
      <c r="AI139" s="83"/>
      <c r="AJ139" s="83"/>
      <c r="AK139" s="83"/>
      <c r="AL139" s="83"/>
      <c r="AM139" s="83"/>
      <c r="AN139" s="83"/>
      <c r="AO139" s="83"/>
      <c r="AP139" s="83"/>
      <c r="AQ139" s="83"/>
      <c r="AR139" s="83"/>
      <c r="AS139" s="83"/>
      <c r="AT139" s="83"/>
      <c r="AU139" s="83"/>
      <c r="AV139" s="83"/>
      <c r="AW139" s="83"/>
      <c r="AX139" s="83"/>
      <c r="AY139" s="83"/>
      <c r="AZ139" s="83"/>
      <c r="BA139" s="83"/>
      <c r="BB139" s="83"/>
      <c r="BC139" s="83"/>
      <c r="BD139" s="83"/>
      <c r="BE139" s="83"/>
      <c r="BF139" s="83"/>
      <c r="BG139" s="83"/>
      <c r="BH139" s="83"/>
    </row>
    <row r="140" spans="1:60" x14ac:dyDescent="0.25">
      <c r="A140" s="83"/>
      <c r="B140" s="83"/>
      <c r="C140" s="83"/>
      <c r="D140" s="83"/>
      <c r="E140" s="83"/>
      <c r="F140" s="83"/>
      <c r="G140" s="83"/>
      <c r="H140" s="83"/>
      <c r="I140" s="83"/>
      <c r="J140" s="83"/>
      <c r="K140" s="83"/>
      <c r="L140" s="83"/>
      <c r="M140" s="83"/>
      <c r="N140" s="83"/>
      <c r="O140" s="83"/>
      <c r="P140" s="83"/>
      <c r="Q140" s="83"/>
      <c r="R140" s="83"/>
      <c r="S140" s="83"/>
      <c r="T140" s="83"/>
      <c r="U140" s="83"/>
      <c r="V140" s="83"/>
      <c r="W140" s="83"/>
      <c r="X140" s="83"/>
      <c r="Y140" s="83"/>
      <c r="Z140" s="83"/>
      <c r="AA140" s="83"/>
      <c r="AB140" s="83"/>
      <c r="AC140" s="83"/>
      <c r="AD140" s="83"/>
      <c r="AE140" s="83"/>
      <c r="AF140" s="83"/>
      <c r="AG140" s="83"/>
      <c r="AH140" s="83"/>
      <c r="AI140" s="83"/>
      <c r="AJ140" s="83"/>
      <c r="AK140" s="83"/>
      <c r="AL140" s="83"/>
      <c r="AM140" s="83"/>
      <c r="AN140" s="83"/>
      <c r="AO140" s="83"/>
      <c r="AP140" s="83"/>
      <c r="AQ140" s="83"/>
      <c r="AR140" s="83"/>
      <c r="AS140" s="83"/>
      <c r="AT140" s="83"/>
      <c r="AU140" s="83"/>
      <c r="AV140" s="83"/>
      <c r="AW140" s="83"/>
      <c r="AX140" s="83"/>
      <c r="AY140" s="83"/>
      <c r="AZ140" s="83"/>
      <c r="BA140" s="83"/>
      <c r="BB140" s="83"/>
      <c r="BC140" s="83"/>
      <c r="BD140" s="83"/>
      <c r="BE140" s="83"/>
      <c r="BF140" s="83"/>
      <c r="BG140" s="83"/>
      <c r="BH140" s="83"/>
    </row>
    <row r="141" spans="1:60" x14ac:dyDescent="0.25">
      <c r="A141" s="83"/>
      <c r="B141" s="83"/>
      <c r="C141" s="83"/>
      <c r="D141" s="83"/>
      <c r="E141" s="83"/>
      <c r="F141" s="83"/>
      <c r="G141" s="83"/>
      <c r="H141" s="83"/>
      <c r="I141" s="83"/>
      <c r="J141" s="83"/>
      <c r="K141" s="83"/>
      <c r="L141" s="83"/>
      <c r="M141" s="83"/>
      <c r="N141" s="83"/>
      <c r="O141" s="83"/>
      <c r="P141" s="83"/>
      <c r="Q141" s="83"/>
      <c r="R141" s="83"/>
      <c r="S141" s="83"/>
      <c r="T141" s="83"/>
      <c r="U141" s="83"/>
      <c r="V141" s="83"/>
      <c r="W141" s="83"/>
      <c r="X141" s="83"/>
      <c r="Y141" s="83"/>
      <c r="Z141" s="83"/>
      <c r="AA141" s="83"/>
      <c r="AB141" s="83"/>
      <c r="AC141" s="83"/>
      <c r="AD141" s="83"/>
      <c r="AE141" s="83"/>
      <c r="AF141" s="83"/>
      <c r="AG141" s="83"/>
      <c r="AH141" s="83"/>
      <c r="AI141" s="83"/>
      <c r="AJ141" s="83"/>
      <c r="AK141" s="83"/>
      <c r="AL141" s="83"/>
      <c r="AM141" s="83"/>
      <c r="AN141" s="83"/>
      <c r="AO141" s="83"/>
      <c r="AP141" s="83"/>
      <c r="AQ141" s="83"/>
      <c r="AR141" s="83"/>
      <c r="AS141" s="83"/>
      <c r="AT141" s="83"/>
      <c r="AU141" s="83"/>
      <c r="AV141" s="83"/>
      <c r="AW141" s="83"/>
      <c r="AX141" s="83"/>
      <c r="AY141" s="83"/>
      <c r="AZ141" s="83"/>
      <c r="BA141" s="83"/>
      <c r="BB141" s="83"/>
      <c r="BC141" s="83"/>
      <c r="BD141" s="83"/>
      <c r="BE141" s="83"/>
      <c r="BF141" s="83"/>
      <c r="BG141" s="83"/>
      <c r="BH141" s="83"/>
    </row>
    <row r="142" spans="1:60" x14ac:dyDescent="0.25">
      <c r="A142" s="83"/>
      <c r="B142" s="83"/>
      <c r="C142" s="83"/>
      <c r="D142" s="83"/>
      <c r="E142" s="83"/>
      <c r="F142" s="83"/>
      <c r="G142" s="83"/>
      <c r="H142" s="83"/>
      <c r="I142" s="83"/>
      <c r="J142" s="83"/>
      <c r="K142" s="83"/>
      <c r="L142" s="83"/>
      <c r="M142" s="83"/>
      <c r="N142" s="83"/>
      <c r="O142" s="83"/>
      <c r="P142" s="83"/>
      <c r="Q142" s="83"/>
      <c r="R142" s="83"/>
      <c r="S142" s="83"/>
      <c r="T142" s="83"/>
      <c r="U142" s="83"/>
      <c r="V142" s="83"/>
      <c r="W142" s="83"/>
      <c r="X142" s="83"/>
      <c r="Y142" s="83"/>
      <c r="Z142" s="83"/>
      <c r="AA142" s="83"/>
      <c r="AB142" s="83"/>
      <c r="AC142" s="83"/>
      <c r="AD142" s="83"/>
      <c r="AE142" s="83"/>
      <c r="AF142" s="83"/>
      <c r="AG142" s="83"/>
      <c r="AH142" s="83"/>
      <c r="AI142" s="83"/>
      <c r="AJ142" s="83"/>
      <c r="AK142" s="83"/>
      <c r="AL142" s="83"/>
      <c r="AM142" s="83"/>
      <c r="AN142" s="83"/>
      <c r="AO142" s="83"/>
      <c r="AP142" s="83"/>
      <c r="AQ142" s="83"/>
      <c r="AR142" s="83"/>
      <c r="AS142" s="83"/>
      <c r="AT142" s="83"/>
      <c r="AU142" s="83"/>
      <c r="AV142" s="83"/>
      <c r="AW142" s="83"/>
      <c r="AX142" s="83"/>
      <c r="AY142" s="83"/>
      <c r="AZ142" s="83"/>
      <c r="BA142" s="83"/>
      <c r="BB142" s="83"/>
      <c r="BC142" s="83"/>
      <c r="BD142" s="83"/>
      <c r="BE142" s="83"/>
      <c r="BF142" s="83"/>
      <c r="BG142" s="83"/>
      <c r="BH142" s="83"/>
    </row>
    <row r="143" spans="1:60" x14ac:dyDescent="0.25">
      <c r="A143" s="83"/>
      <c r="B143" s="83"/>
      <c r="C143" s="83"/>
      <c r="D143" s="83"/>
      <c r="E143" s="83"/>
      <c r="F143" s="83"/>
      <c r="G143" s="83"/>
      <c r="H143" s="83"/>
      <c r="I143" s="83"/>
      <c r="J143" s="83"/>
      <c r="K143" s="83"/>
      <c r="L143" s="83"/>
      <c r="M143" s="83"/>
      <c r="N143" s="83"/>
      <c r="O143" s="83"/>
      <c r="P143" s="83"/>
      <c r="Q143" s="83"/>
      <c r="R143" s="83"/>
      <c r="S143" s="83"/>
      <c r="T143" s="83"/>
      <c r="U143" s="83"/>
      <c r="V143" s="83"/>
      <c r="W143" s="83"/>
      <c r="X143" s="83"/>
      <c r="Y143" s="83"/>
      <c r="Z143" s="83"/>
      <c r="AA143" s="83"/>
      <c r="AB143" s="83"/>
      <c r="AC143" s="83"/>
      <c r="AD143" s="83"/>
      <c r="AE143" s="83"/>
      <c r="AF143" s="83"/>
      <c r="AG143" s="83"/>
      <c r="AH143" s="83"/>
      <c r="AI143" s="83"/>
      <c r="AJ143" s="83"/>
      <c r="AK143" s="83"/>
      <c r="AL143" s="83"/>
      <c r="AM143" s="83"/>
      <c r="AN143" s="83"/>
      <c r="AO143" s="83"/>
      <c r="AP143" s="83"/>
      <c r="AQ143" s="83"/>
      <c r="AR143" s="83"/>
      <c r="AS143" s="83"/>
      <c r="AT143" s="83"/>
      <c r="AU143" s="83"/>
      <c r="AV143" s="83"/>
      <c r="AW143" s="83"/>
      <c r="AX143" s="83"/>
      <c r="AY143" s="83"/>
      <c r="AZ143" s="83"/>
      <c r="BA143" s="83"/>
      <c r="BB143" s="83"/>
      <c r="BC143" s="83"/>
      <c r="BD143" s="83"/>
      <c r="BE143" s="83"/>
      <c r="BF143" s="83"/>
      <c r="BG143" s="83"/>
      <c r="BH143" s="83"/>
    </row>
    <row r="144" spans="1:60" x14ac:dyDescent="0.25">
      <c r="A144" s="83"/>
      <c r="B144" s="83"/>
      <c r="C144" s="83"/>
      <c r="D144" s="83"/>
      <c r="E144" s="83"/>
      <c r="F144" s="83"/>
      <c r="G144" s="83"/>
      <c r="H144" s="83"/>
      <c r="I144" s="83"/>
      <c r="J144" s="83"/>
      <c r="K144" s="83"/>
      <c r="L144" s="83"/>
      <c r="M144" s="83"/>
      <c r="N144" s="83"/>
      <c r="O144" s="83"/>
      <c r="P144" s="83"/>
      <c r="Q144" s="83"/>
      <c r="R144" s="83"/>
      <c r="S144" s="83"/>
      <c r="T144" s="83"/>
      <c r="U144" s="83"/>
      <c r="V144" s="83"/>
      <c r="W144" s="83"/>
      <c r="X144" s="83"/>
      <c r="Y144" s="83"/>
      <c r="Z144" s="83"/>
      <c r="AA144" s="83"/>
      <c r="AB144" s="83"/>
      <c r="AC144" s="83"/>
      <c r="AD144" s="83"/>
      <c r="AE144" s="83"/>
      <c r="AF144" s="83"/>
      <c r="AG144" s="83"/>
      <c r="AH144" s="83"/>
      <c r="AI144" s="83"/>
      <c r="AJ144" s="83"/>
      <c r="AK144" s="83"/>
      <c r="AL144" s="83"/>
      <c r="AM144" s="83"/>
      <c r="AN144" s="83"/>
      <c r="AO144" s="83"/>
      <c r="AP144" s="83"/>
      <c r="AQ144" s="83"/>
      <c r="AR144" s="83"/>
      <c r="AS144" s="83"/>
      <c r="AT144" s="83"/>
      <c r="AU144" s="83"/>
      <c r="AV144" s="83"/>
      <c r="AW144" s="83"/>
      <c r="AX144" s="83"/>
      <c r="AY144" s="83"/>
      <c r="AZ144" s="83"/>
      <c r="BA144" s="83"/>
      <c r="BB144" s="83"/>
      <c r="BC144" s="83"/>
      <c r="BD144" s="83"/>
      <c r="BE144" s="83"/>
      <c r="BF144" s="83"/>
      <c r="BG144" s="83"/>
      <c r="BH144" s="83"/>
    </row>
    <row r="145" spans="1:60" x14ac:dyDescent="0.25">
      <c r="A145" s="83"/>
      <c r="B145" s="83"/>
      <c r="C145" s="83"/>
      <c r="D145" s="83"/>
      <c r="E145" s="83"/>
      <c r="F145" s="83"/>
      <c r="G145" s="83"/>
      <c r="H145" s="83"/>
      <c r="I145" s="83"/>
      <c r="J145" s="83"/>
      <c r="K145" s="83"/>
      <c r="L145" s="83"/>
      <c r="M145" s="83"/>
      <c r="N145" s="83"/>
      <c r="O145" s="83"/>
      <c r="P145" s="83"/>
      <c r="Q145" s="83"/>
      <c r="R145" s="83"/>
      <c r="S145" s="83"/>
      <c r="T145" s="83"/>
      <c r="U145" s="83"/>
      <c r="V145" s="83"/>
      <c r="W145" s="83"/>
      <c r="X145" s="83"/>
      <c r="Y145" s="83"/>
      <c r="Z145" s="83"/>
      <c r="AA145" s="83"/>
      <c r="AB145" s="83"/>
      <c r="AC145" s="83"/>
      <c r="AD145" s="83"/>
      <c r="AE145" s="83"/>
      <c r="AF145" s="83"/>
      <c r="AG145" s="83"/>
      <c r="AH145" s="83"/>
      <c r="AI145" s="83"/>
      <c r="AJ145" s="83"/>
      <c r="AK145" s="83"/>
      <c r="AL145" s="83"/>
      <c r="AM145" s="83"/>
      <c r="AN145" s="83"/>
      <c r="AO145" s="83"/>
      <c r="AP145" s="83"/>
      <c r="AQ145" s="83"/>
      <c r="AR145" s="83"/>
      <c r="AS145" s="83"/>
      <c r="AT145" s="83"/>
      <c r="AU145" s="83"/>
      <c r="AV145" s="83"/>
      <c r="AW145" s="83"/>
      <c r="AX145" s="83"/>
      <c r="AY145" s="83"/>
      <c r="AZ145" s="83"/>
      <c r="BA145" s="83"/>
      <c r="BB145" s="83"/>
      <c r="BC145" s="83"/>
      <c r="BD145" s="83"/>
      <c r="BE145" s="83"/>
      <c r="BF145" s="83"/>
      <c r="BG145" s="83"/>
      <c r="BH145" s="83"/>
    </row>
    <row r="146" spans="1:60" x14ac:dyDescent="0.25">
      <c r="A146" s="83"/>
      <c r="B146" s="83"/>
      <c r="C146" s="83"/>
      <c r="D146" s="83"/>
      <c r="E146" s="83"/>
      <c r="F146" s="83"/>
      <c r="G146" s="83"/>
      <c r="H146" s="83"/>
      <c r="I146" s="83"/>
      <c r="J146" s="83"/>
      <c r="K146" s="83"/>
      <c r="L146" s="83"/>
      <c r="M146" s="83"/>
      <c r="N146" s="83"/>
      <c r="O146" s="83"/>
      <c r="P146" s="83"/>
      <c r="Q146" s="83"/>
      <c r="R146" s="83"/>
      <c r="S146" s="83"/>
      <c r="T146" s="83"/>
      <c r="U146" s="83"/>
      <c r="V146" s="83"/>
      <c r="W146" s="83"/>
      <c r="X146" s="83"/>
      <c r="Y146" s="83"/>
      <c r="Z146" s="83"/>
      <c r="AA146" s="83"/>
      <c r="AB146" s="83"/>
      <c r="AC146" s="83"/>
      <c r="AD146" s="83"/>
      <c r="AE146" s="83"/>
      <c r="AF146" s="83"/>
      <c r="AG146" s="83"/>
      <c r="AH146" s="83"/>
      <c r="AI146" s="83"/>
      <c r="AJ146" s="83"/>
      <c r="AK146" s="83"/>
      <c r="AL146" s="83"/>
      <c r="AM146" s="83"/>
      <c r="AN146" s="83"/>
      <c r="AO146" s="83"/>
      <c r="AP146" s="83"/>
      <c r="AQ146" s="83"/>
      <c r="AR146" s="83"/>
      <c r="AS146" s="83"/>
      <c r="AT146" s="83"/>
      <c r="AU146" s="83"/>
      <c r="AV146" s="83"/>
      <c r="AW146" s="83"/>
      <c r="AX146" s="83"/>
      <c r="AY146" s="83"/>
      <c r="AZ146" s="83"/>
      <c r="BA146" s="83"/>
      <c r="BB146" s="83"/>
      <c r="BC146" s="83"/>
      <c r="BD146" s="83"/>
      <c r="BE146" s="83"/>
      <c r="BF146" s="83"/>
      <c r="BG146" s="83"/>
      <c r="BH146" s="83"/>
    </row>
    <row r="147" spans="1:60" x14ac:dyDescent="0.25">
      <c r="A147" s="83"/>
      <c r="B147" s="83"/>
      <c r="C147" s="83"/>
      <c r="D147" s="83"/>
      <c r="E147" s="83"/>
      <c r="F147" s="83"/>
      <c r="G147" s="83"/>
      <c r="H147" s="83"/>
      <c r="I147" s="83"/>
      <c r="J147" s="83"/>
      <c r="K147" s="83"/>
      <c r="L147" s="83"/>
      <c r="M147" s="83"/>
      <c r="N147" s="83"/>
      <c r="O147" s="83"/>
      <c r="P147" s="83"/>
      <c r="Q147" s="83"/>
      <c r="R147" s="83"/>
      <c r="S147" s="83"/>
      <c r="T147" s="83"/>
      <c r="U147" s="83"/>
      <c r="V147" s="83"/>
      <c r="W147" s="83"/>
      <c r="X147" s="83"/>
      <c r="Y147" s="83"/>
      <c r="Z147" s="83"/>
      <c r="AA147" s="83"/>
      <c r="AB147" s="83"/>
      <c r="AC147" s="83"/>
      <c r="AD147" s="83"/>
      <c r="AE147" s="83"/>
      <c r="AF147" s="83"/>
      <c r="AG147" s="83"/>
      <c r="AH147" s="83"/>
      <c r="AI147" s="83"/>
      <c r="AJ147" s="83"/>
      <c r="AK147" s="83"/>
      <c r="AL147" s="83"/>
      <c r="AM147" s="83"/>
      <c r="AN147" s="83"/>
      <c r="AO147" s="83"/>
      <c r="AP147" s="83"/>
      <c r="AQ147" s="83"/>
      <c r="AR147" s="83"/>
      <c r="AS147" s="83"/>
      <c r="AT147" s="83"/>
      <c r="AU147" s="83"/>
      <c r="AV147" s="83"/>
      <c r="AW147" s="83"/>
      <c r="AX147" s="83"/>
      <c r="AY147" s="83"/>
      <c r="AZ147" s="83"/>
      <c r="BA147" s="83"/>
      <c r="BB147" s="83"/>
      <c r="BC147" s="83"/>
      <c r="BD147" s="83"/>
      <c r="BE147" s="83"/>
      <c r="BF147" s="83"/>
      <c r="BG147" s="83"/>
      <c r="BH147" s="83"/>
    </row>
    <row r="148" spans="1:60" x14ac:dyDescent="0.25">
      <c r="A148" s="83"/>
      <c r="B148" s="83"/>
      <c r="C148" s="83"/>
      <c r="D148" s="83"/>
      <c r="E148" s="83"/>
      <c r="F148" s="83"/>
      <c r="G148" s="83"/>
      <c r="H148" s="83"/>
      <c r="I148" s="83"/>
      <c r="J148" s="83"/>
      <c r="K148" s="83"/>
      <c r="L148" s="83"/>
      <c r="M148" s="83"/>
      <c r="N148" s="83"/>
      <c r="O148" s="83"/>
      <c r="P148" s="83"/>
      <c r="Q148" s="83"/>
      <c r="R148" s="83"/>
      <c r="S148" s="83"/>
      <c r="T148" s="83"/>
      <c r="U148" s="83"/>
      <c r="V148" s="83"/>
      <c r="W148" s="83"/>
      <c r="X148" s="83"/>
      <c r="Y148" s="83"/>
      <c r="Z148" s="83"/>
      <c r="AA148" s="83"/>
      <c r="AB148" s="83"/>
      <c r="AC148" s="83"/>
      <c r="AD148" s="83"/>
      <c r="AE148" s="83"/>
      <c r="AF148" s="83"/>
      <c r="AG148" s="83"/>
      <c r="AH148" s="83"/>
      <c r="AI148" s="83"/>
      <c r="AJ148" s="83"/>
      <c r="AK148" s="83"/>
      <c r="AL148" s="83"/>
      <c r="AM148" s="83"/>
      <c r="AN148" s="83"/>
      <c r="AO148" s="83"/>
      <c r="AP148" s="83"/>
      <c r="AQ148" s="83"/>
      <c r="AR148" s="83"/>
      <c r="AS148" s="83"/>
      <c r="AT148" s="83"/>
      <c r="AU148" s="83"/>
      <c r="AV148" s="83"/>
      <c r="AW148" s="83"/>
      <c r="AX148" s="83"/>
      <c r="AY148" s="83"/>
      <c r="AZ148" s="83"/>
      <c r="BA148" s="83"/>
      <c r="BB148" s="83"/>
      <c r="BC148" s="83"/>
      <c r="BD148" s="83"/>
      <c r="BE148" s="83"/>
      <c r="BF148" s="83"/>
      <c r="BG148" s="83"/>
      <c r="BH148" s="83"/>
    </row>
    <row r="149" spans="1:60" x14ac:dyDescent="0.25">
      <c r="A149" s="83"/>
      <c r="B149" s="83"/>
      <c r="C149" s="83"/>
      <c r="D149" s="83"/>
      <c r="E149" s="83"/>
      <c r="F149" s="83"/>
      <c r="G149" s="83"/>
      <c r="H149" s="83"/>
      <c r="I149" s="83"/>
      <c r="J149" s="83"/>
      <c r="K149" s="83"/>
      <c r="L149" s="83"/>
      <c r="M149" s="83"/>
      <c r="N149" s="83"/>
      <c r="O149" s="83"/>
      <c r="P149" s="83"/>
      <c r="Q149" s="83"/>
      <c r="R149" s="83"/>
      <c r="S149" s="83"/>
      <c r="T149" s="83"/>
      <c r="U149" s="83"/>
      <c r="V149" s="83"/>
      <c r="W149" s="83"/>
      <c r="X149" s="83"/>
      <c r="Y149" s="83"/>
      <c r="Z149" s="83"/>
      <c r="AA149" s="83"/>
      <c r="AB149" s="83"/>
      <c r="AC149" s="83"/>
      <c r="AD149" s="83"/>
      <c r="AE149" s="83"/>
      <c r="AF149" s="83"/>
      <c r="AG149" s="83"/>
      <c r="AH149" s="83"/>
      <c r="AI149" s="83"/>
      <c r="AJ149" s="83"/>
      <c r="AK149" s="83"/>
      <c r="AL149" s="83"/>
      <c r="AM149" s="83"/>
      <c r="AN149" s="83"/>
      <c r="AO149" s="83"/>
      <c r="AP149" s="83"/>
      <c r="AQ149" s="83"/>
      <c r="AR149" s="83"/>
      <c r="AS149" s="83"/>
      <c r="AT149" s="83"/>
      <c r="AU149" s="83"/>
      <c r="AV149" s="83"/>
      <c r="AW149" s="83"/>
      <c r="AX149" s="83"/>
      <c r="AY149" s="83"/>
      <c r="AZ149" s="83"/>
      <c r="BA149" s="83"/>
      <c r="BB149" s="83"/>
      <c r="BC149" s="83"/>
      <c r="BD149" s="83"/>
      <c r="BE149" s="83"/>
      <c r="BF149" s="83"/>
      <c r="BG149" s="83"/>
      <c r="BH149" s="83"/>
    </row>
    <row r="150" spans="1:60" x14ac:dyDescent="0.25">
      <c r="A150" s="83"/>
      <c r="B150" s="83"/>
      <c r="C150" s="83"/>
      <c r="D150" s="83"/>
      <c r="E150" s="83"/>
      <c r="F150" s="83"/>
      <c r="G150" s="83"/>
      <c r="H150" s="83"/>
      <c r="I150" s="83"/>
      <c r="J150" s="83"/>
      <c r="K150" s="83"/>
      <c r="L150" s="83"/>
      <c r="M150" s="83"/>
      <c r="N150" s="83"/>
      <c r="O150" s="83"/>
      <c r="P150" s="83"/>
      <c r="Q150" s="83"/>
      <c r="R150" s="83"/>
      <c r="S150" s="83"/>
      <c r="T150" s="83"/>
      <c r="U150" s="83"/>
      <c r="V150" s="83"/>
      <c r="W150" s="83"/>
      <c r="X150" s="83"/>
      <c r="Y150" s="83"/>
      <c r="Z150" s="83"/>
      <c r="AA150" s="83"/>
      <c r="AB150" s="83"/>
      <c r="AC150" s="83"/>
      <c r="AD150" s="83"/>
      <c r="AE150" s="83"/>
      <c r="AF150" s="83"/>
      <c r="AG150" s="83"/>
      <c r="AH150" s="83"/>
      <c r="AI150" s="83"/>
      <c r="AJ150" s="83"/>
      <c r="AK150" s="83"/>
      <c r="AL150" s="83"/>
      <c r="AM150" s="83"/>
      <c r="AN150" s="83"/>
      <c r="AO150" s="83"/>
      <c r="AP150" s="83"/>
      <c r="AQ150" s="83"/>
      <c r="AR150" s="83"/>
      <c r="AS150" s="83"/>
      <c r="AT150" s="83"/>
      <c r="AU150" s="83"/>
      <c r="AV150" s="83"/>
      <c r="AW150" s="83"/>
      <c r="AX150" s="83"/>
      <c r="AY150" s="83"/>
      <c r="AZ150" s="83"/>
      <c r="BA150" s="83"/>
      <c r="BB150" s="83"/>
      <c r="BC150" s="83"/>
      <c r="BD150" s="83"/>
      <c r="BE150" s="83"/>
      <c r="BF150" s="83"/>
      <c r="BG150" s="83"/>
      <c r="BH150" s="83"/>
    </row>
    <row r="151" spans="1:60" x14ac:dyDescent="0.25">
      <c r="A151" s="83"/>
      <c r="B151" s="83"/>
      <c r="C151" s="83"/>
      <c r="D151" s="83"/>
      <c r="E151" s="83"/>
      <c r="F151" s="83"/>
      <c r="G151" s="83"/>
      <c r="H151" s="83"/>
      <c r="I151" s="83"/>
      <c r="J151" s="83"/>
      <c r="K151" s="83"/>
      <c r="L151" s="83"/>
      <c r="M151" s="83"/>
      <c r="N151" s="83"/>
      <c r="O151" s="83"/>
      <c r="P151" s="83"/>
      <c r="Q151" s="83"/>
      <c r="R151" s="83"/>
      <c r="S151" s="83"/>
      <c r="T151" s="83"/>
      <c r="U151" s="83"/>
      <c r="V151" s="83"/>
      <c r="W151" s="83"/>
      <c r="X151" s="83"/>
      <c r="Y151" s="83"/>
      <c r="Z151" s="83"/>
      <c r="AA151" s="83"/>
      <c r="AB151" s="83"/>
      <c r="AC151" s="83"/>
      <c r="AD151" s="83"/>
      <c r="AE151" s="83"/>
      <c r="AF151" s="83"/>
      <c r="AG151" s="83"/>
      <c r="AH151" s="83"/>
      <c r="AI151" s="83"/>
      <c r="AJ151" s="83"/>
      <c r="AK151" s="83"/>
      <c r="AL151" s="83"/>
      <c r="AM151" s="83"/>
      <c r="AN151" s="83"/>
      <c r="AO151" s="83"/>
      <c r="AP151" s="83"/>
      <c r="AQ151" s="83"/>
      <c r="AR151" s="83"/>
      <c r="AS151" s="83"/>
      <c r="AT151" s="83"/>
      <c r="AU151" s="83"/>
      <c r="AV151" s="83"/>
      <c r="AW151" s="83"/>
      <c r="AX151" s="83"/>
      <c r="AY151" s="83"/>
      <c r="AZ151" s="83"/>
      <c r="BA151" s="83"/>
      <c r="BB151" s="83"/>
      <c r="BC151" s="83"/>
      <c r="BD151" s="83"/>
      <c r="BE151" s="83"/>
      <c r="BF151" s="83"/>
      <c r="BG151" s="83"/>
      <c r="BH151" s="83"/>
    </row>
    <row r="152" spans="1:60" x14ac:dyDescent="0.25">
      <c r="A152" s="83"/>
      <c r="B152" s="83"/>
      <c r="C152" s="83"/>
      <c r="D152" s="83"/>
      <c r="E152" s="83"/>
      <c r="F152" s="83"/>
      <c r="G152" s="83"/>
      <c r="H152" s="83"/>
      <c r="I152" s="83"/>
      <c r="J152" s="83"/>
      <c r="K152" s="83"/>
      <c r="L152" s="83"/>
      <c r="M152" s="83"/>
      <c r="N152" s="83"/>
      <c r="O152" s="83"/>
      <c r="P152" s="83"/>
      <c r="Q152" s="83"/>
      <c r="R152" s="83"/>
      <c r="S152" s="83"/>
      <c r="T152" s="83"/>
      <c r="U152" s="83"/>
      <c r="V152" s="83"/>
      <c r="W152" s="83"/>
      <c r="X152" s="83"/>
      <c r="Y152" s="83"/>
      <c r="Z152" s="83"/>
      <c r="AA152" s="83"/>
      <c r="AB152" s="83"/>
      <c r="AC152" s="83"/>
      <c r="AD152" s="83"/>
      <c r="AE152" s="83"/>
      <c r="AF152" s="83"/>
      <c r="AG152" s="83"/>
      <c r="AH152" s="83"/>
      <c r="AI152" s="83"/>
      <c r="AJ152" s="83"/>
      <c r="AK152" s="83"/>
      <c r="AL152" s="83"/>
      <c r="AM152" s="83"/>
      <c r="AN152" s="83"/>
      <c r="AO152" s="83"/>
      <c r="AP152" s="83"/>
      <c r="AQ152" s="83"/>
      <c r="AR152" s="83"/>
      <c r="AS152" s="83"/>
      <c r="AT152" s="83"/>
      <c r="AU152" s="83"/>
      <c r="AV152" s="83"/>
      <c r="AW152" s="83"/>
      <c r="AX152" s="83"/>
      <c r="AY152" s="83"/>
      <c r="AZ152" s="83"/>
      <c r="BA152" s="83"/>
      <c r="BB152" s="83"/>
      <c r="BC152" s="83"/>
      <c r="BD152" s="83"/>
      <c r="BE152" s="83"/>
      <c r="BF152" s="83"/>
      <c r="BG152" s="83"/>
      <c r="BH152" s="83"/>
    </row>
    <row r="153" spans="1:60" x14ac:dyDescent="0.25">
      <c r="A153" s="83"/>
      <c r="B153" s="83"/>
      <c r="C153" s="83"/>
      <c r="D153" s="83"/>
      <c r="E153" s="83"/>
      <c r="F153" s="83"/>
      <c r="G153" s="83"/>
      <c r="H153" s="83"/>
      <c r="I153" s="83"/>
      <c r="J153" s="83"/>
      <c r="K153" s="83"/>
      <c r="L153" s="83"/>
      <c r="M153" s="83"/>
      <c r="N153" s="83"/>
      <c r="O153" s="83"/>
      <c r="P153" s="83"/>
      <c r="Q153" s="83"/>
      <c r="R153" s="83"/>
      <c r="S153" s="83"/>
      <c r="T153" s="83"/>
      <c r="U153" s="83"/>
      <c r="V153" s="83"/>
      <c r="W153" s="83"/>
      <c r="X153" s="83"/>
      <c r="Y153" s="83"/>
      <c r="Z153" s="83"/>
      <c r="AA153" s="83"/>
      <c r="AB153" s="83"/>
      <c r="AC153" s="83"/>
      <c r="AD153" s="83"/>
      <c r="AE153" s="83"/>
      <c r="AF153" s="83"/>
      <c r="AG153" s="83"/>
      <c r="AH153" s="83"/>
      <c r="AI153" s="83"/>
      <c r="AJ153" s="83"/>
      <c r="AK153" s="83"/>
      <c r="AL153" s="83"/>
      <c r="AM153" s="83"/>
      <c r="AN153" s="83"/>
      <c r="AO153" s="83"/>
      <c r="AP153" s="83"/>
      <c r="AQ153" s="83"/>
      <c r="AR153" s="83"/>
      <c r="AS153" s="83"/>
      <c r="AT153" s="83"/>
      <c r="AU153" s="83"/>
      <c r="AV153" s="83"/>
      <c r="AW153" s="83"/>
      <c r="AX153" s="83"/>
      <c r="AY153" s="83"/>
      <c r="AZ153" s="83"/>
      <c r="BA153" s="83"/>
      <c r="BB153" s="83"/>
      <c r="BC153" s="83"/>
      <c r="BD153" s="83"/>
      <c r="BE153" s="83"/>
      <c r="BF153" s="83"/>
      <c r="BG153" s="83"/>
      <c r="BH153" s="83"/>
    </row>
    <row r="154" spans="1:60" x14ac:dyDescent="0.25">
      <c r="A154" s="83"/>
      <c r="B154" s="83"/>
      <c r="C154" s="83"/>
      <c r="D154" s="83"/>
      <c r="E154" s="83"/>
      <c r="F154" s="83"/>
      <c r="G154" s="83"/>
      <c r="H154" s="83"/>
      <c r="I154" s="83"/>
      <c r="J154" s="83"/>
      <c r="K154" s="83"/>
      <c r="L154" s="83"/>
      <c r="M154" s="83"/>
      <c r="N154" s="83"/>
      <c r="O154" s="83"/>
      <c r="P154" s="83"/>
      <c r="Q154" s="83"/>
      <c r="R154" s="83"/>
      <c r="S154" s="83"/>
      <c r="T154" s="83"/>
      <c r="U154" s="83"/>
      <c r="V154" s="83"/>
      <c r="W154" s="83"/>
      <c r="X154" s="83"/>
      <c r="Y154" s="83"/>
      <c r="Z154" s="83"/>
      <c r="AA154" s="83"/>
      <c r="AB154" s="83"/>
      <c r="AC154" s="83"/>
      <c r="AD154" s="83"/>
      <c r="AE154" s="83"/>
      <c r="AF154" s="83"/>
      <c r="AG154" s="83"/>
      <c r="AH154" s="83"/>
      <c r="AI154" s="83"/>
      <c r="AJ154" s="83"/>
      <c r="AK154" s="83"/>
      <c r="AL154" s="83"/>
      <c r="AM154" s="83"/>
      <c r="AN154" s="83"/>
      <c r="AO154" s="83"/>
      <c r="AP154" s="83"/>
      <c r="AQ154" s="83"/>
      <c r="AR154" s="83"/>
      <c r="AS154" s="83"/>
      <c r="AT154" s="83"/>
      <c r="AU154" s="83"/>
      <c r="AV154" s="83"/>
      <c r="AW154" s="83"/>
      <c r="AX154" s="83"/>
      <c r="AY154" s="83"/>
      <c r="AZ154" s="83"/>
      <c r="BA154" s="83"/>
      <c r="BB154" s="83"/>
      <c r="BC154" s="83"/>
      <c r="BD154" s="83"/>
      <c r="BE154" s="83"/>
      <c r="BF154" s="83"/>
      <c r="BG154" s="83"/>
      <c r="BH154" s="83"/>
    </row>
    <row r="155" spans="1:60" x14ac:dyDescent="0.25">
      <c r="A155" s="83"/>
      <c r="B155" s="83"/>
      <c r="C155" s="83"/>
      <c r="D155" s="83"/>
      <c r="E155" s="83"/>
      <c r="F155" s="83"/>
      <c r="G155" s="83"/>
      <c r="H155" s="83"/>
      <c r="I155" s="83"/>
      <c r="J155" s="83"/>
      <c r="K155" s="83"/>
      <c r="L155" s="83"/>
      <c r="M155" s="83"/>
      <c r="N155" s="83"/>
      <c r="O155" s="83"/>
      <c r="P155" s="83"/>
      <c r="Q155" s="83"/>
      <c r="R155" s="83"/>
      <c r="S155" s="83"/>
      <c r="T155" s="83"/>
      <c r="U155" s="83"/>
      <c r="V155" s="83"/>
      <c r="W155" s="83"/>
      <c r="X155" s="83"/>
      <c r="Y155" s="83"/>
      <c r="Z155" s="83"/>
      <c r="AA155" s="83"/>
      <c r="AB155" s="83"/>
      <c r="AC155" s="83"/>
      <c r="AD155" s="83"/>
      <c r="AE155" s="83"/>
      <c r="AF155" s="83"/>
      <c r="AG155" s="83"/>
      <c r="AH155" s="83"/>
      <c r="AI155" s="83"/>
      <c r="AJ155" s="83"/>
      <c r="AK155" s="83"/>
      <c r="AL155" s="83"/>
      <c r="AM155" s="83"/>
      <c r="AN155" s="83"/>
      <c r="AO155" s="83"/>
      <c r="AP155" s="83"/>
      <c r="AQ155" s="83"/>
      <c r="AR155" s="83"/>
      <c r="AS155" s="83"/>
      <c r="AT155" s="83"/>
      <c r="AU155" s="83"/>
      <c r="AV155" s="83"/>
      <c r="AW155" s="83"/>
      <c r="AX155" s="83"/>
      <c r="AY155" s="83"/>
      <c r="AZ155" s="83"/>
      <c r="BA155" s="83"/>
      <c r="BB155" s="83"/>
      <c r="BC155" s="83"/>
      <c r="BD155" s="83"/>
      <c r="BE155" s="83"/>
      <c r="BF155" s="83"/>
      <c r="BG155" s="83"/>
      <c r="BH155" s="83"/>
    </row>
    <row r="156" spans="1:60" x14ac:dyDescent="0.25">
      <c r="A156" s="83"/>
      <c r="B156" s="83"/>
      <c r="C156" s="83"/>
      <c r="D156" s="83"/>
      <c r="E156" s="83"/>
      <c r="F156" s="83"/>
      <c r="G156" s="83"/>
      <c r="H156" s="83"/>
      <c r="I156" s="83"/>
      <c r="J156" s="83"/>
      <c r="K156" s="83"/>
      <c r="L156" s="83"/>
      <c r="M156" s="83"/>
      <c r="N156" s="83"/>
      <c r="O156" s="83"/>
      <c r="P156" s="83"/>
      <c r="Q156" s="83"/>
      <c r="R156" s="83"/>
      <c r="S156" s="83"/>
      <c r="T156" s="83"/>
      <c r="U156" s="83"/>
      <c r="V156" s="83"/>
      <c r="W156" s="83"/>
      <c r="X156" s="83"/>
      <c r="Y156" s="83"/>
      <c r="Z156" s="83"/>
      <c r="AA156" s="83"/>
      <c r="AB156" s="83"/>
      <c r="AC156" s="83"/>
      <c r="AD156" s="83"/>
      <c r="AE156" s="83"/>
      <c r="AF156" s="83"/>
      <c r="AG156" s="83"/>
      <c r="AH156" s="83"/>
      <c r="AI156" s="83"/>
      <c r="AJ156" s="83"/>
      <c r="AK156" s="83"/>
      <c r="AL156" s="83"/>
      <c r="AM156" s="83"/>
      <c r="AN156" s="83"/>
      <c r="AO156" s="83"/>
      <c r="AP156" s="83"/>
      <c r="AQ156" s="83"/>
      <c r="AR156" s="83"/>
      <c r="AS156" s="83"/>
      <c r="AT156" s="83"/>
      <c r="AU156" s="83"/>
      <c r="AV156" s="83"/>
      <c r="AW156" s="83"/>
      <c r="AX156" s="83"/>
      <c r="AY156" s="83"/>
      <c r="AZ156" s="83"/>
      <c r="BA156" s="83"/>
      <c r="BB156" s="83"/>
      <c r="BC156" s="83"/>
      <c r="BD156" s="83"/>
      <c r="BE156" s="83"/>
      <c r="BF156" s="83"/>
      <c r="BG156" s="83"/>
      <c r="BH156" s="83"/>
    </row>
    <row r="157" spans="1:60" x14ac:dyDescent="0.25">
      <c r="A157" s="83"/>
      <c r="B157" s="83"/>
      <c r="C157" s="83"/>
      <c r="D157" s="83"/>
      <c r="E157" s="83"/>
      <c r="F157" s="83"/>
      <c r="G157" s="83"/>
      <c r="H157" s="83"/>
      <c r="I157" s="83"/>
      <c r="J157" s="83"/>
      <c r="K157" s="83"/>
      <c r="L157" s="83"/>
      <c r="M157" s="83"/>
      <c r="N157" s="83"/>
      <c r="O157" s="83"/>
      <c r="P157" s="83"/>
      <c r="Q157" s="83"/>
      <c r="R157" s="83"/>
      <c r="S157" s="83"/>
      <c r="T157" s="83"/>
      <c r="U157" s="83"/>
      <c r="V157" s="83"/>
      <c r="W157" s="83"/>
      <c r="X157" s="83"/>
      <c r="Y157" s="83"/>
      <c r="Z157" s="83"/>
      <c r="AA157" s="83"/>
      <c r="AB157" s="83"/>
      <c r="AC157" s="83"/>
      <c r="AD157" s="83"/>
      <c r="AE157" s="83"/>
      <c r="AF157" s="83"/>
      <c r="AG157" s="83"/>
      <c r="AH157" s="83"/>
      <c r="AI157" s="83"/>
      <c r="AJ157" s="83"/>
      <c r="AK157" s="83"/>
      <c r="AL157" s="83"/>
      <c r="AM157" s="83"/>
      <c r="AN157" s="83"/>
      <c r="AO157" s="83"/>
      <c r="AP157" s="83"/>
      <c r="AQ157" s="83"/>
      <c r="AR157" s="83"/>
      <c r="AS157" s="83"/>
      <c r="AT157" s="83"/>
      <c r="AU157" s="83"/>
      <c r="AV157" s="83"/>
      <c r="AW157" s="83"/>
      <c r="AX157" s="83"/>
      <c r="AY157" s="83"/>
      <c r="AZ157" s="83"/>
      <c r="BA157" s="83"/>
      <c r="BB157" s="83"/>
      <c r="BC157" s="83"/>
      <c r="BD157" s="83"/>
      <c r="BE157" s="83"/>
      <c r="BF157" s="83"/>
      <c r="BG157" s="83"/>
      <c r="BH157" s="83"/>
    </row>
    <row r="158" spans="1:60" x14ac:dyDescent="0.25">
      <c r="A158" s="83"/>
      <c r="B158" s="83"/>
      <c r="C158" s="83"/>
      <c r="D158" s="83"/>
      <c r="E158" s="83"/>
      <c r="F158" s="83"/>
      <c r="G158" s="83"/>
      <c r="H158" s="83"/>
      <c r="I158" s="83"/>
      <c r="J158" s="83"/>
      <c r="K158" s="83"/>
      <c r="L158" s="83"/>
      <c r="M158" s="83"/>
      <c r="N158" s="83"/>
      <c r="O158" s="83"/>
      <c r="P158" s="83"/>
      <c r="Q158" s="83"/>
      <c r="R158" s="83"/>
      <c r="S158" s="83"/>
      <c r="T158" s="83"/>
      <c r="U158" s="83"/>
      <c r="V158" s="83"/>
      <c r="W158" s="83"/>
      <c r="X158" s="83"/>
      <c r="Y158" s="83"/>
      <c r="Z158" s="83"/>
      <c r="AA158" s="83"/>
      <c r="AB158" s="83"/>
      <c r="AC158" s="83"/>
      <c r="AD158" s="83"/>
      <c r="AE158" s="83"/>
      <c r="AF158" s="83"/>
      <c r="AG158" s="83"/>
      <c r="AH158" s="83"/>
      <c r="AI158" s="83"/>
      <c r="AJ158" s="83"/>
      <c r="AK158" s="83"/>
      <c r="AL158" s="83"/>
      <c r="AM158" s="83"/>
      <c r="AN158" s="83"/>
      <c r="AO158" s="83"/>
      <c r="AP158" s="83"/>
      <c r="AQ158" s="83"/>
      <c r="AR158" s="83"/>
      <c r="AS158" s="83"/>
      <c r="AT158" s="83"/>
      <c r="AU158" s="83"/>
      <c r="AV158" s="83"/>
      <c r="AW158" s="83"/>
      <c r="AX158" s="83"/>
      <c r="AY158" s="83"/>
      <c r="AZ158" s="83"/>
      <c r="BA158" s="83"/>
      <c r="BB158" s="83"/>
      <c r="BC158" s="83"/>
      <c r="BD158" s="83"/>
      <c r="BE158" s="83"/>
      <c r="BF158" s="83"/>
      <c r="BG158" s="83"/>
      <c r="BH158" s="83"/>
    </row>
    <row r="159" spans="1:60" x14ac:dyDescent="0.25">
      <c r="A159" s="83"/>
      <c r="B159" s="83"/>
      <c r="C159" s="83"/>
      <c r="D159" s="83"/>
      <c r="E159" s="83"/>
      <c r="F159" s="83"/>
      <c r="G159" s="83"/>
      <c r="H159" s="83"/>
      <c r="I159" s="83"/>
      <c r="J159" s="83"/>
      <c r="K159" s="83"/>
      <c r="L159" s="83"/>
      <c r="M159" s="83"/>
      <c r="N159" s="83"/>
      <c r="O159" s="83"/>
      <c r="P159" s="83"/>
      <c r="Q159" s="83"/>
      <c r="R159" s="83"/>
      <c r="S159" s="83"/>
      <c r="T159" s="83"/>
      <c r="U159" s="83"/>
      <c r="V159" s="83"/>
      <c r="W159" s="83"/>
      <c r="X159" s="83"/>
      <c r="Y159" s="83"/>
      <c r="Z159" s="83"/>
      <c r="AA159" s="83"/>
      <c r="AB159" s="83"/>
      <c r="AC159" s="83"/>
      <c r="AD159" s="83"/>
      <c r="AE159" s="83"/>
      <c r="AF159" s="83"/>
      <c r="AG159" s="83"/>
      <c r="AH159" s="83"/>
      <c r="AI159" s="83"/>
      <c r="AJ159" s="83"/>
      <c r="AK159" s="83"/>
      <c r="AL159" s="83"/>
      <c r="AM159" s="83"/>
      <c r="AN159" s="83"/>
      <c r="AO159" s="83"/>
      <c r="AP159" s="83"/>
      <c r="AQ159" s="83"/>
      <c r="AR159" s="83"/>
      <c r="AS159" s="83"/>
      <c r="AT159" s="83"/>
      <c r="AU159" s="83"/>
      <c r="AV159" s="83"/>
      <c r="AW159" s="83"/>
      <c r="AX159" s="83"/>
      <c r="AY159" s="83"/>
      <c r="AZ159" s="83"/>
      <c r="BA159" s="83"/>
      <c r="BB159" s="83"/>
      <c r="BC159" s="83"/>
      <c r="BD159" s="83"/>
      <c r="BE159" s="83"/>
      <c r="BF159" s="83"/>
      <c r="BG159" s="83"/>
      <c r="BH159" s="83"/>
    </row>
    <row r="160" spans="1:60" x14ac:dyDescent="0.25">
      <c r="A160" s="83"/>
      <c r="B160" s="83"/>
      <c r="C160" s="83"/>
      <c r="D160" s="83"/>
      <c r="E160" s="83"/>
      <c r="F160" s="83"/>
      <c r="G160" s="83"/>
      <c r="H160" s="83"/>
      <c r="I160" s="83"/>
      <c r="J160" s="83"/>
      <c r="K160" s="83"/>
      <c r="L160" s="83"/>
      <c r="M160" s="83"/>
      <c r="N160" s="83"/>
      <c r="O160" s="83"/>
      <c r="P160" s="83"/>
      <c r="Q160" s="83"/>
      <c r="R160" s="83"/>
      <c r="S160" s="83"/>
      <c r="T160" s="83"/>
      <c r="U160" s="83"/>
      <c r="V160" s="83"/>
      <c r="W160" s="83"/>
      <c r="X160" s="83"/>
      <c r="Y160" s="83"/>
      <c r="Z160" s="83"/>
      <c r="AA160" s="83"/>
      <c r="AB160" s="83"/>
      <c r="AC160" s="83"/>
      <c r="AD160" s="83"/>
      <c r="AE160" s="83"/>
      <c r="AF160" s="83"/>
      <c r="AG160" s="83"/>
      <c r="AH160" s="83"/>
      <c r="AI160" s="83"/>
      <c r="AJ160" s="83"/>
      <c r="AK160" s="83"/>
      <c r="AL160" s="83"/>
      <c r="AM160" s="83"/>
      <c r="AN160" s="83"/>
      <c r="AO160" s="83"/>
      <c r="AP160" s="83"/>
      <c r="AQ160" s="83"/>
      <c r="AR160" s="83"/>
      <c r="AS160" s="83"/>
      <c r="AT160" s="83"/>
      <c r="AU160" s="83"/>
      <c r="AV160" s="83"/>
      <c r="AW160" s="83"/>
      <c r="AX160" s="83"/>
      <c r="AY160" s="83"/>
      <c r="AZ160" s="83"/>
      <c r="BA160" s="83"/>
      <c r="BB160" s="83"/>
      <c r="BC160" s="83"/>
      <c r="BD160" s="83"/>
      <c r="BE160" s="83"/>
      <c r="BF160" s="83"/>
      <c r="BG160" s="83"/>
      <c r="BH160" s="83"/>
    </row>
    <row r="161" spans="1:60" x14ac:dyDescent="0.25">
      <c r="A161" s="83"/>
      <c r="B161" s="83"/>
      <c r="C161" s="83"/>
      <c r="D161" s="83"/>
      <c r="E161" s="83"/>
      <c r="F161" s="83"/>
      <c r="G161" s="83"/>
      <c r="H161" s="83"/>
      <c r="I161" s="83"/>
      <c r="J161" s="83"/>
      <c r="K161" s="83"/>
      <c r="L161" s="83"/>
      <c r="M161" s="83"/>
      <c r="N161" s="83"/>
      <c r="O161" s="83"/>
      <c r="P161" s="83"/>
      <c r="Q161" s="83"/>
      <c r="R161" s="83"/>
      <c r="S161" s="83"/>
      <c r="T161" s="83"/>
      <c r="U161" s="83"/>
      <c r="V161" s="83"/>
      <c r="W161" s="83"/>
      <c r="X161" s="83"/>
      <c r="Y161" s="83"/>
      <c r="Z161" s="83"/>
      <c r="AA161" s="83"/>
      <c r="AB161" s="83"/>
      <c r="AC161" s="83"/>
      <c r="AD161" s="83"/>
      <c r="AE161" s="83"/>
      <c r="AF161" s="83"/>
      <c r="AG161" s="83"/>
      <c r="AH161" s="83"/>
      <c r="AI161" s="83"/>
      <c r="AJ161" s="83"/>
      <c r="AK161" s="83"/>
      <c r="AL161" s="83"/>
      <c r="AM161" s="83"/>
      <c r="AN161" s="83"/>
      <c r="AO161" s="83"/>
      <c r="AP161" s="83"/>
      <c r="AQ161" s="83"/>
      <c r="AR161" s="83"/>
      <c r="AS161" s="83"/>
      <c r="AT161" s="83"/>
      <c r="AU161" s="83"/>
      <c r="AV161" s="83"/>
      <c r="AW161" s="83"/>
      <c r="AX161" s="83"/>
      <c r="AY161" s="83"/>
      <c r="AZ161" s="83"/>
      <c r="BA161" s="83"/>
      <c r="BB161" s="83"/>
      <c r="BC161" s="83"/>
      <c r="BD161" s="83"/>
      <c r="BE161" s="83"/>
      <c r="BF161" s="83"/>
      <c r="BG161" s="83"/>
      <c r="BH161" s="83"/>
    </row>
    <row r="162" spans="1:60" x14ac:dyDescent="0.25">
      <c r="A162" s="83"/>
      <c r="B162" s="83"/>
      <c r="C162" s="83"/>
      <c r="D162" s="83"/>
      <c r="E162" s="83"/>
      <c r="F162" s="83"/>
      <c r="G162" s="83"/>
      <c r="H162" s="83"/>
      <c r="I162" s="83"/>
      <c r="J162" s="83"/>
      <c r="K162" s="83"/>
      <c r="L162" s="83"/>
      <c r="M162" s="83"/>
      <c r="N162" s="83"/>
      <c r="O162" s="83"/>
      <c r="P162" s="83"/>
      <c r="Q162" s="83"/>
      <c r="R162" s="83"/>
      <c r="S162" s="83"/>
      <c r="T162" s="83"/>
      <c r="U162" s="83"/>
      <c r="V162" s="83"/>
      <c r="W162" s="83"/>
      <c r="X162" s="83"/>
      <c r="Y162" s="83"/>
      <c r="Z162" s="83"/>
      <c r="AA162" s="83"/>
      <c r="AB162" s="83"/>
      <c r="AC162" s="83"/>
      <c r="AD162" s="83"/>
      <c r="AE162" s="83"/>
      <c r="AF162" s="83"/>
      <c r="AG162" s="83"/>
      <c r="AH162" s="83"/>
      <c r="AI162" s="83"/>
      <c r="AJ162" s="83"/>
      <c r="AK162" s="83"/>
      <c r="AL162" s="83"/>
      <c r="AM162" s="83"/>
      <c r="AN162" s="83"/>
      <c r="AO162" s="83"/>
      <c r="AP162" s="83"/>
      <c r="AQ162" s="83"/>
      <c r="AR162" s="83"/>
      <c r="AS162" s="83"/>
      <c r="AT162" s="83"/>
      <c r="AU162" s="83"/>
      <c r="AV162" s="83"/>
      <c r="AW162" s="83"/>
      <c r="AX162" s="83"/>
      <c r="AY162" s="83"/>
      <c r="AZ162" s="83"/>
      <c r="BA162" s="83"/>
      <c r="BB162" s="83"/>
      <c r="BC162" s="83"/>
      <c r="BD162" s="83"/>
      <c r="BE162" s="83"/>
      <c r="BF162" s="83"/>
      <c r="BG162" s="83"/>
      <c r="BH162" s="83"/>
    </row>
    <row r="163" spans="1:60" x14ac:dyDescent="0.25">
      <c r="A163" s="83"/>
      <c r="B163" s="83"/>
      <c r="C163" s="83"/>
      <c r="D163" s="83"/>
      <c r="E163" s="83"/>
      <c r="F163" s="83"/>
      <c r="G163" s="83"/>
      <c r="H163" s="83"/>
      <c r="I163" s="83"/>
      <c r="J163" s="83"/>
      <c r="K163" s="83"/>
      <c r="L163" s="83"/>
      <c r="M163" s="83"/>
      <c r="N163" s="83"/>
      <c r="O163" s="83"/>
      <c r="P163" s="83"/>
      <c r="Q163" s="83"/>
      <c r="R163" s="83"/>
      <c r="S163" s="83"/>
      <c r="T163" s="83"/>
      <c r="U163" s="83"/>
      <c r="V163" s="83"/>
      <c r="W163" s="83"/>
      <c r="X163" s="83"/>
      <c r="Y163" s="83"/>
      <c r="Z163" s="83"/>
      <c r="AA163" s="83"/>
      <c r="AB163" s="83"/>
      <c r="AC163" s="83"/>
      <c r="AD163" s="83"/>
      <c r="AE163" s="83"/>
      <c r="AF163" s="83"/>
      <c r="AG163" s="83"/>
      <c r="AH163" s="83"/>
      <c r="AI163" s="83"/>
      <c r="AJ163" s="83"/>
      <c r="AK163" s="83"/>
      <c r="AL163" s="83"/>
      <c r="AM163" s="83"/>
      <c r="AN163" s="83"/>
      <c r="AO163" s="83"/>
      <c r="AP163" s="83"/>
      <c r="AQ163" s="83"/>
      <c r="AR163" s="83"/>
      <c r="AS163" s="83"/>
      <c r="AT163" s="83"/>
      <c r="AU163" s="83"/>
      <c r="AV163" s="83"/>
      <c r="AW163" s="83"/>
      <c r="AX163" s="83"/>
      <c r="AY163" s="83"/>
      <c r="AZ163" s="83"/>
      <c r="BA163" s="83"/>
      <c r="BB163" s="83"/>
      <c r="BC163" s="83"/>
      <c r="BD163" s="83"/>
      <c r="BE163" s="83"/>
      <c r="BF163" s="83"/>
      <c r="BG163" s="83"/>
      <c r="BH163" s="83"/>
    </row>
    <row r="164" spans="1:60" x14ac:dyDescent="0.25">
      <c r="A164" s="83"/>
      <c r="B164" s="83"/>
      <c r="C164" s="83"/>
      <c r="D164" s="83"/>
      <c r="E164" s="83"/>
      <c r="F164" s="83"/>
      <c r="G164" s="83"/>
      <c r="H164" s="83"/>
      <c r="I164" s="83"/>
      <c r="J164" s="83"/>
      <c r="K164" s="83"/>
      <c r="L164" s="83"/>
      <c r="M164" s="83"/>
      <c r="N164" s="83"/>
      <c r="O164" s="83"/>
      <c r="P164" s="83"/>
      <c r="Q164" s="83"/>
      <c r="R164" s="83"/>
      <c r="S164" s="83"/>
      <c r="T164" s="83"/>
      <c r="U164" s="83"/>
      <c r="V164" s="83"/>
      <c r="W164" s="83"/>
      <c r="X164" s="83"/>
      <c r="Y164" s="83"/>
      <c r="Z164" s="83"/>
      <c r="AA164" s="83"/>
      <c r="AB164" s="83"/>
      <c r="AC164" s="83"/>
      <c r="AD164" s="83"/>
      <c r="AE164" s="83"/>
      <c r="AF164" s="83"/>
      <c r="AG164" s="83"/>
      <c r="AH164" s="83"/>
      <c r="AI164" s="83"/>
      <c r="AJ164" s="83"/>
      <c r="AK164" s="83"/>
      <c r="AL164" s="83"/>
      <c r="AM164" s="83"/>
      <c r="AN164" s="83"/>
      <c r="AO164" s="83"/>
      <c r="AP164" s="83"/>
      <c r="AQ164" s="83"/>
      <c r="AR164" s="83"/>
      <c r="AS164" s="83"/>
      <c r="AT164" s="83"/>
      <c r="AU164" s="83"/>
      <c r="AV164" s="83"/>
      <c r="AW164" s="83"/>
      <c r="AX164" s="83"/>
      <c r="AY164" s="83"/>
      <c r="AZ164" s="83"/>
      <c r="BA164" s="83"/>
      <c r="BB164" s="83"/>
      <c r="BC164" s="83"/>
      <c r="BD164" s="83"/>
      <c r="BE164" s="83"/>
      <c r="BF164" s="83"/>
      <c r="BG164" s="83"/>
      <c r="BH164" s="83"/>
    </row>
    <row r="165" spans="1:60" x14ac:dyDescent="0.25">
      <c r="A165" s="83"/>
      <c r="B165" s="83"/>
      <c r="C165" s="83"/>
      <c r="D165" s="83"/>
      <c r="E165" s="83"/>
      <c r="F165" s="83"/>
      <c r="G165" s="83"/>
      <c r="H165" s="83"/>
      <c r="I165" s="83"/>
      <c r="J165" s="83"/>
      <c r="K165" s="83"/>
      <c r="L165" s="83"/>
      <c r="M165" s="83"/>
      <c r="N165" s="83"/>
      <c r="O165" s="83"/>
      <c r="P165" s="83"/>
      <c r="Q165" s="83"/>
      <c r="R165" s="83"/>
      <c r="S165" s="83"/>
      <c r="T165" s="83"/>
      <c r="U165" s="83"/>
      <c r="V165" s="83"/>
      <c r="W165" s="83"/>
      <c r="X165" s="83"/>
      <c r="Y165" s="83"/>
      <c r="Z165" s="83"/>
      <c r="AA165" s="83"/>
      <c r="AB165" s="83"/>
      <c r="AC165" s="83"/>
      <c r="AD165" s="83"/>
      <c r="AE165" s="83"/>
      <c r="AF165" s="83"/>
      <c r="AG165" s="83"/>
      <c r="AH165" s="83"/>
      <c r="AI165" s="83"/>
      <c r="AJ165" s="83"/>
      <c r="AK165" s="83"/>
      <c r="AL165" s="83"/>
      <c r="AM165" s="83"/>
      <c r="AN165" s="83"/>
      <c r="AO165" s="83"/>
      <c r="AP165" s="83"/>
      <c r="AQ165" s="83"/>
      <c r="AR165" s="83"/>
      <c r="AS165" s="83"/>
      <c r="AT165" s="83"/>
      <c r="AU165" s="83"/>
      <c r="AV165" s="83"/>
      <c r="AW165" s="83"/>
      <c r="AX165" s="83"/>
      <c r="AY165" s="83"/>
      <c r="AZ165" s="83"/>
      <c r="BA165" s="83"/>
      <c r="BB165" s="83"/>
      <c r="BC165" s="83"/>
      <c r="BD165" s="83"/>
      <c r="BE165" s="83"/>
      <c r="BF165" s="83"/>
      <c r="BG165" s="83"/>
      <c r="BH165" s="83"/>
    </row>
    <row r="166" spans="1:60" x14ac:dyDescent="0.25">
      <c r="A166" s="83"/>
      <c r="B166" s="83"/>
      <c r="C166" s="83"/>
      <c r="D166" s="83"/>
      <c r="E166" s="83"/>
      <c r="F166" s="83"/>
      <c r="G166" s="83"/>
      <c r="H166" s="83"/>
      <c r="I166" s="83"/>
      <c r="J166" s="83"/>
      <c r="K166" s="83"/>
      <c r="L166" s="83"/>
      <c r="M166" s="83"/>
      <c r="N166" s="83"/>
      <c r="O166" s="83"/>
      <c r="P166" s="83"/>
      <c r="Q166" s="83"/>
      <c r="R166" s="83"/>
      <c r="S166" s="83"/>
      <c r="T166" s="83"/>
      <c r="U166" s="83"/>
      <c r="V166" s="83"/>
      <c r="W166" s="83"/>
      <c r="X166" s="83"/>
      <c r="Y166" s="83"/>
      <c r="Z166" s="83"/>
      <c r="AA166" s="83"/>
      <c r="AB166" s="83"/>
      <c r="AC166" s="83"/>
      <c r="AD166" s="83"/>
      <c r="AE166" s="83"/>
      <c r="AF166" s="83"/>
      <c r="AG166" s="83"/>
      <c r="AH166" s="83"/>
      <c r="AI166" s="83"/>
      <c r="AJ166" s="83"/>
      <c r="AK166" s="83"/>
      <c r="AL166" s="83"/>
      <c r="AM166" s="83"/>
      <c r="AN166" s="83"/>
      <c r="AO166" s="83"/>
      <c r="AP166" s="83"/>
      <c r="AQ166" s="83"/>
      <c r="AR166" s="83"/>
      <c r="AS166" s="83"/>
      <c r="AT166" s="83"/>
      <c r="AU166" s="83"/>
      <c r="AV166" s="83"/>
      <c r="AW166" s="83"/>
      <c r="AX166" s="83"/>
      <c r="AY166" s="83"/>
      <c r="AZ166" s="83"/>
      <c r="BA166" s="83"/>
      <c r="BB166" s="83"/>
      <c r="BC166" s="83"/>
      <c r="BD166" s="83"/>
      <c r="BE166" s="83"/>
      <c r="BF166" s="83"/>
      <c r="BG166" s="83"/>
      <c r="BH166" s="83"/>
    </row>
    <row r="167" spans="1:60" x14ac:dyDescent="0.25">
      <c r="A167" s="83"/>
      <c r="B167" s="83"/>
      <c r="C167" s="83"/>
      <c r="D167" s="83"/>
      <c r="E167" s="83"/>
      <c r="F167" s="83"/>
      <c r="G167" s="83"/>
      <c r="H167" s="83"/>
      <c r="I167" s="83"/>
      <c r="J167" s="83"/>
      <c r="K167" s="83"/>
      <c r="L167" s="83"/>
      <c r="M167" s="83"/>
      <c r="N167" s="83"/>
      <c r="O167" s="83"/>
      <c r="P167" s="83"/>
      <c r="Q167" s="83"/>
      <c r="R167" s="83"/>
      <c r="S167" s="83"/>
      <c r="T167" s="83"/>
      <c r="U167" s="83"/>
      <c r="V167" s="83"/>
      <c r="W167" s="83"/>
      <c r="X167" s="83"/>
      <c r="Y167" s="83"/>
      <c r="Z167" s="83"/>
      <c r="AA167" s="83"/>
      <c r="AB167" s="83"/>
      <c r="AC167" s="83"/>
      <c r="AD167" s="83"/>
      <c r="AE167" s="83"/>
      <c r="AF167" s="83"/>
      <c r="AG167" s="83"/>
      <c r="AH167" s="83"/>
      <c r="AI167" s="83"/>
      <c r="AJ167" s="83"/>
      <c r="AK167" s="83"/>
      <c r="AL167" s="83"/>
      <c r="AM167" s="83"/>
      <c r="AN167" s="83"/>
      <c r="AO167" s="83"/>
      <c r="AP167" s="83"/>
      <c r="AQ167" s="83"/>
      <c r="AR167" s="83"/>
      <c r="AS167" s="83"/>
      <c r="AT167" s="83"/>
      <c r="AU167" s="83"/>
      <c r="AV167" s="83"/>
      <c r="AW167" s="83"/>
      <c r="AX167" s="83"/>
      <c r="AY167" s="83"/>
      <c r="AZ167" s="83"/>
      <c r="BA167" s="83"/>
      <c r="BB167" s="83"/>
      <c r="BC167" s="83"/>
      <c r="BD167" s="83"/>
      <c r="BE167" s="83"/>
      <c r="BF167" s="83"/>
      <c r="BG167" s="83"/>
      <c r="BH167" s="83"/>
    </row>
    <row r="168" spans="1:60" x14ac:dyDescent="0.25">
      <c r="A168" s="83"/>
      <c r="B168" s="83"/>
      <c r="C168" s="83"/>
      <c r="D168" s="83"/>
      <c r="E168" s="83"/>
      <c r="F168" s="83"/>
      <c r="G168" s="83"/>
      <c r="H168" s="83"/>
      <c r="I168" s="83"/>
      <c r="J168" s="83"/>
      <c r="K168" s="83"/>
      <c r="L168" s="83"/>
      <c r="M168" s="83"/>
      <c r="N168" s="83"/>
      <c r="O168" s="83"/>
      <c r="P168" s="83"/>
      <c r="Q168" s="83"/>
      <c r="R168" s="83"/>
      <c r="S168" s="83"/>
      <c r="T168" s="83"/>
      <c r="U168" s="83"/>
      <c r="V168" s="83"/>
      <c r="W168" s="83"/>
      <c r="X168" s="83"/>
      <c r="Y168" s="83"/>
      <c r="Z168" s="83"/>
      <c r="AA168" s="83"/>
      <c r="AB168" s="83"/>
      <c r="AC168" s="83"/>
      <c r="AD168" s="83"/>
      <c r="AE168" s="83"/>
      <c r="AF168" s="83"/>
      <c r="AG168" s="83"/>
      <c r="AH168" s="83"/>
      <c r="AI168" s="83"/>
      <c r="AJ168" s="83"/>
      <c r="AK168" s="83"/>
      <c r="AL168" s="83"/>
      <c r="AM168" s="83"/>
      <c r="AN168" s="83"/>
      <c r="AO168" s="83"/>
      <c r="AP168" s="83"/>
      <c r="AQ168" s="83"/>
      <c r="AR168" s="83"/>
      <c r="AS168" s="83"/>
      <c r="AT168" s="83"/>
      <c r="AU168" s="83"/>
      <c r="AV168" s="83"/>
      <c r="AW168" s="83"/>
      <c r="AX168" s="83"/>
      <c r="AY168" s="83"/>
      <c r="AZ168" s="83"/>
      <c r="BA168" s="83"/>
      <c r="BB168" s="83"/>
      <c r="BC168" s="83"/>
      <c r="BD168" s="83"/>
      <c r="BE168" s="83"/>
      <c r="BF168" s="83"/>
      <c r="BG168" s="83"/>
      <c r="BH168" s="83"/>
    </row>
    <row r="169" spans="1:60" x14ac:dyDescent="0.25">
      <c r="A169" s="83"/>
      <c r="B169" s="83"/>
      <c r="C169" s="83"/>
      <c r="D169" s="83"/>
      <c r="E169" s="83"/>
      <c r="F169" s="83"/>
      <c r="G169" s="83"/>
      <c r="H169" s="83"/>
      <c r="I169" s="83"/>
      <c r="J169" s="83"/>
      <c r="K169" s="83"/>
      <c r="L169" s="83"/>
      <c r="M169" s="83"/>
      <c r="N169" s="83"/>
      <c r="O169" s="83"/>
      <c r="P169" s="83"/>
      <c r="Q169" s="83"/>
      <c r="R169" s="83"/>
      <c r="S169" s="83"/>
      <c r="T169" s="83"/>
      <c r="U169" s="83"/>
      <c r="V169" s="83"/>
      <c r="W169" s="83"/>
      <c r="X169" s="83"/>
      <c r="Y169" s="83"/>
      <c r="Z169" s="83"/>
      <c r="AA169" s="83"/>
      <c r="AB169" s="83"/>
      <c r="AC169" s="83"/>
      <c r="AD169" s="83"/>
      <c r="AE169" s="83"/>
      <c r="AF169" s="83"/>
      <c r="AG169" s="83"/>
      <c r="AH169" s="83"/>
      <c r="AI169" s="83"/>
      <c r="AJ169" s="83"/>
      <c r="AK169" s="83"/>
      <c r="AL169" s="83"/>
      <c r="AM169" s="83"/>
      <c r="AN169" s="83"/>
      <c r="AO169" s="83"/>
      <c r="AP169" s="83"/>
      <c r="AQ169" s="83"/>
      <c r="AR169" s="83"/>
      <c r="AS169" s="83"/>
      <c r="AT169" s="83"/>
      <c r="AU169" s="83"/>
      <c r="AV169" s="83"/>
      <c r="AW169" s="83"/>
      <c r="AX169" s="83"/>
      <c r="AY169" s="83"/>
      <c r="AZ169" s="83"/>
      <c r="BA169" s="83"/>
      <c r="BB169" s="83"/>
      <c r="BC169" s="83"/>
      <c r="BD169" s="83"/>
      <c r="BE169" s="83"/>
      <c r="BF169" s="83"/>
      <c r="BG169" s="83"/>
      <c r="BH169" s="83"/>
    </row>
    <row r="170" spans="1:60" x14ac:dyDescent="0.25">
      <c r="A170" s="83"/>
      <c r="B170" s="83"/>
      <c r="C170" s="83"/>
      <c r="D170" s="83"/>
      <c r="E170" s="83"/>
      <c r="F170" s="83"/>
      <c r="G170" s="83"/>
      <c r="H170" s="83"/>
      <c r="I170" s="83"/>
      <c r="J170" s="83"/>
      <c r="K170" s="83"/>
      <c r="L170" s="83"/>
      <c r="M170" s="83"/>
      <c r="N170" s="83"/>
      <c r="O170" s="83"/>
      <c r="P170" s="83"/>
      <c r="Q170" s="83"/>
      <c r="R170" s="83"/>
      <c r="S170" s="83"/>
      <c r="T170" s="83"/>
      <c r="U170" s="83"/>
      <c r="V170" s="83"/>
      <c r="W170" s="83"/>
      <c r="X170" s="83"/>
      <c r="Y170" s="83"/>
      <c r="Z170" s="83"/>
      <c r="AA170" s="83"/>
      <c r="AB170" s="83"/>
      <c r="AC170" s="83"/>
      <c r="AD170" s="83"/>
      <c r="AE170" s="83"/>
      <c r="AF170" s="83"/>
      <c r="AG170" s="83"/>
      <c r="AH170" s="83"/>
      <c r="AI170" s="83"/>
      <c r="AJ170" s="83"/>
      <c r="AK170" s="83"/>
      <c r="AL170" s="83"/>
      <c r="AM170" s="83"/>
      <c r="AN170" s="83"/>
      <c r="AO170" s="83"/>
      <c r="AP170" s="83"/>
      <c r="AQ170" s="83"/>
      <c r="AR170" s="83"/>
      <c r="AS170" s="83"/>
      <c r="AT170" s="83"/>
      <c r="AU170" s="83"/>
      <c r="AV170" s="83"/>
      <c r="AW170" s="83"/>
      <c r="AX170" s="83"/>
      <c r="AY170" s="83"/>
      <c r="AZ170" s="83"/>
      <c r="BA170" s="83"/>
      <c r="BB170" s="83"/>
      <c r="BC170" s="83"/>
      <c r="BD170" s="83"/>
      <c r="BE170" s="83"/>
      <c r="BF170" s="83"/>
      <c r="BG170" s="83"/>
      <c r="BH170" s="83"/>
    </row>
    <row r="171" spans="1:60" x14ac:dyDescent="0.25">
      <c r="A171" s="83"/>
      <c r="B171" s="83"/>
      <c r="C171" s="83"/>
      <c r="D171" s="83"/>
      <c r="E171" s="83"/>
      <c r="F171" s="83"/>
      <c r="G171" s="83"/>
      <c r="H171" s="83"/>
      <c r="I171" s="83"/>
      <c r="J171" s="83"/>
      <c r="K171" s="83"/>
      <c r="L171" s="83"/>
      <c r="M171" s="83"/>
      <c r="N171" s="83"/>
      <c r="O171" s="83"/>
      <c r="P171" s="83"/>
      <c r="Q171" s="83"/>
      <c r="R171" s="83"/>
      <c r="S171" s="83"/>
      <c r="T171" s="83"/>
      <c r="U171" s="83"/>
      <c r="V171" s="83"/>
      <c r="W171" s="83"/>
      <c r="X171" s="83"/>
      <c r="Y171" s="83"/>
      <c r="Z171" s="83"/>
      <c r="AA171" s="83"/>
      <c r="AB171" s="83"/>
      <c r="AC171" s="83"/>
      <c r="AD171" s="83"/>
      <c r="AE171" s="83"/>
      <c r="AF171" s="83"/>
      <c r="AG171" s="83"/>
      <c r="AH171" s="83"/>
      <c r="AI171" s="83"/>
      <c r="AJ171" s="83"/>
      <c r="AK171" s="83"/>
      <c r="AL171" s="83"/>
      <c r="AM171" s="83"/>
      <c r="AN171" s="83"/>
      <c r="AO171" s="83"/>
      <c r="AP171" s="83"/>
      <c r="AQ171" s="83"/>
      <c r="AR171" s="83"/>
      <c r="AS171" s="83"/>
      <c r="AT171" s="83"/>
      <c r="AU171" s="83"/>
      <c r="AV171" s="83"/>
      <c r="AW171" s="83"/>
      <c r="AX171" s="83"/>
      <c r="AY171" s="83"/>
      <c r="AZ171" s="83"/>
      <c r="BA171" s="83"/>
      <c r="BB171" s="83"/>
      <c r="BC171" s="83"/>
      <c r="BD171" s="83"/>
      <c r="BE171" s="83"/>
      <c r="BF171" s="83"/>
      <c r="BG171" s="83"/>
      <c r="BH171" s="83"/>
    </row>
    <row r="172" spans="1:60" x14ac:dyDescent="0.25">
      <c r="A172" s="83"/>
      <c r="B172" s="83"/>
      <c r="C172" s="83"/>
      <c r="D172" s="83"/>
      <c r="E172" s="83"/>
      <c r="F172" s="83"/>
      <c r="G172" s="83"/>
      <c r="H172" s="83"/>
      <c r="I172" s="83"/>
      <c r="J172" s="83"/>
      <c r="K172" s="83"/>
      <c r="L172" s="83"/>
      <c r="M172" s="83"/>
      <c r="N172" s="83"/>
      <c r="O172" s="83"/>
      <c r="P172" s="83"/>
      <c r="Q172" s="83"/>
      <c r="R172" s="83"/>
      <c r="S172" s="83"/>
      <c r="T172" s="83"/>
      <c r="U172" s="83"/>
      <c r="V172" s="83"/>
      <c r="W172" s="83"/>
      <c r="X172" s="83"/>
      <c r="Y172" s="83"/>
      <c r="Z172" s="83"/>
      <c r="AA172" s="83"/>
      <c r="AB172" s="83"/>
      <c r="AC172" s="83"/>
      <c r="AD172" s="83"/>
      <c r="AE172" s="83"/>
      <c r="AF172" s="83"/>
      <c r="AG172" s="83"/>
      <c r="AH172" s="83"/>
      <c r="AI172" s="83"/>
      <c r="AJ172" s="83"/>
      <c r="AK172" s="83"/>
      <c r="AL172" s="83"/>
      <c r="AM172" s="83"/>
      <c r="AN172" s="83"/>
      <c r="AO172" s="83"/>
      <c r="AP172" s="83"/>
      <c r="AQ172" s="83"/>
      <c r="AR172" s="83"/>
      <c r="AS172" s="83"/>
      <c r="AT172" s="83"/>
      <c r="AU172" s="83"/>
      <c r="AV172" s="83"/>
      <c r="AW172" s="83"/>
      <c r="AX172" s="83"/>
      <c r="AY172" s="83"/>
      <c r="AZ172" s="83"/>
      <c r="BA172" s="83"/>
      <c r="BB172" s="83"/>
      <c r="BC172" s="83"/>
      <c r="BD172" s="83"/>
      <c r="BE172" s="83"/>
      <c r="BF172" s="83"/>
      <c r="BG172" s="83"/>
      <c r="BH172" s="83"/>
    </row>
    <row r="173" spans="1:60" x14ac:dyDescent="0.25">
      <c r="A173" s="83"/>
      <c r="B173" s="83"/>
      <c r="C173" s="83"/>
      <c r="D173" s="83"/>
      <c r="E173" s="83"/>
      <c r="F173" s="83"/>
      <c r="G173" s="83"/>
      <c r="H173" s="83"/>
      <c r="I173" s="83"/>
      <c r="J173" s="83"/>
      <c r="K173" s="83"/>
      <c r="L173" s="83"/>
      <c r="M173" s="83"/>
      <c r="N173" s="83"/>
      <c r="O173" s="83"/>
      <c r="P173" s="83"/>
      <c r="Q173" s="83"/>
      <c r="R173" s="83"/>
      <c r="S173" s="83"/>
      <c r="T173" s="83"/>
      <c r="U173" s="83"/>
      <c r="V173" s="83"/>
      <c r="W173" s="83"/>
      <c r="X173" s="83"/>
      <c r="Y173" s="83"/>
      <c r="Z173" s="83"/>
      <c r="AA173" s="83"/>
      <c r="AB173" s="83"/>
      <c r="AC173" s="83"/>
      <c r="AD173" s="83"/>
      <c r="AE173" s="83"/>
      <c r="AF173" s="83"/>
      <c r="AG173" s="83"/>
      <c r="AH173" s="83"/>
      <c r="AI173" s="83"/>
      <c r="AJ173" s="83"/>
      <c r="AK173" s="83"/>
      <c r="AL173" s="83"/>
      <c r="AM173" s="83"/>
      <c r="AN173" s="83"/>
      <c r="AO173" s="83"/>
      <c r="AP173" s="83"/>
      <c r="AQ173" s="83"/>
      <c r="AR173" s="83"/>
      <c r="AS173" s="83"/>
      <c r="AT173" s="83"/>
      <c r="AU173" s="83"/>
      <c r="AV173" s="83"/>
      <c r="AW173" s="83"/>
      <c r="AX173" s="83"/>
      <c r="AY173" s="83"/>
      <c r="AZ173" s="83"/>
      <c r="BA173" s="83"/>
      <c r="BB173" s="83"/>
      <c r="BC173" s="83"/>
      <c r="BD173" s="83"/>
      <c r="BE173" s="83"/>
      <c r="BF173" s="83"/>
      <c r="BG173" s="83"/>
      <c r="BH173" s="83"/>
    </row>
    <row r="174" spans="1:60" x14ac:dyDescent="0.25">
      <c r="A174" s="83"/>
      <c r="B174" s="83"/>
      <c r="C174" s="83"/>
      <c r="D174" s="83"/>
      <c r="E174" s="83"/>
      <c r="F174" s="83"/>
      <c r="G174" s="83"/>
      <c r="H174" s="83"/>
      <c r="I174" s="83"/>
      <c r="J174" s="83"/>
      <c r="K174" s="83"/>
      <c r="L174" s="83"/>
      <c r="M174" s="83"/>
      <c r="N174" s="83"/>
      <c r="O174" s="83"/>
      <c r="P174" s="83"/>
      <c r="Q174" s="83"/>
      <c r="R174" s="83"/>
      <c r="S174" s="83"/>
      <c r="T174" s="83"/>
      <c r="U174" s="83"/>
      <c r="V174" s="83"/>
      <c r="W174" s="83"/>
      <c r="X174" s="83"/>
      <c r="Y174" s="83"/>
      <c r="Z174" s="83"/>
      <c r="AA174" s="83"/>
      <c r="AB174" s="83"/>
      <c r="AC174" s="83"/>
      <c r="AD174" s="83"/>
      <c r="AE174" s="83"/>
      <c r="AF174" s="83"/>
      <c r="AG174" s="83"/>
      <c r="AH174" s="83"/>
      <c r="AI174" s="83"/>
      <c r="AJ174" s="83"/>
      <c r="AK174" s="83"/>
      <c r="AL174" s="83"/>
      <c r="AM174" s="83"/>
      <c r="AN174" s="83"/>
      <c r="AO174" s="83"/>
      <c r="AP174" s="83"/>
      <c r="AQ174" s="83"/>
      <c r="AR174" s="83"/>
      <c r="AS174" s="83"/>
      <c r="AT174" s="83"/>
      <c r="AU174" s="83"/>
      <c r="AV174" s="83"/>
      <c r="AW174" s="83"/>
      <c r="AX174" s="83"/>
      <c r="AY174" s="83"/>
      <c r="AZ174" s="83"/>
      <c r="BA174" s="83"/>
      <c r="BB174" s="83"/>
      <c r="BC174" s="83"/>
      <c r="BD174" s="83"/>
      <c r="BE174" s="83"/>
      <c r="BF174" s="83"/>
      <c r="BG174" s="83"/>
      <c r="BH174" s="83"/>
    </row>
    <row r="175" spans="1:60" x14ac:dyDescent="0.25">
      <c r="A175" s="83"/>
      <c r="B175" s="83"/>
      <c r="C175" s="83"/>
      <c r="D175" s="83"/>
      <c r="E175" s="83"/>
      <c r="F175" s="83"/>
      <c r="G175" s="83"/>
      <c r="H175" s="83"/>
      <c r="I175" s="83"/>
      <c r="J175" s="83"/>
      <c r="K175" s="83"/>
      <c r="L175" s="83"/>
      <c r="M175" s="83"/>
      <c r="N175" s="83"/>
      <c r="O175" s="83"/>
      <c r="P175" s="83"/>
      <c r="Q175" s="83"/>
      <c r="R175" s="83"/>
      <c r="S175" s="83"/>
      <c r="T175" s="83"/>
      <c r="U175" s="83"/>
      <c r="V175" s="83"/>
      <c r="W175" s="83"/>
      <c r="X175" s="83"/>
      <c r="Y175" s="83"/>
      <c r="Z175" s="83"/>
      <c r="AA175" s="83"/>
      <c r="AB175" s="83"/>
      <c r="AC175" s="83"/>
      <c r="AD175" s="83"/>
      <c r="AE175" s="83"/>
      <c r="AF175" s="83"/>
      <c r="AG175" s="83"/>
      <c r="AH175" s="83"/>
      <c r="AI175" s="83"/>
      <c r="AJ175" s="83"/>
      <c r="AK175" s="83"/>
      <c r="AL175" s="83"/>
      <c r="AM175" s="83"/>
      <c r="AN175" s="83"/>
      <c r="AO175" s="83"/>
      <c r="AP175" s="83"/>
      <c r="AQ175" s="83"/>
      <c r="AR175" s="83"/>
      <c r="AS175" s="83"/>
      <c r="AT175" s="83"/>
      <c r="AU175" s="83"/>
      <c r="AV175" s="83"/>
      <c r="AW175" s="83"/>
      <c r="AX175" s="83"/>
      <c r="AY175" s="83"/>
      <c r="AZ175" s="83"/>
      <c r="BA175" s="83"/>
      <c r="BB175" s="83"/>
      <c r="BC175" s="83"/>
      <c r="BD175" s="83"/>
      <c r="BE175" s="83"/>
      <c r="BF175" s="83"/>
      <c r="BG175" s="83"/>
      <c r="BH175" s="83"/>
    </row>
    <row r="176" spans="1:60" x14ac:dyDescent="0.25">
      <c r="A176" s="83"/>
      <c r="B176" s="83"/>
      <c r="C176" s="83"/>
      <c r="D176" s="83"/>
      <c r="E176" s="83"/>
      <c r="F176" s="83"/>
      <c r="G176" s="83"/>
      <c r="H176" s="83"/>
      <c r="I176" s="83"/>
      <c r="J176" s="83"/>
      <c r="K176" s="83"/>
      <c r="L176" s="83"/>
      <c r="M176" s="83"/>
      <c r="N176" s="83"/>
      <c r="O176" s="83"/>
      <c r="P176" s="83"/>
      <c r="Q176" s="83"/>
      <c r="R176" s="83"/>
      <c r="S176" s="83"/>
      <c r="T176" s="83"/>
      <c r="U176" s="83"/>
      <c r="V176" s="83"/>
      <c r="W176" s="83"/>
      <c r="X176" s="83"/>
      <c r="Y176" s="83"/>
      <c r="Z176" s="83"/>
      <c r="AA176" s="83"/>
      <c r="AB176" s="83"/>
      <c r="AC176" s="83"/>
      <c r="AD176" s="83"/>
      <c r="AE176" s="83"/>
      <c r="AF176" s="83"/>
      <c r="AG176" s="83"/>
      <c r="AH176" s="83"/>
      <c r="AI176" s="83"/>
      <c r="AJ176" s="83"/>
      <c r="AK176" s="83"/>
      <c r="AL176" s="83"/>
      <c r="AM176" s="83"/>
      <c r="AN176" s="83"/>
      <c r="AO176" s="83"/>
      <c r="AP176" s="83"/>
      <c r="AQ176" s="83"/>
      <c r="AR176" s="83"/>
      <c r="AS176" s="83"/>
      <c r="AT176" s="83"/>
      <c r="AU176" s="83"/>
      <c r="AV176" s="83"/>
      <c r="AW176" s="83"/>
      <c r="AX176" s="83"/>
      <c r="AY176" s="83"/>
      <c r="AZ176" s="83"/>
      <c r="BA176" s="83"/>
      <c r="BB176" s="83"/>
      <c r="BC176" s="83"/>
      <c r="BD176" s="83"/>
      <c r="BE176" s="83"/>
      <c r="BF176" s="83"/>
      <c r="BG176" s="83"/>
      <c r="BH176" s="83"/>
    </row>
    <row r="177" spans="1:60" x14ac:dyDescent="0.25">
      <c r="A177" s="83"/>
      <c r="B177" s="83"/>
      <c r="C177" s="83"/>
      <c r="D177" s="83"/>
      <c r="E177" s="83"/>
      <c r="F177" s="83"/>
      <c r="G177" s="83"/>
      <c r="H177" s="83"/>
      <c r="I177" s="83"/>
      <c r="J177" s="83"/>
      <c r="K177" s="83"/>
      <c r="L177" s="83"/>
      <c r="M177" s="83"/>
      <c r="N177" s="83"/>
      <c r="O177" s="83"/>
      <c r="P177" s="83"/>
      <c r="Q177" s="83"/>
      <c r="R177" s="83"/>
      <c r="S177" s="83"/>
      <c r="T177" s="83"/>
      <c r="U177" s="83"/>
      <c r="V177" s="83"/>
      <c r="W177" s="83"/>
      <c r="X177" s="83"/>
      <c r="Y177" s="83"/>
      <c r="Z177" s="83"/>
      <c r="AA177" s="83"/>
      <c r="AB177" s="83"/>
      <c r="AC177" s="83"/>
      <c r="AD177" s="83"/>
      <c r="AE177" s="83"/>
      <c r="AF177" s="83"/>
      <c r="AG177" s="83"/>
      <c r="AH177" s="83"/>
      <c r="AI177" s="83"/>
      <c r="AJ177" s="83"/>
      <c r="AK177" s="83"/>
      <c r="AL177" s="83"/>
      <c r="AM177" s="83"/>
      <c r="AN177" s="83"/>
      <c r="AO177" s="83"/>
      <c r="AP177" s="83"/>
      <c r="AQ177" s="83"/>
      <c r="AR177" s="83"/>
      <c r="AS177" s="83"/>
      <c r="AT177" s="83"/>
      <c r="AU177" s="83"/>
      <c r="AV177" s="83"/>
      <c r="AW177" s="83"/>
      <c r="AX177" s="83"/>
      <c r="AY177" s="83"/>
      <c r="AZ177" s="83"/>
      <c r="BA177" s="83"/>
      <c r="BB177" s="83"/>
      <c r="BC177" s="83"/>
      <c r="BD177" s="83"/>
      <c r="BE177" s="83"/>
      <c r="BF177" s="83"/>
      <c r="BG177" s="83"/>
      <c r="BH177" s="83"/>
    </row>
    <row r="178" spans="1:60" x14ac:dyDescent="0.25">
      <c r="A178" s="83"/>
      <c r="B178" s="83"/>
      <c r="C178" s="83"/>
      <c r="D178" s="83"/>
      <c r="E178" s="83"/>
      <c r="F178" s="83"/>
      <c r="G178" s="83"/>
      <c r="H178" s="83"/>
      <c r="I178" s="83"/>
      <c r="J178" s="83"/>
      <c r="K178" s="83"/>
      <c r="L178" s="83"/>
      <c r="M178" s="83"/>
      <c r="N178" s="83"/>
      <c r="O178" s="83"/>
      <c r="P178" s="83"/>
      <c r="Q178" s="83"/>
      <c r="R178" s="83"/>
      <c r="S178" s="83"/>
      <c r="T178" s="83"/>
      <c r="U178" s="83"/>
      <c r="V178" s="83"/>
      <c r="W178" s="83"/>
      <c r="X178" s="83"/>
      <c r="Y178" s="83"/>
      <c r="Z178" s="83"/>
      <c r="AA178" s="83"/>
      <c r="AB178" s="83"/>
      <c r="AC178" s="83"/>
      <c r="AD178" s="83"/>
      <c r="AE178" s="83"/>
      <c r="AF178" s="83"/>
      <c r="AG178" s="83"/>
      <c r="AH178" s="83"/>
      <c r="AI178" s="83"/>
      <c r="AJ178" s="83"/>
      <c r="AK178" s="83"/>
      <c r="AL178" s="83"/>
      <c r="AM178" s="83"/>
      <c r="AN178" s="83"/>
      <c r="AO178" s="83"/>
      <c r="AP178" s="83"/>
      <c r="AQ178" s="83"/>
      <c r="AR178" s="83"/>
      <c r="AS178" s="83"/>
      <c r="AT178" s="83"/>
      <c r="AU178" s="83"/>
      <c r="AV178" s="83"/>
      <c r="AW178" s="83"/>
      <c r="AX178" s="83"/>
      <c r="AY178" s="83"/>
      <c r="AZ178" s="83"/>
      <c r="BA178" s="83"/>
      <c r="BB178" s="83"/>
      <c r="BC178" s="83"/>
      <c r="BD178" s="83"/>
      <c r="BE178" s="83"/>
      <c r="BF178" s="83"/>
      <c r="BG178" s="83"/>
      <c r="BH178" s="83"/>
    </row>
    <row r="179" spans="1:60" x14ac:dyDescent="0.25">
      <c r="A179" s="83"/>
      <c r="B179" s="83"/>
      <c r="C179" s="83"/>
      <c r="D179" s="83"/>
      <c r="E179" s="83"/>
      <c r="F179" s="83"/>
      <c r="G179" s="83"/>
      <c r="H179" s="83"/>
      <c r="I179" s="83"/>
      <c r="J179" s="83"/>
      <c r="K179" s="83"/>
      <c r="L179" s="83"/>
      <c r="M179" s="83"/>
      <c r="N179" s="83"/>
      <c r="O179" s="83"/>
      <c r="P179" s="83"/>
      <c r="Q179" s="83"/>
      <c r="R179" s="83"/>
      <c r="S179" s="83"/>
      <c r="T179" s="83"/>
      <c r="U179" s="83"/>
      <c r="V179" s="83"/>
      <c r="W179" s="83"/>
      <c r="X179" s="83"/>
      <c r="Y179" s="83"/>
      <c r="Z179" s="83"/>
      <c r="AA179" s="83"/>
      <c r="AB179" s="83"/>
      <c r="AC179" s="83"/>
      <c r="AD179" s="83"/>
      <c r="AE179" s="83"/>
      <c r="AF179" s="83"/>
      <c r="AG179" s="83"/>
      <c r="AH179" s="83"/>
      <c r="AI179" s="83"/>
      <c r="AJ179" s="83"/>
      <c r="AK179" s="83"/>
      <c r="AL179" s="83"/>
      <c r="AM179" s="83"/>
      <c r="AN179" s="83"/>
      <c r="AO179" s="83"/>
      <c r="AP179" s="83"/>
      <c r="AQ179" s="83"/>
      <c r="AR179" s="83"/>
      <c r="AS179" s="83"/>
      <c r="AT179" s="83"/>
      <c r="AU179" s="83"/>
      <c r="AV179" s="83"/>
      <c r="AW179" s="83"/>
      <c r="AX179" s="83"/>
      <c r="AY179" s="83"/>
      <c r="AZ179" s="83"/>
      <c r="BA179" s="83"/>
      <c r="BB179" s="83"/>
      <c r="BC179" s="83"/>
      <c r="BD179" s="83"/>
      <c r="BE179" s="83"/>
      <c r="BF179" s="83"/>
      <c r="BG179" s="83"/>
      <c r="BH179" s="83"/>
    </row>
    <row r="180" spans="1:60" x14ac:dyDescent="0.25">
      <c r="A180" s="83"/>
      <c r="B180" s="83"/>
      <c r="C180" s="83"/>
      <c r="D180" s="83"/>
      <c r="E180" s="83"/>
      <c r="F180" s="83"/>
      <c r="G180" s="83"/>
      <c r="H180" s="83"/>
      <c r="I180" s="83"/>
      <c r="J180" s="83"/>
      <c r="K180" s="83"/>
      <c r="L180" s="83"/>
      <c r="M180" s="83"/>
      <c r="N180" s="83"/>
      <c r="O180" s="83"/>
      <c r="P180" s="83"/>
      <c r="Q180" s="83"/>
      <c r="R180" s="83"/>
      <c r="S180" s="83"/>
      <c r="T180" s="83"/>
      <c r="U180" s="83"/>
      <c r="V180" s="83"/>
      <c r="W180" s="83"/>
      <c r="X180" s="83"/>
      <c r="Y180" s="83"/>
      <c r="Z180" s="83"/>
      <c r="AA180" s="83"/>
      <c r="AB180" s="83"/>
      <c r="AC180" s="83"/>
      <c r="AD180" s="83"/>
      <c r="AE180" s="83"/>
      <c r="AF180" s="83"/>
      <c r="AG180" s="83"/>
      <c r="AH180" s="83"/>
      <c r="AI180" s="83"/>
      <c r="AJ180" s="83"/>
      <c r="AK180" s="83"/>
      <c r="AL180" s="83"/>
      <c r="AM180" s="83"/>
      <c r="AN180" s="83"/>
      <c r="AO180" s="83"/>
      <c r="AP180" s="83"/>
      <c r="AQ180" s="83"/>
      <c r="AR180" s="83"/>
      <c r="AS180" s="83"/>
      <c r="AT180" s="83"/>
      <c r="AU180" s="83"/>
      <c r="AV180" s="83"/>
      <c r="AW180" s="83"/>
      <c r="AX180" s="83"/>
      <c r="AY180" s="83"/>
      <c r="AZ180" s="83"/>
      <c r="BA180" s="83"/>
      <c r="BB180" s="83"/>
      <c r="BC180" s="83"/>
      <c r="BD180" s="83"/>
      <c r="BE180" s="83"/>
      <c r="BF180" s="83"/>
      <c r="BG180" s="83"/>
      <c r="BH180" s="83"/>
    </row>
    <row r="181" spans="1:60" x14ac:dyDescent="0.25">
      <c r="A181" s="83"/>
      <c r="B181" s="83"/>
      <c r="C181" s="83"/>
      <c r="D181" s="83"/>
      <c r="E181" s="83"/>
      <c r="F181" s="83"/>
      <c r="G181" s="83"/>
      <c r="H181" s="83"/>
      <c r="I181" s="83"/>
      <c r="J181" s="83"/>
      <c r="K181" s="83"/>
      <c r="L181" s="83"/>
      <c r="M181" s="83"/>
      <c r="N181" s="83"/>
      <c r="O181" s="83"/>
      <c r="P181" s="83"/>
      <c r="Q181" s="83"/>
      <c r="R181" s="83"/>
      <c r="S181" s="83"/>
      <c r="T181" s="83"/>
      <c r="U181" s="83"/>
      <c r="V181" s="83"/>
      <c r="W181" s="83"/>
      <c r="X181" s="83"/>
      <c r="Y181" s="83"/>
      <c r="Z181" s="83"/>
      <c r="AA181" s="83"/>
      <c r="AB181" s="83"/>
      <c r="AC181" s="83"/>
      <c r="AD181" s="83"/>
      <c r="AE181" s="83"/>
      <c r="AF181" s="83"/>
      <c r="AG181" s="83"/>
      <c r="AH181" s="83"/>
      <c r="AI181" s="83"/>
      <c r="AJ181" s="83"/>
      <c r="AK181" s="83"/>
      <c r="AL181" s="83"/>
      <c r="AM181" s="83"/>
      <c r="AN181" s="83"/>
      <c r="AO181" s="83"/>
      <c r="AP181" s="83"/>
      <c r="AQ181" s="83"/>
      <c r="AR181" s="83"/>
      <c r="AS181" s="83"/>
      <c r="AT181" s="83"/>
      <c r="AU181" s="83"/>
      <c r="AV181" s="83"/>
      <c r="AW181" s="83"/>
      <c r="AX181" s="83"/>
      <c r="AY181" s="83"/>
      <c r="AZ181" s="83"/>
      <c r="BA181" s="83"/>
      <c r="BB181" s="83"/>
      <c r="BC181" s="83"/>
      <c r="BD181" s="83"/>
      <c r="BE181" s="83"/>
      <c r="BF181" s="83"/>
      <c r="BG181" s="83"/>
      <c r="BH181" s="83"/>
    </row>
    <row r="182" spans="1:60" x14ac:dyDescent="0.25">
      <c r="A182" s="83"/>
      <c r="B182" s="83"/>
      <c r="C182" s="83"/>
      <c r="D182" s="83"/>
      <c r="E182" s="83"/>
      <c r="F182" s="83"/>
      <c r="G182" s="83"/>
      <c r="H182" s="83"/>
      <c r="I182" s="83"/>
      <c r="J182" s="83"/>
      <c r="K182" s="83"/>
      <c r="L182" s="83"/>
      <c r="M182" s="83"/>
      <c r="N182" s="83"/>
      <c r="O182" s="83"/>
      <c r="P182" s="83"/>
      <c r="Q182" s="83"/>
      <c r="R182" s="83"/>
      <c r="S182" s="83"/>
      <c r="T182" s="83"/>
      <c r="U182" s="83"/>
      <c r="V182" s="83"/>
      <c r="W182" s="83"/>
      <c r="X182" s="83"/>
      <c r="Y182" s="83"/>
      <c r="Z182" s="83"/>
      <c r="AA182" s="83"/>
      <c r="AB182" s="83"/>
      <c r="AC182" s="83"/>
      <c r="AD182" s="83"/>
      <c r="AE182" s="83"/>
      <c r="AF182" s="83"/>
      <c r="AG182" s="83"/>
      <c r="AH182" s="83"/>
      <c r="AI182" s="83"/>
      <c r="AJ182" s="83"/>
      <c r="AK182" s="83"/>
      <c r="AL182" s="83"/>
      <c r="AM182" s="83"/>
      <c r="AN182" s="83"/>
      <c r="AO182" s="83"/>
      <c r="AP182" s="83"/>
      <c r="AQ182" s="83"/>
      <c r="AR182" s="83"/>
      <c r="AS182" s="83"/>
      <c r="AT182" s="83"/>
      <c r="AU182" s="83"/>
      <c r="AV182" s="83"/>
      <c r="AW182" s="83"/>
      <c r="AX182" s="83"/>
      <c r="AY182" s="83"/>
      <c r="AZ182" s="83"/>
      <c r="BA182" s="83"/>
      <c r="BB182" s="83"/>
      <c r="BC182" s="83"/>
      <c r="BD182" s="83"/>
      <c r="BE182" s="83"/>
      <c r="BF182" s="83"/>
      <c r="BG182" s="83"/>
      <c r="BH182" s="83"/>
    </row>
    <row r="183" spans="1:60" x14ac:dyDescent="0.25">
      <c r="A183" s="83"/>
      <c r="B183" s="83"/>
      <c r="C183" s="83"/>
      <c r="D183" s="83"/>
      <c r="E183" s="83"/>
      <c r="F183" s="83"/>
      <c r="G183" s="83"/>
      <c r="H183" s="83"/>
      <c r="I183" s="83"/>
      <c r="J183" s="83"/>
      <c r="K183" s="83"/>
      <c r="L183" s="83"/>
      <c r="M183" s="83"/>
      <c r="N183" s="83"/>
      <c r="O183" s="83"/>
      <c r="P183" s="83"/>
      <c r="Q183" s="83"/>
      <c r="R183" s="83"/>
      <c r="S183" s="83"/>
      <c r="T183" s="83"/>
      <c r="U183" s="83"/>
      <c r="V183" s="83"/>
      <c r="W183" s="83"/>
      <c r="X183" s="83"/>
      <c r="Y183" s="83"/>
      <c r="Z183" s="83"/>
      <c r="AA183" s="83"/>
      <c r="AB183" s="83"/>
      <c r="AC183" s="83"/>
      <c r="AD183" s="83"/>
      <c r="AE183" s="83"/>
      <c r="AF183" s="83"/>
      <c r="AG183" s="83"/>
      <c r="AH183" s="83"/>
      <c r="AI183" s="83"/>
      <c r="AJ183" s="83"/>
      <c r="AK183" s="83"/>
      <c r="AL183" s="83"/>
      <c r="AM183" s="83"/>
      <c r="AN183" s="83"/>
      <c r="AO183" s="83"/>
      <c r="AP183" s="83"/>
      <c r="AQ183" s="83"/>
      <c r="AR183" s="83"/>
      <c r="AS183" s="83"/>
      <c r="AT183" s="83"/>
      <c r="AU183" s="83"/>
      <c r="AV183" s="83"/>
      <c r="AW183" s="83"/>
      <c r="AX183" s="83"/>
      <c r="AY183" s="83"/>
      <c r="AZ183" s="83"/>
      <c r="BA183" s="83"/>
      <c r="BB183" s="83"/>
      <c r="BC183" s="83"/>
      <c r="BD183" s="83"/>
      <c r="BE183" s="83"/>
      <c r="BF183" s="83"/>
      <c r="BG183" s="83"/>
      <c r="BH183" s="83"/>
    </row>
    <row r="184" spans="1:60" x14ac:dyDescent="0.25">
      <c r="A184" s="83"/>
      <c r="B184" s="83"/>
      <c r="C184" s="83"/>
      <c r="D184" s="83"/>
      <c r="E184" s="83"/>
      <c r="F184" s="83"/>
      <c r="G184" s="83"/>
      <c r="H184" s="83"/>
      <c r="I184" s="83"/>
      <c r="J184" s="83"/>
      <c r="K184" s="83"/>
      <c r="L184" s="83"/>
      <c r="M184" s="83"/>
      <c r="N184" s="83"/>
      <c r="O184" s="83"/>
      <c r="P184" s="83"/>
      <c r="Q184" s="83"/>
      <c r="R184" s="83"/>
      <c r="S184" s="83"/>
      <c r="T184" s="83"/>
      <c r="U184" s="83"/>
      <c r="V184" s="83"/>
      <c r="W184" s="83"/>
      <c r="X184" s="83"/>
      <c r="Y184" s="83"/>
      <c r="Z184" s="83"/>
      <c r="AA184" s="83"/>
      <c r="AB184" s="83"/>
      <c r="AC184" s="83"/>
      <c r="AD184" s="83"/>
      <c r="AE184" s="83"/>
      <c r="AF184" s="83"/>
      <c r="AG184" s="83"/>
      <c r="AH184" s="83"/>
      <c r="AI184" s="83"/>
      <c r="AJ184" s="83"/>
      <c r="AK184" s="83"/>
      <c r="AL184" s="83"/>
      <c r="AM184" s="83"/>
      <c r="AN184" s="83"/>
      <c r="AO184" s="83"/>
      <c r="AP184" s="83"/>
      <c r="AQ184" s="83"/>
      <c r="AR184" s="83"/>
      <c r="AS184" s="83"/>
      <c r="AT184" s="83"/>
      <c r="AU184" s="83"/>
      <c r="AV184" s="83"/>
      <c r="AW184" s="83"/>
      <c r="AX184" s="83"/>
      <c r="AY184" s="83"/>
      <c r="AZ184" s="83"/>
      <c r="BA184" s="83"/>
      <c r="BB184" s="83"/>
      <c r="BC184" s="83"/>
      <c r="BD184" s="83"/>
      <c r="BE184" s="83"/>
      <c r="BF184" s="83"/>
      <c r="BG184" s="83"/>
      <c r="BH184" s="83"/>
    </row>
    <row r="185" spans="1:60" x14ac:dyDescent="0.25">
      <c r="A185" s="83"/>
      <c r="B185" s="83"/>
      <c r="C185" s="83"/>
      <c r="D185" s="83"/>
      <c r="E185" s="83"/>
      <c r="F185" s="83"/>
      <c r="G185" s="83"/>
      <c r="H185" s="83"/>
      <c r="I185" s="83"/>
      <c r="J185" s="83"/>
      <c r="K185" s="83"/>
      <c r="L185" s="83"/>
      <c r="M185" s="83"/>
      <c r="N185" s="83"/>
      <c r="O185" s="83"/>
      <c r="P185" s="83"/>
      <c r="Q185" s="83"/>
      <c r="R185" s="83"/>
      <c r="S185" s="83"/>
      <c r="T185" s="83"/>
      <c r="U185" s="83"/>
      <c r="V185" s="83"/>
      <c r="W185" s="83"/>
      <c r="X185" s="83"/>
      <c r="Y185" s="83"/>
      <c r="Z185" s="83"/>
      <c r="AA185" s="83"/>
      <c r="AB185" s="83"/>
      <c r="AC185" s="83"/>
      <c r="AD185" s="83"/>
      <c r="AE185" s="83"/>
      <c r="AF185" s="83"/>
      <c r="AG185" s="83"/>
      <c r="AH185" s="83"/>
      <c r="AI185" s="83"/>
      <c r="AJ185" s="83"/>
      <c r="AK185" s="83"/>
      <c r="AL185" s="83"/>
      <c r="AM185" s="83"/>
      <c r="AN185" s="83"/>
      <c r="AO185" s="83"/>
      <c r="AP185" s="83"/>
      <c r="AQ185" s="83"/>
      <c r="AR185" s="83"/>
      <c r="AS185" s="83"/>
      <c r="AT185" s="83"/>
      <c r="AU185" s="83"/>
      <c r="AV185" s="83"/>
      <c r="AW185" s="83"/>
      <c r="AX185" s="83"/>
      <c r="AY185" s="83"/>
      <c r="AZ185" s="83"/>
      <c r="BA185" s="83"/>
      <c r="BB185" s="83"/>
      <c r="BC185" s="83"/>
      <c r="BD185" s="83"/>
      <c r="BE185" s="83"/>
      <c r="BF185" s="83"/>
      <c r="BG185" s="83"/>
      <c r="BH185" s="83"/>
    </row>
    <row r="186" spans="1:60" x14ac:dyDescent="0.25">
      <c r="A186" s="83"/>
      <c r="B186" s="83"/>
      <c r="C186" s="83"/>
      <c r="D186" s="83"/>
      <c r="E186" s="83"/>
      <c r="F186" s="83"/>
      <c r="G186" s="83"/>
      <c r="H186" s="83"/>
      <c r="I186" s="83"/>
      <c r="J186" s="83"/>
      <c r="K186" s="83"/>
      <c r="L186" s="83"/>
      <c r="M186" s="83"/>
      <c r="N186" s="83"/>
      <c r="O186" s="83"/>
      <c r="P186" s="83"/>
      <c r="Q186" s="83"/>
      <c r="R186" s="83"/>
      <c r="S186" s="83"/>
      <c r="T186" s="83"/>
      <c r="U186" s="83"/>
      <c r="V186" s="83"/>
      <c r="W186" s="83"/>
      <c r="X186" s="83"/>
      <c r="Y186" s="83"/>
      <c r="Z186" s="83"/>
      <c r="AA186" s="83"/>
      <c r="AB186" s="83"/>
      <c r="AC186" s="83"/>
      <c r="AD186" s="83"/>
      <c r="AE186" s="83"/>
      <c r="AF186" s="83"/>
      <c r="AG186" s="83"/>
      <c r="AH186" s="83"/>
      <c r="AI186" s="83"/>
      <c r="AJ186" s="83"/>
      <c r="AK186" s="83"/>
      <c r="AL186" s="83"/>
      <c r="AM186" s="83"/>
      <c r="AN186" s="83"/>
      <c r="AO186" s="83"/>
      <c r="AP186" s="83"/>
      <c r="AQ186" s="83"/>
      <c r="AR186" s="83"/>
      <c r="AS186" s="83"/>
      <c r="AT186" s="83"/>
      <c r="AU186" s="83"/>
      <c r="AV186" s="83"/>
      <c r="AW186" s="83"/>
      <c r="AX186" s="83"/>
      <c r="AY186" s="83"/>
      <c r="AZ186" s="83"/>
      <c r="BA186" s="83"/>
      <c r="BB186" s="83"/>
      <c r="BC186" s="83"/>
      <c r="BD186" s="83"/>
      <c r="BE186" s="83"/>
      <c r="BF186" s="83"/>
      <c r="BG186" s="83"/>
      <c r="BH186" s="83"/>
    </row>
    <row r="187" spans="1:60" x14ac:dyDescent="0.25">
      <c r="A187" s="83"/>
      <c r="B187" s="83"/>
      <c r="C187" s="83"/>
      <c r="D187" s="83"/>
      <c r="E187" s="83"/>
      <c r="F187" s="83"/>
      <c r="G187" s="83"/>
      <c r="H187" s="83"/>
      <c r="I187" s="83"/>
      <c r="J187" s="83"/>
      <c r="K187" s="83"/>
      <c r="L187" s="83"/>
      <c r="M187" s="83"/>
      <c r="N187" s="83"/>
      <c r="O187" s="83"/>
      <c r="P187" s="83"/>
      <c r="Q187" s="83"/>
      <c r="R187" s="83"/>
      <c r="S187" s="83"/>
      <c r="T187" s="83"/>
      <c r="U187" s="83"/>
      <c r="V187" s="83"/>
      <c r="W187" s="83"/>
      <c r="X187" s="83"/>
      <c r="Y187" s="83"/>
      <c r="Z187" s="83"/>
      <c r="AA187" s="83"/>
      <c r="AB187" s="83"/>
      <c r="AC187" s="83"/>
      <c r="AD187" s="83"/>
      <c r="AE187" s="83"/>
      <c r="AF187" s="83"/>
      <c r="AG187" s="83"/>
      <c r="AH187" s="83"/>
      <c r="AI187" s="83"/>
      <c r="AJ187" s="83"/>
      <c r="AK187" s="83"/>
      <c r="AL187" s="83"/>
      <c r="AM187" s="83"/>
      <c r="AN187" s="83"/>
      <c r="AO187" s="83"/>
      <c r="AP187" s="83"/>
      <c r="AQ187" s="83"/>
      <c r="AR187" s="83"/>
      <c r="AS187" s="83"/>
      <c r="AT187" s="83"/>
      <c r="AU187" s="83"/>
      <c r="AV187" s="83"/>
      <c r="AW187" s="83"/>
      <c r="AX187" s="83"/>
      <c r="AY187" s="83"/>
      <c r="AZ187" s="83"/>
      <c r="BA187" s="83"/>
      <c r="BB187" s="83"/>
      <c r="BC187" s="83"/>
      <c r="BD187" s="83"/>
      <c r="BE187" s="83"/>
      <c r="BF187" s="83"/>
      <c r="BG187" s="83"/>
      <c r="BH187" s="83"/>
    </row>
    <row r="188" spans="1:60" x14ac:dyDescent="0.25">
      <c r="A188" s="83"/>
      <c r="B188" s="83"/>
      <c r="C188" s="83"/>
      <c r="D188" s="83"/>
      <c r="E188" s="83"/>
      <c r="F188" s="83"/>
      <c r="G188" s="83"/>
      <c r="H188" s="83"/>
      <c r="I188" s="83"/>
      <c r="J188" s="83"/>
      <c r="K188" s="83"/>
      <c r="L188" s="83"/>
      <c r="M188" s="83"/>
      <c r="N188" s="83"/>
      <c r="O188" s="83"/>
      <c r="P188" s="83"/>
      <c r="Q188" s="83"/>
      <c r="R188" s="83"/>
      <c r="S188" s="83"/>
      <c r="T188" s="83"/>
      <c r="U188" s="83"/>
      <c r="V188" s="83"/>
      <c r="W188" s="83"/>
      <c r="X188" s="83"/>
      <c r="Y188" s="83"/>
      <c r="Z188" s="83"/>
      <c r="AA188" s="83"/>
      <c r="AB188" s="83"/>
      <c r="AC188" s="83"/>
      <c r="AD188" s="83"/>
      <c r="AE188" s="83"/>
      <c r="AF188" s="83"/>
      <c r="AG188" s="83"/>
      <c r="AH188" s="83"/>
      <c r="AI188" s="83"/>
      <c r="AJ188" s="83"/>
      <c r="AK188" s="83"/>
      <c r="AL188" s="83"/>
      <c r="AM188" s="83"/>
      <c r="AN188" s="83"/>
      <c r="AO188" s="83"/>
      <c r="AP188" s="83"/>
      <c r="AQ188" s="83"/>
      <c r="AR188" s="83"/>
      <c r="AS188" s="83"/>
      <c r="AT188" s="83"/>
      <c r="AU188" s="83"/>
      <c r="AV188" s="83"/>
      <c r="AW188" s="83"/>
      <c r="AX188" s="83"/>
      <c r="AY188" s="83"/>
      <c r="AZ188" s="83"/>
      <c r="BA188" s="83"/>
      <c r="BB188" s="83"/>
      <c r="BC188" s="83"/>
      <c r="BD188" s="83"/>
      <c r="BE188" s="83"/>
      <c r="BF188" s="83"/>
      <c r="BG188" s="83"/>
      <c r="BH188" s="83"/>
    </row>
    <row r="189" spans="1:60" x14ac:dyDescent="0.25">
      <c r="A189" s="83"/>
      <c r="B189" s="83"/>
      <c r="C189" s="83"/>
      <c r="D189" s="83"/>
      <c r="E189" s="83"/>
      <c r="F189" s="83"/>
      <c r="G189" s="83"/>
      <c r="H189" s="83"/>
      <c r="I189" s="83"/>
      <c r="J189" s="83"/>
      <c r="K189" s="83"/>
      <c r="L189" s="83"/>
      <c r="M189" s="83"/>
      <c r="N189" s="83"/>
      <c r="O189" s="83"/>
      <c r="P189" s="83"/>
      <c r="Q189" s="83"/>
      <c r="R189" s="83"/>
      <c r="S189" s="83"/>
      <c r="T189" s="83"/>
      <c r="U189" s="83"/>
      <c r="V189" s="83"/>
      <c r="W189" s="83"/>
      <c r="X189" s="83"/>
      <c r="Y189" s="83"/>
      <c r="Z189" s="83"/>
      <c r="AA189" s="83"/>
      <c r="AB189" s="83"/>
      <c r="AC189" s="83"/>
      <c r="AD189" s="83"/>
      <c r="AE189" s="83"/>
      <c r="AF189" s="83"/>
      <c r="AG189" s="83"/>
      <c r="AH189" s="83"/>
      <c r="AI189" s="83"/>
      <c r="AJ189" s="83"/>
      <c r="AK189" s="83"/>
      <c r="AL189" s="83"/>
      <c r="AM189" s="83"/>
      <c r="AN189" s="83"/>
      <c r="AO189" s="83"/>
      <c r="AP189" s="83"/>
      <c r="AQ189" s="83"/>
      <c r="AR189" s="83"/>
      <c r="AS189" s="83"/>
      <c r="AT189" s="83"/>
      <c r="AU189" s="83"/>
      <c r="AV189" s="83"/>
      <c r="AW189" s="83"/>
      <c r="AX189" s="83"/>
      <c r="AY189" s="83"/>
      <c r="AZ189" s="83"/>
      <c r="BA189" s="83"/>
      <c r="BB189" s="83"/>
      <c r="BC189" s="83"/>
      <c r="BD189" s="83"/>
      <c r="BE189" s="83"/>
      <c r="BF189" s="83"/>
      <c r="BG189" s="83"/>
      <c r="BH189" s="83"/>
    </row>
    <row r="190" spans="1:60" x14ac:dyDescent="0.25">
      <c r="A190" s="83"/>
      <c r="B190" s="83"/>
      <c r="C190" s="83"/>
      <c r="D190" s="83"/>
      <c r="E190" s="83"/>
      <c r="F190" s="83"/>
      <c r="G190" s="83"/>
      <c r="H190" s="83"/>
      <c r="I190" s="83"/>
      <c r="J190" s="83"/>
      <c r="K190" s="83"/>
      <c r="L190" s="83"/>
      <c r="M190" s="83"/>
      <c r="N190" s="83"/>
      <c r="O190" s="83"/>
      <c r="P190" s="83"/>
      <c r="Q190" s="83"/>
      <c r="R190" s="83"/>
      <c r="S190" s="83"/>
      <c r="T190" s="83"/>
      <c r="U190" s="83"/>
      <c r="V190" s="83"/>
      <c r="W190" s="83"/>
      <c r="X190" s="83"/>
      <c r="Y190" s="83"/>
      <c r="Z190" s="83"/>
      <c r="AA190" s="83"/>
      <c r="AB190" s="83"/>
      <c r="AC190" s="83"/>
      <c r="AD190" s="83"/>
      <c r="AE190" s="83"/>
      <c r="AF190" s="83"/>
      <c r="AG190" s="83"/>
      <c r="AH190" s="83"/>
      <c r="AI190" s="83"/>
      <c r="AJ190" s="83"/>
      <c r="AK190" s="83"/>
      <c r="AL190" s="83"/>
      <c r="AM190" s="83"/>
      <c r="AN190" s="83"/>
      <c r="AO190" s="83"/>
      <c r="AP190" s="83"/>
      <c r="AQ190" s="83"/>
      <c r="AR190" s="83"/>
      <c r="AS190" s="83"/>
      <c r="AT190" s="83"/>
      <c r="AU190" s="83"/>
      <c r="AV190" s="83"/>
      <c r="AW190" s="83"/>
      <c r="AX190" s="83"/>
      <c r="AY190" s="83"/>
      <c r="AZ190" s="83"/>
      <c r="BA190" s="83"/>
      <c r="BB190" s="83"/>
      <c r="BC190" s="83"/>
      <c r="BD190" s="83"/>
      <c r="BE190" s="83"/>
      <c r="BF190" s="83"/>
      <c r="BG190" s="83"/>
      <c r="BH190" s="83"/>
    </row>
    <row r="191" spans="1:60" x14ac:dyDescent="0.25">
      <c r="A191" s="83"/>
      <c r="J191" s="83"/>
      <c r="K191" s="83"/>
      <c r="L191" s="83"/>
      <c r="M191" s="83"/>
      <c r="N191" s="83"/>
      <c r="O191" s="83"/>
      <c r="P191" s="83"/>
      <c r="Q191" s="83"/>
      <c r="R191" s="83"/>
      <c r="S191" s="83"/>
      <c r="T191" s="83"/>
      <c r="U191" s="83"/>
      <c r="V191" s="83"/>
      <c r="W191" s="83"/>
      <c r="X191" s="83"/>
      <c r="Y191" s="83"/>
      <c r="Z191" s="83"/>
      <c r="AA191" s="83"/>
      <c r="AB191" s="83"/>
      <c r="AC191" s="83"/>
      <c r="AD191" s="83"/>
      <c r="AE191" s="83"/>
      <c r="AF191" s="83"/>
      <c r="AG191" s="83"/>
      <c r="AH191" s="83"/>
      <c r="AI191" s="83"/>
      <c r="AJ191" s="83"/>
      <c r="AK191" s="83"/>
      <c r="AL191" s="83"/>
      <c r="AM191" s="83"/>
      <c r="AN191" s="83"/>
      <c r="AO191" s="83"/>
      <c r="AP191" s="83"/>
      <c r="AQ191" s="83"/>
      <c r="AR191" s="83"/>
      <c r="AS191" s="83"/>
      <c r="AT191" s="83"/>
      <c r="AU191" s="83"/>
      <c r="AV191" s="83"/>
      <c r="AW191" s="83"/>
      <c r="AX191" s="83"/>
      <c r="AY191" s="83"/>
      <c r="AZ191" s="83"/>
      <c r="BA191" s="83"/>
      <c r="BB191" s="83"/>
      <c r="BC191" s="83"/>
      <c r="BD191" s="83"/>
      <c r="BE191" s="83"/>
      <c r="BF191" s="83"/>
      <c r="BG191" s="83"/>
      <c r="BH191" s="83"/>
    </row>
    <row r="192" spans="1:60" x14ac:dyDescent="0.25">
      <c r="A192" s="83"/>
      <c r="J192" s="83"/>
      <c r="K192" s="83"/>
      <c r="L192" s="83"/>
      <c r="M192" s="83"/>
      <c r="N192" s="83"/>
      <c r="O192" s="83"/>
      <c r="P192" s="83"/>
      <c r="Q192" s="83"/>
      <c r="R192" s="83"/>
      <c r="S192" s="83"/>
      <c r="T192" s="83"/>
      <c r="U192" s="83"/>
      <c r="V192" s="83"/>
      <c r="W192" s="83"/>
      <c r="X192" s="83"/>
      <c r="Y192" s="83"/>
      <c r="Z192" s="83"/>
      <c r="AA192" s="83"/>
      <c r="AB192" s="83"/>
      <c r="AC192" s="83"/>
      <c r="AD192" s="83"/>
      <c r="AE192" s="83"/>
      <c r="AF192" s="83"/>
      <c r="AG192" s="83"/>
      <c r="AH192" s="83"/>
      <c r="AI192" s="83"/>
      <c r="AJ192" s="83"/>
      <c r="AK192" s="83"/>
      <c r="AL192" s="83"/>
      <c r="AM192" s="83"/>
      <c r="AN192" s="83"/>
      <c r="AO192" s="83"/>
      <c r="AP192" s="83"/>
      <c r="AQ192" s="83"/>
      <c r="AR192" s="83"/>
      <c r="AS192" s="83"/>
      <c r="AT192" s="83"/>
      <c r="AU192" s="83"/>
      <c r="AV192" s="83"/>
      <c r="AW192" s="83"/>
      <c r="AX192" s="83"/>
      <c r="AY192" s="83"/>
      <c r="AZ192" s="83"/>
      <c r="BA192" s="83"/>
      <c r="BB192" s="83"/>
      <c r="BC192" s="83"/>
      <c r="BD192" s="83"/>
      <c r="BE192" s="83"/>
      <c r="BF192" s="83"/>
      <c r="BG192" s="83"/>
      <c r="BH192" s="83"/>
    </row>
    <row r="193" spans="1:60" x14ac:dyDescent="0.25">
      <c r="A193" s="83"/>
      <c r="J193" s="83"/>
      <c r="K193" s="83"/>
      <c r="L193" s="83"/>
      <c r="M193" s="83"/>
      <c r="N193" s="83"/>
      <c r="O193" s="83"/>
      <c r="P193" s="83"/>
      <c r="Q193" s="83"/>
      <c r="R193" s="83"/>
      <c r="S193" s="83"/>
      <c r="T193" s="83"/>
      <c r="U193" s="83"/>
      <c r="V193" s="83"/>
      <c r="W193" s="83"/>
      <c r="X193" s="83"/>
      <c r="Y193" s="83"/>
      <c r="Z193" s="83"/>
      <c r="AA193" s="83"/>
      <c r="AB193" s="83"/>
      <c r="AC193" s="83"/>
      <c r="AD193" s="83"/>
      <c r="AE193" s="83"/>
      <c r="AF193" s="83"/>
      <c r="AG193" s="83"/>
      <c r="AH193" s="83"/>
      <c r="AI193" s="83"/>
      <c r="AJ193" s="83"/>
      <c r="AK193" s="83"/>
      <c r="AL193" s="83"/>
      <c r="AM193" s="83"/>
      <c r="AN193" s="83"/>
      <c r="AO193" s="83"/>
      <c r="AP193" s="83"/>
      <c r="AQ193" s="83"/>
      <c r="AR193" s="83"/>
      <c r="AS193" s="83"/>
      <c r="AT193" s="83"/>
      <c r="AU193" s="83"/>
      <c r="AV193" s="83"/>
      <c r="AW193" s="83"/>
      <c r="AX193" s="83"/>
      <c r="AY193" s="83"/>
      <c r="AZ193" s="83"/>
      <c r="BA193" s="83"/>
      <c r="BB193" s="83"/>
      <c r="BC193" s="83"/>
      <c r="BD193" s="83"/>
      <c r="BE193" s="83"/>
      <c r="BF193" s="83"/>
      <c r="BG193" s="83"/>
      <c r="BH193" s="83"/>
    </row>
    <row r="194" spans="1:60" x14ac:dyDescent="0.25">
      <c r="A194" s="83"/>
      <c r="J194" s="83"/>
      <c r="K194" s="83"/>
      <c r="L194" s="83"/>
      <c r="M194" s="83"/>
      <c r="N194" s="83"/>
      <c r="O194" s="83"/>
      <c r="P194" s="83"/>
      <c r="Q194" s="83"/>
      <c r="R194" s="83"/>
      <c r="S194" s="83"/>
      <c r="T194" s="83"/>
      <c r="U194" s="83"/>
      <c r="V194" s="83"/>
      <c r="W194" s="83"/>
      <c r="X194" s="83"/>
      <c r="Y194" s="83"/>
      <c r="Z194" s="83"/>
      <c r="AA194" s="83"/>
      <c r="AB194" s="83"/>
      <c r="AC194" s="83"/>
      <c r="AD194" s="83"/>
      <c r="AE194" s="83"/>
      <c r="AF194" s="83"/>
      <c r="AG194" s="83"/>
      <c r="AH194" s="83"/>
      <c r="AI194" s="83"/>
      <c r="AJ194" s="83"/>
      <c r="AK194" s="83"/>
      <c r="AL194" s="83"/>
      <c r="AM194" s="83"/>
      <c r="AN194" s="83"/>
      <c r="AO194" s="83"/>
      <c r="AP194" s="83"/>
      <c r="AQ194" s="83"/>
      <c r="AR194" s="83"/>
      <c r="AS194" s="83"/>
      <c r="AT194" s="83"/>
      <c r="AU194" s="83"/>
      <c r="AV194" s="83"/>
      <c r="AW194" s="83"/>
      <c r="AX194" s="83"/>
      <c r="AY194" s="83"/>
      <c r="AZ194" s="83"/>
      <c r="BA194" s="83"/>
      <c r="BB194" s="83"/>
      <c r="BC194" s="83"/>
      <c r="BD194" s="83"/>
      <c r="BE194" s="83"/>
      <c r="BF194" s="83"/>
      <c r="BG194" s="83"/>
      <c r="BH194" s="83"/>
    </row>
    <row r="195" spans="1:60" x14ac:dyDescent="0.25">
      <c r="A195" s="83"/>
      <c r="J195" s="83"/>
      <c r="K195" s="83"/>
      <c r="L195" s="83"/>
      <c r="M195" s="83"/>
      <c r="N195" s="83"/>
      <c r="O195" s="83"/>
      <c r="P195" s="83"/>
      <c r="Q195" s="83"/>
      <c r="R195" s="83"/>
      <c r="S195" s="83"/>
      <c r="T195" s="83"/>
      <c r="U195" s="83"/>
      <c r="V195" s="83"/>
      <c r="W195" s="83"/>
      <c r="X195" s="83"/>
      <c r="Y195" s="83"/>
      <c r="Z195" s="83"/>
      <c r="AA195" s="83"/>
      <c r="AB195" s="83"/>
      <c r="AC195" s="83"/>
      <c r="AD195" s="83"/>
      <c r="AE195" s="83"/>
      <c r="AF195" s="83"/>
      <c r="AG195" s="83"/>
      <c r="AH195" s="83"/>
      <c r="AI195" s="83"/>
      <c r="AJ195" s="83"/>
      <c r="AK195" s="83"/>
      <c r="AL195" s="83"/>
      <c r="AM195" s="83"/>
      <c r="AN195" s="83"/>
      <c r="AO195" s="83"/>
      <c r="AP195" s="83"/>
      <c r="AQ195" s="83"/>
      <c r="AR195" s="83"/>
      <c r="AS195" s="83"/>
      <c r="AT195" s="83"/>
      <c r="AU195" s="83"/>
      <c r="AV195" s="83"/>
      <c r="AW195" s="83"/>
      <c r="AX195" s="83"/>
      <c r="AY195" s="83"/>
      <c r="AZ195" s="83"/>
      <c r="BA195" s="83"/>
      <c r="BB195" s="83"/>
      <c r="BC195" s="83"/>
      <c r="BD195" s="83"/>
      <c r="BE195" s="83"/>
      <c r="BF195" s="83"/>
      <c r="BG195" s="83"/>
      <c r="BH195" s="83"/>
    </row>
    <row r="196" spans="1:60" x14ac:dyDescent="0.25">
      <c r="A196" s="83"/>
      <c r="J196" s="83"/>
      <c r="K196" s="83"/>
      <c r="L196" s="83"/>
      <c r="M196" s="83"/>
      <c r="N196" s="83"/>
      <c r="O196" s="83"/>
      <c r="P196" s="83"/>
      <c r="Q196" s="83"/>
      <c r="R196" s="83"/>
      <c r="S196" s="83"/>
      <c r="T196" s="83"/>
      <c r="U196" s="83"/>
      <c r="V196" s="83"/>
      <c r="W196" s="83"/>
      <c r="X196" s="83"/>
      <c r="Y196" s="83"/>
      <c r="Z196" s="83"/>
      <c r="AA196" s="83"/>
      <c r="AB196" s="83"/>
      <c r="AC196" s="83"/>
      <c r="AD196" s="83"/>
      <c r="AE196" s="83"/>
      <c r="AF196" s="83"/>
      <c r="AG196" s="83"/>
      <c r="AH196" s="83"/>
      <c r="AI196" s="83"/>
      <c r="AJ196" s="83"/>
      <c r="AK196" s="83"/>
      <c r="AL196" s="83"/>
      <c r="AM196" s="83"/>
      <c r="AN196" s="83"/>
      <c r="AO196" s="83"/>
      <c r="AP196" s="83"/>
      <c r="AQ196" s="83"/>
      <c r="AR196" s="83"/>
      <c r="AS196" s="83"/>
      <c r="AT196" s="83"/>
      <c r="AU196" s="83"/>
      <c r="AV196" s="83"/>
      <c r="AW196" s="83"/>
      <c r="AX196" s="83"/>
      <c r="AY196" s="83"/>
      <c r="AZ196" s="83"/>
      <c r="BA196" s="83"/>
      <c r="BB196" s="83"/>
      <c r="BC196" s="83"/>
      <c r="BD196" s="83"/>
      <c r="BE196" s="83"/>
      <c r="BF196" s="83"/>
      <c r="BG196" s="83"/>
      <c r="BH196" s="83"/>
    </row>
    <row r="197" spans="1:60" x14ac:dyDescent="0.25">
      <c r="A197" s="83"/>
      <c r="J197" s="83"/>
      <c r="K197" s="83"/>
      <c r="L197" s="83"/>
      <c r="M197" s="83"/>
      <c r="N197" s="83"/>
      <c r="O197" s="83"/>
      <c r="P197" s="83"/>
      <c r="Q197" s="83"/>
      <c r="R197" s="83"/>
      <c r="S197" s="83"/>
      <c r="T197" s="83"/>
      <c r="U197" s="83"/>
      <c r="V197" s="83"/>
      <c r="W197" s="83"/>
      <c r="X197" s="83"/>
      <c r="Y197" s="83"/>
      <c r="Z197" s="83"/>
      <c r="AA197" s="83"/>
      <c r="AB197" s="83"/>
      <c r="AC197" s="83"/>
      <c r="AD197" s="83"/>
      <c r="AE197" s="83"/>
      <c r="AF197" s="83"/>
      <c r="AG197" s="83"/>
      <c r="AH197" s="83"/>
      <c r="AI197" s="83"/>
      <c r="AJ197" s="83"/>
      <c r="AK197" s="83"/>
      <c r="AL197" s="83"/>
      <c r="AM197" s="83"/>
      <c r="AN197" s="83"/>
      <c r="AO197" s="83"/>
      <c r="AP197" s="83"/>
      <c r="AQ197" s="83"/>
      <c r="AR197" s="83"/>
      <c r="AS197" s="83"/>
      <c r="AT197" s="83"/>
      <c r="AU197" s="83"/>
      <c r="AV197" s="83"/>
      <c r="AW197" s="83"/>
      <c r="AX197" s="83"/>
      <c r="AY197" s="83"/>
      <c r="AZ197" s="83"/>
      <c r="BA197" s="83"/>
      <c r="BB197" s="83"/>
      <c r="BC197" s="83"/>
      <c r="BD197" s="83"/>
      <c r="BE197" s="83"/>
      <c r="BF197" s="83"/>
      <c r="BG197" s="83"/>
      <c r="BH197" s="83"/>
    </row>
    <row r="198" spans="1:60" x14ac:dyDescent="0.25">
      <c r="A198" s="83"/>
      <c r="J198" s="83"/>
      <c r="K198" s="83"/>
      <c r="L198" s="83"/>
      <c r="M198" s="83"/>
      <c r="N198" s="83"/>
      <c r="O198" s="83"/>
      <c r="P198" s="83"/>
      <c r="Q198" s="83"/>
      <c r="R198" s="83"/>
      <c r="S198" s="83"/>
      <c r="T198" s="83"/>
      <c r="U198" s="83"/>
      <c r="V198" s="83"/>
      <c r="W198" s="83"/>
      <c r="X198" s="83"/>
      <c r="Y198" s="83"/>
      <c r="Z198" s="83"/>
      <c r="AA198" s="83"/>
      <c r="AB198" s="83"/>
      <c r="AC198" s="83"/>
      <c r="AD198" s="83"/>
      <c r="AE198" s="83"/>
      <c r="AF198" s="83"/>
      <c r="AG198" s="83"/>
      <c r="AH198" s="83"/>
      <c r="AI198" s="83"/>
      <c r="AJ198" s="83"/>
      <c r="AK198" s="83"/>
      <c r="AL198" s="83"/>
      <c r="AM198" s="83"/>
      <c r="AN198" s="83"/>
      <c r="AO198" s="83"/>
      <c r="AP198" s="83"/>
      <c r="AQ198" s="83"/>
      <c r="AR198" s="83"/>
      <c r="AS198" s="83"/>
      <c r="AT198" s="83"/>
      <c r="AU198" s="83"/>
      <c r="AV198" s="83"/>
      <c r="AW198" s="83"/>
      <c r="AX198" s="83"/>
      <c r="AY198" s="83"/>
      <c r="AZ198" s="83"/>
      <c r="BA198" s="83"/>
      <c r="BB198" s="83"/>
      <c r="BC198" s="83"/>
      <c r="BD198" s="83"/>
      <c r="BE198" s="83"/>
      <c r="BF198" s="83"/>
      <c r="BG198" s="83"/>
      <c r="BH198" s="83"/>
    </row>
    <row r="199" spans="1:60" x14ac:dyDescent="0.25">
      <c r="A199" s="83"/>
      <c r="J199" s="83"/>
      <c r="K199" s="83"/>
      <c r="L199" s="83"/>
      <c r="M199" s="83"/>
      <c r="N199" s="83"/>
      <c r="O199" s="83"/>
      <c r="P199" s="83"/>
      <c r="Q199" s="83"/>
      <c r="R199" s="83"/>
      <c r="S199" s="83"/>
      <c r="T199" s="83"/>
      <c r="U199" s="83"/>
      <c r="V199" s="83"/>
      <c r="W199" s="83"/>
      <c r="X199" s="83"/>
      <c r="Y199" s="83"/>
      <c r="Z199" s="83"/>
      <c r="AA199" s="83"/>
      <c r="AB199" s="83"/>
      <c r="AC199" s="83"/>
      <c r="AD199" s="83"/>
      <c r="AE199" s="83"/>
      <c r="AF199" s="83"/>
      <c r="AG199" s="83"/>
      <c r="AH199" s="83"/>
      <c r="AI199" s="83"/>
      <c r="AJ199" s="83"/>
      <c r="AK199" s="83"/>
      <c r="AL199" s="83"/>
      <c r="AM199" s="83"/>
      <c r="AN199" s="83"/>
      <c r="AO199" s="83"/>
      <c r="AP199" s="83"/>
      <c r="AQ199" s="83"/>
      <c r="AR199" s="83"/>
      <c r="AS199" s="83"/>
      <c r="AT199" s="83"/>
      <c r="AU199" s="83"/>
      <c r="AV199" s="83"/>
      <c r="AW199" s="83"/>
      <c r="AX199" s="83"/>
      <c r="AY199" s="83"/>
      <c r="AZ199" s="83"/>
      <c r="BA199" s="83"/>
      <c r="BB199" s="83"/>
      <c r="BC199" s="83"/>
      <c r="BD199" s="83"/>
      <c r="BE199" s="83"/>
      <c r="BF199" s="83"/>
      <c r="BG199" s="83"/>
      <c r="BH199" s="83"/>
    </row>
    <row r="200" spans="1:60" x14ac:dyDescent="0.25">
      <c r="A200" s="83"/>
      <c r="J200" s="83"/>
      <c r="K200" s="83"/>
      <c r="L200" s="83"/>
      <c r="M200" s="83"/>
      <c r="N200" s="83"/>
      <c r="O200" s="83"/>
      <c r="P200" s="83"/>
      <c r="Q200" s="83"/>
      <c r="R200" s="83"/>
      <c r="S200" s="83"/>
      <c r="T200" s="83"/>
      <c r="U200" s="83"/>
      <c r="V200" s="83"/>
      <c r="W200" s="83"/>
      <c r="X200" s="83"/>
      <c r="Y200" s="83"/>
      <c r="Z200" s="83"/>
      <c r="AA200" s="83"/>
      <c r="AB200" s="83"/>
      <c r="AC200" s="83"/>
      <c r="AD200" s="83"/>
      <c r="AE200" s="83"/>
      <c r="AF200" s="83"/>
      <c r="AG200" s="83"/>
      <c r="AH200" s="83"/>
      <c r="AI200" s="83"/>
      <c r="AJ200" s="83"/>
      <c r="AK200" s="83"/>
      <c r="AL200" s="83"/>
      <c r="AM200" s="83"/>
      <c r="AN200" s="83"/>
      <c r="AO200" s="83"/>
      <c r="AP200" s="83"/>
      <c r="AQ200" s="83"/>
      <c r="AR200" s="83"/>
      <c r="AS200" s="83"/>
      <c r="AT200" s="83"/>
      <c r="AU200" s="83"/>
      <c r="AV200" s="83"/>
      <c r="AW200" s="83"/>
      <c r="AX200" s="83"/>
      <c r="AY200" s="83"/>
      <c r="AZ200" s="83"/>
      <c r="BA200" s="83"/>
      <c r="BB200" s="83"/>
      <c r="BC200" s="83"/>
      <c r="BD200" s="83"/>
      <c r="BE200" s="83"/>
      <c r="BF200" s="83"/>
      <c r="BG200" s="83"/>
      <c r="BH200" s="83"/>
    </row>
    <row r="201" spans="1:60" x14ac:dyDescent="0.25">
      <c r="A201" s="83"/>
      <c r="J201" s="83"/>
      <c r="K201" s="83"/>
      <c r="L201" s="83"/>
      <c r="M201" s="83"/>
      <c r="N201" s="83"/>
      <c r="O201" s="83"/>
      <c r="P201" s="83"/>
      <c r="Q201" s="83"/>
      <c r="R201" s="83"/>
      <c r="S201" s="83"/>
      <c r="T201" s="83"/>
      <c r="U201" s="83"/>
      <c r="V201" s="83"/>
      <c r="W201" s="83"/>
      <c r="X201" s="83"/>
      <c r="Y201" s="83"/>
      <c r="Z201" s="83"/>
      <c r="AA201" s="83"/>
      <c r="AB201" s="83"/>
      <c r="AC201" s="83"/>
      <c r="AD201" s="83"/>
      <c r="AE201" s="83"/>
      <c r="AF201" s="83"/>
      <c r="AG201" s="83"/>
      <c r="AH201" s="83"/>
      <c r="AI201" s="83"/>
      <c r="AJ201" s="83"/>
      <c r="AK201" s="83"/>
      <c r="AL201" s="83"/>
      <c r="AM201" s="83"/>
      <c r="AN201" s="83"/>
      <c r="AO201" s="83"/>
      <c r="AP201" s="83"/>
      <c r="AQ201" s="83"/>
      <c r="AR201" s="83"/>
      <c r="AS201" s="83"/>
      <c r="AT201" s="83"/>
      <c r="AU201" s="83"/>
      <c r="AV201" s="83"/>
      <c r="AW201" s="83"/>
      <c r="AX201" s="83"/>
      <c r="AY201" s="83"/>
      <c r="AZ201" s="83"/>
      <c r="BA201" s="83"/>
      <c r="BB201" s="83"/>
      <c r="BC201" s="83"/>
      <c r="BD201" s="83"/>
      <c r="BE201" s="83"/>
      <c r="BF201" s="83"/>
      <c r="BG201" s="83"/>
      <c r="BH201" s="83"/>
    </row>
    <row r="202" spans="1:60" x14ac:dyDescent="0.25">
      <c r="A202" s="83"/>
      <c r="J202" s="83"/>
      <c r="K202" s="83"/>
      <c r="L202" s="83"/>
      <c r="M202" s="83"/>
      <c r="N202" s="83"/>
      <c r="O202" s="83"/>
      <c r="P202" s="83"/>
      <c r="Q202" s="83"/>
      <c r="R202" s="83"/>
      <c r="S202" s="83"/>
      <c r="T202" s="83"/>
      <c r="U202" s="83"/>
      <c r="V202" s="83"/>
      <c r="W202" s="83"/>
      <c r="X202" s="83"/>
      <c r="Y202" s="83"/>
      <c r="Z202" s="83"/>
      <c r="AA202" s="83"/>
      <c r="AB202" s="83"/>
      <c r="AC202" s="83"/>
      <c r="AD202" s="83"/>
      <c r="AE202" s="83"/>
      <c r="AF202" s="83"/>
      <c r="AG202" s="83"/>
      <c r="AH202" s="83"/>
      <c r="AI202" s="83"/>
      <c r="AJ202" s="83"/>
      <c r="AK202" s="83"/>
      <c r="AL202" s="83"/>
      <c r="AM202" s="83"/>
      <c r="AN202" s="83"/>
      <c r="AO202" s="83"/>
      <c r="AP202" s="83"/>
      <c r="AQ202" s="83"/>
      <c r="AR202" s="83"/>
      <c r="AS202" s="83"/>
      <c r="AT202" s="83"/>
      <c r="AU202" s="83"/>
      <c r="AV202" s="83"/>
      <c r="AW202" s="83"/>
      <c r="AX202" s="83"/>
      <c r="AY202" s="83"/>
      <c r="AZ202" s="83"/>
      <c r="BA202" s="83"/>
      <c r="BB202" s="83"/>
      <c r="BC202" s="83"/>
      <c r="BD202" s="83"/>
      <c r="BE202" s="83"/>
      <c r="BF202" s="83"/>
      <c r="BG202" s="83"/>
      <c r="BH202" s="83"/>
    </row>
    <row r="203" spans="1:60" x14ac:dyDescent="0.25">
      <c r="A203" s="83"/>
      <c r="J203" s="83"/>
      <c r="K203" s="83"/>
      <c r="L203" s="83"/>
      <c r="M203" s="83"/>
      <c r="N203" s="83"/>
      <c r="O203" s="83"/>
      <c r="P203" s="83"/>
      <c r="Q203" s="83"/>
      <c r="R203" s="83"/>
      <c r="S203" s="83"/>
      <c r="T203" s="83"/>
      <c r="U203" s="83"/>
      <c r="V203" s="83"/>
      <c r="W203" s="83"/>
      <c r="X203" s="83"/>
      <c r="Y203" s="83"/>
      <c r="Z203" s="83"/>
      <c r="AA203" s="83"/>
      <c r="AB203" s="83"/>
      <c r="AC203" s="83"/>
      <c r="AD203" s="83"/>
      <c r="AE203" s="83"/>
      <c r="AF203" s="83"/>
      <c r="AG203" s="83"/>
      <c r="AH203" s="83"/>
      <c r="AI203" s="83"/>
      <c r="AJ203" s="83"/>
      <c r="AK203" s="83"/>
      <c r="AL203" s="83"/>
      <c r="AM203" s="83"/>
      <c r="AN203" s="83"/>
      <c r="AO203" s="83"/>
      <c r="AP203" s="83"/>
      <c r="AQ203" s="83"/>
      <c r="AR203" s="83"/>
      <c r="AS203" s="83"/>
      <c r="AT203" s="83"/>
      <c r="AU203" s="83"/>
      <c r="AV203" s="83"/>
      <c r="AW203" s="83"/>
      <c r="AX203" s="83"/>
      <c r="AY203" s="83"/>
      <c r="AZ203" s="83"/>
      <c r="BA203" s="83"/>
      <c r="BB203" s="83"/>
      <c r="BC203" s="83"/>
      <c r="BD203" s="83"/>
      <c r="BE203" s="83"/>
      <c r="BF203" s="83"/>
      <c r="BG203" s="83"/>
      <c r="BH203" s="83"/>
    </row>
    <row r="204" spans="1:60" x14ac:dyDescent="0.25">
      <c r="A204" s="83"/>
      <c r="J204" s="83"/>
      <c r="K204" s="83"/>
      <c r="L204" s="83"/>
      <c r="M204" s="83"/>
      <c r="N204" s="83"/>
      <c r="O204" s="83"/>
      <c r="P204" s="83"/>
      <c r="Q204" s="83"/>
      <c r="R204" s="83"/>
      <c r="S204" s="83"/>
      <c r="T204" s="83"/>
      <c r="U204" s="83"/>
      <c r="V204" s="83"/>
      <c r="W204" s="83"/>
      <c r="X204" s="83"/>
      <c r="Y204" s="83"/>
      <c r="Z204" s="83"/>
      <c r="AA204" s="83"/>
      <c r="AB204" s="83"/>
      <c r="AC204" s="83"/>
      <c r="AD204" s="83"/>
      <c r="AE204" s="83"/>
      <c r="AF204" s="83"/>
      <c r="AG204" s="83"/>
      <c r="AH204" s="83"/>
      <c r="AI204" s="83"/>
      <c r="AJ204" s="83"/>
      <c r="AK204" s="83"/>
      <c r="AL204" s="83"/>
      <c r="AM204" s="83"/>
      <c r="AN204" s="83"/>
      <c r="AO204" s="83"/>
      <c r="AP204" s="83"/>
      <c r="AQ204" s="83"/>
      <c r="AR204" s="83"/>
      <c r="AS204" s="83"/>
      <c r="AT204" s="83"/>
      <c r="AU204" s="83"/>
      <c r="AV204" s="83"/>
      <c r="AW204" s="83"/>
      <c r="AX204" s="83"/>
      <c r="AY204" s="83"/>
      <c r="AZ204" s="83"/>
      <c r="BA204" s="83"/>
      <c r="BB204" s="83"/>
      <c r="BC204" s="83"/>
      <c r="BD204" s="83"/>
      <c r="BE204" s="83"/>
      <c r="BF204" s="83"/>
      <c r="BG204" s="83"/>
      <c r="BH204" s="83"/>
    </row>
    <row r="205" spans="1:60" x14ac:dyDescent="0.25">
      <c r="A205" s="83"/>
      <c r="J205" s="83"/>
      <c r="K205" s="83"/>
      <c r="L205" s="83"/>
      <c r="M205" s="83"/>
      <c r="N205" s="83"/>
      <c r="O205" s="83"/>
      <c r="P205" s="83"/>
      <c r="Q205" s="83"/>
      <c r="R205" s="83"/>
      <c r="S205" s="83"/>
      <c r="T205" s="83"/>
      <c r="U205" s="83"/>
      <c r="V205" s="83"/>
      <c r="W205" s="83"/>
      <c r="X205" s="83"/>
      <c r="Y205" s="83"/>
      <c r="Z205" s="83"/>
      <c r="AA205" s="83"/>
      <c r="AB205" s="83"/>
      <c r="AC205" s="83"/>
      <c r="AD205" s="83"/>
      <c r="AE205" s="83"/>
      <c r="AF205" s="83"/>
      <c r="AG205" s="83"/>
      <c r="AH205" s="83"/>
      <c r="AI205" s="83"/>
      <c r="AJ205" s="83"/>
      <c r="AK205" s="83"/>
      <c r="AL205" s="83"/>
      <c r="AM205" s="83"/>
      <c r="AN205" s="83"/>
      <c r="AO205" s="83"/>
      <c r="AP205" s="83"/>
      <c r="AQ205" s="83"/>
      <c r="AR205" s="83"/>
      <c r="AS205" s="83"/>
      <c r="AT205" s="83"/>
      <c r="AU205" s="83"/>
      <c r="AV205" s="83"/>
      <c r="AW205" s="83"/>
      <c r="AX205" s="83"/>
      <c r="AY205" s="83"/>
      <c r="AZ205" s="83"/>
      <c r="BA205" s="83"/>
      <c r="BB205" s="83"/>
      <c r="BC205" s="83"/>
      <c r="BD205" s="83"/>
      <c r="BE205" s="83"/>
      <c r="BF205" s="83"/>
      <c r="BG205" s="83"/>
      <c r="BH205" s="83"/>
    </row>
    <row r="206" spans="1:60" x14ac:dyDescent="0.25">
      <c r="A206" s="83"/>
      <c r="J206" s="83"/>
      <c r="K206" s="83"/>
      <c r="L206" s="83"/>
      <c r="M206" s="83"/>
      <c r="N206" s="83"/>
      <c r="O206" s="83"/>
      <c r="P206" s="83"/>
      <c r="Q206" s="83"/>
      <c r="R206" s="83"/>
      <c r="S206" s="83"/>
      <c r="T206" s="83"/>
      <c r="U206" s="83"/>
      <c r="V206" s="83"/>
      <c r="W206" s="83"/>
      <c r="X206" s="83"/>
      <c r="Y206" s="83"/>
      <c r="Z206" s="83"/>
      <c r="AA206" s="83"/>
      <c r="AB206" s="83"/>
      <c r="AC206" s="83"/>
      <c r="AD206" s="83"/>
      <c r="AE206" s="83"/>
      <c r="AF206" s="83"/>
      <c r="AG206" s="83"/>
      <c r="AH206" s="83"/>
      <c r="AI206" s="83"/>
      <c r="AJ206" s="83"/>
      <c r="AK206" s="83"/>
      <c r="AL206" s="83"/>
      <c r="AM206" s="83"/>
      <c r="AN206" s="83"/>
      <c r="AO206" s="83"/>
      <c r="AP206" s="83"/>
      <c r="AQ206" s="83"/>
      <c r="AR206" s="83"/>
      <c r="AS206" s="83"/>
      <c r="AT206" s="83"/>
      <c r="AU206" s="83"/>
      <c r="AV206" s="83"/>
      <c r="AW206" s="83"/>
      <c r="AX206" s="83"/>
      <c r="AY206" s="83"/>
      <c r="AZ206" s="83"/>
      <c r="BA206" s="83"/>
      <c r="BB206" s="83"/>
      <c r="BC206" s="83"/>
      <c r="BD206" s="83"/>
      <c r="BE206" s="83"/>
      <c r="BF206" s="83"/>
      <c r="BG206" s="83"/>
      <c r="BH206" s="83"/>
    </row>
    <row r="207" spans="1:60" x14ac:dyDescent="0.25">
      <c r="A207" s="83"/>
      <c r="J207" s="83"/>
      <c r="K207" s="83"/>
      <c r="L207" s="83"/>
      <c r="M207" s="83"/>
      <c r="N207" s="83"/>
      <c r="O207" s="83"/>
      <c r="P207" s="83"/>
      <c r="Q207" s="83"/>
      <c r="R207" s="83"/>
      <c r="S207" s="83"/>
      <c r="T207" s="83"/>
      <c r="U207" s="83"/>
      <c r="V207" s="83"/>
      <c r="W207" s="83"/>
      <c r="X207" s="83"/>
      <c r="Y207" s="83"/>
      <c r="Z207" s="83"/>
      <c r="AA207" s="83"/>
      <c r="AB207" s="83"/>
      <c r="AC207" s="83"/>
      <c r="AD207" s="83"/>
      <c r="AE207" s="83"/>
      <c r="AF207" s="83"/>
      <c r="AG207" s="83"/>
      <c r="AH207" s="83"/>
      <c r="AI207" s="83"/>
      <c r="AJ207" s="83"/>
      <c r="AK207" s="83"/>
      <c r="AL207" s="83"/>
      <c r="AM207" s="83"/>
      <c r="AN207" s="83"/>
      <c r="AO207" s="83"/>
      <c r="AP207" s="83"/>
      <c r="AQ207" s="83"/>
      <c r="AR207" s="83"/>
      <c r="AS207" s="83"/>
      <c r="AT207" s="83"/>
      <c r="AU207" s="83"/>
      <c r="AV207" s="83"/>
      <c r="AW207" s="83"/>
      <c r="AX207" s="83"/>
      <c r="AY207" s="83"/>
      <c r="AZ207" s="83"/>
      <c r="BA207" s="83"/>
      <c r="BB207" s="83"/>
      <c r="BC207" s="83"/>
      <c r="BD207" s="83"/>
      <c r="BE207" s="83"/>
      <c r="BF207" s="83"/>
      <c r="BG207" s="83"/>
      <c r="BH207" s="83"/>
    </row>
    <row r="208" spans="1:60" x14ac:dyDescent="0.25">
      <c r="A208" s="83"/>
      <c r="J208" s="83"/>
      <c r="K208" s="83"/>
      <c r="L208" s="83"/>
      <c r="M208" s="83"/>
      <c r="N208" s="83"/>
      <c r="O208" s="83"/>
      <c r="P208" s="83"/>
      <c r="Q208" s="83"/>
      <c r="R208" s="83"/>
      <c r="S208" s="83"/>
      <c r="T208" s="83"/>
      <c r="U208" s="83"/>
      <c r="V208" s="83"/>
      <c r="W208" s="83"/>
      <c r="X208" s="83"/>
      <c r="Y208" s="83"/>
      <c r="Z208" s="83"/>
      <c r="AA208" s="83"/>
      <c r="AB208" s="83"/>
      <c r="AC208" s="83"/>
      <c r="AD208" s="83"/>
      <c r="AE208" s="83"/>
      <c r="AF208" s="83"/>
      <c r="AG208" s="83"/>
      <c r="AH208" s="83"/>
      <c r="AI208" s="83"/>
      <c r="AJ208" s="83"/>
      <c r="AK208" s="83"/>
      <c r="AL208" s="83"/>
      <c r="AM208" s="83"/>
      <c r="AN208" s="83"/>
      <c r="AO208" s="83"/>
      <c r="AP208" s="83"/>
      <c r="AQ208" s="83"/>
      <c r="AR208" s="83"/>
      <c r="AS208" s="83"/>
      <c r="AT208" s="83"/>
      <c r="AU208" s="83"/>
      <c r="AV208" s="83"/>
      <c r="AW208" s="83"/>
      <c r="AX208" s="83"/>
      <c r="AY208" s="83"/>
      <c r="AZ208" s="83"/>
      <c r="BA208" s="83"/>
      <c r="BB208" s="83"/>
      <c r="BC208" s="83"/>
      <c r="BD208" s="83"/>
      <c r="BE208" s="83"/>
      <c r="BF208" s="83"/>
      <c r="BG208" s="83"/>
      <c r="BH208" s="83"/>
    </row>
    <row r="209" spans="1:60" x14ac:dyDescent="0.25">
      <c r="A209" s="83"/>
      <c r="J209" s="83"/>
      <c r="K209" s="83"/>
      <c r="L209" s="83"/>
      <c r="M209" s="83"/>
      <c r="N209" s="83"/>
      <c r="O209" s="83"/>
      <c r="P209" s="83"/>
      <c r="Q209" s="83"/>
      <c r="R209" s="83"/>
      <c r="S209" s="83"/>
      <c r="T209" s="83"/>
      <c r="U209" s="83"/>
      <c r="V209" s="83"/>
      <c r="W209" s="83"/>
      <c r="X209" s="83"/>
      <c r="Y209" s="83"/>
      <c r="Z209" s="83"/>
      <c r="AA209" s="83"/>
      <c r="AB209" s="83"/>
      <c r="AC209" s="83"/>
      <c r="AD209" s="83"/>
      <c r="AE209" s="83"/>
      <c r="AF209" s="83"/>
      <c r="AG209" s="83"/>
      <c r="AH209" s="83"/>
      <c r="AI209" s="83"/>
      <c r="AJ209" s="83"/>
      <c r="AK209" s="83"/>
      <c r="AL209" s="83"/>
      <c r="AM209" s="83"/>
      <c r="AN209" s="83"/>
      <c r="AO209" s="83"/>
      <c r="AP209" s="83"/>
      <c r="AQ209" s="83"/>
      <c r="AR209" s="83"/>
      <c r="AS209" s="83"/>
      <c r="AT209" s="83"/>
      <c r="AU209" s="83"/>
      <c r="AV209" s="83"/>
      <c r="AW209" s="83"/>
      <c r="AX209" s="83"/>
      <c r="AY209" s="83"/>
      <c r="AZ209" s="83"/>
      <c r="BA209" s="83"/>
      <c r="BB209" s="83"/>
      <c r="BC209" s="83"/>
      <c r="BD209" s="83"/>
      <c r="BE209" s="83"/>
      <c r="BF209" s="83"/>
      <c r="BG209" s="83"/>
      <c r="BH209" s="83"/>
    </row>
    <row r="210" spans="1:60" x14ac:dyDescent="0.25">
      <c r="A210" s="83"/>
      <c r="J210" s="83"/>
      <c r="K210" s="83"/>
      <c r="L210" s="83"/>
      <c r="M210" s="83"/>
      <c r="N210" s="83"/>
      <c r="O210" s="83"/>
      <c r="P210" s="83"/>
      <c r="Q210" s="83"/>
      <c r="R210" s="83"/>
      <c r="S210" s="83"/>
      <c r="T210" s="83"/>
      <c r="U210" s="83"/>
      <c r="V210" s="83"/>
      <c r="W210" s="83"/>
      <c r="X210" s="83"/>
      <c r="Y210" s="83"/>
      <c r="Z210" s="83"/>
      <c r="AA210" s="83"/>
      <c r="AB210" s="83"/>
      <c r="AC210" s="83"/>
      <c r="AD210" s="83"/>
      <c r="AE210" s="83"/>
      <c r="AF210" s="83"/>
      <c r="AG210" s="83"/>
      <c r="AH210" s="83"/>
      <c r="AI210" s="83"/>
      <c r="AJ210" s="83"/>
      <c r="AK210" s="83"/>
      <c r="AL210" s="83"/>
      <c r="AM210" s="83"/>
      <c r="AN210" s="83"/>
      <c r="AO210" s="83"/>
      <c r="AP210" s="83"/>
      <c r="AQ210" s="83"/>
      <c r="AR210" s="83"/>
      <c r="AS210" s="83"/>
      <c r="AT210" s="83"/>
      <c r="AU210" s="83"/>
      <c r="AV210" s="83"/>
      <c r="AW210" s="83"/>
      <c r="AX210" s="83"/>
      <c r="AY210" s="83"/>
      <c r="AZ210" s="83"/>
      <c r="BA210" s="83"/>
      <c r="BB210" s="83"/>
      <c r="BC210" s="83"/>
      <c r="BD210" s="83"/>
      <c r="BE210" s="83"/>
      <c r="BF210" s="83"/>
      <c r="BG210" s="83"/>
      <c r="BH210" s="83"/>
    </row>
    <row r="211" spans="1:60" x14ac:dyDescent="0.25">
      <c r="A211" s="83"/>
      <c r="J211" s="83"/>
      <c r="K211" s="83"/>
      <c r="L211" s="83"/>
      <c r="M211" s="83"/>
      <c r="N211" s="83"/>
      <c r="O211" s="83"/>
      <c r="P211" s="83"/>
      <c r="Q211" s="83"/>
      <c r="R211" s="83"/>
      <c r="S211" s="83"/>
      <c r="T211" s="83"/>
      <c r="U211" s="83"/>
      <c r="V211" s="83"/>
      <c r="W211" s="83"/>
      <c r="X211" s="83"/>
      <c r="Y211" s="83"/>
      <c r="Z211" s="83"/>
      <c r="AA211" s="83"/>
      <c r="AB211" s="83"/>
      <c r="AC211" s="83"/>
      <c r="AD211" s="83"/>
      <c r="AE211" s="83"/>
      <c r="AF211" s="83"/>
      <c r="AG211" s="83"/>
      <c r="AH211" s="83"/>
      <c r="AI211" s="83"/>
      <c r="AJ211" s="83"/>
      <c r="AK211" s="83"/>
      <c r="AL211" s="83"/>
      <c r="AM211" s="83"/>
      <c r="AN211" s="83"/>
      <c r="AO211" s="83"/>
      <c r="AP211" s="83"/>
      <c r="AQ211" s="83"/>
      <c r="AR211" s="83"/>
      <c r="AS211" s="83"/>
      <c r="AT211" s="83"/>
      <c r="AU211" s="83"/>
      <c r="AV211" s="83"/>
      <c r="AW211" s="83"/>
      <c r="AX211" s="83"/>
      <c r="AY211" s="83"/>
      <c r="AZ211" s="83"/>
      <c r="BA211" s="83"/>
      <c r="BB211" s="83"/>
      <c r="BC211" s="83"/>
      <c r="BD211" s="83"/>
      <c r="BE211" s="83"/>
      <c r="BF211" s="83"/>
      <c r="BG211" s="83"/>
      <c r="BH211" s="83"/>
    </row>
    <row r="212" spans="1:60" x14ac:dyDescent="0.25">
      <c r="A212" s="83"/>
      <c r="J212" s="83"/>
      <c r="K212" s="83"/>
      <c r="L212" s="83"/>
      <c r="M212" s="83"/>
      <c r="N212" s="83"/>
      <c r="O212" s="83"/>
      <c r="P212" s="83"/>
      <c r="Q212" s="83"/>
      <c r="R212" s="83"/>
      <c r="S212" s="83"/>
      <c r="T212" s="83"/>
      <c r="U212" s="83"/>
      <c r="V212" s="83"/>
      <c r="W212" s="83"/>
      <c r="X212" s="83"/>
      <c r="Y212" s="83"/>
      <c r="Z212" s="83"/>
      <c r="AA212" s="83"/>
      <c r="AB212" s="83"/>
      <c r="AC212" s="83"/>
      <c r="AD212" s="83"/>
      <c r="AE212" s="83"/>
      <c r="AF212" s="83"/>
      <c r="AG212" s="83"/>
      <c r="AH212" s="83"/>
      <c r="AI212" s="83"/>
      <c r="AJ212" s="83"/>
      <c r="AK212" s="83"/>
      <c r="AL212" s="83"/>
      <c r="AM212" s="83"/>
      <c r="AN212" s="83"/>
      <c r="AO212" s="83"/>
      <c r="AP212" s="83"/>
      <c r="AQ212" s="83"/>
      <c r="AR212" s="83"/>
      <c r="AS212" s="83"/>
      <c r="AT212" s="83"/>
      <c r="AU212" s="83"/>
      <c r="AV212" s="83"/>
      <c r="AW212" s="83"/>
      <c r="AX212" s="83"/>
      <c r="AY212" s="83"/>
      <c r="AZ212" s="83"/>
      <c r="BA212" s="83"/>
      <c r="BB212" s="83"/>
      <c r="BC212" s="83"/>
      <c r="BD212" s="83"/>
      <c r="BE212" s="83"/>
      <c r="BF212" s="83"/>
      <c r="BG212" s="83"/>
      <c r="BH212" s="83"/>
    </row>
    <row r="213" spans="1:60" x14ac:dyDescent="0.25">
      <c r="A213" s="83"/>
      <c r="J213" s="83"/>
      <c r="K213" s="83"/>
      <c r="L213" s="83"/>
      <c r="M213" s="83"/>
      <c r="N213" s="83"/>
      <c r="O213" s="83"/>
      <c r="P213" s="83"/>
      <c r="Q213" s="83"/>
      <c r="R213" s="83"/>
      <c r="S213" s="83"/>
      <c r="T213" s="83"/>
      <c r="U213" s="83"/>
      <c r="V213" s="83"/>
      <c r="W213" s="83"/>
      <c r="X213" s="83"/>
      <c r="Y213" s="83"/>
      <c r="Z213" s="83"/>
      <c r="AA213" s="83"/>
      <c r="AB213" s="83"/>
      <c r="AC213" s="83"/>
      <c r="AD213" s="83"/>
      <c r="AE213" s="83"/>
      <c r="AF213" s="83"/>
      <c r="AG213" s="83"/>
      <c r="AH213" s="83"/>
      <c r="AI213" s="83"/>
      <c r="AJ213" s="83"/>
      <c r="AK213" s="83"/>
      <c r="AL213" s="83"/>
      <c r="AM213" s="83"/>
      <c r="AN213" s="83"/>
      <c r="AO213" s="83"/>
      <c r="AP213" s="83"/>
      <c r="AQ213" s="83"/>
      <c r="AR213" s="83"/>
      <c r="AS213" s="83"/>
      <c r="AT213" s="83"/>
      <c r="AU213" s="83"/>
      <c r="AV213" s="83"/>
      <c r="AW213" s="83"/>
      <c r="AX213" s="83"/>
      <c r="AY213" s="83"/>
      <c r="AZ213" s="83"/>
      <c r="BA213" s="83"/>
      <c r="BB213" s="83"/>
      <c r="BC213" s="83"/>
      <c r="BD213" s="83"/>
      <c r="BE213" s="83"/>
      <c r="BF213" s="83"/>
      <c r="BG213" s="83"/>
      <c r="BH213" s="83"/>
    </row>
    <row r="214" spans="1:60" x14ac:dyDescent="0.25">
      <c r="A214" s="83"/>
      <c r="J214" s="83"/>
      <c r="K214" s="83"/>
      <c r="L214" s="83"/>
      <c r="M214" s="83"/>
      <c r="N214" s="83"/>
      <c r="O214" s="83"/>
      <c r="P214" s="83"/>
      <c r="Q214" s="83"/>
      <c r="R214" s="83"/>
      <c r="S214" s="83"/>
      <c r="T214" s="83"/>
      <c r="U214" s="83"/>
      <c r="V214" s="83"/>
      <c r="W214" s="83"/>
      <c r="X214" s="83"/>
      <c r="Y214" s="83"/>
      <c r="Z214" s="83"/>
      <c r="AA214" s="83"/>
      <c r="AB214" s="83"/>
      <c r="AC214" s="83"/>
      <c r="AD214" s="83"/>
      <c r="AE214" s="83"/>
      <c r="AF214" s="83"/>
      <c r="AG214" s="83"/>
      <c r="AH214" s="83"/>
      <c r="AI214" s="83"/>
      <c r="AJ214" s="83"/>
      <c r="AK214" s="83"/>
      <c r="AL214" s="83"/>
      <c r="AM214" s="83"/>
      <c r="AN214" s="83"/>
      <c r="AO214" s="83"/>
      <c r="AP214" s="83"/>
      <c r="AQ214" s="83"/>
      <c r="AR214" s="83"/>
      <c r="AS214" s="83"/>
      <c r="AT214" s="83"/>
      <c r="AU214" s="83"/>
      <c r="AV214" s="83"/>
      <c r="AW214" s="83"/>
      <c r="AX214" s="83"/>
      <c r="AY214" s="83"/>
      <c r="AZ214" s="83"/>
      <c r="BA214" s="83"/>
      <c r="BB214" s="83"/>
      <c r="BC214" s="83"/>
      <c r="BD214" s="83"/>
      <c r="BE214" s="83"/>
      <c r="BF214" s="83"/>
      <c r="BG214" s="83"/>
      <c r="BH214" s="83"/>
    </row>
    <row r="215" spans="1:60" x14ac:dyDescent="0.25">
      <c r="A215" s="83"/>
      <c r="J215" s="83"/>
      <c r="K215" s="83"/>
      <c r="L215" s="83"/>
      <c r="M215" s="83"/>
      <c r="N215" s="83"/>
      <c r="O215" s="83"/>
      <c r="P215" s="83"/>
      <c r="Q215" s="83"/>
      <c r="R215" s="83"/>
      <c r="S215" s="83"/>
      <c r="T215" s="83"/>
      <c r="U215" s="83"/>
      <c r="V215" s="83"/>
      <c r="W215" s="83"/>
      <c r="X215" s="83"/>
      <c r="Y215" s="83"/>
      <c r="Z215" s="83"/>
      <c r="AA215" s="83"/>
      <c r="AB215" s="83"/>
      <c r="AC215" s="83"/>
      <c r="AD215" s="83"/>
      <c r="AE215" s="83"/>
      <c r="AF215" s="83"/>
      <c r="AG215" s="83"/>
      <c r="AH215" s="83"/>
      <c r="AI215" s="83"/>
      <c r="AJ215" s="83"/>
      <c r="AK215" s="83"/>
      <c r="AL215" s="83"/>
      <c r="AM215" s="83"/>
      <c r="AN215" s="83"/>
      <c r="AO215" s="83"/>
      <c r="AP215" s="83"/>
      <c r="AQ215" s="83"/>
      <c r="AR215" s="83"/>
      <c r="AS215" s="83"/>
      <c r="AT215" s="83"/>
      <c r="AU215" s="83"/>
      <c r="AV215" s="83"/>
      <c r="AW215" s="83"/>
      <c r="AX215" s="83"/>
      <c r="AY215" s="83"/>
      <c r="AZ215" s="83"/>
      <c r="BA215" s="83"/>
      <c r="BB215" s="83"/>
      <c r="BC215" s="83"/>
      <c r="BD215" s="83"/>
      <c r="BE215" s="83"/>
      <c r="BF215" s="83"/>
      <c r="BG215" s="83"/>
      <c r="BH215" s="83"/>
    </row>
    <row r="216" spans="1:60" x14ac:dyDescent="0.25">
      <c r="A216" s="83"/>
      <c r="J216" s="83"/>
      <c r="K216" s="83"/>
      <c r="L216" s="83"/>
      <c r="M216" s="83"/>
      <c r="N216" s="83"/>
      <c r="O216" s="83"/>
      <c r="P216" s="83"/>
      <c r="Q216" s="83"/>
      <c r="R216" s="83"/>
      <c r="S216" s="83"/>
      <c r="T216" s="83"/>
      <c r="U216" s="83"/>
      <c r="V216" s="83"/>
      <c r="W216" s="83"/>
      <c r="X216" s="83"/>
      <c r="Y216" s="83"/>
      <c r="Z216" s="83"/>
      <c r="AA216" s="83"/>
      <c r="AB216" s="83"/>
      <c r="AC216" s="83"/>
      <c r="AD216" s="83"/>
      <c r="AE216" s="83"/>
      <c r="AF216" s="83"/>
      <c r="AG216" s="83"/>
      <c r="AH216" s="83"/>
      <c r="AI216" s="83"/>
      <c r="AJ216" s="83"/>
      <c r="AK216" s="83"/>
      <c r="AL216" s="83"/>
      <c r="AM216" s="83"/>
      <c r="AN216" s="83"/>
      <c r="AO216" s="83"/>
      <c r="AP216" s="83"/>
      <c r="AQ216" s="83"/>
      <c r="AR216" s="83"/>
      <c r="AS216" s="83"/>
      <c r="AT216" s="83"/>
      <c r="AU216" s="83"/>
      <c r="AV216" s="83"/>
      <c r="AW216" s="83"/>
      <c r="AX216" s="83"/>
      <c r="AY216" s="83"/>
      <c r="AZ216" s="83"/>
      <c r="BA216" s="83"/>
      <c r="BB216" s="83"/>
      <c r="BC216" s="83"/>
      <c r="BD216" s="83"/>
      <c r="BE216" s="83"/>
      <c r="BF216" s="83"/>
      <c r="BG216" s="83"/>
      <c r="BH216" s="83"/>
    </row>
    <row r="217" spans="1:60" x14ac:dyDescent="0.25">
      <c r="A217" s="83"/>
      <c r="J217" s="83"/>
      <c r="K217" s="83"/>
      <c r="L217" s="83"/>
      <c r="M217" s="83"/>
      <c r="N217" s="83"/>
      <c r="O217" s="83"/>
      <c r="P217" s="83"/>
      <c r="Q217" s="83"/>
      <c r="R217" s="83"/>
      <c r="S217" s="83"/>
      <c r="T217" s="83"/>
      <c r="U217" s="83"/>
      <c r="V217" s="83"/>
      <c r="W217" s="83"/>
      <c r="X217" s="83"/>
      <c r="Y217" s="83"/>
      <c r="Z217" s="83"/>
      <c r="AA217" s="83"/>
      <c r="AB217" s="83"/>
      <c r="AC217" s="83"/>
      <c r="AD217" s="83"/>
      <c r="AE217" s="83"/>
      <c r="AF217" s="83"/>
      <c r="AG217" s="83"/>
      <c r="AH217" s="83"/>
      <c r="AI217" s="83"/>
      <c r="AJ217" s="83"/>
      <c r="AK217" s="83"/>
      <c r="AL217" s="83"/>
      <c r="AM217" s="83"/>
      <c r="AN217" s="83"/>
      <c r="AO217" s="83"/>
      <c r="AP217" s="83"/>
      <c r="AQ217" s="83"/>
      <c r="AR217" s="83"/>
      <c r="AS217" s="83"/>
      <c r="AT217" s="83"/>
      <c r="AU217" s="83"/>
      <c r="AV217" s="83"/>
      <c r="AW217" s="83"/>
      <c r="AX217" s="83"/>
      <c r="AY217" s="83"/>
      <c r="AZ217" s="83"/>
      <c r="BA217" s="83"/>
      <c r="BB217" s="83"/>
      <c r="BC217" s="83"/>
      <c r="BD217" s="83"/>
      <c r="BE217" s="83"/>
      <c r="BF217" s="83"/>
      <c r="BG217" s="83"/>
      <c r="BH217" s="83"/>
    </row>
    <row r="218" spans="1:60" x14ac:dyDescent="0.25">
      <c r="A218" s="83"/>
      <c r="J218" s="83"/>
      <c r="K218" s="83"/>
      <c r="L218" s="83"/>
      <c r="M218" s="83"/>
      <c r="N218" s="83"/>
      <c r="O218" s="83"/>
      <c r="P218" s="83"/>
      <c r="Q218" s="83"/>
      <c r="R218" s="83"/>
      <c r="S218" s="83"/>
      <c r="T218" s="83"/>
      <c r="U218" s="83"/>
      <c r="V218" s="83"/>
      <c r="W218" s="83"/>
      <c r="X218" s="83"/>
      <c r="Y218" s="83"/>
      <c r="Z218" s="83"/>
      <c r="AA218" s="83"/>
      <c r="AB218" s="83"/>
      <c r="AC218" s="83"/>
      <c r="AD218" s="83"/>
      <c r="AE218" s="83"/>
      <c r="AF218" s="83"/>
      <c r="AG218" s="83"/>
      <c r="AH218" s="83"/>
      <c r="AI218" s="83"/>
      <c r="AJ218" s="83"/>
      <c r="AK218" s="83"/>
      <c r="AL218" s="83"/>
      <c r="AM218" s="83"/>
      <c r="AN218" s="83"/>
      <c r="AO218" s="83"/>
      <c r="AP218" s="83"/>
      <c r="AQ218" s="83"/>
      <c r="AR218" s="83"/>
      <c r="AS218" s="83"/>
      <c r="AT218" s="83"/>
      <c r="AU218" s="83"/>
      <c r="AV218" s="83"/>
      <c r="AW218" s="83"/>
      <c r="AX218" s="83"/>
      <c r="AY218" s="83"/>
      <c r="AZ218" s="83"/>
      <c r="BA218" s="83"/>
      <c r="BB218" s="83"/>
      <c r="BC218" s="83"/>
      <c r="BD218" s="83"/>
      <c r="BE218" s="83"/>
      <c r="BF218" s="83"/>
      <c r="BG218" s="83"/>
      <c r="BH218" s="83"/>
    </row>
    <row r="219" spans="1:60" x14ac:dyDescent="0.25">
      <c r="A219" s="83"/>
      <c r="J219" s="83"/>
      <c r="K219" s="83"/>
      <c r="L219" s="83"/>
      <c r="M219" s="83"/>
      <c r="N219" s="83"/>
      <c r="O219" s="83"/>
      <c r="P219" s="83"/>
      <c r="Q219" s="83"/>
      <c r="R219" s="83"/>
      <c r="S219" s="83"/>
      <c r="T219" s="83"/>
      <c r="U219" s="83"/>
      <c r="V219" s="83"/>
      <c r="W219" s="83"/>
      <c r="X219" s="83"/>
      <c r="Y219" s="83"/>
      <c r="Z219" s="83"/>
      <c r="AA219" s="83"/>
      <c r="AB219" s="83"/>
      <c r="AC219" s="83"/>
      <c r="AD219" s="83"/>
      <c r="AE219" s="83"/>
      <c r="AF219" s="83"/>
      <c r="AG219" s="83"/>
      <c r="AH219" s="83"/>
      <c r="AI219" s="83"/>
      <c r="AJ219" s="83"/>
      <c r="AK219" s="83"/>
      <c r="AL219" s="83"/>
      <c r="AM219" s="83"/>
      <c r="AN219" s="83"/>
      <c r="AO219" s="83"/>
      <c r="AP219" s="83"/>
      <c r="AQ219" s="83"/>
      <c r="AR219" s="83"/>
      <c r="AS219" s="83"/>
      <c r="AT219" s="83"/>
      <c r="AU219" s="83"/>
      <c r="AV219" s="83"/>
      <c r="AW219" s="83"/>
      <c r="AX219" s="83"/>
      <c r="AY219" s="83"/>
      <c r="AZ219" s="83"/>
      <c r="BA219" s="83"/>
      <c r="BB219" s="83"/>
      <c r="BC219" s="83"/>
      <c r="BD219" s="83"/>
      <c r="BE219" s="83"/>
      <c r="BF219" s="83"/>
      <c r="BG219" s="83"/>
      <c r="BH219" s="83"/>
    </row>
    <row r="220" spans="1:60" x14ac:dyDescent="0.25">
      <c r="A220" s="83"/>
      <c r="J220" s="83"/>
      <c r="K220" s="83"/>
      <c r="L220" s="83"/>
      <c r="M220" s="83"/>
      <c r="N220" s="83"/>
      <c r="O220" s="83"/>
      <c r="P220" s="83"/>
      <c r="Q220" s="83"/>
      <c r="R220" s="83"/>
      <c r="S220" s="83"/>
      <c r="T220" s="83"/>
      <c r="U220" s="83"/>
      <c r="V220" s="83"/>
      <c r="W220" s="83"/>
      <c r="X220" s="83"/>
      <c r="Y220" s="83"/>
      <c r="Z220" s="83"/>
      <c r="AA220" s="83"/>
      <c r="AB220" s="83"/>
      <c r="AC220" s="83"/>
      <c r="AD220" s="83"/>
      <c r="AE220" s="83"/>
      <c r="AF220" s="83"/>
      <c r="AG220" s="83"/>
      <c r="AH220" s="83"/>
      <c r="AI220" s="83"/>
      <c r="AJ220" s="83"/>
      <c r="AK220" s="83"/>
      <c r="AL220" s="83"/>
      <c r="AM220" s="83"/>
      <c r="AN220" s="83"/>
      <c r="AO220" s="83"/>
      <c r="AP220" s="83"/>
      <c r="AQ220" s="83"/>
      <c r="AR220" s="83"/>
      <c r="AS220" s="83"/>
      <c r="AT220" s="83"/>
      <c r="AU220" s="83"/>
      <c r="AV220" s="83"/>
      <c r="AW220" s="83"/>
      <c r="AX220" s="83"/>
      <c r="AY220" s="83"/>
      <c r="AZ220" s="83"/>
      <c r="BA220" s="83"/>
      <c r="BB220" s="83"/>
      <c r="BC220" s="83"/>
      <c r="BD220" s="83"/>
      <c r="BE220" s="83"/>
      <c r="BF220" s="83"/>
      <c r="BG220" s="83"/>
      <c r="BH220" s="83"/>
    </row>
    <row r="221" spans="1:60" x14ac:dyDescent="0.25">
      <c r="A221" s="83"/>
      <c r="J221" s="83"/>
      <c r="K221" s="83"/>
      <c r="L221" s="83"/>
      <c r="M221" s="83"/>
      <c r="N221" s="83"/>
      <c r="O221" s="83"/>
      <c r="P221" s="83"/>
      <c r="Q221" s="83"/>
      <c r="R221" s="83"/>
      <c r="S221" s="83"/>
      <c r="T221" s="83"/>
      <c r="U221" s="83"/>
      <c r="V221" s="83"/>
      <c r="W221" s="83"/>
      <c r="X221" s="83"/>
      <c r="Y221" s="83"/>
      <c r="Z221" s="83"/>
      <c r="AA221" s="83"/>
      <c r="AB221" s="83"/>
      <c r="AC221" s="83"/>
      <c r="AD221" s="83"/>
      <c r="AE221" s="83"/>
      <c r="AF221" s="83"/>
      <c r="AG221" s="83"/>
      <c r="AH221" s="83"/>
      <c r="AI221" s="83"/>
      <c r="AJ221" s="83"/>
      <c r="AK221" s="83"/>
      <c r="AL221" s="83"/>
      <c r="AM221" s="83"/>
      <c r="AN221" s="83"/>
      <c r="AO221" s="83"/>
      <c r="AP221" s="83"/>
      <c r="AQ221" s="83"/>
      <c r="AR221" s="83"/>
      <c r="AS221" s="83"/>
      <c r="AT221" s="83"/>
      <c r="AU221" s="83"/>
      <c r="AV221" s="83"/>
      <c r="AW221" s="83"/>
      <c r="AX221" s="83"/>
      <c r="AY221" s="83"/>
      <c r="AZ221" s="83"/>
      <c r="BA221" s="83"/>
      <c r="BB221" s="83"/>
      <c r="BC221" s="83"/>
      <c r="BD221" s="83"/>
      <c r="BE221" s="83"/>
      <c r="BF221" s="83"/>
      <c r="BG221" s="83"/>
      <c r="BH221" s="83"/>
    </row>
    <row r="222" spans="1:60" x14ac:dyDescent="0.25">
      <c r="A222" s="83"/>
      <c r="J222" s="83"/>
      <c r="K222" s="83"/>
      <c r="L222" s="83"/>
      <c r="M222" s="83"/>
      <c r="N222" s="83"/>
      <c r="O222" s="83"/>
      <c r="P222" s="83"/>
      <c r="Q222" s="83"/>
      <c r="R222" s="83"/>
      <c r="S222" s="83"/>
      <c r="T222" s="83"/>
      <c r="U222" s="83"/>
      <c r="V222" s="83"/>
      <c r="W222" s="83"/>
      <c r="X222" s="83"/>
      <c r="Y222" s="83"/>
      <c r="Z222" s="83"/>
      <c r="AA222" s="83"/>
      <c r="AB222" s="83"/>
      <c r="AC222" s="83"/>
      <c r="AD222" s="83"/>
      <c r="AE222" s="83"/>
      <c r="AF222" s="83"/>
      <c r="AG222" s="83"/>
      <c r="AH222" s="83"/>
      <c r="AI222" s="83"/>
      <c r="AJ222" s="83"/>
      <c r="AK222" s="83"/>
      <c r="AL222" s="83"/>
      <c r="AM222" s="83"/>
      <c r="AN222" s="83"/>
      <c r="AO222" s="83"/>
      <c r="AP222" s="83"/>
      <c r="AQ222" s="83"/>
      <c r="AR222" s="83"/>
      <c r="AS222" s="83"/>
      <c r="AT222" s="83"/>
      <c r="AU222" s="83"/>
      <c r="AV222" s="83"/>
      <c r="AW222" s="83"/>
      <c r="AX222" s="83"/>
      <c r="AY222" s="83"/>
      <c r="AZ222" s="83"/>
      <c r="BA222" s="83"/>
      <c r="BB222" s="83"/>
      <c r="BC222" s="83"/>
      <c r="BD222" s="83"/>
      <c r="BE222" s="83"/>
      <c r="BF222" s="83"/>
      <c r="BG222" s="83"/>
      <c r="BH222" s="83"/>
    </row>
    <row r="223" spans="1:60" x14ac:dyDescent="0.25">
      <c r="A223" s="83"/>
      <c r="J223" s="83"/>
      <c r="K223" s="83"/>
      <c r="L223" s="83"/>
      <c r="M223" s="83"/>
      <c r="N223" s="83"/>
      <c r="O223" s="83"/>
      <c r="P223" s="83"/>
      <c r="Q223" s="83"/>
      <c r="R223" s="83"/>
      <c r="S223" s="83"/>
      <c r="T223" s="83"/>
      <c r="U223" s="83"/>
      <c r="V223" s="83"/>
      <c r="W223" s="83"/>
      <c r="X223" s="83"/>
      <c r="Y223" s="83"/>
      <c r="Z223" s="83"/>
      <c r="AA223" s="83"/>
      <c r="AB223" s="83"/>
      <c r="AC223" s="83"/>
      <c r="AD223" s="83"/>
      <c r="AE223" s="83"/>
      <c r="AF223" s="83"/>
      <c r="AG223" s="83"/>
      <c r="AH223" s="83"/>
      <c r="AI223" s="83"/>
      <c r="AJ223" s="83"/>
      <c r="AK223" s="83"/>
      <c r="AL223" s="83"/>
      <c r="AM223" s="83"/>
      <c r="AN223" s="83"/>
      <c r="AO223" s="83"/>
      <c r="AP223" s="83"/>
      <c r="AQ223" s="83"/>
      <c r="AR223" s="83"/>
      <c r="AS223" s="83"/>
      <c r="AT223" s="83"/>
      <c r="AU223" s="83"/>
      <c r="AV223" s="83"/>
      <c r="AW223" s="83"/>
      <c r="AX223" s="83"/>
      <c r="AY223" s="83"/>
      <c r="AZ223" s="83"/>
      <c r="BA223" s="83"/>
      <c r="BB223" s="83"/>
      <c r="BC223" s="83"/>
      <c r="BD223" s="83"/>
      <c r="BE223" s="83"/>
      <c r="BF223" s="83"/>
      <c r="BG223" s="83"/>
      <c r="BH223" s="83"/>
    </row>
    <row r="224" spans="1:60" x14ac:dyDescent="0.25">
      <c r="A224" s="83"/>
      <c r="J224" s="83"/>
      <c r="K224" s="83"/>
      <c r="L224" s="83"/>
      <c r="M224" s="83"/>
      <c r="N224" s="83"/>
      <c r="O224" s="83"/>
      <c r="P224" s="83"/>
      <c r="Q224" s="83"/>
      <c r="R224" s="83"/>
      <c r="S224" s="83"/>
      <c r="T224" s="83"/>
      <c r="U224" s="83"/>
      <c r="V224" s="83"/>
      <c r="W224" s="83"/>
      <c r="X224" s="83"/>
      <c r="Y224" s="83"/>
      <c r="Z224" s="83"/>
      <c r="AA224" s="83"/>
      <c r="AB224" s="83"/>
      <c r="AC224" s="83"/>
      <c r="AD224" s="83"/>
      <c r="AE224" s="83"/>
      <c r="AF224" s="83"/>
      <c r="AG224" s="83"/>
      <c r="AH224" s="83"/>
      <c r="AI224" s="83"/>
      <c r="AJ224" s="83"/>
      <c r="AK224" s="83"/>
      <c r="AL224" s="83"/>
      <c r="AM224" s="83"/>
      <c r="AN224" s="83"/>
      <c r="AO224" s="83"/>
      <c r="AP224" s="83"/>
      <c r="AQ224" s="83"/>
      <c r="AR224" s="83"/>
      <c r="AS224" s="83"/>
      <c r="AT224" s="83"/>
      <c r="AU224" s="83"/>
      <c r="AV224" s="83"/>
      <c r="AW224" s="83"/>
      <c r="AX224" s="83"/>
      <c r="AY224" s="83"/>
      <c r="AZ224" s="83"/>
      <c r="BA224" s="83"/>
      <c r="BB224" s="83"/>
      <c r="BC224" s="83"/>
      <c r="BD224" s="83"/>
      <c r="BE224" s="83"/>
      <c r="BF224" s="83"/>
      <c r="BG224" s="83"/>
      <c r="BH224" s="83"/>
    </row>
    <row r="225" spans="1:60" x14ac:dyDescent="0.25">
      <c r="A225" s="83"/>
      <c r="J225" s="83"/>
      <c r="K225" s="83"/>
      <c r="L225" s="83"/>
      <c r="M225" s="83"/>
      <c r="N225" s="83"/>
      <c r="O225" s="83"/>
      <c r="P225" s="83"/>
      <c r="Q225" s="83"/>
      <c r="R225" s="83"/>
      <c r="S225" s="83"/>
      <c r="T225" s="83"/>
      <c r="U225" s="83"/>
      <c r="V225" s="83"/>
      <c r="W225" s="83"/>
      <c r="X225" s="83"/>
      <c r="Y225" s="83"/>
      <c r="Z225" s="83"/>
      <c r="AA225" s="83"/>
      <c r="AB225" s="83"/>
      <c r="AC225" s="83"/>
      <c r="AD225" s="83"/>
      <c r="AE225" s="83"/>
      <c r="AF225" s="83"/>
      <c r="AG225" s="83"/>
      <c r="AH225" s="83"/>
      <c r="AI225" s="83"/>
      <c r="AJ225" s="83"/>
      <c r="AK225" s="83"/>
      <c r="AL225" s="83"/>
      <c r="AM225" s="83"/>
      <c r="AN225" s="83"/>
      <c r="AO225" s="83"/>
      <c r="AP225" s="83"/>
      <c r="AQ225" s="83"/>
      <c r="AR225" s="83"/>
      <c r="AS225" s="83"/>
      <c r="AT225" s="83"/>
      <c r="AU225" s="83"/>
      <c r="AV225" s="83"/>
      <c r="AW225" s="83"/>
      <c r="AX225" s="83"/>
      <c r="AY225" s="83"/>
      <c r="AZ225" s="83"/>
      <c r="BA225" s="83"/>
      <c r="BB225" s="83"/>
      <c r="BC225" s="83"/>
      <c r="BD225" s="83"/>
      <c r="BE225" s="83"/>
      <c r="BF225" s="83"/>
      <c r="BG225" s="83"/>
      <c r="BH225" s="83"/>
    </row>
    <row r="226" spans="1:60" x14ac:dyDescent="0.25">
      <c r="A226" s="83"/>
      <c r="J226" s="83"/>
      <c r="K226" s="83"/>
      <c r="L226" s="83"/>
      <c r="M226" s="83"/>
      <c r="N226" s="83"/>
      <c r="O226" s="83"/>
      <c r="P226" s="83"/>
      <c r="Q226" s="83"/>
      <c r="R226" s="83"/>
      <c r="S226" s="83"/>
      <c r="T226" s="83"/>
      <c r="U226" s="83"/>
      <c r="V226" s="83"/>
      <c r="W226" s="83"/>
      <c r="X226" s="83"/>
      <c r="Y226" s="83"/>
      <c r="Z226" s="83"/>
      <c r="AA226" s="83"/>
      <c r="AB226" s="83"/>
      <c r="AC226" s="83"/>
      <c r="AD226" s="83"/>
      <c r="AE226" s="83"/>
      <c r="AF226" s="83"/>
      <c r="AG226" s="83"/>
      <c r="AH226" s="83"/>
      <c r="AI226" s="83"/>
      <c r="AJ226" s="83"/>
      <c r="AK226" s="83"/>
      <c r="AL226" s="83"/>
      <c r="AM226" s="83"/>
      <c r="AN226" s="83"/>
      <c r="AO226" s="83"/>
      <c r="AP226" s="83"/>
      <c r="AQ226" s="83"/>
      <c r="AR226" s="83"/>
      <c r="AS226" s="83"/>
      <c r="AT226" s="83"/>
      <c r="AU226" s="83"/>
      <c r="AV226" s="83"/>
      <c r="AW226" s="83"/>
      <c r="AX226" s="83"/>
      <c r="AY226" s="83"/>
      <c r="AZ226" s="83"/>
      <c r="BA226" s="83"/>
      <c r="BB226" s="83"/>
      <c r="BC226" s="83"/>
      <c r="BD226" s="83"/>
      <c r="BE226" s="83"/>
      <c r="BF226" s="83"/>
      <c r="BG226" s="83"/>
      <c r="BH226" s="83"/>
    </row>
    <row r="227" spans="1:60" x14ac:dyDescent="0.25">
      <c r="A227" s="83"/>
      <c r="J227" s="83"/>
      <c r="K227" s="83"/>
      <c r="L227" s="83"/>
      <c r="M227" s="83"/>
      <c r="N227" s="83"/>
      <c r="O227" s="83"/>
      <c r="P227" s="83"/>
      <c r="Q227" s="83"/>
      <c r="R227" s="83"/>
      <c r="S227" s="83"/>
      <c r="T227" s="83"/>
      <c r="U227" s="83"/>
      <c r="V227" s="83"/>
      <c r="W227" s="83"/>
      <c r="X227" s="83"/>
      <c r="Y227" s="83"/>
      <c r="Z227" s="83"/>
      <c r="AA227" s="83"/>
      <c r="AB227" s="83"/>
      <c r="AC227" s="83"/>
      <c r="AD227" s="83"/>
      <c r="AE227" s="83"/>
      <c r="AF227" s="83"/>
      <c r="AG227" s="83"/>
      <c r="AH227" s="83"/>
      <c r="AI227" s="83"/>
      <c r="AJ227" s="83"/>
      <c r="AK227" s="83"/>
      <c r="AL227" s="83"/>
      <c r="AM227" s="83"/>
      <c r="AN227" s="83"/>
      <c r="AO227" s="83"/>
      <c r="AP227" s="83"/>
      <c r="AQ227" s="83"/>
      <c r="AR227" s="83"/>
      <c r="AS227" s="83"/>
      <c r="AT227" s="83"/>
      <c r="AU227" s="83"/>
      <c r="AV227" s="83"/>
      <c r="AW227" s="83"/>
      <c r="AX227" s="83"/>
      <c r="AY227" s="83"/>
      <c r="AZ227" s="83"/>
      <c r="BA227" s="83"/>
      <c r="BB227" s="83"/>
      <c r="BC227" s="83"/>
      <c r="BD227" s="83"/>
      <c r="BE227" s="83"/>
      <c r="BF227" s="83"/>
      <c r="BG227" s="83"/>
      <c r="BH227" s="83"/>
    </row>
    <row r="228" spans="1:60" x14ac:dyDescent="0.25">
      <c r="A228" s="83"/>
      <c r="J228" s="83"/>
      <c r="K228" s="83"/>
      <c r="L228" s="83"/>
      <c r="M228" s="83"/>
      <c r="N228" s="83"/>
      <c r="O228" s="83"/>
      <c r="P228" s="83"/>
      <c r="Q228" s="83"/>
      <c r="R228" s="83"/>
      <c r="S228" s="83"/>
      <c r="T228" s="83"/>
      <c r="U228" s="83"/>
      <c r="V228" s="83"/>
      <c r="W228" s="83"/>
      <c r="X228" s="83"/>
      <c r="Y228" s="83"/>
      <c r="Z228" s="83"/>
      <c r="AA228" s="83"/>
      <c r="AB228" s="83"/>
      <c r="AC228" s="83"/>
      <c r="AD228" s="83"/>
      <c r="AE228" s="83"/>
      <c r="AF228" s="83"/>
      <c r="AG228" s="83"/>
      <c r="AH228" s="83"/>
      <c r="AI228" s="83"/>
      <c r="AJ228" s="83"/>
      <c r="AK228" s="83"/>
      <c r="AL228" s="83"/>
      <c r="AM228" s="83"/>
      <c r="AN228" s="83"/>
      <c r="AO228" s="83"/>
      <c r="AP228" s="83"/>
      <c r="AQ228" s="83"/>
      <c r="AR228" s="83"/>
      <c r="AS228" s="83"/>
      <c r="AT228" s="83"/>
      <c r="AU228" s="83"/>
      <c r="AV228" s="83"/>
      <c r="AW228" s="83"/>
      <c r="AX228" s="83"/>
      <c r="AY228" s="83"/>
      <c r="AZ228" s="83"/>
      <c r="BA228" s="83"/>
      <c r="BB228" s="83"/>
      <c r="BC228" s="83"/>
      <c r="BD228" s="83"/>
      <c r="BE228" s="83"/>
      <c r="BF228" s="83"/>
      <c r="BG228" s="83"/>
      <c r="BH228" s="83"/>
    </row>
    <row r="229" spans="1:60" x14ac:dyDescent="0.25">
      <c r="A229" s="83"/>
      <c r="J229" s="83"/>
      <c r="K229" s="83"/>
      <c r="L229" s="83"/>
      <c r="M229" s="83"/>
      <c r="N229" s="83"/>
      <c r="O229" s="83"/>
      <c r="P229" s="83"/>
      <c r="Q229" s="83"/>
      <c r="R229" s="83"/>
      <c r="S229" s="83"/>
      <c r="T229" s="83"/>
      <c r="U229" s="83"/>
      <c r="V229" s="83"/>
      <c r="W229" s="83"/>
      <c r="X229" s="83"/>
      <c r="Y229" s="83"/>
      <c r="Z229" s="83"/>
      <c r="AA229" s="83"/>
      <c r="AB229" s="83"/>
      <c r="AC229" s="83"/>
      <c r="AD229" s="83"/>
      <c r="AE229" s="83"/>
      <c r="AF229" s="83"/>
      <c r="AG229" s="83"/>
      <c r="AH229" s="83"/>
      <c r="AI229" s="83"/>
      <c r="AJ229" s="83"/>
      <c r="AK229" s="83"/>
      <c r="AL229" s="83"/>
      <c r="AM229" s="83"/>
      <c r="AN229" s="83"/>
      <c r="AO229" s="83"/>
      <c r="AP229" s="83"/>
      <c r="AQ229" s="83"/>
      <c r="AR229" s="83"/>
      <c r="AS229" s="83"/>
      <c r="AT229" s="83"/>
      <c r="AU229" s="83"/>
      <c r="AV229" s="83"/>
      <c r="AW229" s="83"/>
      <c r="AX229" s="83"/>
      <c r="AY229" s="83"/>
      <c r="AZ229" s="83"/>
      <c r="BA229" s="83"/>
      <c r="BB229" s="83"/>
      <c r="BC229" s="83"/>
      <c r="BD229" s="83"/>
      <c r="BE229" s="83"/>
      <c r="BF229" s="83"/>
      <c r="BG229" s="83"/>
      <c r="BH229" s="83"/>
    </row>
    <row r="230" spans="1:60" x14ac:dyDescent="0.25">
      <c r="A230" s="83"/>
      <c r="J230" s="83"/>
      <c r="K230" s="83"/>
      <c r="L230" s="83"/>
      <c r="M230" s="83"/>
      <c r="N230" s="83"/>
      <c r="O230" s="83"/>
      <c r="P230" s="83"/>
      <c r="Q230" s="83"/>
      <c r="R230" s="83"/>
      <c r="S230" s="83"/>
      <c r="T230" s="83"/>
      <c r="U230" s="83"/>
      <c r="V230" s="83"/>
      <c r="W230" s="83"/>
      <c r="X230" s="83"/>
      <c r="Y230" s="83"/>
      <c r="Z230" s="83"/>
      <c r="AA230" s="83"/>
      <c r="AB230" s="83"/>
      <c r="AC230" s="83"/>
      <c r="AD230" s="83"/>
      <c r="AE230" s="83"/>
      <c r="AF230" s="83"/>
      <c r="AG230" s="83"/>
      <c r="AH230" s="83"/>
      <c r="AI230" s="83"/>
      <c r="AJ230" s="83"/>
      <c r="AK230" s="83"/>
      <c r="AL230" s="83"/>
      <c r="AM230" s="83"/>
      <c r="AN230" s="83"/>
      <c r="AO230" s="83"/>
      <c r="AP230" s="83"/>
      <c r="AQ230" s="83"/>
      <c r="AR230" s="83"/>
      <c r="AS230" s="83"/>
      <c r="AT230" s="83"/>
      <c r="AU230" s="83"/>
      <c r="AV230" s="83"/>
      <c r="AW230" s="83"/>
      <c r="AX230" s="83"/>
      <c r="AY230" s="83"/>
      <c r="AZ230" s="83"/>
      <c r="BA230" s="83"/>
      <c r="BB230" s="83"/>
      <c r="BC230" s="83"/>
      <c r="BD230" s="83"/>
      <c r="BE230" s="83"/>
      <c r="BF230" s="83"/>
      <c r="BG230" s="83"/>
      <c r="BH230" s="83"/>
    </row>
    <row r="231" spans="1:60" x14ac:dyDescent="0.25">
      <c r="A231" s="83"/>
      <c r="J231" s="83"/>
      <c r="K231" s="83"/>
      <c r="L231" s="83"/>
      <c r="M231" s="83"/>
      <c r="N231" s="83"/>
      <c r="O231" s="83"/>
      <c r="P231" s="83"/>
      <c r="Q231" s="83"/>
      <c r="R231" s="83"/>
      <c r="S231" s="83"/>
      <c r="T231" s="83"/>
      <c r="U231" s="83"/>
      <c r="V231" s="83"/>
      <c r="W231" s="83"/>
      <c r="X231" s="83"/>
      <c r="Y231" s="83"/>
      <c r="Z231" s="83"/>
      <c r="AA231" s="83"/>
      <c r="AB231" s="83"/>
      <c r="AC231" s="83"/>
      <c r="AD231" s="83"/>
      <c r="AE231" s="83"/>
      <c r="AF231" s="83"/>
      <c r="AG231" s="83"/>
      <c r="AH231" s="83"/>
      <c r="AI231" s="83"/>
      <c r="AJ231" s="83"/>
      <c r="AK231" s="83"/>
      <c r="AL231" s="83"/>
      <c r="AM231" s="83"/>
      <c r="AN231" s="83"/>
      <c r="AO231" s="83"/>
      <c r="AP231" s="83"/>
      <c r="AQ231" s="83"/>
      <c r="AR231" s="83"/>
      <c r="AS231" s="83"/>
      <c r="AT231" s="83"/>
      <c r="AU231" s="83"/>
      <c r="AV231" s="83"/>
      <c r="AW231" s="83"/>
      <c r="AX231" s="83"/>
      <c r="AY231" s="83"/>
      <c r="AZ231" s="83"/>
      <c r="BA231" s="83"/>
      <c r="BB231" s="83"/>
      <c r="BC231" s="83"/>
      <c r="BD231" s="83"/>
      <c r="BE231" s="83"/>
      <c r="BF231" s="83"/>
      <c r="BG231" s="83"/>
      <c r="BH231" s="83"/>
    </row>
    <row r="232" spans="1:60" x14ac:dyDescent="0.25">
      <c r="A232" s="83"/>
      <c r="J232" s="83"/>
      <c r="K232" s="83"/>
      <c r="L232" s="83"/>
      <c r="M232" s="83"/>
      <c r="N232" s="83"/>
      <c r="O232" s="83"/>
      <c r="P232" s="83"/>
      <c r="Q232" s="83"/>
      <c r="R232" s="83"/>
      <c r="S232" s="83"/>
      <c r="T232" s="83"/>
      <c r="U232" s="83"/>
      <c r="V232" s="83"/>
      <c r="W232" s="83"/>
      <c r="X232" s="83"/>
      <c r="Y232" s="83"/>
      <c r="Z232" s="83"/>
      <c r="AA232" s="83"/>
      <c r="AB232" s="83"/>
      <c r="AC232" s="83"/>
      <c r="AD232" s="83"/>
      <c r="AE232" s="83"/>
      <c r="AF232" s="83"/>
      <c r="AG232" s="83"/>
      <c r="AH232" s="83"/>
      <c r="AI232" s="83"/>
      <c r="AJ232" s="83"/>
      <c r="AK232" s="83"/>
      <c r="AL232" s="83"/>
      <c r="AM232" s="83"/>
      <c r="AN232" s="83"/>
      <c r="AO232" s="83"/>
      <c r="AP232" s="83"/>
      <c r="AQ232" s="83"/>
      <c r="AR232" s="83"/>
      <c r="AS232" s="83"/>
      <c r="AT232" s="83"/>
      <c r="AU232" s="83"/>
      <c r="AV232" s="83"/>
      <c r="AW232" s="83"/>
      <c r="AX232" s="83"/>
      <c r="AY232" s="83"/>
      <c r="AZ232" s="83"/>
      <c r="BA232" s="83"/>
      <c r="BB232" s="83"/>
      <c r="BC232" s="83"/>
      <c r="BD232" s="83"/>
      <c r="BE232" s="83"/>
      <c r="BF232" s="83"/>
      <c r="BG232" s="83"/>
      <c r="BH232" s="83"/>
    </row>
    <row r="233" spans="1:60" x14ac:dyDescent="0.25">
      <c r="A233" s="83"/>
      <c r="J233" s="83"/>
      <c r="K233" s="83"/>
      <c r="L233" s="83"/>
      <c r="M233" s="83"/>
      <c r="N233" s="83"/>
      <c r="O233" s="83"/>
      <c r="P233" s="83"/>
      <c r="Q233" s="83"/>
      <c r="R233" s="83"/>
      <c r="S233" s="83"/>
      <c r="T233" s="83"/>
      <c r="U233" s="83"/>
      <c r="V233" s="83"/>
      <c r="W233" s="83"/>
      <c r="X233" s="83"/>
      <c r="Y233" s="83"/>
      <c r="Z233" s="83"/>
      <c r="AA233" s="83"/>
      <c r="AB233" s="83"/>
      <c r="AC233" s="83"/>
      <c r="AD233" s="83"/>
      <c r="AE233" s="83"/>
      <c r="AF233" s="83"/>
      <c r="AG233" s="83"/>
      <c r="AH233" s="83"/>
      <c r="AI233" s="83"/>
      <c r="AJ233" s="83"/>
      <c r="AK233" s="83"/>
      <c r="AL233" s="83"/>
      <c r="AM233" s="83"/>
      <c r="AN233" s="83"/>
      <c r="AO233" s="83"/>
      <c r="AP233" s="83"/>
      <c r="AQ233" s="83"/>
      <c r="AR233" s="83"/>
      <c r="AS233" s="83"/>
      <c r="AT233" s="83"/>
      <c r="AU233" s="83"/>
      <c r="AV233" s="83"/>
      <c r="AW233" s="83"/>
      <c r="AX233" s="83"/>
      <c r="AY233" s="83"/>
      <c r="AZ233" s="83"/>
      <c r="BA233" s="83"/>
      <c r="BB233" s="83"/>
      <c r="BC233" s="83"/>
      <c r="BD233" s="83"/>
      <c r="BE233" s="83"/>
      <c r="BF233" s="83"/>
      <c r="BG233" s="83"/>
      <c r="BH233" s="83"/>
    </row>
    <row r="234" spans="1:60" x14ac:dyDescent="0.25">
      <c r="A234" s="83"/>
      <c r="J234" s="83"/>
      <c r="K234" s="83"/>
      <c r="L234" s="83"/>
      <c r="M234" s="83"/>
      <c r="N234" s="83"/>
      <c r="O234" s="83"/>
      <c r="P234" s="83"/>
      <c r="Q234" s="83"/>
      <c r="R234" s="83"/>
      <c r="S234" s="83"/>
      <c r="T234" s="83"/>
      <c r="U234" s="83"/>
      <c r="V234" s="83"/>
      <c r="W234" s="83"/>
      <c r="X234" s="83"/>
      <c r="Y234" s="83"/>
      <c r="Z234" s="83"/>
      <c r="AA234" s="83"/>
      <c r="AB234" s="83"/>
      <c r="AC234" s="83"/>
      <c r="AD234" s="83"/>
      <c r="AE234" s="83"/>
      <c r="AF234" s="83"/>
      <c r="AG234" s="83"/>
      <c r="AH234" s="83"/>
      <c r="AI234" s="83"/>
      <c r="AJ234" s="83"/>
      <c r="AK234" s="83"/>
      <c r="AL234" s="83"/>
      <c r="AM234" s="83"/>
      <c r="AN234" s="83"/>
      <c r="AO234" s="83"/>
      <c r="AP234" s="83"/>
      <c r="AQ234" s="83"/>
      <c r="AR234" s="83"/>
      <c r="AS234" s="83"/>
      <c r="AT234" s="83"/>
      <c r="AU234" s="83"/>
      <c r="AV234" s="83"/>
      <c r="AW234" s="83"/>
      <c r="AX234" s="83"/>
      <c r="AY234" s="83"/>
      <c r="AZ234" s="83"/>
      <c r="BA234" s="83"/>
      <c r="BB234" s="83"/>
      <c r="BC234" s="83"/>
      <c r="BD234" s="83"/>
      <c r="BE234" s="83"/>
      <c r="BF234" s="83"/>
      <c r="BG234" s="83"/>
      <c r="BH234" s="83"/>
    </row>
    <row r="235" spans="1:60" x14ac:dyDescent="0.25">
      <c r="A235" s="83"/>
      <c r="J235" s="83"/>
      <c r="K235" s="83"/>
      <c r="L235" s="83"/>
      <c r="M235" s="83"/>
      <c r="N235" s="83"/>
      <c r="O235" s="83"/>
      <c r="P235" s="83"/>
      <c r="Q235" s="83"/>
      <c r="R235" s="83"/>
      <c r="S235" s="83"/>
      <c r="T235" s="83"/>
      <c r="U235" s="83"/>
      <c r="V235" s="83"/>
      <c r="W235" s="83"/>
      <c r="X235" s="83"/>
      <c r="Y235" s="83"/>
      <c r="Z235" s="83"/>
      <c r="AA235" s="83"/>
      <c r="AB235" s="83"/>
      <c r="AC235" s="83"/>
      <c r="AD235" s="83"/>
      <c r="AE235" s="83"/>
      <c r="AF235" s="83"/>
      <c r="AG235" s="83"/>
      <c r="AH235" s="83"/>
      <c r="AI235" s="83"/>
      <c r="AJ235" s="83"/>
      <c r="AK235" s="83"/>
      <c r="AL235" s="83"/>
      <c r="AM235" s="83"/>
      <c r="AN235" s="83"/>
      <c r="AO235" s="83"/>
      <c r="AP235" s="83"/>
      <c r="AQ235" s="83"/>
      <c r="AR235" s="83"/>
      <c r="AS235" s="83"/>
      <c r="AT235" s="83"/>
      <c r="AU235" s="83"/>
      <c r="AV235" s="83"/>
      <c r="AW235" s="83"/>
      <c r="AX235" s="83"/>
      <c r="AY235" s="83"/>
      <c r="AZ235" s="83"/>
      <c r="BA235" s="83"/>
      <c r="BB235" s="83"/>
      <c r="BC235" s="83"/>
      <c r="BD235" s="83"/>
      <c r="BE235" s="83"/>
      <c r="BF235" s="83"/>
      <c r="BG235" s="83"/>
      <c r="BH235" s="83"/>
    </row>
    <row r="236" spans="1:60" x14ac:dyDescent="0.25">
      <c r="A236" s="83"/>
      <c r="J236" s="83"/>
      <c r="K236" s="83"/>
      <c r="L236" s="83"/>
      <c r="M236" s="83"/>
      <c r="N236" s="83"/>
      <c r="O236" s="83"/>
      <c r="P236" s="83"/>
      <c r="Q236" s="83"/>
      <c r="R236" s="83"/>
      <c r="S236" s="83"/>
      <c r="T236" s="83"/>
      <c r="U236" s="83"/>
      <c r="V236" s="83"/>
      <c r="W236" s="83"/>
      <c r="X236" s="83"/>
      <c r="Y236" s="83"/>
      <c r="Z236" s="83"/>
      <c r="AA236" s="83"/>
      <c r="AB236" s="83"/>
      <c r="AC236" s="83"/>
      <c r="AD236" s="83"/>
      <c r="AE236" s="83"/>
      <c r="AF236" s="83"/>
      <c r="AG236" s="83"/>
      <c r="AH236" s="83"/>
      <c r="AI236" s="83"/>
      <c r="AJ236" s="83"/>
      <c r="AK236" s="83"/>
      <c r="AL236" s="83"/>
      <c r="AM236" s="83"/>
      <c r="AN236" s="83"/>
      <c r="AO236" s="83"/>
      <c r="AP236" s="83"/>
      <c r="AQ236" s="83"/>
      <c r="AR236" s="83"/>
      <c r="AS236" s="83"/>
      <c r="AT236" s="83"/>
      <c r="AU236" s="83"/>
      <c r="AV236" s="83"/>
      <c r="AW236" s="83"/>
      <c r="AX236" s="83"/>
      <c r="AY236" s="83"/>
      <c r="AZ236" s="83"/>
      <c r="BA236" s="83"/>
      <c r="BB236" s="83"/>
      <c r="BC236" s="83"/>
      <c r="BD236" s="83"/>
      <c r="BE236" s="83"/>
      <c r="BF236" s="83"/>
      <c r="BG236" s="83"/>
      <c r="BH236" s="83"/>
    </row>
    <row r="237" spans="1:60" x14ac:dyDescent="0.25">
      <c r="A237" s="83"/>
      <c r="J237" s="83"/>
      <c r="K237" s="83"/>
      <c r="L237" s="83"/>
      <c r="M237" s="83"/>
      <c r="N237" s="83"/>
      <c r="O237" s="83"/>
      <c r="P237" s="83"/>
      <c r="Q237" s="83"/>
      <c r="R237" s="83"/>
      <c r="S237" s="83"/>
      <c r="T237" s="83"/>
      <c r="U237" s="83"/>
      <c r="V237" s="83"/>
      <c r="W237" s="83"/>
      <c r="X237" s="83"/>
      <c r="Y237" s="83"/>
      <c r="Z237" s="83"/>
      <c r="AA237" s="83"/>
      <c r="AB237" s="83"/>
      <c r="AC237" s="83"/>
      <c r="AD237" s="83"/>
      <c r="AE237" s="83"/>
      <c r="AF237" s="83"/>
      <c r="AG237" s="83"/>
      <c r="AH237" s="83"/>
      <c r="AI237" s="83"/>
      <c r="AJ237" s="83"/>
      <c r="AK237" s="83"/>
      <c r="AL237" s="83"/>
      <c r="AM237" s="83"/>
      <c r="AN237" s="83"/>
      <c r="AO237" s="83"/>
      <c r="AP237" s="83"/>
      <c r="AQ237" s="83"/>
      <c r="AR237" s="83"/>
      <c r="AS237" s="83"/>
      <c r="AT237" s="83"/>
      <c r="AU237" s="83"/>
      <c r="AV237" s="83"/>
      <c r="AW237" s="83"/>
      <c r="AX237" s="83"/>
      <c r="AY237" s="83"/>
      <c r="AZ237" s="83"/>
      <c r="BA237" s="83"/>
      <c r="BB237" s="83"/>
      <c r="BC237" s="83"/>
      <c r="BD237" s="83"/>
      <c r="BE237" s="83"/>
      <c r="BF237" s="83"/>
      <c r="BG237" s="83"/>
      <c r="BH237" s="83"/>
    </row>
    <row r="238" spans="1:60" x14ac:dyDescent="0.25">
      <c r="A238" s="83"/>
      <c r="J238" s="83"/>
      <c r="K238" s="83"/>
      <c r="L238" s="83"/>
      <c r="M238" s="83"/>
      <c r="N238" s="83"/>
      <c r="O238" s="83"/>
      <c r="P238" s="83"/>
      <c r="Q238" s="83"/>
      <c r="R238" s="83"/>
      <c r="S238" s="83"/>
      <c r="T238" s="83"/>
      <c r="U238" s="83"/>
      <c r="V238" s="83"/>
      <c r="W238" s="83"/>
      <c r="X238" s="83"/>
      <c r="Y238" s="83"/>
      <c r="Z238" s="83"/>
      <c r="AA238" s="83"/>
      <c r="AB238" s="83"/>
      <c r="AC238" s="83"/>
      <c r="AD238" s="83"/>
      <c r="AE238" s="83"/>
      <c r="AF238" s="83"/>
      <c r="AG238" s="83"/>
      <c r="AH238" s="83"/>
      <c r="AI238" s="83"/>
      <c r="AJ238" s="83"/>
      <c r="AK238" s="83"/>
      <c r="AL238" s="83"/>
      <c r="AM238" s="83"/>
      <c r="AN238" s="83"/>
      <c r="AO238" s="83"/>
      <c r="AP238" s="83"/>
      <c r="AQ238" s="83"/>
      <c r="AR238" s="83"/>
      <c r="AS238" s="83"/>
      <c r="AT238" s="83"/>
      <c r="AU238" s="83"/>
      <c r="AV238" s="83"/>
      <c r="AW238" s="83"/>
      <c r="AX238" s="83"/>
      <c r="AY238" s="83"/>
      <c r="AZ238" s="83"/>
      <c r="BA238" s="83"/>
      <c r="BB238" s="83"/>
      <c r="BC238" s="83"/>
      <c r="BD238" s="83"/>
      <c r="BE238" s="83"/>
      <c r="BF238" s="83"/>
      <c r="BG238" s="83"/>
      <c r="BH238" s="83"/>
    </row>
    <row r="239" spans="1:60" x14ac:dyDescent="0.25">
      <c r="A239" s="83"/>
      <c r="J239" s="83"/>
      <c r="K239" s="83"/>
      <c r="L239" s="83"/>
      <c r="M239" s="83"/>
      <c r="N239" s="83"/>
      <c r="O239" s="83"/>
      <c r="P239" s="83"/>
      <c r="Q239" s="83"/>
      <c r="R239" s="83"/>
      <c r="S239" s="83"/>
      <c r="T239" s="83"/>
      <c r="U239" s="83"/>
      <c r="V239" s="83"/>
      <c r="W239" s="83"/>
      <c r="X239" s="83"/>
      <c r="Y239" s="83"/>
      <c r="Z239" s="83"/>
      <c r="AA239" s="83"/>
      <c r="AB239" s="83"/>
      <c r="AC239" s="83"/>
      <c r="AD239" s="83"/>
      <c r="AE239" s="83"/>
      <c r="AF239" s="83"/>
      <c r="AG239" s="83"/>
      <c r="AH239" s="83"/>
      <c r="AI239" s="83"/>
      <c r="AJ239" s="83"/>
      <c r="AK239" s="83"/>
      <c r="AL239" s="83"/>
      <c r="AM239" s="83"/>
      <c r="AN239" s="83"/>
      <c r="AO239" s="83"/>
      <c r="AP239" s="83"/>
      <c r="AQ239" s="83"/>
      <c r="AR239" s="83"/>
      <c r="AS239" s="83"/>
      <c r="AT239" s="83"/>
      <c r="AU239" s="83"/>
      <c r="AV239" s="83"/>
      <c r="AW239" s="83"/>
      <c r="AX239" s="83"/>
      <c r="AY239" s="83"/>
      <c r="AZ239" s="83"/>
      <c r="BA239" s="83"/>
      <c r="BB239" s="83"/>
      <c r="BC239" s="83"/>
      <c r="BD239" s="83"/>
      <c r="BE239" s="83"/>
      <c r="BF239" s="83"/>
      <c r="BG239" s="83"/>
      <c r="BH239" s="83"/>
    </row>
    <row r="240" spans="1:60" x14ac:dyDescent="0.25">
      <c r="A240" s="83"/>
      <c r="J240" s="83"/>
      <c r="K240" s="83"/>
      <c r="L240" s="83"/>
      <c r="M240" s="83"/>
      <c r="N240" s="83"/>
      <c r="O240" s="83"/>
      <c r="P240" s="83"/>
      <c r="Q240" s="83"/>
      <c r="R240" s="83"/>
      <c r="S240" s="83"/>
      <c r="T240" s="83"/>
      <c r="U240" s="83"/>
      <c r="V240" s="83"/>
      <c r="W240" s="83"/>
      <c r="X240" s="83"/>
      <c r="Y240" s="83"/>
      <c r="Z240" s="83"/>
      <c r="AA240" s="83"/>
      <c r="AB240" s="83"/>
      <c r="AC240" s="83"/>
      <c r="AD240" s="83"/>
      <c r="AE240" s="83"/>
      <c r="AF240" s="83"/>
      <c r="AG240" s="83"/>
      <c r="AH240" s="83"/>
      <c r="AI240" s="83"/>
      <c r="AJ240" s="83"/>
      <c r="AK240" s="83"/>
      <c r="AL240" s="83"/>
      <c r="AM240" s="83"/>
      <c r="AN240" s="83"/>
      <c r="AO240" s="83"/>
      <c r="AP240" s="83"/>
      <c r="AQ240" s="83"/>
      <c r="AR240" s="83"/>
      <c r="AS240" s="83"/>
      <c r="AT240" s="83"/>
      <c r="AU240" s="83"/>
      <c r="AV240" s="83"/>
      <c r="AW240" s="83"/>
      <c r="AX240" s="83"/>
      <c r="AY240" s="83"/>
      <c r="AZ240" s="83"/>
      <c r="BA240" s="83"/>
      <c r="BB240" s="83"/>
      <c r="BC240" s="83"/>
      <c r="BD240" s="83"/>
      <c r="BE240" s="83"/>
      <c r="BF240" s="83"/>
      <c r="BG240" s="83"/>
      <c r="BH240" s="83"/>
    </row>
    <row r="241" spans="1:60" x14ac:dyDescent="0.25">
      <c r="A241" s="83"/>
      <c r="J241" s="83"/>
      <c r="K241" s="83"/>
      <c r="L241" s="83"/>
      <c r="M241" s="83"/>
      <c r="N241" s="83"/>
      <c r="O241" s="83"/>
      <c r="P241" s="83"/>
      <c r="Q241" s="83"/>
      <c r="R241" s="83"/>
      <c r="S241" s="83"/>
      <c r="T241" s="83"/>
      <c r="U241" s="83"/>
      <c r="V241" s="83"/>
      <c r="W241" s="83"/>
      <c r="X241" s="83"/>
      <c r="Y241" s="83"/>
      <c r="Z241" s="83"/>
      <c r="AA241" s="83"/>
      <c r="AB241" s="83"/>
      <c r="AC241" s="83"/>
      <c r="AD241" s="83"/>
      <c r="AE241" s="83"/>
      <c r="AF241" s="83"/>
      <c r="AG241" s="83"/>
      <c r="AH241" s="83"/>
      <c r="AI241" s="83"/>
      <c r="AJ241" s="83"/>
      <c r="AK241" s="83"/>
      <c r="AL241" s="83"/>
      <c r="AM241" s="83"/>
      <c r="AN241" s="83"/>
      <c r="AO241" s="83"/>
      <c r="AP241" s="83"/>
      <c r="AQ241" s="83"/>
      <c r="AR241" s="83"/>
      <c r="AS241" s="83"/>
      <c r="AT241" s="83"/>
      <c r="AU241" s="83"/>
      <c r="AV241" s="83"/>
      <c r="AW241" s="83"/>
      <c r="AX241" s="83"/>
      <c r="AY241" s="83"/>
      <c r="AZ241" s="83"/>
      <c r="BA241" s="83"/>
      <c r="BB241" s="83"/>
      <c r="BC241" s="83"/>
      <c r="BD241" s="83"/>
      <c r="BE241" s="83"/>
      <c r="BF241" s="83"/>
      <c r="BG241" s="83"/>
      <c r="BH241" s="83"/>
    </row>
    <row r="242" spans="1:60" x14ac:dyDescent="0.25">
      <c r="A242" s="83"/>
      <c r="J242" s="83"/>
      <c r="K242" s="83"/>
      <c r="L242" s="83"/>
      <c r="M242" s="83"/>
      <c r="N242" s="83"/>
      <c r="O242" s="83"/>
      <c r="P242" s="83"/>
      <c r="Q242" s="83"/>
      <c r="R242" s="83"/>
      <c r="S242" s="83"/>
      <c r="T242" s="83"/>
      <c r="U242" s="83"/>
      <c r="V242" s="83"/>
      <c r="W242" s="83"/>
      <c r="X242" s="83"/>
      <c r="Y242" s="83"/>
      <c r="Z242" s="83"/>
      <c r="AA242" s="83"/>
      <c r="AB242" s="83"/>
      <c r="AC242" s="83"/>
      <c r="AD242" s="83"/>
      <c r="AE242" s="83"/>
      <c r="AF242" s="83"/>
      <c r="AG242" s="83"/>
      <c r="AH242" s="83"/>
      <c r="AI242" s="83"/>
      <c r="AJ242" s="83"/>
      <c r="AK242" s="83"/>
      <c r="AL242" s="83"/>
      <c r="AM242" s="83"/>
      <c r="AN242" s="83"/>
      <c r="AO242" s="83"/>
      <c r="AP242" s="83"/>
      <c r="AQ242" s="83"/>
      <c r="AR242" s="83"/>
      <c r="AS242" s="83"/>
      <c r="AT242" s="83"/>
      <c r="AU242" s="83"/>
      <c r="AV242" s="83"/>
      <c r="AW242" s="83"/>
      <c r="AX242" s="83"/>
      <c r="AY242" s="83"/>
      <c r="AZ242" s="83"/>
      <c r="BA242" s="83"/>
      <c r="BB242" s="83"/>
      <c r="BC242" s="83"/>
      <c r="BD242" s="83"/>
      <c r="BE242" s="83"/>
      <c r="BF242" s="83"/>
      <c r="BG242" s="83"/>
      <c r="BH242" s="83"/>
    </row>
    <row r="243" spans="1:60" x14ac:dyDescent="0.25">
      <c r="A243" s="83"/>
      <c r="J243" s="83"/>
      <c r="K243" s="83"/>
      <c r="L243" s="83"/>
      <c r="M243" s="83"/>
      <c r="N243" s="83"/>
      <c r="O243" s="83"/>
      <c r="P243" s="83"/>
      <c r="Q243" s="83"/>
      <c r="R243" s="83"/>
      <c r="S243" s="83"/>
      <c r="T243" s="83"/>
      <c r="U243" s="83"/>
      <c r="V243" s="83"/>
      <c r="W243" s="83"/>
      <c r="X243" s="83"/>
      <c r="Y243" s="83"/>
      <c r="Z243" s="83"/>
      <c r="AA243" s="83"/>
      <c r="AB243" s="83"/>
      <c r="AC243" s="83"/>
      <c r="AD243" s="83"/>
      <c r="AE243" s="83"/>
      <c r="AF243" s="83"/>
      <c r="AG243" s="83"/>
      <c r="AH243" s="83"/>
      <c r="AI243" s="83"/>
      <c r="AJ243" s="83"/>
      <c r="AK243" s="83"/>
      <c r="AL243" s="83"/>
      <c r="AM243" s="83"/>
      <c r="AN243" s="83"/>
      <c r="AO243" s="83"/>
      <c r="AP243" s="83"/>
      <c r="AQ243" s="83"/>
      <c r="AR243" s="83"/>
      <c r="AS243" s="83"/>
      <c r="AT243" s="83"/>
      <c r="AU243" s="83"/>
      <c r="AV243" s="83"/>
      <c r="AW243" s="83"/>
      <c r="AX243" s="83"/>
      <c r="AY243" s="83"/>
      <c r="AZ243" s="83"/>
      <c r="BA243" s="83"/>
      <c r="BB243" s="83"/>
      <c r="BC243" s="83"/>
      <c r="BD243" s="83"/>
      <c r="BE243" s="83"/>
      <c r="BF243" s="83"/>
      <c r="BG243" s="83"/>
      <c r="BH243" s="83"/>
    </row>
    <row r="244" spans="1:60" x14ac:dyDescent="0.25">
      <c r="A244" s="83"/>
      <c r="J244" s="83"/>
      <c r="K244" s="83"/>
      <c r="L244" s="83"/>
      <c r="M244" s="83"/>
      <c r="N244" s="83"/>
      <c r="O244" s="83"/>
      <c r="P244" s="83"/>
      <c r="Q244" s="83"/>
      <c r="R244" s="83"/>
      <c r="S244" s="83"/>
      <c r="T244" s="83"/>
      <c r="U244" s="83"/>
      <c r="V244" s="83"/>
      <c r="W244" s="83"/>
      <c r="X244" s="83"/>
      <c r="Y244" s="83"/>
      <c r="Z244" s="83"/>
      <c r="AA244" s="83"/>
      <c r="AB244" s="83"/>
      <c r="AC244" s="83"/>
      <c r="AD244" s="83"/>
      <c r="AE244" s="83"/>
      <c r="AF244" s="83"/>
      <c r="AG244" s="83"/>
      <c r="AH244" s="83"/>
      <c r="AI244" s="83"/>
      <c r="AJ244" s="83"/>
      <c r="AK244" s="83"/>
      <c r="AL244" s="83"/>
      <c r="AM244" s="83"/>
      <c r="AN244" s="83"/>
      <c r="AO244" s="83"/>
      <c r="AP244" s="83"/>
      <c r="AQ244" s="83"/>
      <c r="AR244" s="83"/>
      <c r="AS244" s="83"/>
      <c r="AT244" s="83"/>
      <c r="AU244" s="83"/>
      <c r="AV244" s="83"/>
      <c r="AW244" s="83"/>
      <c r="AX244" s="83"/>
      <c r="AY244" s="83"/>
      <c r="AZ244" s="83"/>
      <c r="BA244" s="83"/>
      <c r="BB244" s="83"/>
      <c r="BC244" s="83"/>
      <c r="BD244" s="83"/>
      <c r="BE244" s="83"/>
      <c r="BF244" s="83"/>
      <c r="BG244" s="83"/>
      <c r="BH244" s="83"/>
    </row>
    <row r="245" spans="1:60" x14ac:dyDescent="0.25">
      <c r="A245" s="83"/>
    </row>
    <row r="246" spans="1:60" x14ac:dyDescent="0.25">
      <c r="A246" s="83"/>
    </row>
    <row r="247" spans="1:60" x14ac:dyDescent="0.25">
      <c r="A247" s="83"/>
    </row>
    <row r="248" spans="1:60" x14ac:dyDescent="0.25">
      <c r="A248" s="83"/>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zoomScale="80" zoomScaleNormal="80" workbookViewId="0">
      <selection activeCell="C5" sqref="C5"/>
    </sheetView>
  </sheetViews>
  <sheetFormatPr baseColWidth="10" defaultColWidth="11.42578125" defaultRowHeight="15" x14ac:dyDescent="0.25"/>
  <cols>
    <col min="2" max="2" width="24.140625" customWidth="1"/>
    <col min="3" max="3" width="70.140625" customWidth="1"/>
    <col min="4" max="4" width="29.85546875" customWidth="1"/>
  </cols>
  <sheetData>
    <row r="1" spans="1:37" ht="23.25" x14ac:dyDescent="0.25">
      <c r="A1" s="83"/>
      <c r="B1" s="582" t="s">
        <v>188</v>
      </c>
      <c r="C1" s="582"/>
      <c r="D1" s="582"/>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7" x14ac:dyDescent="0.25">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row>
    <row r="3" spans="1:37" ht="25.5" x14ac:dyDescent="0.25">
      <c r="A3" s="83"/>
      <c r="B3" s="11"/>
      <c r="C3" s="12" t="s">
        <v>189</v>
      </c>
      <c r="D3" s="12" t="s">
        <v>172</v>
      </c>
      <c r="E3" s="83"/>
      <c r="F3" s="83"/>
      <c r="G3" s="83"/>
      <c r="H3" s="83"/>
      <c r="I3" s="83"/>
      <c r="J3" s="83"/>
      <c r="K3" s="83"/>
      <c r="L3" s="83"/>
      <c r="M3" s="83"/>
      <c r="N3" s="83"/>
      <c r="O3" s="83"/>
      <c r="P3" s="83"/>
      <c r="Q3" s="83"/>
      <c r="R3" s="83"/>
      <c r="S3" s="83"/>
      <c r="T3" s="83"/>
      <c r="U3" s="83"/>
      <c r="V3" s="83"/>
      <c r="W3" s="83"/>
      <c r="X3" s="83"/>
      <c r="Y3" s="83"/>
      <c r="Z3" s="83"/>
      <c r="AA3" s="83"/>
      <c r="AB3" s="83"/>
      <c r="AC3" s="83"/>
      <c r="AD3" s="83"/>
      <c r="AE3" s="83"/>
    </row>
    <row r="4" spans="1:37" ht="51" x14ac:dyDescent="0.25">
      <c r="A4" s="83"/>
      <c r="B4" s="13" t="s">
        <v>190</v>
      </c>
      <c r="C4" s="14" t="s">
        <v>191</v>
      </c>
      <c r="D4" s="15">
        <v>0.2</v>
      </c>
      <c r="E4" s="83"/>
      <c r="F4" s="83"/>
      <c r="G4" s="83"/>
      <c r="H4" s="83"/>
      <c r="I4" s="83"/>
      <c r="J4" s="83"/>
      <c r="K4" s="83"/>
      <c r="L4" s="83"/>
      <c r="M4" s="83"/>
      <c r="N4" s="83"/>
      <c r="O4" s="83"/>
      <c r="P4" s="83"/>
      <c r="Q4" s="83"/>
      <c r="R4" s="83"/>
      <c r="S4" s="83"/>
      <c r="T4" s="83"/>
      <c r="U4" s="83"/>
      <c r="V4" s="83"/>
      <c r="W4" s="83"/>
      <c r="X4" s="83"/>
      <c r="Y4" s="83"/>
      <c r="Z4" s="83"/>
      <c r="AA4" s="83"/>
      <c r="AB4" s="83"/>
      <c r="AC4" s="83"/>
      <c r="AD4" s="83"/>
      <c r="AE4" s="83"/>
    </row>
    <row r="5" spans="1:37" ht="51" x14ac:dyDescent="0.25">
      <c r="A5" s="83"/>
      <c r="B5" s="16" t="s">
        <v>192</v>
      </c>
      <c r="C5" s="17" t="s">
        <v>193</v>
      </c>
      <c r="D5" s="18">
        <v>0.4</v>
      </c>
      <c r="E5" s="83"/>
      <c r="F5" s="83"/>
      <c r="G5" s="83"/>
      <c r="H5" s="83"/>
      <c r="I5" s="83"/>
      <c r="J5" s="83"/>
      <c r="K5" s="83"/>
      <c r="L5" s="83"/>
      <c r="M5" s="83"/>
      <c r="N5" s="83"/>
      <c r="O5" s="83"/>
      <c r="P5" s="83"/>
      <c r="Q5" s="83"/>
      <c r="R5" s="83"/>
      <c r="S5" s="83"/>
      <c r="T5" s="83"/>
      <c r="U5" s="83"/>
      <c r="V5" s="83"/>
      <c r="W5" s="83"/>
      <c r="X5" s="83"/>
      <c r="Y5" s="83"/>
      <c r="Z5" s="83"/>
      <c r="AA5" s="83"/>
      <c r="AB5" s="83"/>
      <c r="AC5" s="83"/>
      <c r="AD5" s="83"/>
      <c r="AE5" s="83"/>
    </row>
    <row r="6" spans="1:37" ht="51" x14ac:dyDescent="0.25">
      <c r="A6" s="83"/>
      <c r="B6" s="19" t="s">
        <v>194</v>
      </c>
      <c r="C6" s="17" t="s">
        <v>195</v>
      </c>
      <c r="D6" s="18">
        <v>0.6</v>
      </c>
      <c r="E6" s="83"/>
      <c r="F6" s="83"/>
      <c r="G6" s="83"/>
      <c r="H6" s="83"/>
      <c r="I6" s="83"/>
      <c r="J6" s="83"/>
      <c r="K6" s="83"/>
      <c r="L6" s="83"/>
      <c r="M6" s="83"/>
      <c r="N6" s="83"/>
      <c r="O6" s="83"/>
      <c r="P6" s="83"/>
      <c r="Q6" s="83"/>
      <c r="R6" s="83"/>
      <c r="S6" s="83"/>
      <c r="T6" s="83"/>
      <c r="U6" s="83"/>
      <c r="V6" s="83"/>
      <c r="W6" s="83"/>
      <c r="X6" s="83"/>
      <c r="Y6" s="83"/>
      <c r="Z6" s="83"/>
      <c r="AA6" s="83"/>
      <c r="AB6" s="83"/>
      <c r="AC6" s="83"/>
      <c r="AD6" s="83"/>
      <c r="AE6" s="83"/>
    </row>
    <row r="7" spans="1:37" ht="76.5" x14ac:dyDescent="0.25">
      <c r="A7" s="83"/>
      <c r="B7" s="20" t="s">
        <v>196</v>
      </c>
      <c r="C7" s="17" t="s">
        <v>197</v>
      </c>
      <c r="D7" s="18">
        <v>0.8</v>
      </c>
      <c r="E7" s="83"/>
      <c r="F7" s="83"/>
      <c r="G7" s="83"/>
      <c r="H7" s="83"/>
      <c r="I7" s="83"/>
      <c r="J7" s="83"/>
      <c r="K7" s="83"/>
      <c r="L7" s="83"/>
      <c r="M7" s="83"/>
      <c r="N7" s="83"/>
      <c r="O7" s="83"/>
      <c r="P7" s="83"/>
      <c r="Q7" s="83"/>
      <c r="R7" s="83"/>
      <c r="S7" s="83"/>
      <c r="T7" s="83"/>
      <c r="U7" s="83"/>
      <c r="V7" s="83"/>
      <c r="W7" s="83"/>
      <c r="X7" s="83"/>
      <c r="Y7" s="83"/>
      <c r="Z7" s="83"/>
      <c r="AA7" s="83"/>
      <c r="AB7" s="83"/>
      <c r="AC7" s="83"/>
      <c r="AD7" s="83"/>
      <c r="AE7" s="83"/>
    </row>
    <row r="8" spans="1:37" ht="51" x14ac:dyDescent="0.25">
      <c r="A8" s="83"/>
      <c r="B8" s="21" t="s">
        <v>198</v>
      </c>
      <c r="C8" s="17" t="s">
        <v>199</v>
      </c>
      <c r="D8" s="18">
        <v>1</v>
      </c>
      <c r="E8" s="83"/>
      <c r="F8" s="83"/>
      <c r="G8" s="83"/>
      <c r="H8" s="83"/>
      <c r="I8" s="83"/>
      <c r="J8" s="83"/>
      <c r="K8" s="83"/>
      <c r="L8" s="83"/>
      <c r="M8" s="83"/>
      <c r="N8" s="83"/>
      <c r="O8" s="83"/>
      <c r="P8" s="83"/>
      <c r="Q8" s="83"/>
      <c r="R8" s="83"/>
      <c r="S8" s="83"/>
      <c r="T8" s="83"/>
      <c r="U8" s="83"/>
      <c r="V8" s="83"/>
      <c r="W8" s="83"/>
      <c r="X8" s="83"/>
      <c r="Y8" s="83"/>
      <c r="Z8" s="83"/>
      <c r="AA8" s="83"/>
      <c r="AB8" s="83"/>
      <c r="AC8" s="83"/>
      <c r="AD8" s="83"/>
      <c r="AE8" s="83"/>
    </row>
    <row r="9" spans="1:37" x14ac:dyDescent="0.25">
      <c r="A9" s="83"/>
      <c r="B9" s="104"/>
      <c r="C9" s="104"/>
      <c r="D9" s="104"/>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row>
    <row r="10" spans="1:37" ht="16.5" x14ac:dyDescent="0.25">
      <c r="A10" s="83"/>
      <c r="B10" s="105"/>
      <c r="C10" s="104"/>
      <c r="D10" s="104"/>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row>
    <row r="11" spans="1:37" x14ac:dyDescent="0.25">
      <c r="A11" s="83"/>
      <c r="B11" s="104"/>
      <c r="C11" s="104"/>
      <c r="D11" s="104"/>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row>
    <row r="12" spans="1:37" x14ac:dyDescent="0.25">
      <c r="A12" s="83"/>
      <c r="B12" s="104"/>
      <c r="C12" s="104"/>
      <c r="D12" s="104"/>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row>
    <row r="13" spans="1:37" x14ac:dyDescent="0.25">
      <c r="A13" s="83"/>
      <c r="B13" s="104"/>
      <c r="C13" s="104"/>
      <c r="D13" s="104"/>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row>
    <row r="14" spans="1:37" x14ac:dyDescent="0.25">
      <c r="A14" s="83"/>
      <c r="B14" s="104"/>
      <c r="C14" s="104"/>
      <c r="D14" s="104"/>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row>
    <row r="15" spans="1:37" x14ac:dyDescent="0.25">
      <c r="A15" s="83"/>
      <c r="B15" s="104"/>
      <c r="C15" s="104"/>
      <c r="D15" s="104"/>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row>
    <row r="16" spans="1:37" x14ac:dyDescent="0.25">
      <c r="A16" s="83"/>
      <c r="B16" s="104"/>
      <c r="C16" s="104"/>
      <c r="D16" s="104"/>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row>
    <row r="17" spans="1:37" x14ac:dyDescent="0.25">
      <c r="A17" s="83"/>
      <c r="B17" s="104"/>
      <c r="C17" s="104"/>
      <c r="D17" s="104"/>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row>
    <row r="18" spans="1:37" x14ac:dyDescent="0.25">
      <c r="A18" s="83"/>
      <c r="B18" s="104"/>
      <c r="C18" s="104"/>
      <c r="D18" s="104"/>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row>
    <row r="19" spans="1:37" x14ac:dyDescent="0.25">
      <c r="A19" s="83"/>
      <c r="B19" s="83"/>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row>
    <row r="20" spans="1:37" x14ac:dyDescent="0.25">
      <c r="A20" s="83"/>
      <c r="B20" s="83"/>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row>
    <row r="21" spans="1:37" x14ac:dyDescent="0.25">
      <c r="A21" s="83"/>
      <c r="B21" s="83"/>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row>
    <row r="22" spans="1:37" x14ac:dyDescent="0.25">
      <c r="A22" s="83"/>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row>
    <row r="23" spans="1:37" x14ac:dyDescent="0.25">
      <c r="A23" s="83"/>
      <c r="B23" s="83"/>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row>
    <row r="24" spans="1:37" x14ac:dyDescent="0.25">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row>
    <row r="25" spans="1:37" x14ac:dyDescent="0.25">
      <c r="A25" s="83"/>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row>
    <row r="26" spans="1:37" x14ac:dyDescent="0.25">
      <c r="A26" s="83"/>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row>
    <row r="27" spans="1:37" x14ac:dyDescent="0.25">
      <c r="A27" s="83"/>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row>
    <row r="28" spans="1:37" x14ac:dyDescent="0.25">
      <c r="A28" s="83"/>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row>
    <row r="29" spans="1:37" x14ac:dyDescent="0.25">
      <c r="A29" s="83"/>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row>
    <row r="30" spans="1:37" x14ac:dyDescent="0.25">
      <c r="A30" s="83"/>
      <c r="B30" s="83"/>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row>
    <row r="31" spans="1:37" x14ac:dyDescent="0.25">
      <c r="A31" s="83"/>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row>
    <row r="32" spans="1:37" x14ac:dyDescent="0.25">
      <c r="A32" s="83"/>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row>
    <row r="33" spans="1:31" x14ac:dyDescent="0.25">
      <c r="A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row>
    <row r="34" spans="1:31" x14ac:dyDescent="0.25">
      <c r="A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row>
    <row r="35" spans="1:31" x14ac:dyDescent="0.25">
      <c r="A35" s="83"/>
    </row>
    <row r="36" spans="1:31" x14ac:dyDescent="0.25">
      <c r="A36" s="83"/>
    </row>
    <row r="37" spans="1:31" x14ac:dyDescent="0.25">
      <c r="A37" s="83"/>
    </row>
    <row r="38" spans="1:31" x14ac:dyDescent="0.25">
      <c r="A38" s="83"/>
    </row>
    <row r="39" spans="1:31" x14ac:dyDescent="0.25">
      <c r="A39" s="83"/>
    </row>
    <row r="40" spans="1:31" x14ac:dyDescent="0.25">
      <c r="A40" s="83"/>
    </row>
    <row r="41" spans="1:31" x14ac:dyDescent="0.25">
      <c r="A41" s="83"/>
    </row>
    <row r="42" spans="1:31" x14ac:dyDescent="0.25">
      <c r="A42" s="83"/>
    </row>
    <row r="43" spans="1:31" x14ac:dyDescent="0.25">
      <c r="A43" s="83"/>
    </row>
    <row r="44" spans="1:31" x14ac:dyDescent="0.25">
      <c r="A44" s="83"/>
    </row>
    <row r="45" spans="1:31" x14ac:dyDescent="0.25">
      <c r="A45" s="83"/>
    </row>
    <row r="46" spans="1:31" x14ac:dyDescent="0.25">
      <c r="A46" s="83"/>
    </row>
    <row r="47" spans="1:31" x14ac:dyDescent="0.25">
      <c r="A47" s="83"/>
    </row>
    <row r="48" spans="1:31" x14ac:dyDescent="0.25">
      <c r="A48" s="83"/>
    </row>
    <row r="49" spans="1:1" x14ac:dyDescent="0.25">
      <c r="A49" s="83"/>
    </row>
    <row r="50" spans="1:1" x14ac:dyDescent="0.25">
      <c r="A50" s="83"/>
    </row>
    <row r="51" spans="1:1" x14ac:dyDescent="0.25">
      <c r="A51" s="83"/>
    </row>
    <row r="52" spans="1:1" x14ac:dyDescent="0.25">
      <c r="A52" s="83"/>
    </row>
    <row r="53" spans="1:1" x14ac:dyDescent="0.25">
      <c r="A53" s="83"/>
    </row>
    <row r="54" spans="1:1" x14ac:dyDescent="0.25">
      <c r="A54" s="83"/>
    </row>
    <row r="55" spans="1:1" x14ac:dyDescent="0.25">
      <c r="A55" s="83"/>
    </row>
  </sheetData>
  <mergeCells count="1">
    <mergeCell ref="B1:D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zoomScale="60" zoomScaleNormal="60" workbookViewId="0">
      <selection activeCell="C5" sqref="C5"/>
    </sheetView>
  </sheetViews>
  <sheetFormatPr baseColWidth="10" defaultColWidth="11.42578125"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3"/>
      <c r="B1" s="583" t="s">
        <v>200</v>
      </c>
      <c r="C1" s="583"/>
      <c r="D1" s="583"/>
      <c r="E1" s="83"/>
      <c r="F1" s="83"/>
      <c r="G1" s="83"/>
      <c r="H1" s="83"/>
      <c r="I1" s="83"/>
      <c r="J1" s="83"/>
      <c r="K1" s="83"/>
      <c r="L1" s="83"/>
      <c r="M1" s="83"/>
      <c r="N1" s="83"/>
      <c r="O1" s="83"/>
      <c r="P1" s="83"/>
      <c r="Q1" s="83"/>
      <c r="R1" s="83"/>
      <c r="S1" s="83"/>
      <c r="T1" s="83"/>
      <c r="U1" s="83"/>
    </row>
    <row r="2" spans="1:21" x14ac:dyDescent="0.25">
      <c r="A2" s="83"/>
      <c r="B2" s="83"/>
      <c r="C2" s="83"/>
      <c r="D2" s="83"/>
      <c r="E2" s="83"/>
      <c r="F2" s="83"/>
      <c r="G2" s="83"/>
      <c r="H2" s="83"/>
      <c r="I2" s="83"/>
      <c r="J2" s="83"/>
      <c r="K2" s="83"/>
      <c r="L2" s="83"/>
      <c r="M2" s="83"/>
      <c r="N2" s="83"/>
      <c r="O2" s="83"/>
      <c r="P2" s="83"/>
      <c r="Q2" s="83"/>
      <c r="R2" s="83"/>
      <c r="S2" s="83"/>
      <c r="T2" s="83"/>
      <c r="U2" s="83"/>
    </row>
    <row r="3" spans="1:21" ht="30" x14ac:dyDescent="0.25">
      <c r="A3" s="83"/>
      <c r="B3" s="101"/>
      <c r="C3" s="36" t="s">
        <v>201</v>
      </c>
      <c r="D3" s="36" t="s">
        <v>202</v>
      </c>
      <c r="E3" s="83"/>
      <c r="F3" s="83"/>
      <c r="G3" s="83"/>
      <c r="H3" s="83"/>
      <c r="I3" s="83"/>
      <c r="J3" s="83"/>
      <c r="K3" s="83"/>
      <c r="L3" s="83"/>
      <c r="M3" s="83"/>
      <c r="N3" s="83"/>
      <c r="O3" s="83"/>
      <c r="P3" s="83"/>
      <c r="Q3" s="83"/>
      <c r="R3" s="83"/>
      <c r="S3" s="83"/>
      <c r="T3" s="83"/>
      <c r="U3" s="83"/>
    </row>
    <row r="4" spans="1:21" ht="33.75" x14ac:dyDescent="0.25">
      <c r="A4" s="100" t="s">
        <v>203</v>
      </c>
      <c r="B4" s="39" t="s">
        <v>204</v>
      </c>
      <c r="C4" s="44" t="s">
        <v>205</v>
      </c>
      <c r="D4" s="37" t="s">
        <v>206</v>
      </c>
      <c r="E4" s="83"/>
      <c r="F4" s="83"/>
      <c r="G4" s="83"/>
      <c r="H4" s="83"/>
      <c r="I4" s="83"/>
      <c r="J4" s="83"/>
      <c r="K4" s="83"/>
      <c r="L4" s="83"/>
      <c r="M4" s="83"/>
      <c r="N4" s="83"/>
      <c r="O4" s="83"/>
      <c r="P4" s="83"/>
      <c r="Q4" s="83"/>
      <c r="R4" s="83"/>
      <c r="S4" s="83"/>
      <c r="T4" s="83"/>
      <c r="U4" s="83"/>
    </row>
    <row r="5" spans="1:21" ht="67.5" x14ac:dyDescent="0.25">
      <c r="A5" s="100" t="s">
        <v>207</v>
      </c>
      <c r="B5" s="40" t="s">
        <v>208</v>
      </c>
      <c r="C5" s="45" t="s">
        <v>209</v>
      </c>
      <c r="D5" s="38" t="s">
        <v>210</v>
      </c>
      <c r="E5" s="83"/>
      <c r="F5" s="83"/>
      <c r="G5" s="83"/>
      <c r="H5" s="83"/>
      <c r="I5" s="83"/>
      <c r="J5" s="83"/>
      <c r="K5" s="83"/>
      <c r="L5" s="83"/>
      <c r="M5" s="83"/>
      <c r="N5" s="83"/>
      <c r="O5" s="83"/>
      <c r="P5" s="83"/>
      <c r="Q5" s="83"/>
      <c r="R5" s="83"/>
      <c r="S5" s="83"/>
      <c r="T5" s="83"/>
      <c r="U5" s="83"/>
    </row>
    <row r="6" spans="1:21" ht="67.5" x14ac:dyDescent="0.25">
      <c r="A6" s="100" t="s">
        <v>178</v>
      </c>
      <c r="B6" s="41" t="s">
        <v>211</v>
      </c>
      <c r="C6" s="45" t="s">
        <v>212</v>
      </c>
      <c r="D6" s="38" t="s">
        <v>213</v>
      </c>
      <c r="E6" s="83"/>
      <c r="F6" s="83"/>
      <c r="G6" s="83"/>
      <c r="H6" s="83"/>
      <c r="I6" s="83"/>
      <c r="J6" s="83"/>
      <c r="K6" s="83"/>
      <c r="L6" s="83"/>
      <c r="M6" s="83"/>
      <c r="N6" s="83"/>
      <c r="O6" s="83"/>
      <c r="P6" s="83"/>
      <c r="Q6" s="83"/>
      <c r="R6" s="83"/>
      <c r="S6" s="83"/>
      <c r="T6" s="83"/>
      <c r="U6" s="83"/>
    </row>
    <row r="7" spans="1:21" ht="101.25" x14ac:dyDescent="0.25">
      <c r="A7" s="100" t="s">
        <v>214</v>
      </c>
      <c r="B7" s="42" t="s">
        <v>215</v>
      </c>
      <c r="C7" s="45" t="s">
        <v>216</v>
      </c>
      <c r="D7" s="38" t="s">
        <v>217</v>
      </c>
      <c r="E7" s="83"/>
      <c r="F7" s="83"/>
      <c r="G7" s="83"/>
      <c r="H7" s="83"/>
      <c r="I7" s="83"/>
      <c r="J7" s="83"/>
      <c r="K7" s="83"/>
      <c r="L7" s="83"/>
      <c r="M7" s="83"/>
      <c r="N7" s="83"/>
      <c r="O7" s="83"/>
      <c r="P7" s="83"/>
      <c r="Q7" s="83"/>
      <c r="R7" s="83"/>
      <c r="S7" s="83"/>
      <c r="T7" s="83"/>
      <c r="U7" s="83"/>
    </row>
    <row r="8" spans="1:21" ht="67.5" x14ac:dyDescent="0.25">
      <c r="A8" s="100" t="s">
        <v>218</v>
      </c>
      <c r="B8" s="43" t="s">
        <v>219</v>
      </c>
      <c r="C8" s="45" t="s">
        <v>220</v>
      </c>
      <c r="D8" s="38" t="s">
        <v>221</v>
      </c>
      <c r="E8" s="83"/>
      <c r="F8" s="83"/>
      <c r="G8" s="83"/>
      <c r="H8" s="83"/>
      <c r="I8" s="83"/>
      <c r="J8" s="83"/>
      <c r="K8" s="83"/>
      <c r="L8" s="83"/>
      <c r="M8" s="83"/>
      <c r="N8" s="83"/>
      <c r="O8" s="83"/>
      <c r="P8" s="83"/>
      <c r="Q8" s="83"/>
      <c r="R8" s="83"/>
      <c r="S8" s="83"/>
      <c r="T8" s="83"/>
      <c r="U8" s="83"/>
    </row>
    <row r="9" spans="1:21" ht="20.25" x14ac:dyDescent="0.25">
      <c r="A9" s="100"/>
      <c r="B9" s="100"/>
      <c r="C9" s="102"/>
      <c r="D9" s="102"/>
      <c r="E9" s="83"/>
      <c r="F9" s="83"/>
      <c r="G9" s="83"/>
      <c r="H9" s="83"/>
      <c r="I9" s="83"/>
      <c r="J9" s="83"/>
      <c r="K9" s="83"/>
      <c r="L9" s="83"/>
      <c r="M9" s="83"/>
      <c r="N9" s="83"/>
      <c r="O9" s="83"/>
      <c r="P9" s="83"/>
      <c r="Q9" s="83"/>
      <c r="R9" s="83"/>
      <c r="S9" s="83"/>
      <c r="T9" s="83"/>
      <c r="U9" s="83"/>
    </row>
    <row r="10" spans="1:21" ht="16.5" x14ac:dyDescent="0.25">
      <c r="A10" s="100"/>
      <c r="B10" s="103"/>
      <c r="C10" s="103"/>
      <c r="D10" s="103"/>
      <c r="E10" s="83"/>
      <c r="F10" s="83"/>
      <c r="G10" s="83"/>
      <c r="H10" s="83"/>
      <c r="I10" s="83"/>
      <c r="J10" s="83"/>
      <c r="K10" s="83"/>
      <c r="L10" s="83"/>
      <c r="M10" s="83"/>
      <c r="N10" s="83"/>
      <c r="O10" s="83"/>
      <c r="P10" s="83"/>
      <c r="Q10" s="83"/>
      <c r="R10" s="83"/>
      <c r="S10" s="83"/>
      <c r="T10" s="83"/>
      <c r="U10" s="83"/>
    </row>
    <row r="11" spans="1:21" x14ac:dyDescent="0.25">
      <c r="A11" s="100"/>
      <c r="B11" s="100" t="s">
        <v>222</v>
      </c>
      <c r="C11" s="100" t="s">
        <v>223</v>
      </c>
      <c r="D11" s="100" t="s">
        <v>224</v>
      </c>
      <c r="E11" s="83"/>
      <c r="F11" s="83"/>
      <c r="G11" s="83"/>
      <c r="H11" s="83"/>
      <c r="I11" s="83"/>
      <c r="J11" s="83"/>
      <c r="K11" s="83"/>
      <c r="L11" s="83"/>
      <c r="M11" s="83"/>
      <c r="N11" s="83"/>
      <c r="O11" s="83"/>
      <c r="P11" s="83"/>
      <c r="Q11" s="83"/>
      <c r="R11" s="83"/>
      <c r="S11" s="83"/>
      <c r="T11" s="83"/>
      <c r="U11" s="83"/>
    </row>
    <row r="12" spans="1:21" x14ac:dyDescent="0.25">
      <c r="A12" s="100"/>
      <c r="B12" s="100" t="s">
        <v>225</v>
      </c>
      <c r="C12" s="100" t="s">
        <v>226</v>
      </c>
      <c r="D12" s="100" t="s">
        <v>227</v>
      </c>
      <c r="E12" s="83"/>
      <c r="F12" s="83"/>
      <c r="G12" s="83"/>
      <c r="H12" s="83"/>
      <c r="I12" s="83"/>
      <c r="J12" s="83"/>
      <c r="K12" s="83"/>
      <c r="L12" s="83"/>
      <c r="M12" s="83"/>
      <c r="N12" s="83"/>
      <c r="O12" s="83"/>
      <c r="P12" s="83"/>
      <c r="Q12" s="83"/>
      <c r="R12" s="83"/>
      <c r="S12" s="83"/>
      <c r="T12" s="83"/>
      <c r="U12" s="83"/>
    </row>
    <row r="13" spans="1:21" x14ac:dyDescent="0.25">
      <c r="A13" s="100"/>
      <c r="B13" s="100"/>
      <c r="C13" s="100" t="s">
        <v>228</v>
      </c>
      <c r="D13" s="100" t="s">
        <v>229</v>
      </c>
      <c r="E13" s="83"/>
      <c r="F13" s="83"/>
      <c r="G13" s="83"/>
      <c r="H13" s="83"/>
      <c r="I13" s="83"/>
      <c r="J13" s="83"/>
      <c r="K13" s="83"/>
      <c r="L13" s="83"/>
      <c r="M13" s="83"/>
      <c r="N13" s="83"/>
      <c r="O13" s="83"/>
      <c r="P13" s="83"/>
      <c r="Q13" s="83"/>
      <c r="R13" s="83"/>
      <c r="S13" s="83"/>
      <c r="T13" s="83"/>
      <c r="U13" s="83"/>
    </row>
    <row r="14" spans="1:21" x14ac:dyDescent="0.25">
      <c r="A14" s="100"/>
      <c r="B14" s="100"/>
      <c r="C14" s="100" t="s">
        <v>159</v>
      </c>
      <c r="D14" s="100" t="s">
        <v>230</v>
      </c>
      <c r="E14" s="83"/>
      <c r="F14" s="83"/>
      <c r="G14" s="83"/>
      <c r="H14" s="83"/>
      <c r="I14" s="83"/>
      <c r="J14" s="83"/>
      <c r="K14" s="83"/>
      <c r="L14" s="83"/>
      <c r="M14" s="83"/>
      <c r="N14" s="83"/>
      <c r="O14" s="83"/>
      <c r="P14" s="83"/>
      <c r="Q14" s="83"/>
      <c r="R14" s="83"/>
      <c r="S14" s="83"/>
      <c r="T14" s="83"/>
      <c r="U14" s="83"/>
    </row>
    <row r="15" spans="1:21" x14ac:dyDescent="0.25">
      <c r="A15" s="100"/>
      <c r="B15" s="100"/>
      <c r="C15" s="100" t="s">
        <v>231</v>
      </c>
      <c r="D15" s="100" t="s">
        <v>232</v>
      </c>
      <c r="E15" s="83"/>
      <c r="F15" s="83"/>
      <c r="G15" s="83"/>
      <c r="H15" s="83"/>
      <c r="I15" s="83"/>
      <c r="J15" s="83"/>
      <c r="K15" s="83"/>
      <c r="L15" s="83"/>
      <c r="M15" s="83"/>
      <c r="N15" s="83"/>
      <c r="O15" s="83"/>
      <c r="P15" s="83"/>
      <c r="Q15" s="83"/>
      <c r="R15" s="83"/>
      <c r="S15" s="83"/>
      <c r="T15" s="83"/>
      <c r="U15" s="83"/>
    </row>
    <row r="16" spans="1:21" x14ac:dyDescent="0.25">
      <c r="A16" s="100"/>
      <c r="B16" s="100"/>
      <c r="C16" s="100"/>
      <c r="D16" s="100"/>
      <c r="E16" s="83"/>
      <c r="F16" s="83"/>
      <c r="G16" s="83"/>
      <c r="H16" s="83"/>
      <c r="I16" s="83"/>
      <c r="J16" s="83"/>
      <c r="K16" s="83"/>
      <c r="L16" s="83"/>
      <c r="M16" s="83"/>
      <c r="N16" s="83"/>
      <c r="O16" s="83"/>
    </row>
    <row r="17" spans="1:15" x14ac:dyDescent="0.25">
      <c r="A17" s="100"/>
      <c r="B17" s="100"/>
      <c r="C17" s="100"/>
      <c r="D17" s="100"/>
      <c r="E17" s="83"/>
      <c r="F17" s="83"/>
      <c r="G17" s="83"/>
      <c r="H17" s="83"/>
      <c r="I17" s="83"/>
      <c r="J17" s="83"/>
      <c r="K17" s="83"/>
      <c r="L17" s="83"/>
      <c r="M17" s="83"/>
      <c r="N17" s="83"/>
      <c r="O17" s="83"/>
    </row>
    <row r="18" spans="1:15" x14ac:dyDescent="0.25">
      <c r="A18" s="100"/>
      <c r="B18" s="104"/>
      <c r="C18" s="104"/>
      <c r="D18" s="104"/>
      <c r="E18" s="83"/>
      <c r="F18" s="83"/>
      <c r="G18" s="83"/>
      <c r="H18" s="83"/>
      <c r="I18" s="83"/>
      <c r="J18" s="83"/>
      <c r="K18" s="83"/>
      <c r="L18" s="83"/>
      <c r="M18" s="83"/>
      <c r="N18" s="83"/>
      <c r="O18" s="83"/>
    </row>
    <row r="19" spans="1:15" x14ac:dyDescent="0.25">
      <c r="A19" s="100"/>
      <c r="B19" s="104"/>
      <c r="C19" s="104"/>
      <c r="D19" s="104"/>
      <c r="E19" s="83"/>
      <c r="F19" s="83"/>
      <c r="G19" s="83"/>
      <c r="H19" s="83"/>
      <c r="I19" s="83"/>
      <c r="J19" s="83"/>
      <c r="K19" s="83"/>
      <c r="L19" s="83"/>
      <c r="M19" s="83"/>
      <c r="N19" s="83"/>
      <c r="O19" s="83"/>
    </row>
    <row r="20" spans="1:15" x14ac:dyDescent="0.25">
      <c r="A20" s="100"/>
      <c r="B20" s="104"/>
      <c r="C20" s="104"/>
      <c r="D20" s="104"/>
      <c r="E20" s="83"/>
      <c r="F20" s="83"/>
      <c r="G20" s="83"/>
      <c r="H20" s="83"/>
      <c r="I20" s="83"/>
      <c r="J20" s="83"/>
      <c r="K20" s="83"/>
      <c r="L20" s="83"/>
      <c r="M20" s="83"/>
      <c r="N20" s="83"/>
      <c r="O20" s="83"/>
    </row>
    <row r="21" spans="1:15" x14ac:dyDescent="0.25">
      <c r="A21" s="100"/>
      <c r="B21" s="104"/>
      <c r="C21" s="104"/>
      <c r="D21" s="104"/>
      <c r="E21" s="83"/>
      <c r="F21" s="83"/>
      <c r="G21" s="83"/>
      <c r="H21" s="83"/>
      <c r="I21" s="83"/>
      <c r="J21" s="83"/>
      <c r="K21" s="83"/>
      <c r="L21" s="83"/>
      <c r="M21" s="83"/>
      <c r="N21" s="83"/>
      <c r="O21" s="83"/>
    </row>
    <row r="22" spans="1:15" ht="20.25" x14ac:dyDescent="0.25">
      <c r="A22" s="100"/>
      <c r="B22" s="100"/>
      <c r="C22" s="102"/>
      <c r="D22" s="102"/>
      <c r="E22" s="83"/>
      <c r="F22" s="83"/>
      <c r="G22" s="83"/>
      <c r="H22" s="83"/>
      <c r="I22" s="83"/>
      <c r="J22" s="83"/>
      <c r="K22" s="83"/>
      <c r="L22" s="83"/>
      <c r="M22" s="83"/>
      <c r="N22" s="83"/>
      <c r="O22" s="83"/>
    </row>
    <row r="23" spans="1:15" ht="20.25" x14ac:dyDescent="0.25">
      <c r="A23" s="100"/>
      <c r="B23" s="100"/>
      <c r="C23" s="102"/>
      <c r="D23" s="102"/>
      <c r="E23" s="83"/>
      <c r="F23" s="83"/>
      <c r="G23" s="83"/>
      <c r="H23" s="83"/>
      <c r="I23" s="83"/>
      <c r="J23" s="83"/>
      <c r="K23" s="83"/>
      <c r="L23" s="83"/>
      <c r="M23" s="83"/>
      <c r="N23" s="83"/>
      <c r="O23" s="83"/>
    </row>
    <row r="24" spans="1:15" ht="20.25" x14ac:dyDescent="0.25">
      <c r="A24" s="100"/>
      <c r="B24" s="100"/>
      <c r="C24" s="102"/>
      <c r="D24" s="102"/>
      <c r="E24" s="83"/>
      <c r="F24" s="83"/>
      <c r="G24" s="83"/>
      <c r="H24" s="83"/>
      <c r="I24" s="83"/>
      <c r="J24" s="83"/>
      <c r="K24" s="83"/>
      <c r="L24" s="83"/>
      <c r="M24" s="83"/>
      <c r="N24" s="83"/>
      <c r="O24" s="83"/>
    </row>
    <row r="25" spans="1:15" ht="20.25" x14ac:dyDescent="0.25">
      <c r="A25" s="100"/>
      <c r="B25" s="100"/>
      <c r="C25" s="102"/>
      <c r="D25" s="102"/>
      <c r="E25" s="83"/>
      <c r="F25" s="83"/>
      <c r="G25" s="83"/>
      <c r="H25" s="83"/>
      <c r="I25" s="83"/>
      <c r="J25" s="83"/>
      <c r="K25" s="83"/>
      <c r="L25" s="83"/>
      <c r="M25" s="83"/>
      <c r="N25" s="83"/>
      <c r="O25" s="83"/>
    </row>
    <row r="26" spans="1:15" ht="20.25" x14ac:dyDescent="0.25">
      <c r="A26" s="100"/>
      <c r="B26" s="100"/>
      <c r="C26" s="102"/>
      <c r="D26" s="102"/>
      <c r="E26" s="83"/>
      <c r="F26" s="83"/>
      <c r="G26" s="83"/>
      <c r="H26" s="83"/>
      <c r="I26" s="83"/>
      <c r="J26" s="83"/>
      <c r="K26" s="83"/>
      <c r="L26" s="83"/>
      <c r="M26" s="83"/>
      <c r="N26" s="83"/>
      <c r="O26" s="83"/>
    </row>
    <row r="27" spans="1:15" ht="20.25" x14ac:dyDescent="0.25">
      <c r="A27" s="100"/>
      <c r="B27" s="100"/>
      <c r="C27" s="102"/>
      <c r="D27" s="102"/>
      <c r="E27" s="83"/>
      <c r="F27" s="83"/>
      <c r="G27" s="83"/>
      <c r="H27" s="83"/>
      <c r="I27" s="83"/>
      <c r="J27" s="83"/>
      <c r="K27" s="83"/>
      <c r="L27" s="83"/>
      <c r="M27" s="83"/>
      <c r="N27" s="83"/>
      <c r="O27" s="83"/>
    </row>
    <row r="28" spans="1:15" ht="20.25" x14ac:dyDescent="0.25">
      <c r="A28" s="100"/>
      <c r="B28" s="100"/>
      <c r="C28" s="102"/>
      <c r="D28" s="102"/>
      <c r="E28" s="83"/>
      <c r="F28" s="83"/>
      <c r="G28" s="83"/>
      <c r="H28" s="83"/>
      <c r="I28" s="83"/>
      <c r="J28" s="83"/>
      <c r="K28" s="83"/>
      <c r="L28" s="83"/>
      <c r="M28" s="83"/>
      <c r="N28" s="83"/>
      <c r="O28" s="83"/>
    </row>
    <row r="29" spans="1:15" ht="20.25" x14ac:dyDescent="0.25">
      <c r="A29" s="100"/>
      <c r="B29" s="100"/>
      <c r="C29" s="102"/>
      <c r="D29" s="102"/>
      <c r="E29" s="83"/>
      <c r="F29" s="83"/>
      <c r="G29" s="83"/>
      <c r="H29" s="83"/>
      <c r="I29" s="83"/>
      <c r="J29" s="83"/>
      <c r="K29" s="83"/>
      <c r="L29" s="83"/>
      <c r="M29" s="83"/>
      <c r="N29" s="83"/>
      <c r="O29" s="83"/>
    </row>
    <row r="30" spans="1:15" ht="20.25" x14ac:dyDescent="0.25">
      <c r="A30" s="100"/>
      <c r="B30" s="100"/>
      <c r="C30" s="102"/>
      <c r="D30" s="102"/>
      <c r="E30" s="83"/>
      <c r="F30" s="83"/>
      <c r="G30" s="83"/>
      <c r="H30" s="83"/>
      <c r="I30" s="83"/>
      <c r="J30" s="83"/>
      <c r="K30" s="83"/>
      <c r="L30" s="83"/>
      <c r="M30" s="83"/>
      <c r="N30" s="83"/>
      <c r="O30" s="83"/>
    </row>
    <row r="31" spans="1:15" ht="20.25" x14ac:dyDescent="0.25">
      <c r="A31" s="100"/>
      <c r="B31" s="100"/>
      <c r="C31" s="102"/>
      <c r="D31" s="102"/>
      <c r="E31" s="83"/>
      <c r="F31" s="83"/>
      <c r="G31" s="83"/>
      <c r="H31" s="83"/>
      <c r="I31" s="83"/>
      <c r="J31" s="83"/>
      <c r="K31" s="83"/>
      <c r="L31" s="83"/>
      <c r="M31" s="83"/>
      <c r="N31" s="83"/>
      <c r="O31" s="83"/>
    </row>
    <row r="32" spans="1:15" ht="20.25" x14ac:dyDescent="0.25">
      <c r="A32" s="100"/>
      <c r="B32" s="100"/>
      <c r="C32" s="102"/>
      <c r="D32" s="102"/>
      <c r="E32" s="83"/>
      <c r="F32" s="83"/>
      <c r="G32" s="83"/>
      <c r="H32" s="83"/>
      <c r="I32" s="83"/>
      <c r="J32" s="83"/>
      <c r="K32" s="83"/>
      <c r="L32" s="83"/>
      <c r="M32" s="83"/>
      <c r="N32" s="83"/>
      <c r="O32" s="83"/>
    </row>
    <row r="33" spans="1:15" ht="20.25" x14ac:dyDescent="0.25">
      <c r="A33" s="100"/>
      <c r="B33" s="100"/>
      <c r="C33" s="102"/>
      <c r="D33" s="102"/>
      <c r="E33" s="83"/>
      <c r="F33" s="83"/>
      <c r="G33" s="83"/>
      <c r="H33" s="83"/>
      <c r="I33" s="83"/>
      <c r="J33" s="83"/>
      <c r="K33" s="83"/>
      <c r="L33" s="83"/>
      <c r="M33" s="83"/>
      <c r="N33" s="83"/>
      <c r="O33" s="83"/>
    </row>
    <row r="34" spans="1:15" ht="20.25" x14ac:dyDescent="0.25">
      <c r="A34" s="100"/>
      <c r="B34" s="100"/>
      <c r="C34" s="102"/>
      <c r="D34" s="102"/>
      <c r="E34" s="83"/>
      <c r="F34" s="83"/>
      <c r="G34" s="83"/>
      <c r="H34" s="83"/>
      <c r="I34" s="83"/>
      <c r="J34" s="83"/>
      <c r="K34" s="83"/>
      <c r="L34" s="83"/>
      <c r="M34" s="83"/>
      <c r="N34" s="83"/>
      <c r="O34" s="83"/>
    </row>
    <row r="35" spans="1:15" ht="20.25" x14ac:dyDescent="0.25">
      <c r="A35" s="100"/>
      <c r="B35" s="100"/>
      <c r="C35" s="102"/>
      <c r="D35" s="102"/>
      <c r="E35" s="83"/>
      <c r="F35" s="83"/>
      <c r="G35" s="83"/>
      <c r="H35" s="83"/>
      <c r="I35" s="83"/>
      <c r="J35" s="83"/>
      <c r="K35" s="83"/>
      <c r="L35" s="83"/>
      <c r="M35" s="83"/>
      <c r="N35" s="83"/>
      <c r="O35" s="83"/>
    </row>
    <row r="36" spans="1:15" ht="20.25" x14ac:dyDescent="0.25">
      <c r="A36" s="100"/>
      <c r="B36" s="100"/>
      <c r="C36" s="102"/>
      <c r="D36" s="102"/>
      <c r="E36" s="83"/>
      <c r="F36" s="83"/>
      <c r="G36" s="83"/>
      <c r="H36" s="83"/>
      <c r="I36" s="83"/>
      <c r="J36" s="83"/>
      <c r="K36" s="83"/>
      <c r="L36" s="83"/>
      <c r="M36" s="83"/>
      <c r="N36" s="83"/>
      <c r="O36" s="83"/>
    </row>
    <row r="37" spans="1:15" ht="20.25" x14ac:dyDescent="0.25">
      <c r="A37" s="100"/>
      <c r="B37" s="100"/>
      <c r="C37" s="102"/>
      <c r="D37" s="102"/>
      <c r="E37" s="83"/>
      <c r="F37" s="83"/>
      <c r="G37" s="83"/>
      <c r="H37" s="83"/>
      <c r="I37" s="83"/>
      <c r="J37" s="83"/>
      <c r="K37" s="83"/>
      <c r="L37" s="83"/>
      <c r="M37" s="83"/>
      <c r="N37" s="83"/>
      <c r="O37" s="83"/>
    </row>
    <row r="38" spans="1:15" ht="20.25" x14ac:dyDescent="0.25">
      <c r="A38" s="100"/>
      <c r="B38" s="100"/>
      <c r="C38" s="102"/>
      <c r="D38" s="102"/>
      <c r="E38" s="83"/>
      <c r="F38" s="83"/>
      <c r="G38" s="83"/>
      <c r="H38" s="83"/>
      <c r="I38" s="83"/>
      <c r="J38" s="83"/>
      <c r="K38" s="83"/>
      <c r="L38" s="83"/>
      <c r="M38" s="83"/>
      <c r="N38" s="83"/>
      <c r="O38" s="83"/>
    </row>
    <row r="39" spans="1:15" ht="20.25" x14ac:dyDescent="0.25">
      <c r="A39" s="100"/>
      <c r="B39" s="100"/>
      <c r="C39" s="102"/>
      <c r="D39" s="102"/>
      <c r="E39" s="83"/>
      <c r="F39" s="83"/>
      <c r="G39" s="83"/>
      <c r="H39" s="83"/>
      <c r="I39" s="83"/>
      <c r="J39" s="83"/>
      <c r="K39" s="83"/>
      <c r="L39" s="83"/>
      <c r="M39" s="83"/>
      <c r="N39" s="83"/>
      <c r="O39" s="83"/>
    </row>
    <row r="40" spans="1:15" ht="20.25" x14ac:dyDescent="0.25">
      <c r="A40" s="100"/>
      <c r="B40" s="100"/>
      <c r="C40" s="102"/>
      <c r="D40" s="102"/>
      <c r="E40" s="83"/>
      <c r="F40" s="83"/>
      <c r="G40" s="83"/>
      <c r="H40" s="83"/>
      <c r="I40" s="83"/>
      <c r="J40" s="83"/>
      <c r="K40" s="83"/>
      <c r="L40" s="83"/>
      <c r="M40" s="83"/>
      <c r="N40" s="83"/>
      <c r="O40" s="83"/>
    </row>
    <row r="41" spans="1:15" ht="20.25" x14ac:dyDescent="0.25">
      <c r="A41" s="100"/>
      <c r="B41" s="100"/>
      <c r="C41" s="102"/>
      <c r="D41" s="102"/>
      <c r="E41" s="83"/>
      <c r="F41" s="83"/>
      <c r="G41" s="83"/>
      <c r="H41" s="83"/>
      <c r="I41" s="83"/>
      <c r="J41" s="83"/>
      <c r="K41" s="83"/>
      <c r="L41" s="83"/>
      <c r="M41" s="83"/>
      <c r="N41" s="83"/>
      <c r="O41" s="83"/>
    </row>
    <row r="42" spans="1:15" ht="20.25" x14ac:dyDescent="0.25">
      <c r="A42" s="100"/>
      <c r="B42" s="100"/>
      <c r="C42" s="102"/>
      <c r="D42" s="102"/>
      <c r="E42" s="83"/>
      <c r="F42" s="83"/>
      <c r="G42" s="83"/>
      <c r="H42" s="83"/>
      <c r="I42" s="83"/>
      <c r="J42" s="83"/>
      <c r="K42" s="83"/>
      <c r="L42" s="83"/>
      <c r="M42" s="83"/>
      <c r="N42" s="83"/>
      <c r="O42" s="83"/>
    </row>
    <row r="43" spans="1:15" ht="20.25" x14ac:dyDescent="0.25">
      <c r="A43" s="100"/>
      <c r="B43" s="100"/>
      <c r="C43" s="102"/>
      <c r="D43" s="102"/>
      <c r="E43" s="83"/>
      <c r="F43" s="83"/>
      <c r="G43" s="83"/>
      <c r="H43" s="83"/>
      <c r="I43" s="83"/>
      <c r="J43" s="83"/>
      <c r="K43" s="83"/>
      <c r="L43" s="83"/>
      <c r="M43" s="83"/>
      <c r="N43" s="83"/>
      <c r="O43" s="83"/>
    </row>
    <row r="44" spans="1:15" ht="20.25" x14ac:dyDescent="0.25">
      <c r="A44" s="100"/>
      <c r="B44" s="100"/>
      <c r="C44" s="102"/>
      <c r="D44" s="102"/>
      <c r="E44" s="83"/>
      <c r="F44" s="83"/>
      <c r="G44" s="83"/>
      <c r="H44" s="83"/>
      <c r="I44" s="83"/>
      <c r="J44" s="83"/>
      <c r="K44" s="83"/>
      <c r="L44" s="83"/>
      <c r="M44" s="83"/>
      <c r="N44" s="83"/>
      <c r="O44" s="83"/>
    </row>
    <row r="45" spans="1:15" ht="20.25" x14ac:dyDescent="0.25">
      <c r="A45" s="100"/>
      <c r="B45" s="100"/>
      <c r="C45" s="102"/>
      <c r="D45" s="102"/>
      <c r="E45" s="83"/>
      <c r="F45" s="83"/>
      <c r="G45" s="83"/>
      <c r="H45" s="83"/>
      <c r="I45" s="83"/>
      <c r="J45" s="83"/>
      <c r="K45" s="83"/>
      <c r="L45" s="83"/>
      <c r="M45" s="83"/>
      <c r="N45" s="83"/>
      <c r="O45" s="83"/>
    </row>
    <row r="46" spans="1:15" ht="20.25" x14ac:dyDescent="0.25">
      <c r="A46" s="100"/>
      <c r="B46" s="100"/>
      <c r="C46" s="102"/>
      <c r="D46" s="102"/>
      <c r="E46" s="83"/>
      <c r="F46" s="83"/>
      <c r="G46" s="83"/>
      <c r="H46" s="83"/>
      <c r="I46" s="83"/>
      <c r="J46" s="83"/>
      <c r="K46" s="83"/>
      <c r="L46" s="83"/>
      <c r="M46" s="83"/>
      <c r="N46" s="83"/>
      <c r="O46" s="83"/>
    </row>
    <row r="47" spans="1:15" ht="20.25" x14ac:dyDescent="0.25">
      <c r="A47" s="100"/>
      <c r="B47" s="100"/>
      <c r="C47" s="102"/>
      <c r="D47" s="102"/>
      <c r="E47" s="83"/>
      <c r="F47" s="83"/>
      <c r="G47" s="83"/>
      <c r="H47" s="83"/>
      <c r="I47" s="83"/>
      <c r="J47" s="83"/>
      <c r="K47" s="83"/>
      <c r="L47" s="83"/>
      <c r="M47" s="83"/>
      <c r="N47" s="83"/>
      <c r="O47" s="83"/>
    </row>
    <row r="48" spans="1:15" ht="20.25" x14ac:dyDescent="0.25">
      <c r="A48" s="100"/>
      <c r="B48" s="100"/>
      <c r="C48" s="102"/>
      <c r="D48" s="102"/>
      <c r="E48" s="83"/>
      <c r="F48" s="83"/>
      <c r="G48" s="83"/>
      <c r="H48" s="83"/>
      <c r="I48" s="83"/>
      <c r="J48" s="83"/>
      <c r="K48" s="83"/>
      <c r="L48" s="83"/>
      <c r="M48" s="83"/>
      <c r="N48" s="83"/>
      <c r="O48" s="83"/>
    </row>
    <row r="49" spans="1:15" ht="20.25" x14ac:dyDescent="0.25">
      <c r="A49" s="100"/>
      <c r="B49" s="100"/>
      <c r="C49" s="102"/>
      <c r="D49" s="102"/>
      <c r="E49" s="83"/>
      <c r="F49" s="83"/>
      <c r="G49" s="83"/>
      <c r="H49" s="83"/>
      <c r="I49" s="83"/>
      <c r="J49" s="83"/>
      <c r="K49" s="83"/>
      <c r="L49" s="83"/>
      <c r="M49" s="83"/>
      <c r="N49" s="83"/>
      <c r="O49" s="83"/>
    </row>
    <row r="50" spans="1:15" ht="20.25" x14ac:dyDescent="0.25">
      <c r="A50" s="100"/>
      <c r="B50" s="100"/>
      <c r="C50" s="102"/>
      <c r="D50" s="102"/>
      <c r="E50" s="83"/>
      <c r="F50" s="83"/>
      <c r="G50" s="83"/>
      <c r="H50" s="83"/>
      <c r="I50" s="83"/>
      <c r="J50" s="83"/>
      <c r="K50" s="83"/>
      <c r="L50" s="83"/>
      <c r="M50" s="83"/>
      <c r="N50" s="83"/>
      <c r="O50" s="83"/>
    </row>
    <row r="51" spans="1:15" ht="20.25" x14ac:dyDescent="0.25">
      <c r="A51" s="100"/>
      <c r="B51" s="100"/>
      <c r="C51" s="102"/>
      <c r="D51" s="102"/>
      <c r="E51" s="83"/>
      <c r="F51" s="83"/>
      <c r="G51" s="83"/>
      <c r="H51" s="83"/>
      <c r="I51" s="83"/>
      <c r="J51" s="83"/>
      <c r="K51" s="83"/>
      <c r="L51" s="83"/>
      <c r="M51" s="83"/>
      <c r="N51" s="83"/>
      <c r="O51" s="83"/>
    </row>
    <row r="52" spans="1:15" ht="20.25" x14ac:dyDescent="0.25">
      <c r="A52" s="100"/>
      <c r="B52" s="23"/>
      <c r="C52" s="34"/>
      <c r="D52" s="34"/>
    </row>
    <row r="53" spans="1:15" ht="20.25" x14ac:dyDescent="0.25">
      <c r="A53" s="100"/>
      <c r="B53" s="23"/>
      <c r="C53" s="34"/>
      <c r="D53" s="34"/>
    </row>
    <row r="54" spans="1:15" ht="20.25" x14ac:dyDescent="0.25">
      <c r="A54" s="100"/>
      <c r="B54" s="23"/>
      <c r="C54" s="34"/>
      <c r="D54" s="34"/>
    </row>
    <row r="55" spans="1:15" ht="20.25" x14ac:dyDescent="0.25">
      <c r="A55" s="100"/>
      <c r="B55" s="23"/>
      <c r="C55" s="34"/>
      <c r="D55" s="34"/>
    </row>
    <row r="56" spans="1:15" ht="20.25" x14ac:dyDescent="0.25">
      <c r="A56" s="100"/>
      <c r="B56" s="23"/>
      <c r="C56" s="34"/>
      <c r="D56" s="34"/>
    </row>
    <row r="57" spans="1:15" ht="20.25" x14ac:dyDescent="0.25">
      <c r="A57" s="100"/>
      <c r="B57" s="23"/>
      <c r="C57" s="34"/>
      <c r="D57" s="34"/>
    </row>
    <row r="58" spans="1:15" ht="20.25" x14ac:dyDescent="0.25">
      <c r="A58" s="100"/>
      <c r="B58" s="23"/>
      <c r="C58" s="34"/>
      <c r="D58" s="34"/>
    </row>
    <row r="59" spans="1:15" ht="20.25" x14ac:dyDescent="0.25">
      <c r="A59" s="100"/>
      <c r="B59" s="23"/>
      <c r="C59" s="34"/>
      <c r="D59" s="34"/>
    </row>
    <row r="60" spans="1:15" ht="20.25" x14ac:dyDescent="0.25">
      <c r="A60" s="100"/>
      <c r="B60" s="23"/>
      <c r="C60" s="34"/>
      <c r="D60" s="34"/>
    </row>
    <row r="61" spans="1:15" ht="20.25" x14ac:dyDescent="0.25">
      <c r="A61" s="100"/>
      <c r="B61" s="23"/>
      <c r="C61" s="34"/>
      <c r="D61" s="34"/>
    </row>
    <row r="62" spans="1:15" ht="20.25" x14ac:dyDescent="0.25">
      <c r="A62" s="100"/>
      <c r="B62" s="23"/>
      <c r="C62" s="34"/>
      <c r="D62" s="34"/>
    </row>
    <row r="63" spans="1:15" ht="20.25" x14ac:dyDescent="0.25">
      <c r="A63" s="100"/>
      <c r="B63" s="23"/>
      <c r="C63" s="34"/>
      <c r="D63" s="34"/>
    </row>
    <row r="64" spans="1:15" ht="20.25" x14ac:dyDescent="0.25">
      <c r="A64" s="100"/>
      <c r="B64" s="23"/>
      <c r="C64" s="34"/>
      <c r="D64" s="34"/>
    </row>
    <row r="65" spans="1:4" ht="20.25" x14ac:dyDescent="0.25">
      <c r="A65" s="100"/>
      <c r="B65" s="23"/>
      <c r="C65" s="34"/>
      <c r="D65" s="34"/>
    </row>
    <row r="66" spans="1:4" ht="20.25" x14ac:dyDescent="0.25">
      <c r="A66" s="100"/>
      <c r="B66" s="23"/>
      <c r="C66" s="34"/>
      <c r="D66" s="34"/>
    </row>
    <row r="67" spans="1:4" ht="20.25" x14ac:dyDescent="0.25">
      <c r="A67" s="100"/>
      <c r="B67" s="23"/>
      <c r="C67" s="34"/>
      <c r="D67" s="34"/>
    </row>
    <row r="68" spans="1:4" ht="20.25" x14ac:dyDescent="0.25">
      <c r="A68" s="100"/>
      <c r="B68" s="23"/>
      <c r="C68" s="34"/>
      <c r="D68" s="34"/>
    </row>
    <row r="69" spans="1:4" ht="20.25" x14ac:dyDescent="0.25">
      <c r="A69" s="100"/>
      <c r="B69" s="23"/>
      <c r="C69" s="34"/>
      <c r="D69" s="34"/>
    </row>
    <row r="70" spans="1:4" ht="20.25" x14ac:dyDescent="0.25">
      <c r="A70" s="100"/>
      <c r="B70" s="23"/>
      <c r="C70" s="34"/>
      <c r="D70" s="34"/>
    </row>
    <row r="71" spans="1:4" ht="20.25" x14ac:dyDescent="0.25">
      <c r="A71" s="100"/>
      <c r="B71" s="23"/>
      <c r="C71" s="34"/>
      <c r="D71" s="34"/>
    </row>
    <row r="72" spans="1:4" ht="20.25" x14ac:dyDescent="0.25">
      <c r="A72" s="100"/>
      <c r="B72" s="23"/>
      <c r="C72" s="34"/>
      <c r="D72" s="34"/>
    </row>
    <row r="73" spans="1:4" ht="20.25" x14ac:dyDescent="0.25">
      <c r="A73" s="100"/>
      <c r="B73" s="23"/>
      <c r="C73" s="34"/>
      <c r="D73" s="34"/>
    </row>
    <row r="74" spans="1:4" ht="20.25" x14ac:dyDescent="0.25">
      <c r="A74" s="100"/>
      <c r="B74" s="23"/>
      <c r="C74" s="34"/>
      <c r="D74" s="34"/>
    </row>
    <row r="75" spans="1:4" ht="20.25" x14ac:dyDescent="0.25">
      <c r="A75" s="100"/>
      <c r="B75" s="23"/>
      <c r="C75" s="34"/>
      <c r="D75" s="34"/>
    </row>
    <row r="76" spans="1:4" ht="20.25" x14ac:dyDescent="0.25">
      <c r="A76" s="100"/>
      <c r="B76" s="23"/>
      <c r="C76" s="34"/>
      <c r="D76" s="34"/>
    </row>
    <row r="77" spans="1:4" ht="20.25" x14ac:dyDescent="0.25">
      <c r="A77" s="100"/>
      <c r="B77" s="23"/>
      <c r="C77" s="34"/>
      <c r="D77" s="34"/>
    </row>
    <row r="78" spans="1:4" ht="20.25" x14ac:dyDescent="0.25">
      <c r="A78" s="100"/>
      <c r="B78" s="23"/>
      <c r="C78" s="34"/>
      <c r="D78" s="34"/>
    </row>
    <row r="79" spans="1:4" ht="20.25" x14ac:dyDescent="0.25">
      <c r="A79" s="100"/>
      <c r="B79" s="23"/>
      <c r="C79" s="34"/>
      <c r="D79" s="34"/>
    </row>
    <row r="80" spans="1:4" ht="20.25" x14ac:dyDescent="0.25">
      <c r="A80" s="100"/>
      <c r="B80" s="23"/>
      <c r="C80" s="34"/>
      <c r="D80" s="34"/>
    </row>
    <row r="81" spans="1:4" ht="20.25" x14ac:dyDescent="0.25">
      <c r="A81" s="100"/>
      <c r="B81" s="23"/>
      <c r="C81" s="34"/>
      <c r="D81" s="34"/>
    </row>
    <row r="82" spans="1:4" ht="20.25" x14ac:dyDescent="0.25">
      <c r="A82" s="100"/>
      <c r="B82" s="23"/>
      <c r="C82" s="34"/>
      <c r="D82" s="34"/>
    </row>
    <row r="83" spans="1:4" ht="20.25" x14ac:dyDescent="0.25">
      <c r="A83" s="100"/>
      <c r="B83" s="23"/>
      <c r="C83" s="34"/>
      <c r="D83" s="34"/>
    </row>
    <row r="84" spans="1:4" ht="20.25" x14ac:dyDescent="0.25">
      <c r="A84" s="100"/>
      <c r="B84" s="23"/>
      <c r="C84" s="34"/>
      <c r="D84" s="34"/>
    </row>
    <row r="85" spans="1:4" ht="20.25" x14ac:dyDescent="0.25">
      <c r="A85" s="100"/>
      <c r="B85" s="23"/>
      <c r="C85" s="34"/>
      <c r="D85" s="34"/>
    </row>
    <row r="86" spans="1:4" ht="20.25" x14ac:dyDescent="0.25">
      <c r="A86" s="100"/>
      <c r="B86" s="23"/>
      <c r="C86" s="34"/>
      <c r="D86" s="34"/>
    </row>
    <row r="87" spans="1:4" ht="20.25" x14ac:dyDescent="0.25">
      <c r="A87" s="100"/>
      <c r="B87" s="23"/>
      <c r="C87" s="34"/>
      <c r="D87" s="34"/>
    </row>
    <row r="88" spans="1:4" ht="20.25" x14ac:dyDescent="0.25">
      <c r="A88" s="100"/>
      <c r="B88" s="23"/>
      <c r="C88" s="34"/>
      <c r="D88" s="34"/>
    </row>
    <row r="89" spans="1:4" ht="20.25" x14ac:dyDescent="0.25">
      <c r="A89" s="100"/>
      <c r="B89" s="23"/>
      <c r="C89" s="34"/>
      <c r="D89" s="34"/>
    </row>
    <row r="90" spans="1:4" ht="20.25" x14ac:dyDescent="0.25">
      <c r="A90" s="100"/>
      <c r="B90" s="23"/>
      <c r="C90" s="34"/>
      <c r="D90" s="34"/>
    </row>
    <row r="91" spans="1:4" ht="20.25" x14ac:dyDescent="0.25">
      <c r="A91" s="100"/>
      <c r="B91" s="23"/>
      <c r="C91" s="34"/>
      <c r="D91" s="34"/>
    </row>
    <row r="92" spans="1:4" ht="20.25" x14ac:dyDescent="0.25">
      <c r="A92" s="100"/>
      <c r="B92" s="23"/>
      <c r="C92" s="34"/>
      <c r="D92" s="34"/>
    </row>
    <row r="93" spans="1:4" ht="20.25" x14ac:dyDescent="0.25">
      <c r="A93" s="100"/>
      <c r="B93" s="23"/>
      <c r="C93" s="34"/>
      <c r="D93" s="34"/>
    </row>
    <row r="94" spans="1:4" ht="20.25" x14ac:dyDescent="0.25">
      <c r="A94" s="100"/>
      <c r="B94" s="23"/>
      <c r="C94" s="34"/>
      <c r="D94" s="34"/>
    </row>
    <row r="95" spans="1:4" ht="20.25" x14ac:dyDescent="0.25">
      <c r="A95" s="100"/>
      <c r="B95" s="23"/>
      <c r="C95" s="34"/>
      <c r="D95" s="34"/>
    </row>
    <row r="96" spans="1:4" ht="20.25" x14ac:dyDescent="0.25">
      <c r="A96" s="100"/>
      <c r="B96" s="23"/>
      <c r="C96" s="34"/>
      <c r="D96" s="34"/>
    </row>
    <row r="97" spans="1:4" ht="20.25" x14ac:dyDescent="0.25">
      <c r="A97" s="100"/>
      <c r="B97" s="23"/>
      <c r="C97" s="34"/>
      <c r="D97" s="34"/>
    </row>
    <row r="98" spans="1:4" ht="20.25" x14ac:dyDescent="0.25">
      <c r="A98" s="100"/>
      <c r="B98" s="23"/>
      <c r="C98" s="34"/>
      <c r="D98" s="34"/>
    </row>
    <row r="99" spans="1:4" ht="20.25" x14ac:dyDescent="0.25">
      <c r="A99" s="100"/>
      <c r="B99" s="23"/>
      <c r="C99" s="34"/>
      <c r="D99" s="34"/>
    </row>
    <row r="100" spans="1:4" ht="20.25" x14ac:dyDescent="0.25">
      <c r="A100" s="100"/>
      <c r="B100" s="23"/>
      <c r="C100" s="34"/>
      <c r="D100" s="34"/>
    </row>
    <row r="101" spans="1:4" ht="20.25" x14ac:dyDescent="0.25">
      <c r="A101" s="100"/>
      <c r="B101" s="23"/>
      <c r="C101" s="34"/>
      <c r="D101" s="34"/>
    </row>
    <row r="102" spans="1:4" ht="20.25" x14ac:dyDescent="0.25">
      <c r="A102" s="100"/>
      <c r="B102" s="23"/>
      <c r="C102" s="34"/>
      <c r="D102" s="34"/>
    </row>
    <row r="103" spans="1:4" ht="20.25" x14ac:dyDescent="0.25">
      <c r="A103" s="100"/>
      <c r="B103" s="23"/>
      <c r="C103" s="34"/>
      <c r="D103" s="34"/>
    </row>
    <row r="104" spans="1:4" ht="20.25" x14ac:dyDescent="0.25">
      <c r="A104" s="100"/>
      <c r="B104" s="23"/>
      <c r="C104" s="34"/>
      <c r="D104" s="34"/>
    </row>
    <row r="105" spans="1:4" ht="20.25" x14ac:dyDescent="0.25">
      <c r="A105" s="100"/>
      <c r="B105" s="23"/>
      <c r="C105" s="34"/>
      <c r="D105" s="34"/>
    </row>
    <row r="106" spans="1:4" ht="20.25" x14ac:dyDescent="0.25">
      <c r="A106" s="100"/>
      <c r="B106" s="23"/>
      <c r="C106" s="34"/>
      <c r="D106" s="34"/>
    </row>
    <row r="107" spans="1:4" ht="20.25" x14ac:dyDescent="0.25">
      <c r="A107" s="100"/>
      <c r="B107" s="23"/>
      <c r="C107" s="34"/>
      <c r="D107" s="34"/>
    </row>
    <row r="108" spans="1:4" ht="20.25" x14ac:dyDescent="0.25">
      <c r="A108" s="100"/>
      <c r="B108" s="23"/>
      <c r="C108" s="34"/>
      <c r="D108" s="34"/>
    </row>
    <row r="109" spans="1:4" ht="20.25" x14ac:dyDescent="0.25">
      <c r="A109" s="100"/>
      <c r="B109" s="23"/>
      <c r="C109" s="34"/>
      <c r="D109" s="34"/>
    </row>
    <row r="110" spans="1:4" ht="20.25" x14ac:dyDescent="0.25">
      <c r="A110" s="100"/>
      <c r="B110" s="23"/>
      <c r="C110" s="34"/>
      <c r="D110" s="34"/>
    </row>
    <row r="111" spans="1:4" ht="20.25" x14ac:dyDescent="0.25">
      <c r="A111" s="100"/>
      <c r="B111" s="23"/>
      <c r="C111" s="34"/>
      <c r="D111" s="34"/>
    </row>
    <row r="112" spans="1:4" ht="20.25" x14ac:dyDescent="0.25">
      <c r="A112" s="100"/>
      <c r="B112" s="23"/>
      <c r="C112" s="34"/>
      <c r="D112" s="34"/>
    </row>
    <row r="113" spans="1:4" ht="20.25" x14ac:dyDescent="0.25">
      <c r="A113" s="100"/>
      <c r="B113" s="23"/>
      <c r="C113" s="34"/>
      <c r="D113" s="34"/>
    </row>
    <row r="114" spans="1:4" ht="20.25" x14ac:dyDescent="0.25">
      <c r="A114" s="100"/>
      <c r="B114" s="23"/>
      <c r="C114" s="34"/>
      <c r="D114" s="34"/>
    </row>
    <row r="115" spans="1:4" ht="20.25" x14ac:dyDescent="0.25">
      <c r="A115" s="100"/>
      <c r="B115" s="23"/>
      <c r="C115" s="34"/>
      <c r="D115" s="34"/>
    </row>
    <row r="116" spans="1:4" ht="20.25" x14ac:dyDescent="0.25">
      <c r="A116" s="100"/>
      <c r="B116" s="23"/>
      <c r="C116" s="34"/>
      <c r="D116" s="34"/>
    </row>
    <row r="117" spans="1:4" ht="20.25" x14ac:dyDescent="0.25">
      <c r="A117" s="100"/>
      <c r="B117" s="23"/>
      <c r="C117" s="34"/>
      <c r="D117" s="34"/>
    </row>
    <row r="118" spans="1:4" ht="20.25" x14ac:dyDescent="0.25">
      <c r="A118" s="100"/>
      <c r="B118" s="23"/>
      <c r="C118" s="34"/>
      <c r="D118" s="34"/>
    </row>
    <row r="119" spans="1:4" ht="20.25" x14ac:dyDescent="0.25">
      <c r="A119" s="100"/>
      <c r="B119" s="23"/>
      <c r="C119" s="34"/>
      <c r="D119" s="34"/>
    </row>
    <row r="120" spans="1:4" ht="20.25" x14ac:dyDescent="0.25">
      <c r="A120" s="100"/>
      <c r="B120" s="23"/>
      <c r="C120" s="34"/>
      <c r="D120" s="34"/>
    </row>
    <row r="121" spans="1:4" ht="20.25" x14ac:dyDescent="0.25">
      <c r="A121" s="100"/>
      <c r="B121" s="23"/>
      <c r="C121" s="34"/>
      <c r="D121" s="34"/>
    </row>
    <row r="122" spans="1:4" ht="20.25" x14ac:dyDescent="0.25">
      <c r="A122" s="100"/>
      <c r="B122" s="23"/>
      <c r="C122" s="34"/>
      <c r="D122" s="34"/>
    </row>
    <row r="123" spans="1:4" ht="20.25" x14ac:dyDescent="0.25">
      <c r="A123" s="100"/>
      <c r="B123" s="23"/>
      <c r="C123" s="34"/>
      <c r="D123" s="34"/>
    </row>
    <row r="124" spans="1:4" ht="20.25" x14ac:dyDescent="0.25">
      <c r="A124" s="100"/>
      <c r="B124" s="23"/>
      <c r="C124" s="34"/>
      <c r="D124" s="34"/>
    </row>
    <row r="125" spans="1:4" ht="20.25" x14ac:dyDescent="0.25">
      <c r="A125" s="100"/>
      <c r="B125" s="23"/>
      <c r="C125" s="34"/>
      <c r="D125" s="34"/>
    </row>
    <row r="126" spans="1:4" ht="20.25" x14ac:dyDescent="0.25">
      <c r="A126" s="100"/>
      <c r="B126" s="23"/>
      <c r="C126" s="34"/>
      <c r="D126" s="34"/>
    </row>
    <row r="127" spans="1:4" ht="20.25" x14ac:dyDescent="0.25">
      <c r="A127" s="100"/>
      <c r="B127" s="23"/>
      <c r="C127" s="34"/>
      <c r="D127" s="34"/>
    </row>
    <row r="128" spans="1:4" ht="20.25" x14ac:dyDescent="0.25">
      <c r="A128" s="100"/>
      <c r="B128" s="23"/>
      <c r="C128" s="34"/>
      <c r="D128" s="34"/>
    </row>
    <row r="129" spans="1:4" ht="20.25" x14ac:dyDescent="0.25">
      <c r="A129" s="100"/>
      <c r="B129" s="23"/>
      <c r="C129" s="34"/>
      <c r="D129" s="34"/>
    </row>
    <row r="130" spans="1:4" ht="20.25" x14ac:dyDescent="0.25">
      <c r="A130" s="100"/>
      <c r="B130" s="23"/>
      <c r="C130" s="34"/>
      <c r="D130" s="34"/>
    </row>
    <row r="131" spans="1:4" ht="20.25" x14ac:dyDescent="0.25">
      <c r="A131" s="100"/>
      <c r="B131" s="23"/>
      <c r="C131" s="34"/>
      <c r="D131" s="34"/>
    </row>
    <row r="132" spans="1:4" ht="20.25" x14ac:dyDescent="0.25">
      <c r="A132" s="100"/>
      <c r="B132" s="23"/>
      <c r="C132" s="34"/>
      <c r="D132" s="34"/>
    </row>
    <row r="133" spans="1:4" ht="20.25" x14ac:dyDescent="0.25">
      <c r="A133" s="100"/>
      <c r="B133" s="23"/>
      <c r="C133" s="34"/>
      <c r="D133" s="34"/>
    </row>
    <row r="134" spans="1:4" ht="20.25" x14ac:dyDescent="0.25">
      <c r="A134" s="100"/>
      <c r="B134" s="23"/>
      <c r="C134" s="34"/>
      <c r="D134" s="34"/>
    </row>
    <row r="135" spans="1:4" ht="20.25" x14ac:dyDescent="0.25">
      <c r="A135" s="100"/>
      <c r="B135" s="23"/>
      <c r="C135" s="34"/>
      <c r="D135" s="34"/>
    </row>
    <row r="136" spans="1:4" ht="20.25" x14ac:dyDescent="0.25">
      <c r="A136" s="100"/>
      <c r="B136" s="23"/>
      <c r="C136" s="34"/>
      <c r="D136" s="34"/>
    </row>
    <row r="137" spans="1:4" ht="20.25" x14ac:dyDescent="0.25">
      <c r="A137" s="100"/>
      <c r="B137" s="23"/>
      <c r="C137" s="34"/>
      <c r="D137" s="34"/>
    </row>
    <row r="138" spans="1:4" ht="20.25" x14ac:dyDescent="0.25">
      <c r="A138" s="100"/>
      <c r="B138" s="23"/>
      <c r="C138" s="34"/>
      <c r="D138" s="34"/>
    </row>
    <row r="139" spans="1:4" ht="20.25" x14ac:dyDescent="0.25">
      <c r="A139" s="100"/>
      <c r="B139" s="23"/>
      <c r="C139" s="34"/>
      <c r="D139" s="34"/>
    </row>
    <row r="140" spans="1:4" ht="20.25" x14ac:dyDescent="0.25">
      <c r="A140" s="100"/>
      <c r="B140" s="23"/>
      <c r="C140" s="34"/>
      <c r="D140" s="34"/>
    </row>
    <row r="141" spans="1:4" ht="20.25" x14ac:dyDescent="0.25">
      <c r="A141" s="100"/>
      <c r="B141" s="23"/>
      <c r="C141" s="34"/>
      <c r="D141" s="34"/>
    </row>
    <row r="142" spans="1:4" ht="20.25" x14ac:dyDescent="0.25">
      <c r="A142" s="100"/>
      <c r="B142" s="23"/>
      <c r="C142" s="34"/>
      <c r="D142" s="34"/>
    </row>
    <row r="143" spans="1:4" ht="20.25" x14ac:dyDescent="0.25">
      <c r="A143" s="100"/>
      <c r="B143" s="23"/>
      <c r="C143" s="34"/>
      <c r="D143" s="34"/>
    </row>
    <row r="144" spans="1:4" ht="20.25" x14ac:dyDescent="0.25">
      <c r="A144" s="100"/>
      <c r="B144" s="23"/>
      <c r="C144" s="34"/>
      <c r="D144" s="34"/>
    </row>
    <row r="145" spans="1:4" ht="20.25" x14ac:dyDescent="0.25">
      <c r="A145" s="100"/>
      <c r="B145" s="23"/>
      <c r="C145" s="34"/>
      <c r="D145" s="34"/>
    </row>
    <row r="146" spans="1:4" ht="20.25" x14ac:dyDescent="0.25">
      <c r="A146" s="100"/>
      <c r="B146" s="23"/>
      <c r="C146" s="34"/>
      <c r="D146" s="34"/>
    </row>
    <row r="147" spans="1:4" ht="20.25" x14ac:dyDescent="0.25">
      <c r="A147" s="100"/>
      <c r="B147" s="23"/>
      <c r="C147" s="34"/>
      <c r="D147" s="34"/>
    </row>
    <row r="148" spans="1:4" ht="20.25" x14ac:dyDescent="0.25">
      <c r="A148" s="100"/>
      <c r="B148" s="23"/>
      <c r="C148" s="34"/>
      <c r="D148" s="34"/>
    </row>
    <row r="149" spans="1:4" ht="20.25" x14ac:dyDescent="0.25">
      <c r="A149" s="100"/>
      <c r="B149" s="23"/>
      <c r="C149" s="34"/>
      <c r="D149" s="34"/>
    </row>
    <row r="150" spans="1:4" ht="20.25" x14ac:dyDescent="0.25">
      <c r="A150" s="100"/>
      <c r="B150" s="23"/>
      <c r="C150" s="34"/>
      <c r="D150" s="34"/>
    </row>
    <row r="151" spans="1:4" ht="20.25" x14ac:dyDescent="0.25">
      <c r="A151" s="100"/>
      <c r="B151" s="23"/>
      <c r="C151" s="34"/>
      <c r="D151" s="34"/>
    </row>
    <row r="152" spans="1:4" ht="20.25" x14ac:dyDescent="0.25">
      <c r="A152" s="100"/>
      <c r="B152" s="23"/>
      <c r="C152" s="34"/>
      <c r="D152" s="34"/>
    </row>
    <row r="153" spans="1:4" ht="20.25" x14ac:dyDescent="0.25">
      <c r="A153" s="100"/>
      <c r="B153" s="23"/>
      <c r="C153" s="34"/>
      <c r="D153" s="34"/>
    </row>
    <row r="154" spans="1:4" ht="20.25" x14ac:dyDescent="0.25">
      <c r="A154" s="100"/>
      <c r="B154" s="23"/>
      <c r="C154" s="34"/>
      <c r="D154" s="34"/>
    </row>
    <row r="155" spans="1:4" ht="20.25" x14ac:dyDescent="0.25">
      <c r="A155" s="100"/>
      <c r="B155" s="23"/>
      <c r="C155" s="34"/>
      <c r="D155" s="34"/>
    </row>
    <row r="156" spans="1:4" ht="20.25" x14ac:dyDescent="0.25">
      <c r="A156" s="100"/>
      <c r="B156" s="23"/>
      <c r="C156" s="34"/>
      <c r="D156" s="34"/>
    </row>
    <row r="157" spans="1:4" ht="20.25" x14ac:dyDescent="0.25">
      <c r="A157" s="100"/>
      <c r="B157" s="23"/>
      <c r="C157" s="34"/>
      <c r="D157" s="34"/>
    </row>
    <row r="158" spans="1:4" ht="20.25" x14ac:dyDescent="0.25">
      <c r="A158" s="100"/>
      <c r="B158" s="23"/>
      <c r="C158" s="34"/>
      <c r="D158" s="34"/>
    </row>
    <row r="159" spans="1:4" ht="20.25" x14ac:dyDescent="0.25">
      <c r="A159" s="100"/>
      <c r="B159" s="23"/>
      <c r="C159" s="34"/>
      <c r="D159" s="34"/>
    </row>
    <row r="160" spans="1:4" ht="20.25" x14ac:dyDescent="0.25">
      <c r="A160" s="100"/>
      <c r="B160" s="23"/>
      <c r="C160" s="34"/>
      <c r="D160" s="34"/>
    </row>
    <row r="161" spans="1:4" ht="20.25" x14ac:dyDescent="0.25">
      <c r="A161" s="100"/>
      <c r="B161" s="23"/>
      <c r="C161" s="34"/>
      <c r="D161" s="34"/>
    </row>
    <row r="162" spans="1:4" ht="20.25" x14ac:dyDescent="0.25">
      <c r="A162" s="100"/>
      <c r="B162" s="23"/>
      <c r="C162" s="34"/>
      <c r="D162" s="34"/>
    </row>
    <row r="163" spans="1:4" ht="20.25" x14ac:dyDescent="0.25">
      <c r="A163" s="100"/>
      <c r="B163" s="23"/>
      <c r="C163" s="34"/>
      <c r="D163" s="34"/>
    </row>
    <row r="164" spans="1:4" ht="20.25" x14ac:dyDescent="0.25">
      <c r="A164" s="100"/>
      <c r="B164" s="23"/>
      <c r="C164" s="34"/>
      <c r="D164" s="34"/>
    </row>
    <row r="165" spans="1:4" ht="20.25" x14ac:dyDescent="0.25">
      <c r="A165" s="100"/>
      <c r="B165" s="23"/>
      <c r="C165" s="34"/>
      <c r="D165" s="34"/>
    </row>
    <row r="166" spans="1:4" ht="20.25" x14ac:dyDescent="0.25">
      <c r="A166" s="100"/>
      <c r="B166" s="23"/>
      <c r="C166" s="34"/>
      <c r="D166" s="34"/>
    </row>
    <row r="167" spans="1:4" ht="20.25" x14ac:dyDescent="0.25">
      <c r="A167" s="100"/>
      <c r="B167" s="23"/>
      <c r="C167" s="34"/>
      <c r="D167" s="34"/>
    </row>
    <row r="168" spans="1:4" ht="20.25" x14ac:dyDescent="0.25">
      <c r="A168" s="100"/>
      <c r="B168" s="23"/>
      <c r="C168" s="34"/>
      <c r="D168" s="34"/>
    </row>
    <row r="169" spans="1:4" ht="20.25" x14ac:dyDescent="0.25">
      <c r="A169" s="100"/>
      <c r="B169" s="23"/>
      <c r="C169" s="34"/>
      <c r="D169" s="34"/>
    </row>
    <row r="170" spans="1:4" ht="20.25" x14ac:dyDescent="0.25">
      <c r="A170" s="100"/>
      <c r="B170" s="23"/>
      <c r="C170" s="34"/>
      <c r="D170" s="34"/>
    </row>
    <row r="171" spans="1:4" ht="20.25" x14ac:dyDescent="0.25">
      <c r="A171" s="100"/>
      <c r="B171" s="23"/>
      <c r="C171" s="34"/>
      <c r="D171" s="34"/>
    </row>
    <row r="172" spans="1:4" ht="20.25" x14ac:dyDescent="0.25">
      <c r="A172" s="100"/>
      <c r="B172" s="23"/>
      <c r="C172" s="34"/>
      <c r="D172" s="34"/>
    </row>
    <row r="173" spans="1:4" ht="20.25" x14ac:dyDescent="0.25">
      <c r="A173" s="100"/>
      <c r="B173" s="23"/>
      <c r="C173" s="34"/>
      <c r="D173" s="34"/>
    </row>
    <row r="174" spans="1:4" ht="20.25" x14ac:dyDescent="0.25">
      <c r="A174" s="100"/>
      <c r="B174" s="23"/>
      <c r="C174" s="34"/>
      <c r="D174" s="34"/>
    </row>
    <row r="175" spans="1:4" ht="20.25" x14ac:dyDescent="0.25">
      <c r="A175" s="100"/>
      <c r="B175" s="23"/>
      <c r="C175" s="34"/>
      <c r="D175" s="34"/>
    </row>
    <row r="176" spans="1:4" ht="20.25" x14ac:dyDescent="0.25">
      <c r="A176" s="100"/>
      <c r="B176" s="23"/>
      <c r="C176" s="34"/>
      <c r="D176" s="34"/>
    </row>
    <row r="177" spans="1:4" ht="20.25" x14ac:dyDescent="0.25">
      <c r="A177" s="100"/>
      <c r="B177" s="23"/>
      <c r="C177" s="34"/>
      <c r="D177" s="34"/>
    </row>
    <row r="178" spans="1:4" ht="20.25" x14ac:dyDescent="0.25">
      <c r="A178" s="100"/>
      <c r="B178" s="23"/>
      <c r="C178" s="34"/>
      <c r="D178" s="34"/>
    </row>
    <row r="179" spans="1:4" ht="20.25" x14ac:dyDescent="0.25">
      <c r="A179" s="100"/>
      <c r="B179" s="23"/>
      <c r="C179" s="34"/>
      <c r="D179" s="34"/>
    </row>
    <row r="180" spans="1:4" ht="20.25" x14ac:dyDescent="0.25">
      <c r="A180" s="100"/>
      <c r="B180" s="23"/>
      <c r="C180" s="34"/>
      <c r="D180" s="34"/>
    </row>
    <row r="181" spans="1:4" ht="20.25" x14ac:dyDescent="0.25">
      <c r="A181" s="100"/>
      <c r="B181" s="23"/>
      <c r="C181" s="34"/>
      <c r="D181" s="34"/>
    </row>
    <row r="182" spans="1:4" ht="20.25" x14ac:dyDescent="0.25">
      <c r="A182" s="100"/>
      <c r="B182" s="23"/>
      <c r="C182" s="34"/>
      <c r="D182" s="34"/>
    </row>
    <row r="183" spans="1:4" ht="20.25" x14ac:dyDescent="0.25">
      <c r="A183" s="100"/>
      <c r="B183" s="23"/>
      <c r="C183" s="34"/>
      <c r="D183" s="34"/>
    </row>
    <row r="184" spans="1:4" ht="20.25" x14ac:dyDescent="0.25">
      <c r="A184" s="100"/>
      <c r="B184" s="23"/>
      <c r="C184" s="34"/>
      <c r="D184" s="34"/>
    </row>
    <row r="185" spans="1:4" ht="20.25" x14ac:dyDescent="0.25">
      <c r="A185" s="100"/>
      <c r="B185" s="23"/>
      <c r="C185" s="34"/>
      <c r="D185" s="34"/>
    </row>
    <row r="186" spans="1:4" ht="20.25" x14ac:dyDescent="0.25">
      <c r="A186" s="100"/>
      <c r="B186" s="23"/>
      <c r="C186" s="34"/>
      <c r="D186" s="34"/>
    </row>
    <row r="187" spans="1:4" ht="20.25" x14ac:dyDescent="0.25">
      <c r="A187" s="100"/>
      <c r="B187" s="23"/>
      <c r="C187" s="34"/>
      <c r="D187" s="34"/>
    </row>
    <row r="188" spans="1:4" ht="20.25" x14ac:dyDescent="0.25">
      <c r="A188" s="100"/>
      <c r="B188" s="23"/>
      <c r="C188" s="34"/>
      <c r="D188" s="34"/>
    </row>
    <row r="189" spans="1:4" ht="20.25" x14ac:dyDescent="0.25">
      <c r="A189" s="100"/>
      <c r="B189" s="23"/>
      <c r="C189" s="34"/>
      <c r="D189" s="34"/>
    </row>
    <row r="190" spans="1:4" ht="20.25" x14ac:dyDescent="0.25">
      <c r="A190" s="100"/>
      <c r="B190" s="23"/>
      <c r="C190" s="34"/>
      <c r="D190" s="34"/>
    </row>
    <row r="191" spans="1:4" ht="20.25" x14ac:dyDescent="0.25">
      <c r="A191" s="100"/>
      <c r="B191" s="23"/>
      <c r="C191" s="34"/>
      <c r="D191" s="34"/>
    </row>
    <row r="192" spans="1:4" ht="20.25" x14ac:dyDescent="0.25">
      <c r="A192" s="100"/>
      <c r="B192" s="23"/>
      <c r="C192" s="34"/>
      <c r="D192" s="34"/>
    </row>
    <row r="193" spans="1:4" ht="20.25" x14ac:dyDescent="0.25">
      <c r="A193" s="100"/>
      <c r="B193" s="23"/>
      <c r="C193" s="34"/>
      <c r="D193" s="34"/>
    </row>
    <row r="194" spans="1:4" ht="20.25" x14ac:dyDescent="0.25">
      <c r="A194" s="100"/>
      <c r="B194" s="23"/>
      <c r="C194" s="34"/>
      <c r="D194" s="34"/>
    </row>
    <row r="195" spans="1:4" ht="20.25" x14ac:dyDescent="0.25">
      <c r="A195" s="100"/>
      <c r="B195" s="23"/>
      <c r="C195" s="34"/>
      <c r="D195" s="34"/>
    </row>
    <row r="196" spans="1:4" ht="20.25" x14ac:dyDescent="0.25">
      <c r="A196" s="100"/>
      <c r="B196" s="23"/>
      <c r="C196" s="34"/>
      <c r="D196" s="34"/>
    </row>
    <row r="197" spans="1:4" ht="20.25" x14ac:dyDescent="0.25">
      <c r="A197" s="100"/>
      <c r="B197" s="23"/>
      <c r="C197" s="34"/>
      <c r="D197" s="34"/>
    </row>
    <row r="198" spans="1:4" ht="20.25" x14ac:dyDescent="0.25">
      <c r="A198" s="100"/>
      <c r="B198" s="23"/>
      <c r="C198" s="34"/>
      <c r="D198" s="34"/>
    </row>
    <row r="199" spans="1:4" ht="20.25" x14ac:dyDescent="0.25">
      <c r="A199" s="100"/>
      <c r="B199" s="23"/>
      <c r="C199" s="34"/>
      <c r="D199" s="34"/>
    </row>
    <row r="200" spans="1:4" ht="20.25" x14ac:dyDescent="0.25">
      <c r="A200" s="100"/>
      <c r="B200" s="23"/>
      <c r="C200" s="34"/>
      <c r="D200" s="34"/>
    </row>
    <row r="201" spans="1:4" ht="20.25" x14ac:dyDescent="0.25">
      <c r="A201" s="100"/>
      <c r="B201" s="23"/>
      <c r="C201" s="34"/>
      <c r="D201" s="34"/>
    </row>
    <row r="202" spans="1:4" ht="20.25" x14ac:dyDescent="0.25">
      <c r="A202" s="100"/>
      <c r="B202" s="23"/>
      <c r="C202" s="34"/>
      <c r="D202" s="34"/>
    </row>
    <row r="203" spans="1:4" ht="20.25" x14ac:dyDescent="0.25">
      <c r="A203" s="100"/>
      <c r="B203" s="23"/>
      <c r="C203" s="34"/>
      <c r="D203" s="34"/>
    </row>
    <row r="204" spans="1:4" ht="20.25" x14ac:dyDescent="0.25">
      <c r="A204" s="100"/>
      <c r="B204" s="23"/>
      <c r="C204" s="34"/>
      <c r="D204" s="34"/>
    </row>
    <row r="205" spans="1:4" ht="20.25" x14ac:dyDescent="0.25">
      <c r="A205" s="100"/>
      <c r="B205" s="23"/>
      <c r="C205" s="34"/>
      <c r="D205" s="34"/>
    </row>
    <row r="206" spans="1:4" ht="20.25" x14ac:dyDescent="0.25">
      <c r="A206" s="100"/>
      <c r="B206" s="23"/>
      <c r="C206" s="34"/>
      <c r="D206" s="34"/>
    </row>
    <row r="207" spans="1:4" ht="20.25" x14ac:dyDescent="0.25">
      <c r="A207" s="100"/>
      <c r="B207" s="23"/>
      <c r="C207" s="34"/>
      <c r="D207" s="34"/>
    </row>
    <row r="208" spans="1:4" x14ac:dyDescent="0.25">
      <c r="A208" s="83"/>
      <c r="B208" s="23"/>
      <c r="C208" s="23"/>
      <c r="D208" s="23"/>
    </row>
    <row r="209" spans="1:8" ht="20.25" x14ac:dyDescent="0.25">
      <c r="A209" s="83"/>
      <c r="B209" s="30" t="s">
        <v>233</v>
      </c>
      <c r="C209" s="30" t="s">
        <v>234</v>
      </c>
      <c r="D209" s="33" t="s">
        <v>233</v>
      </c>
      <c r="E209" s="33" t="s">
        <v>234</v>
      </c>
    </row>
    <row r="210" spans="1:8" ht="21" x14ac:dyDescent="0.35">
      <c r="A210" s="83"/>
      <c r="B210" s="31" t="s">
        <v>235</v>
      </c>
      <c r="C210" s="31" t="s">
        <v>236</v>
      </c>
      <c r="D210" t="s">
        <v>235</v>
      </c>
      <c r="F210" t="str">
        <f>IF(NOT(ISBLANK(D210)),D210,IF(NOT(ISBLANK(E210)),"     "&amp;E210,FALSE))</f>
        <v>Afectación Económica o presupuestal</v>
      </c>
      <c r="G210" t="s">
        <v>235</v>
      </c>
      <c r="H210" t="str">
        <f>IF(NOT(ISERROR(MATCH(G210,_xlfn.ANCHORARRAY(B221),0))),F223&amp;"Por favor no seleccionar los criterios de impacto",G210)</f>
        <v>❌Por favor no seleccionar los criterios de impacto</v>
      </c>
    </row>
    <row r="211" spans="1:8" ht="21" x14ac:dyDescent="0.35">
      <c r="A211" s="83"/>
      <c r="B211" s="31" t="s">
        <v>235</v>
      </c>
      <c r="C211" s="31" t="s">
        <v>209</v>
      </c>
      <c r="E211" t="s">
        <v>236</v>
      </c>
      <c r="F211" t="str">
        <f t="shared" ref="F211:F221" si="0">IF(NOT(ISBLANK(D211)),D211,IF(NOT(ISBLANK(E211)),"     "&amp;E211,FALSE))</f>
        <v xml:space="preserve">     Afectación menor a 10 SMLMV .</v>
      </c>
    </row>
    <row r="212" spans="1:8" ht="21" x14ac:dyDescent="0.35">
      <c r="A212" s="83"/>
      <c r="B212" s="31" t="s">
        <v>235</v>
      </c>
      <c r="C212" s="31" t="s">
        <v>212</v>
      </c>
      <c r="E212" t="s">
        <v>209</v>
      </c>
      <c r="F212" t="str">
        <f t="shared" si="0"/>
        <v xml:space="preserve">     Entre 10 y 50 SMLMV </v>
      </c>
    </row>
    <row r="213" spans="1:8" ht="21" x14ac:dyDescent="0.35">
      <c r="A213" s="83"/>
      <c r="B213" s="31" t="s">
        <v>235</v>
      </c>
      <c r="C213" s="31" t="s">
        <v>216</v>
      </c>
      <c r="E213" t="s">
        <v>212</v>
      </c>
      <c r="F213" t="str">
        <f t="shared" si="0"/>
        <v xml:space="preserve">     Entre 50 y 100 SMLMV </v>
      </c>
    </row>
    <row r="214" spans="1:8" ht="21" x14ac:dyDescent="0.35">
      <c r="A214" s="83"/>
      <c r="B214" s="31" t="s">
        <v>235</v>
      </c>
      <c r="C214" s="31" t="s">
        <v>220</v>
      </c>
      <c r="E214" t="s">
        <v>216</v>
      </c>
      <c r="F214" t="str">
        <f t="shared" si="0"/>
        <v xml:space="preserve">     Entre 100 y 500 SMLMV </v>
      </c>
    </row>
    <row r="215" spans="1:8" ht="21" x14ac:dyDescent="0.35">
      <c r="A215" s="83"/>
      <c r="B215" s="31" t="s">
        <v>202</v>
      </c>
      <c r="C215" s="31" t="s">
        <v>206</v>
      </c>
      <c r="E215" t="s">
        <v>220</v>
      </c>
      <c r="F215" t="str">
        <f t="shared" si="0"/>
        <v xml:space="preserve">     Mayor a 500 SMLMV </v>
      </c>
    </row>
    <row r="216" spans="1:8" ht="21" x14ac:dyDescent="0.35">
      <c r="A216" s="83"/>
      <c r="B216" s="31" t="s">
        <v>202</v>
      </c>
      <c r="C216" s="31" t="s">
        <v>210</v>
      </c>
      <c r="D216" t="s">
        <v>202</v>
      </c>
      <c r="F216" t="str">
        <f t="shared" si="0"/>
        <v>Pérdida Reputacional</v>
      </c>
    </row>
    <row r="217" spans="1:8" ht="21" x14ac:dyDescent="0.35">
      <c r="A217" s="83"/>
      <c r="B217" s="31" t="s">
        <v>202</v>
      </c>
      <c r="C217" s="31" t="s">
        <v>213</v>
      </c>
      <c r="E217" t="s">
        <v>206</v>
      </c>
      <c r="F217" t="str">
        <f t="shared" si="0"/>
        <v xml:space="preserve">     El riesgo afecta la imagen de alguna área de la organización</v>
      </c>
    </row>
    <row r="218" spans="1:8" ht="21" x14ac:dyDescent="0.35">
      <c r="A218" s="83"/>
      <c r="B218" s="31" t="s">
        <v>202</v>
      </c>
      <c r="C218" s="31" t="s">
        <v>217</v>
      </c>
      <c r="E218" t="s">
        <v>210</v>
      </c>
      <c r="F218" t="str">
        <f t="shared" si="0"/>
        <v xml:space="preserve">     El riesgo afecta la imagen de la entidad internamente, de conocimiento general, nivel interno, de junta dircetiva y accionistas y/o de provedores</v>
      </c>
    </row>
    <row r="219" spans="1:8" ht="21" x14ac:dyDescent="0.35">
      <c r="A219" s="83"/>
      <c r="B219" s="31" t="s">
        <v>202</v>
      </c>
      <c r="C219" s="31" t="s">
        <v>221</v>
      </c>
      <c r="E219" t="s">
        <v>213</v>
      </c>
      <c r="F219" t="str">
        <f t="shared" si="0"/>
        <v xml:space="preserve">     El riesgo afecta la imagen de la entidad con algunos usuarios de relevancia frente al logro de los objetivos</v>
      </c>
    </row>
    <row r="220" spans="1:8" x14ac:dyDescent="0.25">
      <c r="A220" s="83"/>
      <c r="B220" s="32"/>
      <c r="C220" s="32"/>
      <c r="E220" t="s">
        <v>217</v>
      </c>
      <c r="F220" t="str">
        <f t="shared" si="0"/>
        <v xml:space="preserve">     El riesgo afecta la imagen de de la entidad con efecto publicitario sostenido a nivel de sector administrativo, nivel departamental o municipal</v>
      </c>
    </row>
    <row r="221" spans="1:8" x14ac:dyDescent="0.25">
      <c r="A221" s="83"/>
      <c r="B221" s="32" t="str" cm="1">
        <f t="array" ref="B221:B223">_xlfn.UNIQUE(Tabla1[[#All],[Criterios]])</f>
        <v>Criterios</v>
      </c>
      <c r="C221" s="32"/>
      <c r="E221" t="s">
        <v>221</v>
      </c>
      <c r="F221" t="str">
        <f t="shared" si="0"/>
        <v xml:space="preserve">     El riesgo afecta la imagen de la entidad a nivel nacional, con efecto publicitarios sostenible a nivel país</v>
      </c>
    </row>
    <row r="222" spans="1:8" x14ac:dyDescent="0.25">
      <c r="A222" s="83"/>
      <c r="B222" s="32" t="str">
        <v>Afectación Económica o presupuestal</v>
      </c>
      <c r="C222" s="32"/>
    </row>
    <row r="223" spans="1:8" x14ac:dyDescent="0.25">
      <c r="B223" s="32" t="str">
        <v>Pérdida Reputacional</v>
      </c>
      <c r="C223" s="32"/>
      <c r="F223" s="35" t="s">
        <v>237</v>
      </c>
    </row>
    <row r="224" spans="1:8" x14ac:dyDescent="0.25">
      <c r="B224" s="22"/>
      <c r="C224" s="22"/>
      <c r="F224" s="35" t="s">
        <v>238</v>
      </c>
    </row>
    <row r="225" spans="2:4" x14ac:dyDescent="0.25">
      <c r="B225" s="22"/>
      <c r="C225" s="22"/>
    </row>
    <row r="226" spans="2:4" x14ac:dyDescent="0.25">
      <c r="B226" s="22"/>
      <c r="C226" s="22"/>
    </row>
    <row r="227" spans="2:4" x14ac:dyDescent="0.25">
      <c r="B227" s="22"/>
      <c r="C227" s="22"/>
      <c r="D227" s="22"/>
    </row>
    <row r="228" spans="2:4" x14ac:dyDescent="0.25">
      <c r="B228" s="22"/>
      <c r="C228" s="22"/>
      <c r="D228" s="22"/>
    </row>
    <row r="229" spans="2:4" x14ac:dyDescent="0.25">
      <c r="B229" s="22"/>
      <c r="C229" s="22"/>
      <c r="D229" s="22"/>
    </row>
    <row r="230" spans="2:4" x14ac:dyDescent="0.25">
      <c r="B230" s="22"/>
      <c r="C230" s="22"/>
      <c r="D230" s="22"/>
    </row>
    <row r="231" spans="2:4" x14ac:dyDescent="0.25">
      <c r="B231" s="22"/>
      <c r="C231" s="22"/>
      <c r="D231" s="22"/>
    </row>
    <row r="232" spans="2:4" x14ac:dyDescent="0.25">
      <c r="B232" s="22"/>
      <c r="C232" s="22"/>
      <c r="D232" s="22"/>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workbookViewId="0">
      <selection activeCell="D9" sqref="D9:D10"/>
    </sheetView>
  </sheetViews>
  <sheetFormatPr baseColWidth="10" defaultColWidth="14.28515625" defaultRowHeight="12.75" x14ac:dyDescent="0.2"/>
  <cols>
    <col min="1" max="2" width="14.28515625" style="85"/>
    <col min="3" max="3" width="17" style="85" customWidth="1"/>
    <col min="4" max="4" width="14.28515625" style="85"/>
    <col min="5" max="5" width="46" style="85" customWidth="1"/>
    <col min="6" max="16384" width="14.28515625" style="85"/>
  </cols>
  <sheetData>
    <row r="1" spans="2:6" ht="24" customHeight="1" thickBot="1" x14ac:dyDescent="0.25">
      <c r="B1" s="584" t="s">
        <v>239</v>
      </c>
      <c r="C1" s="585"/>
      <c r="D1" s="585"/>
      <c r="E1" s="585"/>
      <c r="F1" s="586"/>
    </row>
    <row r="2" spans="2:6" ht="16.5" thickBot="1" x14ac:dyDescent="0.3">
      <c r="B2" s="86"/>
      <c r="C2" s="86"/>
      <c r="D2" s="86"/>
      <c r="E2" s="86"/>
      <c r="F2" s="86"/>
    </row>
    <row r="3" spans="2:6" ht="16.5" thickBot="1" x14ac:dyDescent="0.25">
      <c r="B3" s="588" t="s">
        <v>240</v>
      </c>
      <c r="C3" s="589"/>
      <c r="D3" s="589"/>
      <c r="E3" s="98" t="s">
        <v>241</v>
      </c>
      <c r="F3" s="99" t="s">
        <v>242</v>
      </c>
    </row>
    <row r="4" spans="2:6" ht="31.5" x14ac:dyDescent="0.2">
      <c r="B4" s="590" t="s">
        <v>243</v>
      </c>
      <c r="C4" s="592" t="s">
        <v>148</v>
      </c>
      <c r="D4" s="87" t="s">
        <v>161</v>
      </c>
      <c r="E4" s="88" t="s">
        <v>244</v>
      </c>
      <c r="F4" s="89">
        <v>0.25</v>
      </c>
    </row>
    <row r="5" spans="2:6" ht="47.25" x14ac:dyDescent="0.2">
      <c r="B5" s="591"/>
      <c r="C5" s="593"/>
      <c r="D5" s="90" t="s">
        <v>245</v>
      </c>
      <c r="E5" s="91" t="s">
        <v>246</v>
      </c>
      <c r="F5" s="92">
        <v>0.15</v>
      </c>
    </row>
    <row r="6" spans="2:6" ht="47.25" x14ac:dyDescent="0.2">
      <c r="B6" s="591"/>
      <c r="C6" s="593"/>
      <c r="D6" s="90" t="s">
        <v>247</v>
      </c>
      <c r="E6" s="91" t="s">
        <v>248</v>
      </c>
      <c r="F6" s="92">
        <v>0.1</v>
      </c>
    </row>
    <row r="7" spans="2:6" ht="63" x14ac:dyDescent="0.2">
      <c r="B7" s="591"/>
      <c r="C7" s="593" t="s">
        <v>149</v>
      </c>
      <c r="D7" s="90" t="s">
        <v>249</v>
      </c>
      <c r="E7" s="91" t="s">
        <v>250</v>
      </c>
      <c r="F7" s="92">
        <v>0.25</v>
      </c>
    </row>
    <row r="8" spans="2:6" ht="31.5" x14ac:dyDescent="0.2">
      <c r="B8" s="591"/>
      <c r="C8" s="593"/>
      <c r="D8" s="90" t="s">
        <v>162</v>
      </c>
      <c r="E8" s="91" t="s">
        <v>251</v>
      </c>
      <c r="F8" s="92">
        <v>0.15</v>
      </c>
    </row>
    <row r="9" spans="2:6" ht="47.25" x14ac:dyDescent="0.2">
      <c r="B9" s="591" t="s">
        <v>252</v>
      </c>
      <c r="C9" s="593" t="s">
        <v>151</v>
      </c>
      <c r="D9" s="90" t="s">
        <v>163</v>
      </c>
      <c r="E9" s="91" t="s">
        <v>253</v>
      </c>
      <c r="F9" s="93" t="s">
        <v>254</v>
      </c>
    </row>
    <row r="10" spans="2:6" ht="63" x14ac:dyDescent="0.2">
      <c r="B10" s="591"/>
      <c r="C10" s="593"/>
      <c r="D10" s="90" t="s">
        <v>255</v>
      </c>
      <c r="E10" s="91" t="s">
        <v>256</v>
      </c>
      <c r="F10" s="93" t="s">
        <v>254</v>
      </c>
    </row>
    <row r="11" spans="2:6" ht="47.25" x14ac:dyDescent="0.2">
      <c r="B11" s="591"/>
      <c r="C11" s="593" t="s">
        <v>152</v>
      </c>
      <c r="D11" s="90" t="s">
        <v>164</v>
      </c>
      <c r="E11" s="91" t="s">
        <v>257</v>
      </c>
      <c r="F11" s="93" t="s">
        <v>254</v>
      </c>
    </row>
    <row r="12" spans="2:6" ht="47.25" x14ac:dyDescent="0.2">
      <c r="B12" s="591"/>
      <c r="C12" s="593"/>
      <c r="D12" s="90" t="s">
        <v>258</v>
      </c>
      <c r="E12" s="91" t="s">
        <v>259</v>
      </c>
      <c r="F12" s="93" t="s">
        <v>254</v>
      </c>
    </row>
    <row r="13" spans="2:6" ht="31.5" x14ac:dyDescent="0.2">
      <c r="B13" s="591"/>
      <c r="C13" s="593" t="s">
        <v>153</v>
      </c>
      <c r="D13" s="90" t="s">
        <v>165</v>
      </c>
      <c r="E13" s="91" t="s">
        <v>260</v>
      </c>
      <c r="F13" s="93" t="s">
        <v>254</v>
      </c>
    </row>
    <row r="14" spans="2:6" ht="32.25" thickBot="1" x14ac:dyDescent="0.25">
      <c r="B14" s="594"/>
      <c r="C14" s="595"/>
      <c r="D14" s="94" t="s">
        <v>261</v>
      </c>
      <c r="E14" s="95" t="s">
        <v>262</v>
      </c>
      <c r="F14" s="96" t="s">
        <v>254</v>
      </c>
    </row>
    <row r="15" spans="2:6" ht="49.5" customHeight="1" x14ac:dyDescent="0.2">
      <c r="B15" s="587" t="s">
        <v>263</v>
      </c>
      <c r="C15" s="587"/>
      <c r="D15" s="587"/>
      <c r="E15" s="587"/>
      <c r="F15" s="587"/>
    </row>
    <row r="16" spans="2:6" ht="27" customHeight="1" x14ac:dyDescent="0.25">
      <c r="B16" s="97"/>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topLeftCell="A4" workbookViewId="0">
      <selection activeCell="B13" sqref="B13:B19"/>
    </sheetView>
  </sheetViews>
  <sheetFormatPr baseColWidth="10" defaultColWidth="11.42578125" defaultRowHeight="15" x14ac:dyDescent="0.25"/>
  <sheetData>
    <row r="2" spans="2:5" x14ac:dyDescent="0.25">
      <c r="B2" t="s">
        <v>264</v>
      </c>
      <c r="E2" t="s">
        <v>265</v>
      </c>
    </row>
    <row r="3" spans="2:5" x14ac:dyDescent="0.25">
      <c r="B3" t="s">
        <v>266</v>
      </c>
      <c r="E3" t="s">
        <v>267</v>
      </c>
    </row>
    <row r="4" spans="2:5" x14ac:dyDescent="0.25">
      <c r="B4" t="s">
        <v>268</v>
      </c>
      <c r="E4" t="s">
        <v>154</v>
      </c>
    </row>
    <row r="5" spans="2:5" x14ac:dyDescent="0.25">
      <c r="B5" t="s">
        <v>166</v>
      </c>
    </row>
    <row r="8" spans="2:5" x14ac:dyDescent="0.25">
      <c r="B8" t="s">
        <v>269</v>
      </c>
    </row>
    <row r="9" spans="2:5" x14ac:dyDescent="0.25">
      <c r="B9" t="s">
        <v>270</v>
      </c>
    </row>
    <row r="10" spans="2:5" x14ac:dyDescent="0.25">
      <c r="B10" t="s">
        <v>271</v>
      </c>
    </row>
    <row r="13" spans="2:5" x14ac:dyDescent="0.25">
      <c r="B13" t="s">
        <v>272</v>
      </c>
    </row>
    <row r="14" spans="2:5" x14ac:dyDescent="0.25">
      <c r="B14" t="s">
        <v>158</v>
      </c>
    </row>
    <row r="15" spans="2:5" x14ac:dyDescent="0.25">
      <c r="B15" t="s">
        <v>273</v>
      </c>
    </row>
    <row r="16" spans="2:5" x14ac:dyDescent="0.25">
      <c r="B16" t="s">
        <v>274</v>
      </c>
    </row>
    <row r="17" spans="2:2" x14ac:dyDescent="0.25">
      <c r="B17" t="s">
        <v>275</v>
      </c>
    </row>
    <row r="18" spans="2:2" x14ac:dyDescent="0.25">
      <c r="B18" t="s">
        <v>276</v>
      </c>
    </row>
    <row r="19" spans="2:2" x14ac:dyDescent="0.25">
      <c r="B19" t="s">
        <v>277</v>
      </c>
    </row>
  </sheetData>
  <sortState xmlns:xlrd2="http://schemas.microsoft.com/office/spreadsheetml/2017/richdata2"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Intructivo </vt:lpstr>
      <vt:lpstr>CONTEXTO</vt:lpstr>
      <vt:lpstr>Mapa de Riesgos</vt:lpstr>
      <vt:lpstr>Matriz Calor Inherente</vt:lpstr>
      <vt:lpstr>Matriz Calor Residual</vt:lpstr>
      <vt:lpstr>Tabla probabilidad</vt:lpstr>
      <vt:lpstr>Tabla Impacto</vt:lpstr>
      <vt:lpstr>Tabla Valoración controles</vt:lpstr>
      <vt:lpstr>Opciones Tratamiento</vt:lpstr>
      <vt:lpstr>Hoja1</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Sandra Yanneth Holguin Martinez</cp:lastModifiedBy>
  <cp:revision/>
  <dcterms:created xsi:type="dcterms:W3CDTF">2020-03-24T23:12:47Z</dcterms:created>
  <dcterms:modified xsi:type="dcterms:W3CDTF">2024-04-05T13:52:14Z</dcterms:modified>
  <cp:category/>
  <cp:contentStatus/>
</cp:coreProperties>
</file>