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ADMINISTRATIVA\"/>
    </mc:Choice>
  </mc:AlternateContent>
  <xr:revisionPtr revIDLastSave="0" documentId="13_ncr:1_{8FA318E2-5E96-421D-B6BE-CF1E33115C59}"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4"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2" i="1" l="1"/>
  <c r="Q42" i="1"/>
  <c r="L36" i="1"/>
  <c r="M36" i="1" s="1"/>
  <c r="T30" i="1"/>
  <c r="Q30" i="1"/>
  <c r="K35" i="1"/>
  <c r="K34" i="1"/>
  <c r="K33" i="1"/>
  <c r="K32" i="1"/>
  <c r="K31" i="1"/>
  <c r="H30" i="1"/>
  <c r="T24" i="1"/>
  <c r="Q24" i="1"/>
  <c r="K25" i="1"/>
  <c r="K26" i="1"/>
  <c r="K27" i="1"/>
  <c r="K28" i="1"/>
  <c r="K29" i="1"/>
  <c r="I30" i="1" l="1"/>
  <c r="X30" i="1" s="1"/>
  <c r="Y30" i="1" l="1"/>
  <c r="Z30" i="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12" i="1" l="1"/>
  <c r="Q12" i="1"/>
  <c r="H12" i="1" l="1"/>
  <c r="I12" i="1" s="1"/>
  <c r="K59" i="1"/>
  <c r="K51" i="1"/>
  <c r="K56" i="1"/>
  <c r="K50" i="1"/>
  <c r="K49" i="1"/>
  <c r="K58" i="1"/>
  <c r="K52" i="1"/>
  <c r="K43" i="1"/>
  <c r="K57" i="1"/>
  <c r="K44" i="1"/>
  <c r="K55" i="1"/>
  <c r="K45" i="1"/>
  <c r="K53" i="1"/>
  <c r="K46" i="1"/>
  <c r="K47" i="1"/>
  <c r="F221" i="13" l="1"/>
  <c r="F211" i="13"/>
  <c r="F212" i="13"/>
  <c r="F213" i="13"/>
  <c r="F214" i="13"/>
  <c r="F215" i="13"/>
  <c r="F216" i="13"/>
  <c r="F217" i="13"/>
  <c r="F218" i="13"/>
  <c r="F219" i="13"/>
  <c r="F220" i="13"/>
  <c r="F210" i="13"/>
  <c r="K17" i="1"/>
  <c r="K16" i="1"/>
  <c r="K13" i="1"/>
  <c r="K14" i="1"/>
  <c r="B221" i="13" a="1"/>
  <c r="K15" i="1"/>
  <c r="B221"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35" i="1"/>
  <c r="Q35" i="1"/>
  <c r="T34" i="1"/>
  <c r="Q34" i="1"/>
  <c r="T33" i="1"/>
  <c r="Q33" i="1"/>
  <c r="T32" i="1"/>
  <c r="Q32" i="1"/>
  <c r="T31" i="1"/>
  <c r="Q31" i="1"/>
  <c r="T29" i="1"/>
  <c r="Q29" i="1"/>
  <c r="T28" i="1"/>
  <c r="Q28" i="1"/>
  <c r="T27" i="1"/>
  <c r="Q27" i="1"/>
  <c r="T26" i="1"/>
  <c r="Q26" i="1"/>
  <c r="T25" i="1"/>
  <c r="Q25" i="1"/>
  <c r="H24" i="1"/>
  <c r="I24" i="1" s="1"/>
  <c r="X24" i="1" s="1"/>
  <c r="Q17" i="1"/>
  <c r="Q16" i="1"/>
  <c r="Y24" i="1" l="1"/>
  <c r="Z24" i="1"/>
  <c r="X54" i="1"/>
  <c r="X27" i="1"/>
  <c r="X46" i="1"/>
  <c r="X58" i="1"/>
  <c r="X32" i="1"/>
  <c r="X29" i="1"/>
  <c r="X52" i="1"/>
  <c r="X35" i="1"/>
  <c r="X34" i="1"/>
  <c r="X33" i="1"/>
  <c r="AB55" i="1"/>
  <c r="X56" i="1"/>
  <c r="X55" i="1"/>
  <c r="X31" i="1"/>
  <c r="X51" i="1"/>
  <c r="X50" i="1"/>
  <c r="X53" i="1"/>
  <c r="X57" i="1"/>
  <c r="X59" i="1"/>
  <c r="X26" i="1"/>
  <c r="X28" i="1"/>
  <c r="X45" i="1"/>
  <c r="X44" i="1"/>
  <c r="X47" i="1"/>
  <c r="AB43" i="1"/>
  <c r="X43" i="1"/>
  <c r="X42" i="1"/>
  <c r="X48" i="1"/>
  <c r="AB31" i="1"/>
  <c r="AB52" i="1"/>
  <c r="AA52" i="1" s="1"/>
  <c r="AB53" i="1"/>
  <c r="AA53" i="1" s="1"/>
  <c r="Y54" i="1" l="1"/>
  <c r="Z54" i="1"/>
  <c r="Z55" i="1" s="1"/>
  <c r="Y53" i="1"/>
  <c r="Z53" i="1"/>
  <c r="Y52" i="1"/>
  <c r="Z52" i="1"/>
  <c r="Y48" i="1"/>
  <c r="Z48" i="1"/>
  <c r="X49" i="1" s="1"/>
  <c r="Y42" i="1"/>
  <c r="Z42" i="1"/>
  <c r="Z43" i="1" s="1"/>
  <c r="Z31" i="1"/>
  <c r="Y32" i="1" s="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6" i="1"/>
  <c r="T17" i="1"/>
  <c r="Z25" i="1" l="1"/>
  <c r="Y26" i="1" s="1"/>
  <c r="Y57" i="1"/>
  <c r="Z57" i="1"/>
  <c r="Z26" i="1"/>
  <c r="Z27" i="1" s="1"/>
  <c r="Y50" i="1"/>
  <c r="Z50" i="1"/>
  <c r="Y49" i="1"/>
  <c r="Z49" i="1"/>
  <c r="Y34" i="1"/>
  <c r="Y58" i="1" l="1"/>
  <c r="Z58" i="1"/>
  <c r="Y27" i="1"/>
  <c r="Y45" i="1"/>
  <c r="Z45" i="1"/>
  <c r="Y46" i="1" s="1"/>
  <c r="Y51" i="1"/>
  <c r="Z51" i="1"/>
  <c r="Y33" i="1"/>
  <c r="Z33" i="1"/>
  <c r="Z34" i="1"/>
  <c r="Y59" i="1" l="1"/>
  <c r="Z59" i="1"/>
  <c r="Z46" i="1"/>
  <c r="Y47" i="1" s="1"/>
  <c r="Y28" i="1"/>
  <c r="Z28" i="1"/>
  <c r="Y29" i="1" s="1"/>
  <c r="Y35" i="1"/>
  <c r="Z35" i="1"/>
  <c r="X12" i="1"/>
  <c r="Y12" i="1" s="1"/>
  <c r="Z47" i="1" l="1"/>
  <c r="Z29" i="1"/>
  <c r="Z12" i="1" l="1"/>
  <c r="X16" i="1" l="1"/>
  <c r="Y16" i="1" l="1"/>
  <c r="Z16" i="1"/>
  <c r="X17" i="1" s="1"/>
  <c r="Y17" i="1" l="1"/>
  <c r="Z17" i="1"/>
  <c r="AB42" i="1" l="1"/>
  <c r="AA42" i="1" s="1"/>
  <c r="AB54" i="1"/>
  <c r="AA54" i="1" s="1"/>
  <c r="AB48" i="1"/>
  <c r="AA48" i="1" l="1"/>
  <c r="V22" i="19" s="1"/>
  <c r="AB49" i="1"/>
  <c r="AB25" i="1"/>
  <c r="AA25" i="1" s="1"/>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3" i="1"/>
  <c r="AB44" i="1"/>
  <c r="AA44" i="1" s="1"/>
  <c r="AB45" i="1"/>
  <c r="AB50" i="1"/>
  <c r="AA50" i="1" s="1"/>
  <c r="AB51" i="1"/>
  <c r="AA51" i="1" s="1"/>
  <c r="AA49" i="1"/>
  <c r="AA55" i="1"/>
  <c r="AB56" i="1"/>
  <c r="AA31" i="1"/>
  <c r="AB32"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W2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G39" i="19" l="1"/>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K30" i="1" l="1"/>
  <c r="L30" i="1" s="1"/>
  <c r="M30" i="1" s="1"/>
  <c r="AB30" i="1" s="1"/>
  <c r="AA30" i="1" s="1"/>
  <c r="K24" i="1"/>
  <c r="L24" i="1" s="1"/>
  <c r="K60" i="1"/>
  <c r="L60" i="1" s="1"/>
  <c r="K66" i="1"/>
  <c r="L66" i="1" s="1"/>
  <c r="K42" i="1"/>
  <c r="L42" i="1" s="1"/>
  <c r="K48" i="1"/>
  <c r="L48" i="1" s="1"/>
  <c r="K54" i="1"/>
  <c r="L54" i="1" s="1"/>
  <c r="K12" i="1"/>
  <c r="L12" i="1" s="1"/>
  <c r="N30" i="1" l="1"/>
  <c r="AC30" i="1"/>
  <c r="J39" i="19"/>
  <c r="P9" i="19"/>
  <c r="AH9" i="19"/>
  <c r="AB39" i="19"/>
  <c r="AB9" i="19"/>
  <c r="J29" i="19"/>
  <c r="AB49" i="19"/>
  <c r="P19" i="19"/>
  <c r="AH19" i="19"/>
  <c r="P29" i="19"/>
  <c r="V19" i="19"/>
  <c r="AH49" i="19"/>
  <c r="V39" i="19"/>
  <c r="J19" i="19"/>
  <c r="AB29" i="19"/>
  <c r="V49" i="19"/>
  <c r="AH29" i="19"/>
  <c r="J49" i="19"/>
  <c r="P39" i="19"/>
  <c r="V9" i="19"/>
  <c r="V29" i="19"/>
  <c r="P49" i="19"/>
  <c r="AH39" i="19"/>
  <c r="AB19" i="19"/>
  <c r="J9" i="19"/>
  <c r="AD14" i="18"/>
  <c r="AJ30" i="18"/>
  <c r="AD22" i="18"/>
  <c r="X38" i="18"/>
  <c r="L6" i="18"/>
  <c r="AJ6" i="18"/>
  <c r="R6" i="18"/>
  <c r="R30" i="18"/>
  <c r="AJ38" i="18"/>
  <c r="L14" i="18"/>
  <c r="X6" i="18"/>
  <c r="X22" i="18"/>
  <c r="L22" i="18"/>
  <c r="X14" i="18"/>
  <c r="AD38" i="18"/>
  <c r="AD30" i="18"/>
  <c r="R22" i="18"/>
  <c r="R14" i="18"/>
  <c r="AJ14" i="18"/>
  <c r="L38" i="18"/>
  <c r="AD6" i="18"/>
  <c r="AJ22" i="18"/>
  <c r="L30" i="18"/>
  <c r="X30" i="18"/>
  <c r="R38" i="18"/>
  <c r="M24" i="1"/>
  <c r="AB24" i="1" s="1"/>
  <c r="AA24" i="1" s="1"/>
  <c r="N24" i="1"/>
  <c r="J47" i="19"/>
  <c r="V37" i="19"/>
  <c r="P7" i="19"/>
  <c r="V27" i="19"/>
  <c r="AH47" i="19"/>
  <c r="AB37" i="19"/>
  <c r="AB47" i="19"/>
  <c r="P37" i="19"/>
  <c r="V17" i="19"/>
  <c r="P17" i="19"/>
  <c r="P47" i="19"/>
  <c r="P27" i="19"/>
  <c r="J37" i="19"/>
  <c r="AB7" i="19"/>
  <c r="J27" i="19"/>
  <c r="V47" i="19"/>
  <c r="AH7" i="19"/>
  <c r="J7" i="19"/>
  <c r="AB17" i="19"/>
  <c r="AH37" i="19"/>
  <c r="AB27" i="19"/>
  <c r="AH17" i="19"/>
  <c r="V7" i="19"/>
  <c r="J17" i="19"/>
  <c r="AH27" i="19"/>
  <c r="AJ26" i="18"/>
  <c r="R18" i="18"/>
  <c r="X34" i="18"/>
  <c r="AJ10" i="18"/>
  <c r="AD26" i="18"/>
  <c r="AD42" i="18"/>
  <c r="AJ34" i="18"/>
  <c r="X10" i="18"/>
  <c r="R26" i="18"/>
  <c r="AD18" i="18"/>
  <c r="M54" i="1"/>
  <c r="L10" i="18"/>
  <c r="L18" i="18"/>
  <c r="L42" i="18"/>
  <c r="R34" i="18"/>
  <c r="X42" i="18"/>
  <c r="L34" i="18"/>
  <c r="AD34" i="18"/>
  <c r="AJ42" i="18"/>
  <c r="AD10" i="18"/>
  <c r="R10" i="18"/>
  <c r="R42" i="18"/>
  <c r="X26" i="18"/>
  <c r="L26" i="18"/>
  <c r="AJ18" i="18"/>
  <c r="X18" i="18"/>
  <c r="N54" i="1"/>
  <c r="AH42" i="18"/>
  <c r="V18" i="18"/>
  <c r="AB26" i="18"/>
  <c r="AB34" i="18"/>
  <c r="AH26" i="18"/>
  <c r="AH18" i="18"/>
  <c r="V42" i="18"/>
  <c r="J34" i="18"/>
  <c r="P26" i="18"/>
  <c r="J10" i="18"/>
  <c r="V10" i="18"/>
  <c r="M48" i="1"/>
  <c r="AB10" i="18"/>
  <c r="J42" i="18"/>
  <c r="J18" i="18"/>
  <c r="P34" i="18"/>
  <c r="N48" i="1"/>
  <c r="AB18" i="18"/>
  <c r="AH10" i="18"/>
  <c r="P42" i="18"/>
  <c r="J26" i="18"/>
  <c r="AH34" i="18"/>
  <c r="V34" i="18"/>
  <c r="V26" i="18"/>
  <c r="AB42" i="18"/>
  <c r="P18" i="18"/>
  <c r="P10" i="18"/>
  <c r="AF30" i="18"/>
  <c r="T14" i="18"/>
  <c r="Z22" i="18"/>
  <c r="AL38" i="18"/>
  <c r="T30" i="18"/>
  <c r="N14" i="18"/>
  <c r="T38" i="18"/>
  <c r="AL6" i="18"/>
  <c r="T22" i="18"/>
  <c r="Z14" i="18"/>
  <c r="AL14" i="18"/>
  <c r="Z38" i="18"/>
  <c r="N22" i="18"/>
  <c r="AF22" i="18"/>
  <c r="Z6" i="18"/>
  <c r="N6" i="18"/>
  <c r="AF6" i="18"/>
  <c r="AF14" i="18"/>
  <c r="AF38" i="18"/>
  <c r="Z30" i="18"/>
  <c r="N38" i="18"/>
  <c r="AL22" i="18"/>
  <c r="N30" i="18"/>
  <c r="AL30" i="18"/>
  <c r="T6" i="18"/>
  <c r="Z32" i="18"/>
  <c r="N8" i="18"/>
  <c r="N32" i="18"/>
  <c r="M42" i="1"/>
  <c r="N16" i="18"/>
  <c r="N42" i="1"/>
  <c r="Z8" i="18"/>
  <c r="N24" i="18"/>
  <c r="T32" i="18"/>
  <c r="AF32" i="18"/>
  <c r="T16" i="18"/>
  <c r="T40" i="18"/>
  <c r="AF24" i="18"/>
  <c r="AF40" i="18"/>
  <c r="Z40" i="18"/>
  <c r="AL8" i="18"/>
  <c r="AF8" i="18"/>
  <c r="AL32" i="18"/>
  <c r="Z24" i="18"/>
  <c r="AL40" i="18"/>
  <c r="AF16" i="18"/>
  <c r="Z16" i="18"/>
  <c r="T24" i="18"/>
  <c r="AL24" i="18"/>
  <c r="N40" i="18"/>
  <c r="AL16" i="18"/>
  <c r="T8" i="18"/>
  <c r="L16" i="18"/>
  <c r="R40" i="18"/>
  <c r="R24" i="18"/>
  <c r="L40" i="18"/>
  <c r="L8" i="18"/>
  <c r="X16" i="18"/>
  <c r="X32" i="18"/>
  <c r="R32" i="18"/>
  <c r="AJ40" i="18"/>
  <c r="AJ16" i="18"/>
  <c r="R16" i="18"/>
  <c r="R8" i="18"/>
  <c r="AD40" i="18"/>
  <c r="AD32" i="18"/>
  <c r="AJ32" i="18"/>
  <c r="AD24" i="18"/>
  <c r="AD8" i="18"/>
  <c r="L24" i="18"/>
  <c r="X40" i="18"/>
  <c r="X24" i="18"/>
  <c r="AJ8" i="18"/>
  <c r="AD16" i="18"/>
  <c r="L32" i="18"/>
  <c r="X8" i="18"/>
  <c r="AJ24" i="18"/>
  <c r="M66" i="1"/>
  <c r="N66" i="1"/>
  <c r="AB36" i="18"/>
  <c r="P36" i="18"/>
  <c r="J12" i="18"/>
  <c r="V28" i="18"/>
  <c r="J44" i="18"/>
  <c r="AH44" i="18"/>
  <c r="AB28" i="18"/>
  <c r="AH12" i="18"/>
  <c r="V12" i="18"/>
  <c r="J20" i="18"/>
  <c r="V36" i="18"/>
  <c r="P12" i="18"/>
  <c r="V20" i="18"/>
  <c r="P28" i="18"/>
  <c r="AH28" i="18"/>
  <c r="P44" i="18"/>
  <c r="J28" i="18"/>
  <c r="AB12" i="18"/>
  <c r="P20" i="18"/>
  <c r="AB20" i="18"/>
  <c r="J36" i="18"/>
  <c r="V44" i="18"/>
  <c r="AB44" i="18"/>
  <c r="AH20" i="18"/>
  <c r="AH36" i="18"/>
  <c r="AB38" i="18"/>
  <c r="AB22" i="18"/>
  <c r="P22" i="18"/>
  <c r="V30" i="18"/>
  <c r="AB30" i="18"/>
  <c r="AB14" i="18"/>
  <c r="M12" i="1"/>
  <c r="AB12" i="1" s="1"/>
  <c r="AA12" i="1" s="1"/>
  <c r="AH30" i="18"/>
  <c r="J30" i="18"/>
  <c r="J22" i="18"/>
  <c r="P38" i="18"/>
  <c r="V38" i="18"/>
  <c r="AB6" i="18"/>
  <c r="N12" i="1"/>
  <c r="P14" i="18"/>
  <c r="J38" i="18"/>
  <c r="V22" i="18"/>
  <c r="AH6" i="18"/>
  <c r="V14" i="18"/>
  <c r="V6" i="18"/>
  <c r="P30" i="18"/>
  <c r="P6" i="18"/>
  <c r="J14" i="18"/>
  <c r="AH38" i="18"/>
  <c r="AH22" i="18"/>
  <c r="AH14" i="18"/>
  <c r="J6" i="18"/>
  <c r="J40" i="18"/>
  <c r="J8" i="18"/>
  <c r="AB40" i="18"/>
  <c r="AB32" i="18"/>
  <c r="AH32" i="18"/>
  <c r="AB8" i="18"/>
  <c r="AB24" i="18"/>
  <c r="J16" i="18"/>
  <c r="J24" i="18"/>
  <c r="P32" i="18"/>
  <c r="J32" i="18"/>
  <c r="V24" i="18"/>
  <c r="P8" i="18"/>
  <c r="P24" i="18"/>
  <c r="V16" i="18"/>
  <c r="V32" i="18"/>
  <c r="P16" i="18"/>
  <c r="AH16" i="18"/>
  <c r="P40" i="18"/>
  <c r="AB16" i="18"/>
  <c r="AH40" i="18"/>
  <c r="AH24" i="18"/>
  <c r="V8" i="18"/>
  <c r="V40" i="18"/>
  <c r="AH8" i="18"/>
  <c r="N60" i="1"/>
  <c r="M60" i="1"/>
  <c r="AB60" i="1" s="1"/>
  <c r="AA60" i="1" s="1"/>
  <c r="Z42" i="18"/>
  <c r="AF18" i="18"/>
  <c r="T18" i="18"/>
  <c r="Z26" i="18"/>
  <c r="N18" i="18"/>
  <c r="AF10" i="18"/>
  <c r="T26" i="18"/>
  <c r="N42" i="18"/>
  <c r="T10" i="18"/>
  <c r="Z18" i="18"/>
  <c r="T42" i="18"/>
  <c r="N10" i="18"/>
  <c r="Z34" i="18"/>
  <c r="N26" i="18"/>
  <c r="AL10" i="18"/>
  <c r="AL26" i="18"/>
  <c r="AF26" i="18"/>
  <c r="N34" i="18"/>
  <c r="Z10" i="18"/>
  <c r="AF34" i="18"/>
  <c r="AL34" i="18"/>
  <c r="AF42" i="18"/>
  <c r="T34" i="18"/>
  <c r="AL18" i="18"/>
  <c r="AL42" i="18"/>
  <c r="J40" i="19" l="1"/>
  <c r="V20" i="19"/>
  <c r="J50" i="19"/>
  <c r="P50" i="19"/>
  <c r="J10" i="19"/>
  <c r="P20" i="19"/>
  <c r="AB30" i="19"/>
  <c r="V30" i="19"/>
  <c r="AH10" i="19"/>
  <c r="AB40" i="19"/>
  <c r="AB10" i="19"/>
  <c r="AB20" i="19"/>
  <c r="J20" i="19"/>
  <c r="J30" i="19"/>
  <c r="V10" i="19"/>
  <c r="AH20" i="19"/>
  <c r="P10" i="19"/>
  <c r="P30" i="19"/>
  <c r="AH30" i="19"/>
  <c r="AH50" i="19"/>
  <c r="P40" i="19"/>
  <c r="AB50" i="19"/>
  <c r="V50" i="19"/>
  <c r="AH40" i="19"/>
  <c r="V40" i="19"/>
  <c r="AC24" i="1"/>
  <c r="AB28" i="19"/>
  <c r="V38" i="19"/>
  <c r="AH28" i="19"/>
  <c r="AB38" i="19"/>
  <c r="V48" i="19"/>
  <c r="P8" i="19"/>
  <c r="P38" i="19"/>
  <c r="AH38" i="19"/>
  <c r="P48" i="19"/>
  <c r="AB18" i="19"/>
  <c r="J8" i="19"/>
  <c r="J18" i="19"/>
  <c r="AH8" i="19"/>
  <c r="AB48" i="19"/>
  <c r="V8" i="19"/>
  <c r="AH48" i="19"/>
  <c r="AH18" i="19"/>
  <c r="V18" i="19"/>
  <c r="J38" i="19"/>
  <c r="P18" i="19"/>
  <c r="J28" i="19"/>
  <c r="J48" i="19"/>
  <c r="V28" i="19"/>
  <c r="AB8" i="19"/>
  <c r="P28" i="19"/>
  <c r="AH16" i="19"/>
  <c r="AB16" i="19"/>
  <c r="J26" i="19"/>
  <c r="AH26" i="19"/>
  <c r="V6" i="19"/>
  <c r="J16" i="19"/>
  <c r="J46" i="19"/>
  <c r="P16" i="19"/>
  <c r="V26" i="19"/>
  <c r="P6" i="19"/>
  <c r="AH36" i="19"/>
  <c r="AH6" i="19"/>
  <c r="P26" i="19"/>
  <c r="V46" i="19"/>
  <c r="V16" i="19"/>
  <c r="AH46" i="19"/>
  <c r="V36" i="19"/>
  <c r="AB46" i="19"/>
  <c r="AC12" i="1"/>
  <c r="AB36" i="19"/>
  <c r="J6" i="19"/>
  <c r="AB6" i="19"/>
  <c r="P46" i="19"/>
  <c r="P36" i="19"/>
  <c r="AB26" i="19"/>
  <c r="J36" i="19"/>
  <c r="AC60" i="1"/>
  <c r="AB14" i="19"/>
  <c r="V14" i="19"/>
  <c r="J14" i="19"/>
  <c r="AB34" i="19"/>
  <c r="V44" i="19"/>
  <c r="J44" i="19"/>
  <c r="AH34" i="19"/>
  <c r="J54" i="19"/>
  <c r="AH24" i="19"/>
  <c r="P14" i="19"/>
  <c r="P34" i="19"/>
  <c r="J24" i="19"/>
  <c r="P54" i="19"/>
  <c r="AB54" i="19"/>
  <c r="AH44" i="19"/>
  <c r="V34" i="19"/>
  <c r="V24" i="19"/>
  <c r="J34" i="19"/>
  <c r="P44" i="19"/>
  <c r="AH14" i="19"/>
  <c r="AH54" i="19"/>
  <c r="V54" i="19"/>
  <c r="AB44" i="19"/>
  <c r="AB24" i="19"/>
  <c r="P24"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<sst xmlns="http://schemas.openxmlformats.org/spreadsheetml/2006/main" count="441" uniqueCount="300">
  <si>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</si>
  <si>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</si>
  <si>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</si>
  <si>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</si>
  <si>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</si>
  <si>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</si>
  <si>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</si>
  <si>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</si>
  <si>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</si>
  <si>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</si>
  <si>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</si>
  <si>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</si>
  <si>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</si>
  <si>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</si>
  <si>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</si>
  <si>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</si>
  <si>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</si>
  <si>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</si>
  <si>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</si>
  <si>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</si>
  <si>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</si>
  <si>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</si>
  <si>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</si>
  <si>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</si>
  <si>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</si>
  <si>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</si>
  <si>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</si>
  <si>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</si>
  <si>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</si>
  <si>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</si>
  <si>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</si>
  <si>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</si>
  <si>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</si>
  <si>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</si>
  <si>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</si>
  <si>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</si>
  <si>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</si>
  <si>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</si>
  <si>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</si>
  <si>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</si>
  <si>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</si>
  <si>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</si>
  <si>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</si>
  <si>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</si>
  <si>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</si>
  <si>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</si>
  <si>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</si>
  <si>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</si>
  <si>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</si>
  <si>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</si>
  <si>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</si>
  <si>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</si>
  <si>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</si>
  <si>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</si>
  <si>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</si>
  <si>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</si>
  <si>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</si>
  <si>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</si>
  <si>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</si>
  <si>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</si>
  <si>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</si>
  <si>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</si>
  <si>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</si>
  <si>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</si>
  <si>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</si>
  <si>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</si>
  <si>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</si>
  <si>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</si>
  <si>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</si>
  <si>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</si>
  <si>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</si>
  <si>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</si>
  <si>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</si>
  <si>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</si>
  <si>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</si>
  <si>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</si>
  <si>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</si>
  <si>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</si>
  <si>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 xml:space="preserve"> GESTION DE TALENTO HUMANO</t>
  </si>
  <si>
    <t>ALCANCE:</t>
  </si>
  <si>
    <t xml:space="preserve">Gestionar el Talento Humano de la Alcaldía de Bucaramanga, desde el procedimiento de selección y vinculación, desarrollo de personal y retiro del servidor público, conforme a las disposiciones legales. </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</si>
  <si>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</si>
  <si>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</si>
  <si>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</si>
  <si>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</si>
  <si>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</si>
  <si>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Gestionar  eficientemente  el  Talento  Humano  de  la  Alcaldía  de Bucaramanga  a  través  de  políticas  y  estrategias  de  personal,  basados  en  las necesidades  identificadas  y  los  requisitos  legales  con  el  fin  de  aumentar  la  satisfacción,  bienestar  y  calidad  de  vida  de  los Servidores  Públicos impactando así en la prestación delos servicios a cargo de la entidad</t>
  </si>
  <si>
    <t xml:space="preserve">
1. Plan Anual de Vacantes y Plan de Previsión de Recursos Humanos
2. Plan Estratégico de Talento Humano
3. Plan Institucional de Capacitación
4. Plan institucional de bienestrar  e Incentivos
5. Acuerdos de gestión
6. Evalución de desempeño 
7. Plan del  Sistema de Gestión de Seguridad y Salud en el trabajo SG-SST . 
</t>
  </si>
  <si>
    <t>1. Desemepeño de las funciones de los servidores públicos de la Administración Municipal.
2. Custodia de la información.
3. Desarrollo del procedimiento de nómina.</t>
  </si>
  <si>
    <t>MATRIZ DOFA</t>
  </si>
  <si>
    <t>DEBILIDADES</t>
  </si>
  <si>
    <t>AMENAZAS</t>
  </si>
  <si>
    <t>1. Insuficiente asignación de recursos financieros para la ejecución del PIC, PBI. y otros</t>
  </si>
  <si>
    <t>1. Nuevas tecnologías en el mercado a alto costo que impiden la adquisición de las mismas.</t>
  </si>
  <si>
    <t xml:space="preserve">2. Bajo compromiso por parte de los Servidores Públicos en la participación de las capacitaciones programadas.  </t>
  </si>
  <si>
    <t>2. Alteraciones en el orden público</t>
  </si>
  <si>
    <t>3. Las evaluaciones no reflejan realmente el desempeño, competencias y habilidades  de los servidores públicos de carrera administrativa, que no  constituye un insumo para el proceso. (-).</t>
  </si>
  <si>
    <t>3. Emergencias sanitarias, que afectan la prestación directa del servicio al ciudadano.</t>
  </si>
  <si>
    <t>4. Las historias laborales de los Servidores Públicos no se encuentran digitalizadas en su totalidad.     (-)</t>
  </si>
  <si>
    <t>4. Variables externas economicas, sociales, normativas y de mercado</t>
  </si>
  <si>
    <t xml:space="preserve">5. Insuficiente espacio a nivel virtual para guardar la información escaneada de las historias laborales. (-) </t>
  </si>
  <si>
    <t>6. Demoras en la provisión de empleos vacantes de la planta de personal.</t>
  </si>
  <si>
    <t>7. Falta de evaluación de competencias directivas y gerenciales del personal directivo.</t>
  </si>
  <si>
    <t xml:space="preserve">8. Deficiencia en la infraestructura tecnológica para la atención al usuario(interno-externo) </t>
  </si>
  <si>
    <t>9. Resistencia a los procesos de gestión del cambio.</t>
  </si>
  <si>
    <t>10. Demora en el control y seguimiento a los cobro de incapacidades ante las EPS</t>
  </si>
  <si>
    <t>FORTALEZAS</t>
  </si>
  <si>
    <t>OPORTUNIDADES</t>
  </si>
  <si>
    <t>1. Talento humano capacitado, con conocimiento y experiencia para el desarrollo de las funciones</t>
  </si>
  <si>
    <t>1. Gestión con entidades del Orden Nacional y territorial para el acceso a capacitaciones optimizando recursos.</t>
  </si>
  <si>
    <t>2.Instalaciones físicas amplias para el desarrollo de las actividades y atención de los ciudadanos</t>
  </si>
  <si>
    <t>2. Convenios con entidades del orden Nacional para el fortalecimiento de la gestión administrativa.</t>
  </si>
  <si>
    <t>3. Flexibilidad en el horario de los servidores públicos para la atención a los usuarios y desarrollo de sus funciones en tiempo de emergencias sanitarias.</t>
  </si>
  <si>
    <t>3. Modelo Integrado de Planeación y Gestión que identifica las diferentes líneas de trabajo para toda la entidad.</t>
  </si>
  <si>
    <t>4. Plan de capacitación y Plan de Bienestar e incentivo concertado con los servidores públicos.</t>
  </si>
  <si>
    <t>4. Convenios con Universidades que hacen presencia en la ciudad, para la formación del Talento Humano, generando bienestar y desarrollo .</t>
  </si>
  <si>
    <t>5. Desarrollo de un plan de ruta de carrera para los servidores públicos.</t>
  </si>
  <si>
    <t>5. Migración a nuevas formas de Trabajo y Comunicación para la prestación del servicio público , generado por las condiciones de emergencias sanitarias.</t>
  </si>
  <si>
    <t>6. Proceso de Modernización de la entidad, que se adelanta para mejorar los procesos, procedimientos y la planta de personal, que responde a los nuevos dsafios de la Administración Pública.</t>
  </si>
  <si>
    <t>6. Alianzas estrategicas con entidades del orden nacional, regional y local, para el acceso a servicios para los servidores públicos y contratistas</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</si>
  <si>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</si>
  <si>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</si>
  <si>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</si>
  <si>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</si>
  <si>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</si>
  <si>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</si>
  <si>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</si>
  <si>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</si>
  <si>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</si>
  <si>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</si>
  <si>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</si>
  <si>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</si>
  <si>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</si>
  <si>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</si>
  <si>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</si>
  <si>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</si>
  <si>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</si>
  <si>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</si>
  <si>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</si>
  <si>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</si>
  <si>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</si>
  <si>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</si>
  <si>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</si>
  <si>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</si>
  <si>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</si>
  <si>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</si>
  <si>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</si>
  <si>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</si>
  <si>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</si>
  <si>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</si>
  <si>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</si>
  <si>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</si>
  <si>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</si>
  <si>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</si>
  <si>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</si>
  <si>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</si>
  <si>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</si>
  <si>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</si>
  <si>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Investigaciones disciplinarias y sanciones por entes de control</t>
  </si>
  <si>
    <t xml:space="preserve"> Insuficiente participación en los procesos de capacitación y entrenamiento a los servidores públicos para la prestación del servicio, que afecta las competencias y conocimiento interno.</t>
  </si>
  <si>
    <t>Posibilidad de afectación reputacional por investigaciones disciplinarias y sanciones de los entes de control debido al insuficiente participación en los procesos de capacitación y entrenamiento a los servidores públicos para la prestación del servicio, que afecta las competencias y conocimiento interno.</t>
  </si>
  <si>
    <t>Ejecucion y Administracion de procesos</t>
  </si>
  <si>
    <t xml:space="preserve">     El riesgo afecta la imagen de la entidad con algunos usuarios de relevancia frente al logro de los objetivos</t>
  </si>
  <si>
    <t>El Subsecretario Administrativo de talento humano verifica que dentro del Plan Institucional de Capacitación se establezcan estrategias de convocatoria que permitan promocionar de manera adecuada la formación y llegue a la población objetivo de esta para asegurar la participación de los servidores públicos de la Administración Municipal.</t>
  </si>
  <si>
    <t>Preventivo</t>
  </si>
  <si>
    <t>Manual</t>
  </si>
  <si>
    <t>Documentado</t>
  </si>
  <si>
    <t>Continua</t>
  </si>
  <si>
    <t>Con Registro</t>
  </si>
  <si>
    <t>Reducir (mitigar)</t>
  </si>
  <si>
    <t>Realizar el diseño de una estrategia de convocatoria para las capacitaciones y se defina el público objetivo acorde con la temática, para que los servidores públicos participen de la programación de las temáticas establecidas en el Plan Institucional de Capacitación de la vigencia 2024</t>
  </si>
  <si>
    <t>Profesional responsable PIC</t>
  </si>
  <si>
    <t>Investigaciones disciplinarias por entes de control.</t>
  </si>
  <si>
    <t>Incumplimiento de la ley 1712  de 2014 en lo concerniente a la información clasificada y reservada de las historias laborales de los servidores públicos.</t>
  </si>
  <si>
    <t>Posibilidad de afectación reputacional por investigaciones disciplinarias por entes de control, debido al incumplimiento de la ley 1712 de 2014 en lo concerniente a la información clasificada y reservada de las historias laborales de los servidores públicos.</t>
  </si>
  <si>
    <t>El Subsecretario Administrativo de talento humano verifica y autoriza el acceso a la información de las historias laborales de los servidores públicos a través del formato AUTORIZACIÓN REVISIÓN HOJAS DE VIDA No. F-GAT-8100-238,37-194.</t>
  </si>
  <si>
    <t>Verificar que el 100% de las solicitudes de acceso a la información de las historias laborales de los servidores públicos, cuenten con el formato AUTORIZACIÓN REVISIÓN HOJAS DE VIDA No. F-GAT-8100-238,37-194 diligenciado.</t>
  </si>
  <si>
    <t>Subsecretarío Administrativo de Talento Humano</t>
  </si>
  <si>
    <t>Económico y Reputacional</t>
  </si>
  <si>
    <t xml:space="preserve">Deficiencia en la actualización de las nuevas versiones, soporte, parametrización del software del sistema  de nómina </t>
  </si>
  <si>
    <t>Posibilidad de afectación económica y reputacional por investigaciones disciplinarias por entes de control, debido a la deficiencia en la actualización de las nuevas versiones, soporte y parametrización del software del sistema de nómina</t>
  </si>
  <si>
    <t>El Subsecretario Administrativo de talento humano verifica aleatoriamente, que los cálculos para el pago de salarios, prestaciones sociales y beneficios sean liquidados de acuerdo con las normas vigentes y convenciones sindicales de la alcaldía de Bucaramanga.</t>
  </si>
  <si>
    <t>Verificar trimestralmente la normatividad vigente frente al tema de nómina y realizar las actualizaciones que correspondan al sistema de liquidación de nómina de la entidad.</t>
  </si>
  <si>
    <t>Investigaciones disciplinarias por entes de control</t>
  </si>
  <si>
    <t xml:space="preserve">Falta de efectividad en los controles y en la aplicación de los estándares, establecidos por la entidad, para agilizar y asegurar la entrega oportuna del cargo de personal de planta. </t>
  </si>
  <si>
    <t xml:space="preserve">Posibilidad de afectación económica y reputacional por investigaciones disciplinarias por entes de control, debido a la falta de efectividad en los controles y en la aplicación de los estándares, establecidos por la entidad, para agilizar y asegurar la entrega oportuna del cargo de personal de planta. </t>
  </si>
  <si>
    <t>El Subsecretario Administrativo emite lineamientos y estándares para llevar a cabo la entrega de cargo de acuerdo con el Procedimiento para Entrega de Cargo e Informe de Gestión P-GAT-8100-170-023</t>
  </si>
  <si>
    <t>Actualizar el Procedimiento para Entrega de Cargo e Informe de Gestión P-GAT-8100-170-023 y socializarlo al personal de planta de la entidad.</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</si>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</sst>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sz val="14"/>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
      <patternFill patternType="solid">
        <fgColor theme="0"/>
        <bgColor rgb="FF000000"/>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85">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hidden="1"/>
    </xf>
    <xf numFmtId="164" fontId="1" fillId="0" borderId="2" xfId="1" applyNumberFormat="1" applyFont="1" applyBorder="1" applyAlignment="1">
      <alignment horizontal="center" vertical="center" wrapText="1"/>
    </xf>
    <xf numFmtId="0" fontId="1" fillId="3" borderId="0" xfId="0" applyFont="1" applyFill="1" applyAlignment="1">
      <alignment vertical="center" wrapText="1"/>
    </xf>
    <xf numFmtId="0" fontId="1" fillId="0" borderId="0" xfId="0" applyFont="1" applyAlignment="1">
      <alignment vertical="center" wrapText="1"/>
    </xf>
    <xf numFmtId="14" fontId="1" fillId="0" borderId="2" xfId="0" applyNumberFormat="1" applyFont="1" applyBorder="1" applyAlignment="1" applyProtection="1">
      <alignment horizontal="center" vertical="center" wrapText="1"/>
      <protection locked="0"/>
    </xf>
    <xf numFmtId="0" fontId="1" fillId="3" borderId="0" xfId="0" applyFont="1" applyFill="1" applyAlignment="1">
      <alignment wrapText="1"/>
    </xf>
    <xf numFmtId="0" fontId="1" fillId="0" borderId="0" xfId="0" applyFont="1" applyAlignment="1">
      <alignment wrapText="1"/>
    </xf>
    <xf numFmtId="0" fontId="58" fillId="17" borderId="104"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textRotation="90" wrapText="1"/>
      <protection locked="0"/>
    </xf>
    <xf numFmtId="9" fontId="1" fillId="0" borderId="2"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textRotation="90" wrapText="1"/>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6" xfId="0" applyFont="1" applyBorder="1" applyAlignment="1">
      <alignment horizontal="left" vertical="center"/>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20" borderId="99" xfId="0" applyFont="1" applyFill="1" applyBorder="1" applyAlignment="1">
      <alignment horizontal="left" vertical="center" wrapText="1" indent="1"/>
    </xf>
    <xf numFmtId="0" fontId="45" fillId="20" borderId="49" xfId="0" applyFont="1" applyFill="1" applyBorder="1" applyAlignment="1">
      <alignment horizontal="left" vertical="center" wrapText="1" indent="1"/>
    </xf>
    <xf numFmtId="0" fontId="45" fillId="20" borderId="50" xfId="0" applyFont="1" applyFill="1" applyBorder="1" applyAlignment="1">
      <alignment horizontal="left" vertical="center" wrapText="1" indent="1"/>
    </xf>
    <xf numFmtId="0" fontId="59" fillId="21" borderId="101" xfId="0" applyFont="1" applyFill="1" applyBorder="1" applyAlignment="1">
      <alignment horizontal="left" vertical="center" wrapText="1" indent="1"/>
    </xf>
    <xf numFmtId="0" fontId="59" fillId="21" borderId="102" xfId="0" applyFont="1" applyFill="1" applyBorder="1" applyAlignment="1">
      <alignment horizontal="left" vertical="center" wrapText="1" indent="1"/>
    </xf>
    <xf numFmtId="0" fontId="59" fillId="21" borderId="103" xfId="0" applyFont="1" applyFill="1" applyBorder="1" applyAlignment="1">
      <alignment horizontal="left" vertical="center" wrapText="1" indent="1"/>
    </xf>
    <xf numFmtId="0" fontId="38" fillId="18"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19" borderId="12" xfId="0" applyFont="1" applyFill="1" applyBorder="1" applyAlignment="1">
      <alignment horizontal="center" vertical="center" wrapText="1"/>
    </xf>
    <xf numFmtId="0" fontId="45" fillId="19" borderId="19" xfId="0" applyFont="1" applyFill="1" applyBorder="1" applyAlignment="1">
      <alignment horizontal="center" vertical="center" wrapText="1"/>
    </xf>
    <xf numFmtId="0" fontId="45" fillId="19" borderId="13" xfId="0" applyFont="1" applyFill="1" applyBorder="1" applyAlignment="1">
      <alignment horizontal="center" vertical="center" wrapText="1"/>
    </xf>
    <xf numFmtId="0" fontId="1" fillId="3" borderId="108"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9" xfId="0" applyFont="1" applyFill="1" applyBorder="1" applyAlignment="1">
      <alignment horizontal="left" vertical="center" wrapText="1"/>
    </xf>
    <xf numFmtId="0" fontId="66" fillId="0" borderId="110" xfId="0" applyFont="1" applyBorder="1" applyAlignment="1">
      <alignment horizontal="left" vertical="center" wrapText="1"/>
    </xf>
    <xf numFmtId="0" fontId="66" fillId="0" borderId="38" xfId="0" applyFont="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66" fillId="3" borderId="37" xfId="0" applyFont="1" applyFill="1" applyBorder="1" applyAlignment="1">
      <alignment horizontal="left" wrapText="1"/>
    </xf>
    <xf numFmtId="0" fontId="66" fillId="3" borderId="33" xfId="0" applyFont="1" applyFill="1" applyBorder="1" applyAlignment="1">
      <alignment horizontal="left" wrapText="1"/>
    </xf>
    <xf numFmtId="0" fontId="66" fillId="3" borderId="38" xfId="0" applyFont="1" applyFill="1" applyBorder="1" applyAlignment="1">
      <alignment horizontal="left" wrapText="1"/>
    </xf>
    <xf numFmtId="0" fontId="1" fillId="0" borderId="110" xfId="0" applyFont="1" applyBorder="1" applyAlignment="1">
      <alignment horizontal="left" vertical="center" wrapText="1"/>
    </xf>
    <xf numFmtId="0" fontId="1" fillId="0" borderId="38"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1" fillId="3" borderId="108" xfId="0" applyFont="1" applyFill="1" applyBorder="1" applyAlignment="1">
      <alignment horizontal="left" vertical="center"/>
    </xf>
    <xf numFmtId="0" fontId="1" fillId="3" borderId="79" xfId="0" applyFont="1" applyFill="1" applyBorder="1" applyAlignment="1">
      <alignment horizontal="left" vertical="center"/>
    </xf>
    <xf numFmtId="0" fontId="1" fillId="3" borderId="109" xfId="0" applyFont="1" applyFill="1" applyBorder="1" applyAlignment="1">
      <alignment horizontal="left" vertical="center"/>
    </xf>
    <xf numFmtId="0" fontId="66" fillId="0" borderId="110" xfId="0" applyFont="1" applyBorder="1" applyAlignment="1">
      <alignment horizontal="left" vertical="center"/>
    </xf>
    <xf numFmtId="0" fontId="66" fillId="0" borderId="38" xfId="0" applyFont="1" applyBorder="1" applyAlignment="1">
      <alignment horizontal="left" vertical="center"/>
    </xf>
    <xf numFmtId="0" fontId="66" fillId="0" borderId="108" xfId="0" applyFont="1" applyBorder="1" applyAlignment="1">
      <alignment horizontal="left" vertical="center"/>
    </xf>
    <xf numFmtId="0" fontId="66" fillId="0" borderId="109"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11" xfId="0" applyFont="1" applyBorder="1" applyAlignment="1">
      <alignment horizontal="left" wrapText="1"/>
    </xf>
    <xf numFmtId="0" fontId="66" fillId="0" borderId="41" xfId="0" applyFont="1" applyBorder="1" applyAlignment="1">
      <alignment horizontal="left" wrapText="1"/>
    </xf>
    <xf numFmtId="0" fontId="45" fillId="19" borderId="14" xfId="0" applyFont="1" applyFill="1" applyBorder="1" applyAlignment="1">
      <alignment horizontal="center" vertical="center" wrapText="1"/>
    </xf>
    <xf numFmtId="0" fontId="45" fillId="19" borderId="0" xfId="0" applyFont="1" applyFill="1" applyAlignment="1">
      <alignment horizontal="center" vertical="center" wrapText="1"/>
    </xf>
    <xf numFmtId="0" fontId="45" fillId="19" borderId="35" xfId="0" applyFont="1" applyFill="1" applyBorder="1" applyAlignment="1">
      <alignment horizontal="center" vertical="center" wrapText="1"/>
    </xf>
    <xf numFmtId="0" fontId="45" fillId="19"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6" fillId="0" borderId="98" xfId="0" applyFont="1" applyBorder="1" applyAlignment="1">
      <alignment horizontal="left" wrapText="1"/>
    </xf>
    <xf numFmtId="0" fontId="66" fillId="0" borderId="106" xfId="0" applyFont="1" applyBorder="1" applyAlignment="1">
      <alignment horizontal="left" wrapText="1"/>
    </xf>
    <xf numFmtId="0" fontId="1" fillId="0" borderId="37" xfId="0" applyFont="1" applyBorder="1" applyAlignment="1">
      <alignment horizontal="left" wrapText="1"/>
    </xf>
    <xf numFmtId="0" fontId="1" fillId="0" borderId="33" xfId="0" applyFont="1" applyBorder="1" applyAlignment="1">
      <alignment horizontal="left" wrapText="1"/>
    </xf>
    <xf numFmtId="0" fontId="1" fillId="0" borderId="38" xfId="0" applyFont="1" applyBorder="1" applyAlignment="1">
      <alignment horizontal="left" wrapText="1"/>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7" xfId="0" applyFont="1" applyBorder="1" applyAlignment="1">
      <alignment horizontal="left" wrapText="1"/>
    </xf>
    <xf numFmtId="0" fontId="66" fillId="0" borderId="38" xfId="0" applyFont="1" applyBorder="1" applyAlignment="1">
      <alignment horizontal="left" wrapText="1"/>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70" fillId="0" borderId="4" xfId="0" applyFont="1" applyBorder="1" applyAlignment="1" applyProtection="1">
      <alignment horizontal="center" vertical="center"/>
      <protection locked="0"/>
    </xf>
    <xf numFmtId="0" fontId="70" fillId="0" borderId="8" xfId="0" applyFont="1" applyBorder="1" applyAlignment="1" applyProtection="1">
      <alignment horizontal="center" vertical="center"/>
      <protection locked="0"/>
    </xf>
    <xf numFmtId="0" fontId="70"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68"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6" xfId="0" applyFont="1" applyFill="1" applyBorder="1" applyAlignment="1">
      <alignment horizontal="left" vertical="center"/>
    </xf>
    <xf numFmtId="0" fontId="69" fillId="2" borderId="7" xfId="0" applyFont="1" applyFill="1" applyBorder="1" applyAlignment="1">
      <alignment horizontal="left" vertical="center"/>
    </xf>
    <xf numFmtId="0" fontId="54"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0" fontId="1" fillId="3" borderId="0" xfId="0" applyFont="1" applyFill="1" applyAlignment="1">
      <alignment horizontal="left" vertical="center"/>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14" fontId="1" fillId="3" borderId="2" xfId="0" applyNumberFormat="1" applyFont="1" applyFill="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92">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CC4465A2-BC85-4EB6-AA16-B94AE4C3B2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16" zoomScale="120" zoomScaleNormal="120" workbookViewId="0">
      <selection activeCell="E46" sqref="E46:F46"/>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193" t="s">
        <v>0</v>
      </c>
      <c r="C2" s="194"/>
      <c r="D2" s="194"/>
      <c r="E2" s="194"/>
      <c r="F2" s="194"/>
      <c r="G2" s="194"/>
      <c r="H2" s="195"/>
    </row>
    <row r="3" spans="1:8" x14ac:dyDescent="0.25">
      <c r="B3" s="116"/>
      <c r="C3" s="117"/>
      <c r="D3" s="117"/>
      <c r="E3" s="117"/>
      <c r="F3" s="117"/>
      <c r="G3" s="117"/>
      <c r="H3" s="118"/>
    </row>
    <row r="4" spans="1:8" ht="63" customHeight="1" x14ac:dyDescent="0.25">
      <c r="B4" s="196" t="s">
        <v>1</v>
      </c>
      <c r="C4" s="197"/>
      <c r="D4" s="197"/>
      <c r="E4" s="197"/>
      <c r="F4" s="197"/>
      <c r="G4" s="197"/>
      <c r="H4" s="198"/>
    </row>
    <row r="5" spans="1:8" ht="63" customHeight="1" x14ac:dyDescent="0.25">
      <c r="B5" s="199"/>
      <c r="C5" s="200"/>
      <c r="D5" s="200"/>
      <c r="E5" s="200"/>
      <c r="F5" s="200"/>
      <c r="G5" s="200"/>
      <c r="H5" s="201"/>
    </row>
    <row r="6" spans="1:8" ht="16.5" x14ac:dyDescent="0.25">
      <c r="A6" s="119"/>
      <c r="B6" s="202" t="s">
        <v>2</v>
      </c>
      <c r="C6" s="203"/>
      <c r="D6" s="203"/>
      <c r="E6" s="203"/>
      <c r="F6" s="203"/>
      <c r="G6" s="203"/>
      <c r="H6" s="204"/>
    </row>
    <row r="7" spans="1:8" ht="95.25" customHeight="1" x14ac:dyDescent="0.25">
      <c r="A7" s="119"/>
      <c r="B7" s="205" t="s">
        <v>3</v>
      </c>
      <c r="C7" s="205"/>
      <c r="D7" s="205"/>
      <c r="E7" s="205"/>
      <c r="F7" s="205"/>
      <c r="G7" s="205"/>
      <c r="H7" s="206"/>
    </row>
    <row r="8" spans="1:8" ht="16.5" x14ac:dyDescent="0.25">
      <c r="A8" s="119"/>
      <c r="B8" s="120"/>
      <c r="C8" s="121"/>
      <c r="D8" s="121"/>
      <c r="E8" s="121"/>
      <c r="F8" s="121"/>
      <c r="G8" s="121"/>
      <c r="H8" s="122"/>
    </row>
    <row r="9" spans="1:8" ht="16.5" customHeight="1" x14ac:dyDescent="0.25">
      <c r="A9" s="119"/>
      <c r="B9" s="207" t="s">
        <v>4</v>
      </c>
      <c r="C9" s="207"/>
      <c r="D9" s="207"/>
      <c r="E9" s="207"/>
      <c r="F9" s="207"/>
      <c r="G9" s="207"/>
      <c r="H9" s="208"/>
    </row>
    <row r="10" spans="1:8" ht="16.5" customHeight="1" x14ac:dyDescent="0.25">
      <c r="A10" s="119"/>
      <c r="B10" s="207"/>
      <c r="C10" s="207"/>
      <c r="D10" s="207"/>
      <c r="E10" s="207"/>
      <c r="F10" s="207"/>
      <c r="G10" s="207"/>
      <c r="H10" s="208"/>
    </row>
    <row r="11" spans="1:8" ht="11.65" customHeight="1" x14ac:dyDescent="0.25">
      <c r="A11" s="119"/>
      <c r="B11" s="207"/>
      <c r="C11" s="207"/>
      <c r="D11" s="207"/>
      <c r="E11" s="207"/>
      <c r="F11" s="207"/>
      <c r="G11" s="207"/>
      <c r="H11" s="208"/>
    </row>
    <row r="12" spans="1:8" ht="11.65" customHeight="1" thickBot="1" x14ac:dyDescent="0.3">
      <c r="A12" s="119"/>
      <c r="B12" s="123"/>
      <c r="C12" s="123"/>
      <c r="D12" s="123"/>
      <c r="E12" s="123"/>
      <c r="F12" s="123"/>
      <c r="G12" s="123"/>
      <c r="H12" s="124"/>
    </row>
    <row r="13" spans="1:8" ht="15.4" customHeight="1" thickTop="1" x14ac:dyDescent="0.25">
      <c r="A13" s="119"/>
      <c r="B13" s="123"/>
      <c r="C13" s="189" t="s">
        <v>5</v>
      </c>
      <c r="D13" s="190"/>
      <c r="E13" s="191" t="s">
        <v>6</v>
      </c>
      <c r="F13" s="192"/>
      <c r="G13" s="123"/>
      <c r="H13" s="124"/>
    </row>
    <row r="14" spans="1:8" ht="11.65" customHeight="1" x14ac:dyDescent="0.25">
      <c r="A14" s="119"/>
      <c r="B14" s="123"/>
      <c r="C14" s="209" t="s">
        <v>7</v>
      </c>
      <c r="D14" s="210"/>
      <c r="E14" s="211" t="s">
        <v>8</v>
      </c>
      <c r="F14" s="212"/>
      <c r="G14" s="123"/>
      <c r="H14" s="124"/>
    </row>
    <row r="15" spans="1:8" ht="11.65" customHeight="1" x14ac:dyDescent="0.25">
      <c r="A15" s="119"/>
      <c r="B15" s="123"/>
      <c r="C15" s="209" t="s">
        <v>9</v>
      </c>
      <c r="D15" s="210"/>
      <c r="E15" s="211" t="s">
        <v>10</v>
      </c>
      <c r="F15" s="212"/>
      <c r="G15" s="123"/>
      <c r="H15" s="124"/>
    </row>
    <row r="16" spans="1:8" ht="11.65" customHeight="1" x14ac:dyDescent="0.25">
      <c r="A16" s="119"/>
      <c r="B16" s="123"/>
      <c r="C16" s="209" t="s">
        <v>11</v>
      </c>
      <c r="D16" s="210"/>
      <c r="E16" s="211" t="s">
        <v>12</v>
      </c>
      <c r="F16" s="212"/>
      <c r="G16" s="123"/>
      <c r="H16" s="124"/>
    </row>
    <row r="17" spans="1:8" ht="13.5" customHeight="1" x14ac:dyDescent="0.25">
      <c r="A17" s="119"/>
      <c r="B17" s="123"/>
      <c r="C17" s="209" t="s">
        <v>13</v>
      </c>
      <c r="D17" s="210"/>
      <c r="E17" s="211" t="s">
        <v>14</v>
      </c>
      <c r="F17" s="212"/>
      <c r="G17" s="123"/>
      <c r="H17" s="125"/>
    </row>
    <row r="18" spans="1:8" ht="12.4" customHeight="1" x14ac:dyDescent="0.25">
      <c r="A18" s="119"/>
      <c r="B18" s="123"/>
      <c r="C18" s="209" t="s">
        <v>15</v>
      </c>
      <c r="D18" s="210"/>
      <c r="E18" s="216" t="s">
        <v>16</v>
      </c>
      <c r="F18" s="212"/>
      <c r="G18" s="123"/>
      <c r="H18" s="124"/>
    </row>
    <row r="19" spans="1:8" ht="24" customHeight="1" thickBot="1" x14ac:dyDescent="0.3">
      <c r="A19" s="119"/>
      <c r="B19" s="123"/>
      <c r="C19" s="217" t="s">
        <v>17</v>
      </c>
      <c r="D19" s="218"/>
      <c r="E19" s="219" t="s">
        <v>18</v>
      </c>
      <c r="F19" s="220"/>
      <c r="G19" s="123"/>
      <c r="H19" s="124"/>
    </row>
    <row r="20" spans="1:8" ht="11.65" customHeight="1" thickTop="1" x14ac:dyDescent="0.25">
      <c r="A20" s="119"/>
      <c r="B20" s="123"/>
      <c r="C20" s="126"/>
      <c r="D20" s="126"/>
      <c r="E20" s="126"/>
      <c r="F20" s="126"/>
      <c r="G20" s="123"/>
      <c r="H20" s="124"/>
    </row>
    <row r="21" spans="1:8" ht="27.4" customHeight="1" thickBot="1" x14ac:dyDescent="0.3">
      <c r="A21" s="119"/>
      <c r="B21" s="221" t="s">
        <v>19</v>
      </c>
      <c r="C21" s="222"/>
      <c r="D21" s="222"/>
      <c r="E21" s="222"/>
      <c r="F21" s="222"/>
      <c r="G21" s="222"/>
      <c r="H21" s="223"/>
    </row>
    <row r="22" spans="1:8" ht="15.75" thickTop="1" x14ac:dyDescent="0.25">
      <c r="A22" s="119"/>
      <c r="B22" s="127"/>
      <c r="C22" s="224" t="s">
        <v>5</v>
      </c>
      <c r="D22" s="190"/>
      <c r="E22" s="191" t="s">
        <v>6</v>
      </c>
      <c r="F22" s="192"/>
      <c r="G22" s="126"/>
      <c r="H22" s="128"/>
    </row>
    <row r="23" spans="1:8" ht="13.5" customHeight="1" x14ac:dyDescent="0.25">
      <c r="A23" s="119"/>
      <c r="B23" s="129"/>
      <c r="C23" s="225" t="s">
        <v>7</v>
      </c>
      <c r="D23" s="226"/>
      <c r="E23" s="227" t="s">
        <v>8</v>
      </c>
      <c r="F23" s="228"/>
      <c r="G23" s="130"/>
      <c r="H23" s="131"/>
    </row>
    <row r="24" spans="1:8" ht="13.5" customHeight="1" x14ac:dyDescent="0.25">
      <c r="A24" s="119"/>
      <c r="B24" s="129"/>
      <c r="C24" s="213" t="s">
        <v>20</v>
      </c>
      <c r="D24" s="214"/>
      <c r="E24" s="215" t="s">
        <v>14</v>
      </c>
      <c r="F24" s="212"/>
      <c r="G24" s="130"/>
      <c r="H24" s="131"/>
    </row>
    <row r="25" spans="1:8" ht="13.5" customHeight="1" x14ac:dyDescent="0.25">
      <c r="A25" s="119"/>
      <c r="B25" s="129"/>
      <c r="C25" s="213" t="s">
        <v>9</v>
      </c>
      <c r="D25" s="214"/>
      <c r="E25" s="215" t="s">
        <v>10</v>
      </c>
      <c r="F25" s="212"/>
      <c r="G25" s="130"/>
      <c r="H25" s="131"/>
    </row>
    <row r="26" spans="1:8" ht="22.9" customHeight="1" x14ac:dyDescent="0.25">
      <c r="A26" s="119"/>
      <c r="B26" s="129"/>
      <c r="C26" s="213" t="s">
        <v>21</v>
      </c>
      <c r="D26" s="214"/>
      <c r="E26" s="229" t="s">
        <v>22</v>
      </c>
      <c r="F26" s="230"/>
      <c r="G26" s="130"/>
      <c r="H26" s="131"/>
    </row>
    <row r="27" spans="1:8" ht="69.75" customHeight="1" x14ac:dyDescent="0.25">
      <c r="A27" s="119"/>
      <c r="B27" s="129"/>
      <c r="C27" s="231" t="s">
        <v>23</v>
      </c>
      <c r="D27" s="232"/>
      <c r="E27" s="233" t="s">
        <v>24</v>
      </c>
      <c r="F27" s="234"/>
      <c r="G27" s="130"/>
      <c r="H27" s="132"/>
    </row>
    <row r="28" spans="1:8" ht="34.5" customHeight="1" x14ac:dyDescent="0.25">
      <c r="B28" s="133"/>
      <c r="C28" s="235" t="s">
        <v>25</v>
      </c>
      <c r="D28" s="232"/>
      <c r="E28" s="233" t="s">
        <v>26</v>
      </c>
      <c r="F28" s="234"/>
      <c r="G28" s="130"/>
      <c r="H28" s="132"/>
    </row>
    <row r="29" spans="1:8" ht="27.75" customHeight="1" x14ac:dyDescent="0.25">
      <c r="B29" s="133"/>
      <c r="C29" s="235" t="s">
        <v>27</v>
      </c>
      <c r="D29" s="232"/>
      <c r="E29" s="233" t="s">
        <v>28</v>
      </c>
      <c r="F29" s="234"/>
      <c r="G29" s="130"/>
      <c r="H29" s="132"/>
    </row>
    <row r="30" spans="1:8" ht="28.5" customHeight="1" x14ac:dyDescent="0.25">
      <c r="B30" s="133"/>
      <c r="C30" s="235" t="s">
        <v>29</v>
      </c>
      <c r="D30" s="232"/>
      <c r="E30" s="233" t="s">
        <v>30</v>
      </c>
      <c r="F30" s="234"/>
      <c r="G30" s="130"/>
      <c r="H30" s="132"/>
    </row>
    <row r="31" spans="1:8" ht="72.75" customHeight="1" x14ac:dyDescent="0.25">
      <c r="B31" s="133"/>
      <c r="C31" s="235" t="s">
        <v>31</v>
      </c>
      <c r="D31" s="232"/>
      <c r="E31" s="233" t="s">
        <v>32</v>
      </c>
      <c r="F31" s="234"/>
      <c r="G31" s="130"/>
      <c r="H31" s="132"/>
    </row>
    <row r="32" spans="1:8" ht="64.5" customHeight="1" x14ac:dyDescent="0.25">
      <c r="B32" s="133"/>
      <c r="C32" s="235" t="s">
        <v>33</v>
      </c>
      <c r="D32" s="232"/>
      <c r="E32" s="233" t="s">
        <v>34</v>
      </c>
      <c r="F32" s="234"/>
      <c r="G32" s="130"/>
      <c r="H32" s="132"/>
    </row>
    <row r="33" spans="2:8" ht="71.25" customHeight="1" x14ac:dyDescent="0.25">
      <c r="B33" s="133"/>
      <c r="C33" s="236" t="s">
        <v>35</v>
      </c>
      <c r="D33" s="231"/>
      <c r="E33" s="233" t="s">
        <v>36</v>
      </c>
      <c r="F33" s="234"/>
      <c r="G33" s="130"/>
      <c r="H33" s="132"/>
    </row>
    <row r="34" spans="2:8" ht="55.5" customHeight="1" x14ac:dyDescent="0.25">
      <c r="B34" s="133"/>
      <c r="C34" s="236" t="s">
        <v>37</v>
      </c>
      <c r="D34" s="231"/>
      <c r="E34" s="233" t="s">
        <v>38</v>
      </c>
      <c r="F34" s="234"/>
      <c r="G34" s="130"/>
      <c r="H34" s="132"/>
    </row>
    <row r="35" spans="2:8" ht="42" customHeight="1" x14ac:dyDescent="0.25">
      <c r="B35" s="133"/>
      <c r="C35" s="236" t="s">
        <v>39</v>
      </c>
      <c r="D35" s="231"/>
      <c r="E35" s="233" t="s">
        <v>40</v>
      </c>
      <c r="F35" s="234"/>
      <c r="G35" s="130"/>
      <c r="H35" s="132"/>
    </row>
    <row r="36" spans="2:8" ht="59.25" customHeight="1" x14ac:dyDescent="0.25">
      <c r="B36" s="133"/>
      <c r="C36" s="236" t="s">
        <v>41</v>
      </c>
      <c r="D36" s="231"/>
      <c r="E36" s="233" t="s">
        <v>42</v>
      </c>
      <c r="F36" s="234"/>
      <c r="G36" s="130"/>
      <c r="H36" s="132"/>
    </row>
    <row r="37" spans="2:8" ht="23.25" customHeight="1" x14ac:dyDescent="0.25">
      <c r="B37" s="133"/>
      <c r="C37" s="236" t="s">
        <v>43</v>
      </c>
      <c r="D37" s="231"/>
      <c r="E37" s="233" t="s">
        <v>44</v>
      </c>
      <c r="F37" s="234"/>
      <c r="G37" s="130"/>
      <c r="H37" s="132"/>
    </row>
    <row r="38" spans="2:8" ht="30.75" customHeight="1" x14ac:dyDescent="0.25">
      <c r="B38" s="133"/>
      <c r="C38" s="236" t="s">
        <v>45</v>
      </c>
      <c r="D38" s="231"/>
      <c r="E38" s="233" t="s">
        <v>46</v>
      </c>
      <c r="F38" s="234"/>
      <c r="G38" s="130"/>
      <c r="H38" s="132"/>
    </row>
    <row r="39" spans="2:8" ht="35.25" customHeight="1" x14ac:dyDescent="0.25">
      <c r="B39" s="133"/>
      <c r="C39" s="236" t="s">
        <v>45</v>
      </c>
      <c r="D39" s="231"/>
      <c r="E39" s="233" t="s">
        <v>46</v>
      </c>
      <c r="F39" s="234"/>
      <c r="G39" s="130"/>
      <c r="H39" s="132"/>
    </row>
    <row r="40" spans="2:8" ht="33" customHeight="1" x14ac:dyDescent="0.25">
      <c r="B40" s="133"/>
      <c r="C40" s="236" t="s">
        <v>47</v>
      </c>
      <c r="D40" s="231"/>
      <c r="E40" s="233" t="s">
        <v>48</v>
      </c>
      <c r="F40" s="234"/>
      <c r="G40" s="130"/>
      <c r="H40" s="132"/>
    </row>
    <row r="41" spans="2:8" ht="30" customHeight="1" x14ac:dyDescent="0.25">
      <c r="B41" s="133"/>
      <c r="C41" s="236" t="s">
        <v>49</v>
      </c>
      <c r="D41" s="231"/>
      <c r="E41" s="233" t="s">
        <v>50</v>
      </c>
      <c r="F41" s="234"/>
      <c r="G41" s="130"/>
      <c r="H41" s="132"/>
    </row>
    <row r="42" spans="2:8" ht="35.25" customHeight="1" x14ac:dyDescent="0.25">
      <c r="B42" s="133"/>
      <c r="C42" s="236" t="s">
        <v>51</v>
      </c>
      <c r="D42" s="231"/>
      <c r="E42" s="233" t="s">
        <v>52</v>
      </c>
      <c r="F42" s="234"/>
      <c r="G42" s="130"/>
      <c r="H42" s="132"/>
    </row>
    <row r="43" spans="2:8" ht="31.5" customHeight="1" x14ac:dyDescent="0.25">
      <c r="B43" s="133"/>
      <c r="C43" s="236" t="s">
        <v>53</v>
      </c>
      <c r="D43" s="231"/>
      <c r="E43" s="233" t="s">
        <v>54</v>
      </c>
      <c r="F43" s="234"/>
      <c r="G43" s="130"/>
      <c r="H43" s="132"/>
    </row>
    <row r="44" spans="2:8" ht="54" customHeight="1" x14ac:dyDescent="0.25">
      <c r="B44" s="133"/>
      <c r="C44" s="236" t="s">
        <v>55</v>
      </c>
      <c r="D44" s="231"/>
      <c r="E44" s="233" t="s">
        <v>56</v>
      </c>
      <c r="F44" s="234"/>
      <c r="G44" s="130"/>
      <c r="H44" s="132"/>
    </row>
    <row r="45" spans="2:8" ht="59.25" customHeight="1" x14ac:dyDescent="0.25">
      <c r="B45" s="133"/>
      <c r="C45" s="236" t="s">
        <v>57</v>
      </c>
      <c r="D45" s="231"/>
      <c r="E45" s="233" t="s">
        <v>58</v>
      </c>
      <c r="F45" s="234"/>
      <c r="G45" s="130"/>
      <c r="H45" s="132"/>
    </row>
    <row r="46" spans="2:8" ht="84" customHeight="1" x14ac:dyDescent="0.25">
      <c r="B46" s="133"/>
      <c r="C46" s="236" t="s">
        <v>59</v>
      </c>
      <c r="D46" s="231"/>
      <c r="E46" s="233" t="s">
        <v>60</v>
      </c>
      <c r="F46" s="234"/>
      <c r="G46" s="130"/>
      <c r="H46" s="132"/>
    </row>
    <row r="47" spans="2:8" ht="82.5" customHeight="1" x14ac:dyDescent="0.25">
      <c r="B47" s="133"/>
      <c r="C47" s="236" t="s">
        <v>61</v>
      </c>
      <c r="D47" s="231"/>
      <c r="E47" s="233" t="s">
        <v>62</v>
      </c>
      <c r="F47" s="234"/>
      <c r="G47" s="130"/>
      <c r="H47" s="132"/>
    </row>
    <row r="48" spans="2:8" ht="46.5" customHeight="1" thickBot="1" x14ac:dyDescent="0.3">
      <c r="B48" s="133"/>
      <c r="C48" s="237"/>
      <c r="D48" s="238"/>
      <c r="E48" s="239"/>
      <c r="F48" s="240"/>
      <c r="G48" s="130"/>
      <c r="H48" s="132"/>
    </row>
    <row r="49" spans="2:8" ht="6.75" customHeight="1" thickTop="1" x14ac:dyDescent="0.25">
      <c r="B49" s="133"/>
      <c r="C49" s="134"/>
      <c r="D49" s="134"/>
      <c r="E49" s="135"/>
      <c r="F49" s="135"/>
      <c r="G49" s="130"/>
      <c r="H49" s="132"/>
    </row>
    <row r="50" spans="2:8" x14ac:dyDescent="0.25">
      <c r="B50" s="133"/>
      <c r="C50" s="136"/>
      <c r="D50" s="136"/>
      <c r="E50" s="136"/>
      <c r="F50" s="136"/>
      <c r="G50" s="130"/>
      <c r="H50" s="132"/>
    </row>
    <row r="51" spans="2:8" ht="21" customHeight="1" x14ac:dyDescent="0.25">
      <c r="B51" s="137" t="s">
        <v>63</v>
      </c>
      <c r="C51" s="136"/>
      <c r="D51" s="136"/>
      <c r="E51" s="136"/>
      <c r="F51" s="136"/>
      <c r="G51" s="136"/>
      <c r="H51" s="138"/>
    </row>
    <row r="52" spans="2:8" ht="20.25" customHeight="1" x14ac:dyDescent="0.25">
      <c r="B52" s="137" t="s">
        <v>64</v>
      </c>
      <c r="C52" s="136"/>
      <c r="D52" s="136"/>
      <c r="E52" s="136"/>
      <c r="F52" s="136"/>
      <c r="G52" s="136"/>
      <c r="H52" s="138"/>
    </row>
    <row r="53" spans="2:8" ht="20.25" customHeight="1" x14ac:dyDescent="0.25">
      <c r="B53" s="137" t="s">
        <v>65</v>
      </c>
      <c r="C53" s="136"/>
      <c r="D53" s="136"/>
      <c r="E53" s="136"/>
      <c r="F53" s="136"/>
      <c r="G53" s="136"/>
      <c r="H53" s="138"/>
    </row>
    <row r="54" spans="2:8" ht="20.25" customHeight="1" x14ac:dyDescent="0.25">
      <c r="B54" s="137" t="s">
        <v>66</v>
      </c>
      <c r="C54" s="136"/>
      <c r="D54" s="136"/>
      <c r="E54" s="136"/>
      <c r="F54" s="136"/>
      <c r="G54" s="136"/>
      <c r="H54" s="138"/>
    </row>
    <row r="55" spans="2:8" ht="14.65" customHeight="1" x14ac:dyDescent="0.25">
      <c r="B55" s="137" t="s">
        <v>67</v>
      </c>
      <c r="C55" s="136"/>
      <c r="D55" s="136"/>
      <c r="E55" s="136"/>
      <c r="F55" s="136"/>
      <c r="G55" s="136"/>
      <c r="H55" s="138"/>
    </row>
    <row r="56" spans="2:8" ht="15.75" thickBot="1" x14ac:dyDescent="0.3">
      <c r="B56" s="139"/>
      <c r="C56" s="140"/>
      <c r="D56" s="140"/>
      <c r="E56" s="140"/>
      <c r="F56" s="140"/>
      <c r="G56" s="140"/>
      <c r="H56" s="141"/>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164</v>
      </c>
    </row>
    <row r="4" spans="1:1" x14ac:dyDescent="0.2">
      <c r="A4" s="9" t="s">
        <v>264</v>
      </c>
    </row>
    <row r="5" spans="1:1" x14ac:dyDescent="0.2">
      <c r="A5" s="9" t="s">
        <v>266</v>
      </c>
    </row>
    <row r="6" spans="1:1" x14ac:dyDescent="0.2">
      <c r="A6" s="9" t="s">
        <v>268</v>
      </c>
    </row>
    <row r="7" spans="1:1" x14ac:dyDescent="0.2">
      <c r="A7" s="9" t="s">
        <v>165</v>
      </c>
    </row>
    <row r="8" spans="1:1" x14ac:dyDescent="0.2">
      <c r="A8" s="9" t="s">
        <v>166</v>
      </c>
    </row>
    <row r="9" spans="1:1" x14ac:dyDescent="0.2">
      <c r="A9" s="9" t="s">
        <v>274</v>
      </c>
    </row>
    <row r="10" spans="1:1" x14ac:dyDescent="0.2">
      <c r="A10" s="9" t="s">
        <v>167</v>
      </c>
    </row>
    <row r="11" spans="1:1" x14ac:dyDescent="0.2">
      <c r="A11" s="9" t="s">
        <v>277</v>
      </c>
    </row>
    <row r="12" spans="1:1" x14ac:dyDescent="0.2">
      <c r="A12" s="9" t="s">
        <v>296</v>
      </c>
    </row>
    <row r="13" spans="1:1" x14ac:dyDescent="0.2">
      <c r="A13" s="9" t="s">
        <v>297</v>
      </c>
    </row>
    <row r="14" spans="1:1" x14ac:dyDescent="0.2">
      <c r="A14" s="9" t="s">
        <v>298</v>
      </c>
    </row>
    <row r="16" spans="1:1" x14ac:dyDescent="0.2">
      <c r="A16" s="9" t="s">
        <v>299</v>
      </c>
    </row>
    <row r="17" spans="1:1" x14ac:dyDescent="0.2">
      <c r="A17" s="9" t="s">
        <v>283</v>
      </c>
    </row>
    <row r="18" spans="1:1" x14ac:dyDescent="0.2">
      <c r="A18" s="9" t="s">
        <v>285</v>
      </c>
    </row>
    <row r="20" spans="1:1" x14ac:dyDescent="0.2">
      <c r="A20" s="9" t="s">
        <v>288</v>
      </c>
    </row>
    <row r="21" spans="1:1" x14ac:dyDescent="0.2">
      <c r="A21" s="9" t="s">
        <v>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1896-0C4A-4DC0-BD3D-A2D7D25A27E5}">
  <sheetPr>
    <tabColor theme="6" tint="0.39997558519241921"/>
  </sheetPr>
  <dimension ref="B1:AZ42"/>
  <sheetViews>
    <sheetView showGridLines="0" topLeftCell="A49" zoomScale="110" zoomScaleNormal="110" workbookViewId="0"/>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2" t="s">
        <v>68</v>
      </c>
    </row>
    <row r="2" spans="2:52" ht="18" customHeight="1" thickBot="1" x14ac:dyDescent="0.3">
      <c r="B2" s="246"/>
      <c r="C2" s="249" t="s">
        <v>69</v>
      </c>
      <c r="D2" s="250"/>
      <c r="E2" s="250"/>
      <c r="F2" s="143" t="s">
        <v>70</v>
      </c>
      <c r="AZ2" s="142" t="s">
        <v>71</v>
      </c>
    </row>
    <row r="3" spans="2:52" ht="18" customHeight="1" thickBot="1" x14ac:dyDescent="0.3">
      <c r="B3" s="247"/>
      <c r="C3" s="251"/>
      <c r="D3" s="252"/>
      <c r="E3" s="252"/>
      <c r="F3" s="144" t="s">
        <v>72</v>
      </c>
      <c r="AZ3" s="142" t="s">
        <v>73</v>
      </c>
    </row>
    <row r="4" spans="2:52" ht="18" customHeight="1" thickBot="1" x14ac:dyDescent="0.3">
      <c r="B4" s="247"/>
      <c r="C4" s="251"/>
      <c r="D4" s="252"/>
      <c r="E4" s="252"/>
      <c r="F4" s="144" t="s">
        <v>74</v>
      </c>
      <c r="AZ4" s="142" t="s">
        <v>75</v>
      </c>
    </row>
    <row r="5" spans="2:52" ht="18" customHeight="1" thickBot="1" x14ac:dyDescent="0.3">
      <c r="B5" s="248"/>
      <c r="C5" s="253"/>
      <c r="D5" s="254"/>
      <c r="E5" s="254"/>
      <c r="F5" s="144" t="s">
        <v>76</v>
      </c>
      <c r="AZ5" s="145"/>
    </row>
    <row r="6" spans="2:52" ht="18" customHeight="1" thickBot="1" x14ac:dyDescent="0.3">
      <c r="B6" s="146"/>
      <c r="C6" s="147"/>
      <c r="D6" s="147"/>
      <c r="E6" s="147"/>
      <c r="F6" s="148"/>
      <c r="AZ6" s="145"/>
    </row>
    <row r="7" spans="2:52" ht="33.4" customHeight="1" x14ac:dyDescent="0.25">
      <c r="B7" s="149" t="s">
        <v>77</v>
      </c>
      <c r="C7" s="255" t="s">
        <v>78</v>
      </c>
      <c r="D7" s="256"/>
      <c r="E7" s="256"/>
      <c r="F7" s="257"/>
      <c r="AZ7" s="145"/>
    </row>
    <row r="8" spans="2:52" ht="49.5" customHeight="1" thickBot="1" x14ac:dyDescent="0.3">
      <c r="B8" s="150" t="s">
        <v>79</v>
      </c>
      <c r="C8" s="258" t="s">
        <v>80</v>
      </c>
      <c r="D8" s="259"/>
      <c r="E8" s="259"/>
      <c r="F8" s="260"/>
      <c r="AZ8" s="145"/>
    </row>
    <row r="9" spans="2:52" ht="16.5" thickBot="1" x14ac:dyDescent="0.3">
      <c r="B9" s="261"/>
      <c r="C9" s="261"/>
      <c r="D9" s="261"/>
      <c r="E9" s="261"/>
      <c r="F9" s="261"/>
    </row>
    <row r="10" spans="2:52" ht="15.6" customHeight="1" thickBot="1" x14ac:dyDescent="0.3">
      <c r="B10" s="262" t="s">
        <v>69</v>
      </c>
      <c r="C10" s="263"/>
      <c r="D10" s="263"/>
      <c r="E10" s="263"/>
      <c r="F10" s="264"/>
    </row>
    <row r="11" spans="2:52" ht="32.25" thickBot="1" x14ac:dyDescent="0.3">
      <c r="B11" s="265" t="s">
        <v>81</v>
      </c>
      <c r="C11" s="266"/>
      <c r="D11" s="175" t="s">
        <v>82</v>
      </c>
      <c r="E11" s="175" t="s">
        <v>83</v>
      </c>
      <c r="F11" s="151" t="s">
        <v>84</v>
      </c>
    </row>
    <row r="12" spans="2:52" ht="251.25" customHeight="1" thickBot="1" x14ac:dyDescent="0.3">
      <c r="B12" s="267" t="s">
        <v>85</v>
      </c>
      <c r="C12" s="268"/>
      <c r="D12" s="176" t="s">
        <v>86</v>
      </c>
      <c r="E12" s="177" t="s">
        <v>87</v>
      </c>
      <c r="F12" s="178" t="s">
        <v>88</v>
      </c>
    </row>
    <row r="14" spans="2:52" ht="18" x14ac:dyDescent="0.25">
      <c r="B14" s="269" t="s">
        <v>89</v>
      </c>
      <c r="C14" s="269"/>
      <c r="D14" s="269"/>
      <c r="E14" s="269"/>
      <c r="F14" s="269"/>
    </row>
    <row r="15" spans="2:52" ht="15.75" x14ac:dyDescent="0.25">
      <c r="B15" s="152"/>
    </row>
    <row r="16" spans="2:52" ht="15.75" thickBot="1" x14ac:dyDescent="0.3">
      <c r="B16" s="153"/>
    </row>
    <row r="17" spans="2:6" ht="16.5" thickBot="1" x14ac:dyDescent="0.3">
      <c r="B17" s="270" t="s">
        <v>90</v>
      </c>
      <c r="C17" s="271"/>
      <c r="D17" s="272"/>
      <c r="E17" s="270" t="s">
        <v>91</v>
      </c>
      <c r="F17" s="272"/>
    </row>
    <row r="18" spans="2:6" ht="15" customHeight="1" x14ac:dyDescent="0.25">
      <c r="B18" s="241" t="s">
        <v>92</v>
      </c>
      <c r="C18" s="242"/>
      <c r="D18" s="243"/>
      <c r="E18" s="244" t="s">
        <v>93</v>
      </c>
      <c r="F18" s="245"/>
    </row>
    <row r="19" spans="2:6" ht="15.75" customHeight="1" x14ac:dyDescent="0.25">
      <c r="B19" s="273" t="s">
        <v>94</v>
      </c>
      <c r="C19" s="274"/>
      <c r="D19" s="275"/>
      <c r="E19" s="276" t="s">
        <v>95</v>
      </c>
      <c r="F19" s="277"/>
    </row>
    <row r="20" spans="2:6" ht="15" customHeight="1" x14ac:dyDescent="0.25">
      <c r="B20" s="278" t="s">
        <v>96</v>
      </c>
      <c r="C20" s="279"/>
      <c r="D20" s="280"/>
      <c r="E20" s="276" t="s">
        <v>97</v>
      </c>
      <c r="F20" s="277"/>
    </row>
    <row r="21" spans="2:6" ht="15" customHeight="1" x14ac:dyDescent="0.25">
      <c r="B21" s="278" t="s">
        <v>98</v>
      </c>
      <c r="C21" s="279"/>
      <c r="D21" s="280"/>
      <c r="E21" s="281" t="s">
        <v>99</v>
      </c>
      <c r="F21" s="282"/>
    </row>
    <row r="22" spans="2:6" ht="15" customHeight="1" x14ac:dyDescent="0.3">
      <c r="B22" s="283" t="s">
        <v>100</v>
      </c>
      <c r="C22" s="284"/>
      <c r="D22" s="285"/>
      <c r="E22" s="286"/>
      <c r="F22" s="287"/>
    </row>
    <row r="23" spans="2:6" ht="15" customHeight="1" x14ac:dyDescent="0.3">
      <c r="B23" s="283" t="s">
        <v>101</v>
      </c>
      <c r="C23" s="284"/>
      <c r="D23" s="285"/>
      <c r="E23" s="286"/>
      <c r="F23" s="287"/>
    </row>
    <row r="24" spans="2:6" ht="15" customHeight="1" x14ac:dyDescent="0.25">
      <c r="B24" s="288" t="s">
        <v>102</v>
      </c>
      <c r="C24" s="289"/>
      <c r="D24" s="290"/>
      <c r="E24" s="276"/>
      <c r="F24" s="277"/>
    </row>
    <row r="25" spans="2:6" ht="16.5" customHeight="1" x14ac:dyDescent="0.25">
      <c r="B25" s="273" t="s">
        <v>103</v>
      </c>
      <c r="C25" s="274"/>
      <c r="D25" s="275"/>
      <c r="E25" s="281"/>
      <c r="F25" s="282"/>
    </row>
    <row r="26" spans="2:6" ht="15" customHeight="1" x14ac:dyDescent="0.25">
      <c r="B26" s="291" t="s">
        <v>104</v>
      </c>
      <c r="C26" s="292"/>
      <c r="D26" s="293"/>
      <c r="E26" s="294"/>
      <c r="F26" s="295"/>
    </row>
    <row r="27" spans="2:6" ht="15" customHeight="1" x14ac:dyDescent="0.25">
      <c r="B27" s="288" t="s">
        <v>105</v>
      </c>
      <c r="C27" s="289"/>
      <c r="D27" s="290"/>
      <c r="E27" s="294"/>
      <c r="F27" s="295"/>
    </row>
    <row r="28" spans="2:6" ht="15" customHeight="1" x14ac:dyDescent="0.25">
      <c r="B28" s="288"/>
      <c r="C28" s="289"/>
      <c r="D28" s="290"/>
      <c r="E28" s="294"/>
      <c r="F28" s="295"/>
    </row>
    <row r="29" spans="2:6" ht="15" customHeight="1" x14ac:dyDescent="0.25">
      <c r="B29" s="288"/>
      <c r="C29" s="289"/>
      <c r="D29" s="290"/>
      <c r="E29" s="296"/>
      <c r="F29" s="297"/>
    </row>
    <row r="30" spans="2:6" ht="15" customHeight="1" thickBot="1" x14ac:dyDescent="0.35">
      <c r="B30" s="298"/>
      <c r="C30" s="299"/>
      <c r="D30" s="300"/>
      <c r="E30" s="301"/>
      <c r="F30" s="302"/>
    </row>
    <row r="31" spans="2:6" ht="15" customHeight="1" thickBot="1" x14ac:dyDescent="0.3">
      <c r="B31" s="303" t="s">
        <v>106</v>
      </c>
      <c r="C31" s="304"/>
      <c r="D31" s="304"/>
      <c r="E31" s="305" t="s">
        <v>107</v>
      </c>
      <c r="F31" s="306"/>
    </row>
    <row r="32" spans="2:6" ht="15.75" customHeight="1" x14ac:dyDescent="0.3">
      <c r="B32" s="307" t="s">
        <v>108</v>
      </c>
      <c r="C32" s="308"/>
      <c r="D32" s="309"/>
      <c r="E32" s="310" t="s">
        <v>109</v>
      </c>
      <c r="F32" s="311"/>
    </row>
    <row r="33" spans="2:6" ht="16.5" x14ac:dyDescent="0.3">
      <c r="B33" s="312" t="s">
        <v>110</v>
      </c>
      <c r="C33" s="313"/>
      <c r="D33" s="314"/>
      <c r="E33" s="315" t="s">
        <v>111</v>
      </c>
      <c r="F33" s="287"/>
    </row>
    <row r="34" spans="2:6" ht="32.25" customHeight="1" x14ac:dyDescent="0.25">
      <c r="B34" s="315" t="s">
        <v>112</v>
      </c>
      <c r="C34" s="316"/>
      <c r="D34" s="287"/>
      <c r="E34" s="317" t="s">
        <v>113</v>
      </c>
      <c r="F34" s="277"/>
    </row>
    <row r="35" spans="2:6" ht="33.75" customHeight="1" x14ac:dyDescent="0.3">
      <c r="B35" s="317" t="s">
        <v>114</v>
      </c>
      <c r="C35" s="318"/>
      <c r="D35" s="277"/>
      <c r="E35" s="319" t="s">
        <v>115</v>
      </c>
      <c r="F35" s="320"/>
    </row>
    <row r="36" spans="2:6" ht="33.75" customHeight="1" x14ac:dyDescent="0.3">
      <c r="B36" s="317" t="s">
        <v>116</v>
      </c>
      <c r="C36" s="318"/>
      <c r="D36" s="277"/>
      <c r="E36" s="312" t="s">
        <v>117</v>
      </c>
      <c r="F36" s="314"/>
    </row>
    <row r="37" spans="2:6" ht="32.25" customHeight="1" x14ac:dyDescent="0.25">
      <c r="B37" s="317" t="s">
        <v>118</v>
      </c>
      <c r="C37" s="318"/>
      <c r="D37" s="277"/>
      <c r="E37" s="317" t="s">
        <v>119</v>
      </c>
      <c r="F37" s="277"/>
    </row>
    <row r="38" spans="2:6" ht="16.5" x14ac:dyDescent="0.25">
      <c r="B38" s="317"/>
      <c r="C38" s="318"/>
      <c r="D38" s="277"/>
      <c r="E38" s="315"/>
      <c r="F38" s="287"/>
    </row>
    <row r="39" spans="2:6" ht="16.5" x14ac:dyDescent="0.25">
      <c r="B39" s="317"/>
      <c r="C39" s="318"/>
      <c r="D39" s="277"/>
      <c r="E39" s="315"/>
      <c r="F39" s="287"/>
    </row>
    <row r="40" spans="2:6" ht="16.5" x14ac:dyDescent="0.25">
      <c r="B40" s="315"/>
      <c r="C40" s="316"/>
      <c r="D40" s="287"/>
      <c r="E40" s="315"/>
      <c r="F40" s="287"/>
    </row>
    <row r="41" spans="2:6" ht="16.5" x14ac:dyDescent="0.3">
      <c r="B41" s="321"/>
      <c r="C41" s="322"/>
      <c r="D41" s="323"/>
      <c r="E41" s="321"/>
      <c r="F41" s="323"/>
    </row>
    <row r="42" spans="2:6" ht="17.25" thickBot="1" x14ac:dyDescent="0.35">
      <c r="B42" s="324"/>
      <c r="C42" s="325"/>
      <c r="D42" s="326"/>
      <c r="E42" s="327"/>
      <c r="F42" s="328"/>
    </row>
  </sheetData>
  <mergeCells count="61">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19:D19"/>
    <mergeCell ref="E19:F19"/>
    <mergeCell ref="B20:D20"/>
    <mergeCell ref="E20:F20"/>
    <mergeCell ref="B21:D21"/>
    <mergeCell ref="E21:F21"/>
    <mergeCell ref="B18:D18"/>
    <mergeCell ref="E18:F18"/>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xr:uid="{E17BCE97-B4C0-4F47-8A9F-4AAA24DF240C}">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topLeftCell="A30" zoomScale="70" zoomScaleNormal="70" workbookViewId="0">
      <selection activeCell="P24" sqref="P24"/>
    </sheetView>
  </sheetViews>
  <sheetFormatPr baseColWidth="10" defaultColWidth="11.42578125" defaultRowHeight="16.5" x14ac:dyDescent="0.3"/>
  <cols>
    <col min="1" max="1" width="4" style="2" bestFit="1" customWidth="1"/>
    <col min="2" max="2" width="14.140625" style="2" customWidth="1"/>
    <col min="3" max="3" width="17.140625" style="2" customWidth="1"/>
    <col min="4" max="4" width="20.42578125" style="2" customWidth="1"/>
    <col min="5" max="5" width="32.42578125" style="1" customWidth="1"/>
    <col min="6" max="6" width="19" style="4"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52.28515625" style="166"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0" style="1" customWidth="1"/>
    <col min="32" max="32" width="18.85546875" style="1" customWidth="1"/>
    <col min="33" max="34" width="14.5703125" style="1" customWidth="1"/>
    <col min="35" max="35" width="14.85546875" style="1" customWidth="1"/>
    <col min="36" max="36" width="15.85546875" style="1" customWidth="1"/>
    <col min="37" max="37" width="24.85546875" style="1" customWidth="1"/>
    <col min="38" max="16384" width="11.42578125" style="1"/>
  </cols>
  <sheetData>
    <row r="1" spans="1:69" ht="15" customHeight="1" x14ac:dyDescent="0.3">
      <c r="A1" s="402"/>
      <c r="B1" s="403"/>
      <c r="C1" s="403"/>
      <c r="D1" s="404"/>
      <c r="E1" s="425" t="s">
        <v>120</v>
      </c>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7"/>
      <c r="AJ1" s="420" t="s">
        <v>121</v>
      </c>
      <c r="AK1" s="421"/>
    </row>
    <row r="2" spans="1:69" ht="15" customHeight="1" x14ac:dyDescent="0.3">
      <c r="A2" s="405"/>
      <c r="B2" s="406"/>
      <c r="C2" s="406"/>
      <c r="D2" s="407"/>
      <c r="E2" s="428"/>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30"/>
      <c r="AJ2" s="422" t="s">
        <v>122</v>
      </c>
      <c r="AK2" s="423"/>
    </row>
    <row r="3" spans="1:69" ht="15" customHeight="1" x14ac:dyDescent="0.3">
      <c r="A3" s="405"/>
      <c r="B3" s="406"/>
      <c r="C3" s="406"/>
      <c r="D3" s="407"/>
      <c r="E3" s="428"/>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30"/>
      <c r="AJ3" s="422" t="s">
        <v>123</v>
      </c>
      <c r="AK3" s="424"/>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15" customHeight="1" x14ac:dyDescent="0.3">
      <c r="A4" s="408"/>
      <c r="B4" s="409"/>
      <c r="C4" s="409"/>
      <c r="D4" s="410"/>
      <c r="E4" s="431"/>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3"/>
      <c r="AJ4" s="420" t="s">
        <v>124</v>
      </c>
      <c r="AK4" s="421"/>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16.5" customHeight="1" x14ac:dyDescent="0.3">
      <c r="A5" s="26"/>
      <c r="B5" s="27"/>
      <c r="C5" s="26"/>
      <c r="D5" s="26"/>
      <c r="E5" s="7"/>
      <c r="F5" s="25"/>
      <c r="G5" s="7"/>
      <c r="H5" s="7"/>
      <c r="I5" s="7"/>
      <c r="J5" s="7"/>
      <c r="K5" s="7"/>
      <c r="L5" s="7"/>
      <c r="M5" s="7"/>
      <c r="N5" s="7"/>
      <c r="O5" s="7"/>
      <c r="P5" s="165"/>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6.25" customHeight="1" x14ac:dyDescent="0.3">
      <c r="A6" s="362" t="s">
        <v>125</v>
      </c>
      <c r="B6" s="363"/>
      <c r="C6" s="411" t="s">
        <v>78</v>
      </c>
      <c r="D6" s="412"/>
      <c r="E6" s="412"/>
      <c r="F6" s="412"/>
      <c r="G6" s="412"/>
      <c r="H6" s="412"/>
      <c r="I6" s="412"/>
      <c r="J6" s="412"/>
      <c r="K6" s="412"/>
      <c r="L6" s="412"/>
      <c r="M6" s="412"/>
      <c r="N6" s="413"/>
      <c r="O6" s="434"/>
      <c r="P6" s="434"/>
      <c r="Q6" s="434"/>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48" customHeight="1" x14ac:dyDescent="0.3">
      <c r="A7" s="362" t="s">
        <v>126</v>
      </c>
      <c r="B7" s="363"/>
      <c r="C7" s="369" t="s">
        <v>86</v>
      </c>
      <c r="D7" s="370"/>
      <c r="E7" s="370"/>
      <c r="F7" s="370"/>
      <c r="G7" s="370"/>
      <c r="H7" s="370"/>
      <c r="I7" s="370"/>
      <c r="J7" s="370"/>
      <c r="K7" s="370"/>
      <c r="L7" s="370"/>
      <c r="M7" s="370"/>
      <c r="N7" s="371"/>
      <c r="O7" s="7"/>
      <c r="P7" s="165"/>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48" customHeight="1" x14ac:dyDescent="0.3">
      <c r="A8" s="362" t="s">
        <v>127</v>
      </c>
      <c r="B8" s="363"/>
      <c r="C8" s="369" t="s">
        <v>80</v>
      </c>
      <c r="D8" s="370"/>
      <c r="E8" s="370"/>
      <c r="F8" s="370"/>
      <c r="G8" s="370"/>
      <c r="H8" s="370"/>
      <c r="I8" s="370"/>
      <c r="J8" s="370"/>
      <c r="K8" s="370"/>
      <c r="L8" s="370"/>
      <c r="M8" s="370"/>
      <c r="N8" s="371"/>
      <c r="O8" s="7"/>
      <c r="P8" s="165"/>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x14ac:dyDescent="0.3">
      <c r="A9" s="414" t="s">
        <v>128</v>
      </c>
      <c r="B9" s="415"/>
      <c r="C9" s="415"/>
      <c r="D9" s="415"/>
      <c r="E9" s="415"/>
      <c r="F9" s="415"/>
      <c r="G9" s="416"/>
      <c r="H9" s="414" t="s">
        <v>129</v>
      </c>
      <c r="I9" s="415"/>
      <c r="J9" s="415"/>
      <c r="K9" s="415"/>
      <c r="L9" s="415"/>
      <c r="M9" s="415"/>
      <c r="N9" s="416"/>
      <c r="O9" s="414" t="s">
        <v>130</v>
      </c>
      <c r="P9" s="415"/>
      <c r="Q9" s="415"/>
      <c r="R9" s="415"/>
      <c r="S9" s="415"/>
      <c r="T9" s="415"/>
      <c r="U9" s="415"/>
      <c r="V9" s="415"/>
      <c r="W9" s="416"/>
      <c r="X9" s="414" t="s">
        <v>131</v>
      </c>
      <c r="Y9" s="415"/>
      <c r="Z9" s="415"/>
      <c r="AA9" s="415"/>
      <c r="AB9" s="415"/>
      <c r="AC9" s="415"/>
      <c r="AD9" s="416"/>
      <c r="AE9" s="414" t="s">
        <v>132</v>
      </c>
      <c r="AF9" s="415"/>
      <c r="AG9" s="415"/>
      <c r="AH9" s="415"/>
      <c r="AI9" s="415"/>
      <c r="AJ9" s="415"/>
      <c r="AK9" s="416"/>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ht="16.5" customHeight="1" x14ac:dyDescent="0.3">
      <c r="A10" s="364" t="s">
        <v>133</v>
      </c>
      <c r="B10" s="360" t="s">
        <v>23</v>
      </c>
      <c r="C10" s="354" t="s">
        <v>25</v>
      </c>
      <c r="D10" s="354" t="s">
        <v>27</v>
      </c>
      <c r="E10" s="366" t="s">
        <v>29</v>
      </c>
      <c r="F10" s="361" t="s">
        <v>31</v>
      </c>
      <c r="G10" s="354" t="s">
        <v>134</v>
      </c>
      <c r="H10" s="356" t="s">
        <v>135</v>
      </c>
      <c r="I10" s="357" t="s">
        <v>136</v>
      </c>
      <c r="J10" s="361" t="s">
        <v>137</v>
      </c>
      <c r="K10" s="361" t="s">
        <v>138</v>
      </c>
      <c r="L10" s="359" t="s">
        <v>139</v>
      </c>
      <c r="M10" s="357" t="s">
        <v>136</v>
      </c>
      <c r="N10" s="354" t="s">
        <v>37</v>
      </c>
      <c r="O10" s="367" t="s">
        <v>140</v>
      </c>
      <c r="P10" s="355" t="s">
        <v>39</v>
      </c>
      <c r="Q10" s="361" t="s">
        <v>41</v>
      </c>
      <c r="R10" s="355" t="s">
        <v>141</v>
      </c>
      <c r="S10" s="355"/>
      <c r="T10" s="355"/>
      <c r="U10" s="355"/>
      <c r="V10" s="355"/>
      <c r="W10" s="355"/>
      <c r="X10" s="353" t="s">
        <v>142</v>
      </c>
      <c r="Y10" s="353" t="s">
        <v>143</v>
      </c>
      <c r="Z10" s="353" t="s">
        <v>136</v>
      </c>
      <c r="AA10" s="353" t="s">
        <v>144</v>
      </c>
      <c r="AB10" s="353" t="s">
        <v>136</v>
      </c>
      <c r="AC10" s="353" t="s">
        <v>145</v>
      </c>
      <c r="AD10" s="367" t="s">
        <v>57</v>
      </c>
      <c r="AE10" s="355" t="s">
        <v>132</v>
      </c>
      <c r="AF10" s="355" t="s">
        <v>146</v>
      </c>
      <c r="AG10" s="355" t="s">
        <v>147</v>
      </c>
      <c r="AH10" s="361" t="s">
        <v>148</v>
      </c>
      <c r="AI10" s="355" t="s">
        <v>149</v>
      </c>
      <c r="AJ10" s="355" t="s">
        <v>150</v>
      </c>
      <c r="AK10" s="355" t="s">
        <v>61</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3" customFormat="1" ht="94.5" customHeight="1" x14ac:dyDescent="0.25">
      <c r="A11" s="365"/>
      <c r="B11" s="360"/>
      <c r="C11" s="355"/>
      <c r="D11" s="355"/>
      <c r="E11" s="360"/>
      <c r="F11" s="354"/>
      <c r="G11" s="355"/>
      <c r="H11" s="354"/>
      <c r="I11" s="358"/>
      <c r="J11" s="354"/>
      <c r="K11" s="354"/>
      <c r="L11" s="358"/>
      <c r="M11" s="358"/>
      <c r="N11" s="355"/>
      <c r="O11" s="368"/>
      <c r="P11" s="355"/>
      <c r="Q11" s="354"/>
      <c r="R11" s="6" t="s">
        <v>151</v>
      </c>
      <c r="S11" s="6" t="s">
        <v>152</v>
      </c>
      <c r="T11" s="6" t="s">
        <v>153</v>
      </c>
      <c r="U11" s="6" t="s">
        <v>154</v>
      </c>
      <c r="V11" s="6" t="s">
        <v>155</v>
      </c>
      <c r="W11" s="6" t="s">
        <v>156</v>
      </c>
      <c r="X11" s="353"/>
      <c r="Y11" s="353"/>
      <c r="Z11" s="353"/>
      <c r="AA11" s="353"/>
      <c r="AB11" s="353"/>
      <c r="AC11" s="353"/>
      <c r="AD11" s="368"/>
      <c r="AE11" s="355"/>
      <c r="AF11" s="355"/>
      <c r="AG11" s="355"/>
      <c r="AH11" s="354"/>
      <c r="AI11" s="355"/>
      <c r="AJ11" s="355"/>
      <c r="AK11" s="355"/>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row>
    <row r="12" spans="1:69" s="171" customFormat="1" ht="147.75" customHeight="1" x14ac:dyDescent="0.25">
      <c r="A12" s="338">
        <v>1</v>
      </c>
      <c r="B12" s="329" t="s">
        <v>157</v>
      </c>
      <c r="C12" s="329" t="s">
        <v>158</v>
      </c>
      <c r="D12" s="329" t="s">
        <v>159</v>
      </c>
      <c r="E12" s="341" t="s">
        <v>160</v>
      </c>
      <c r="F12" s="329" t="s">
        <v>161</v>
      </c>
      <c r="G12" s="332">
        <v>2</v>
      </c>
      <c r="H12" s="335" t="str">
        <f>IF(G12&lt;=0,"",IF(G12&lt;=2,"Muy Baja",IF(G12&lt;=24,"Baja",IF(G12&lt;=500,"Media",IF(G12&lt;=5000,"Alta","Muy Alta")))))</f>
        <v>Muy Baja</v>
      </c>
      <c r="I12" s="347">
        <f>IF(H12="","",IF(H12="Muy Baja",0.2,IF(H12="Baja",0.4,IF(H12="Media",0.6,IF(H12="Alta",0.8,IF(H12="Muy Alta",1,))))))</f>
        <v>0.2</v>
      </c>
      <c r="J12" s="350" t="s">
        <v>162</v>
      </c>
      <c r="K12" s="347"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35" t="str">
        <f>IF(OR(K12='Tabla Impacto'!$C$11,K12='Tabla Impacto'!$D$11),"Leve",IF(OR(K12='Tabla Impacto'!$C$12,K12='Tabla Impacto'!$D$12),"Menor",IF(OR(K12='Tabla Impacto'!$C$13,K12='Tabla Impacto'!$D$13),"Moderado",IF(OR(K12='Tabla Impacto'!$C$14,K12='Tabla Impacto'!$D$14),"Mayor",IF(OR(K12='Tabla Impacto'!$C$15,K12='Tabla Impacto'!$D$15),"Catastrófico","")))))</f>
        <v>Moderado</v>
      </c>
      <c r="M12" s="347">
        <f>IF(L12="","",IF(L12="Leve",0.2,IF(L12="Menor",0.4,IF(L12="Moderado",0.6,IF(L12="Mayor",0.8,IF(L12="Catastrófico",1,))))))</f>
        <v>0.6</v>
      </c>
      <c r="N12" s="344"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167">
        <v>1</v>
      </c>
      <c r="P12" s="183" t="s">
        <v>163</v>
      </c>
      <c r="Q12" s="168" t="str">
        <f>IF(OR(R12="Preventivo",R12="Detectivo"),"Probabilidad",IF(R12="Correctivo","Impacto",""))</f>
        <v>Probabilidad</v>
      </c>
      <c r="R12" s="184" t="s">
        <v>164</v>
      </c>
      <c r="S12" s="184" t="s">
        <v>165</v>
      </c>
      <c r="T12" s="185" t="str">
        <f>IF(AND(R12="Preventivo",S12="Automático"),"50%",IF(AND(R12="Preventivo",S12="Manual"),"40%",IF(AND(R12="Detectivo",S12="Automático"),"40%",IF(AND(R12="Detectivo",S12="Manual"),"30%",IF(AND(R12="Correctivo",S12="Automático"),"35%",IF(AND(R12="Correctivo",S12="Manual"),"25%",""))))))</f>
        <v>40%</v>
      </c>
      <c r="U12" s="184" t="s">
        <v>166</v>
      </c>
      <c r="V12" s="184" t="s">
        <v>167</v>
      </c>
      <c r="W12" s="184" t="s">
        <v>168</v>
      </c>
      <c r="X12" s="169">
        <f>IFERROR(IF(Q12="Probabilidad",(I12-(+I12*T12)),IF(Q12="Impacto",I12,"")),"")</f>
        <v>0.12</v>
      </c>
      <c r="Y12" s="159" t="str">
        <f>IFERROR(IF(X12="","",IF(X12&lt;=0.2,"Muy Baja",IF(X12&lt;=0.4,"Baja",IF(X12&lt;=0.6,"Media",IF(X12&lt;=0.8,"Alta","Muy Alta"))))),"")</f>
        <v>Muy Baja</v>
      </c>
      <c r="Z12" s="179">
        <f>+X12</f>
        <v>0.12</v>
      </c>
      <c r="AA12" s="159" t="str">
        <f>IFERROR(IF(AB12="","",IF(AB12&lt;=0.2,"Leve",IF(AB12&lt;=0.4,"Menor",IF(AB12&lt;=0.6,"Moderado",IF(AB12&lt;=0.8,"Mayor","Catastrófico"))))),"")</f>
        <v>Moderado</v>
      </c>
      <c r="AB12" s="179">
        <f>IFERROR(IF(Q12="Impacto",(M12-(+M12*T12)),IF(Q12="Probabilidad",M12,"")),"")</f>
        <v>0.6</v>
      </c>
      <c r="AC12" s="159"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86" t="s">
        <v>169</v>
      </c>
      <c r="AE12" s="156" t="s">
        <v>170</v>
      </c>
      <c r="AF12" s="156" t="s">
        <v>171</v>
      </c>
      <c r="AG12" s="584">
        <v>45383</v>
      </c>
      <c r="AH12" s="584">
        <v>45472</v>
      </c>
      <c r="AI12" s="172"/>
      <c r="AJ12" s="113"/>
      <c r="AK12" s="156"/>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row>
    <row r="13" spans="1:69" s="174" customFormat="1" x14ac:dyDescent="0.3">
      <c r="A13" s="339"/>
      <c r="B13" s="330"/>
      <c r="C13" s="330"/>
      <c r="D13" s="330"/>
      <c r="E13" s="342"/>
      <c r="F13" s="330"/>
      <c r="G13" s="333"/>
      <c r="H13" s="336"/>
      <c r="I13" s="348"/>
      <c r="J13" s="351"/>
      <c r="K13" s="348">
        <f>IF(NOT(ISERROR(MATCH(J13,_xlfn.ANCHORARRAY(E24),0))),I26&amp;"Por favor no seleccionar los criterios de impacto",J13)</f>
        <v>0</v>
      </c>
      <c r="L13" s="336"/>
      <c r="M13" s="348"/>
      <c r="N13" s="345"/>
      <c r="O13" s="167">
        <v>2</v>
      </c>
      <c r="P13" s="183"/>
      <c r="Q13" s="168"/>
      <c r="R13" s="184"/>
      <c r="S13" s="184"/>
      <c r="T13" s="185"/>
      <c r="U13" s="184"/>
      <c r="V13" s="184"/>
      <c r="W13" s="184"/>
      <c r="X13" s="169"/>
      <c r="Y13" s="159"/>
      <c r="Z13" s="179"/>
      <c r="AA13" s="159"/>
      <c r="AB13" s="179"/>
      <c r="AC13" s="159"/>
      <c r="AD13" s="186"/>
      <c r="AE13" s="156"/>
      <c r="AF13" s="156"/>
      <c r="AG13" s="172"/>
      <c r="AH13" s="172"/>
      <c r="AI13" s="172"/>
      <c r="AJ13" s="113"/>
      <c r="AK13" s="156"/>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row>
    <row r="14" spans="1:69" ht="18" customHeight="1" x14ac:dyDescent="0.3">
      <c r="A14" s="339"/>
      <c r="B14" s="330"/>
      <c r="C14" s="330"/>
      <c r="D14" s="330"/>
      <c r="E14" s="342"/>
      <c r="F14" s="330"/>
      <c r="G14" s="333"/>
      <c r="H14" s="336"/>
      <c r="I14" s="348"/>
      <c r="J14" s="351"/>
      <c r="K14" s="348">
        <f>IF(NOT(ISERROR(MATCH(J14,_xlfn.ANCHORARRAY(E25),0))),I27&amp;"Por favor no seleccionar los criterios de impacto",J14)</f>
        <v>0</v>
      </c>
      <c r="L14" s="336"/>
      <c r="M14" s="348"/>
      <c r="N14" s="345"/>
      <c r="O14" s="104">
        <v>3</v>
      </c>
      <c r="P14" s="164"/>
      <c r="Q14" s="105"/>
      <c r="R14" s="106"/>
      <c r="S14" s="106"/>
      <c r="T14" s="107"/>
      <c r="U14" s="106"/>
      <c r="V14" s="106"/>
      <c r="W14" s="106"/>
      <c r="X14" s="108"/>
      <c r="Y14" s="109"/>
      <c r="Z14" s="110"/>
      <c r="AA14" s="109"/>
      <c r="AB14" s="110"/>
      <c r="AC14" s="111"/>
      <c r="AD14" s="112"/>
      <c r="AE14" s="113"/>
      <c r="AF14" s="114"/>
      <c r="AG14" s="115"/>
      <c r="AH14" s="115"/>
      <c r="AI14" s="115"/>
      <c r="AJ14" s="113"/>
      <c r="AK14" s="114"/>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8" customHeight="1" x14ac:dyDescent="0.3">
      <c r="A15" s="339"/>
      <c r="B15" s="330"/>
      <c r="C15" s="330"/>
      <c r="D15" s="330"/>
      <c r="E15" s="342"/>
      <c r="F15" s="330"/>
      <c r="G15" s="333"/>
      <c r="H15" s="336"/>
      <c r="I15" s="348"/>
      <c r="J15" s="351"/>
      <c r="K15" s="348">
        <f>IF(NOT(ISERROR(MATCH(J15,_xlfn.ANCHORARRAY(E26),0))),I28&amp;"Por favor no seleccionar los criterios de impacto",J15)</f>
        <v>0</v>
      </c>
      <c r="L15" s="336"/>
      <c r="M15" s="348"/>
      <c r="N15" s="345"/>
      <c r="O15" s="104">
        <v>4</v>
      </c>
      <c r="P15" s="183"/>
      <c r="Q15" s="105"/>
      <c r="R15" s="106"/>
      <c r="S15" s="106"/>
      <c r="T15" s="107"/>
      <c r="U15" s="106"/>
      <c r="V15" s="106"/>
      <c r="W15" s="106"/>
      <c r="X15" s="108"/>
      <c r="Y15" s="109"/>
      <c r="Z15" s="110"/>
      <c r="AA15" s="109"/>
      <c r="AB15" s="110"/>
      <c r="AC15" s="111"/>
      <c r="AD15" s="112"/>
      <c r="AE15" s="113"/>
      <c r="AF15" s="114"/>
      <c r="AG15" s="115"/>
      <c r="AH15" s="115"/>
      <c r="AI15" s="115"/>
      <c r="AJ15" s="113"/>
      <c r="AK15" s="114"/>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8" customHeight="1" x14ac:dyDescent="0.3">
      <c r="A16" s="339"/>
      <c r="B16" s="330"/>
      <c r="C16" s="330"/>
      <c r="D16" s="330"/>
      <c r="E16" s="342"/>
      <c r="F16" s="330"/>
      <c r="G16" s="333"/>
      <c r="H16" s="336"/>
      <c r="I16" s="348"/>
      <c r="J16" s="351"/>
      <c r="K16" s="348">
        <f>IF(NOT(ISERROR(MATCH(J16,_xlfn.ANCHORARRAY(E27),0))),I29&amp;"Por favor no seleccionar los criterios de impacto",J16)</f>
        <v>0</v>
      </c>
      <c r="L16" s="336"/>
      <c r="M16" s="348"/>
      <c r="N16" s="345"/>
      <c r="O16" s="104">
        <v>5</v>
      </c>
      <c r="P16" s="183"/>
      <c r="Q16" s="105" t="str">
        <f t="shared" ref="Q16:Q17" si="0">IF(OR(R16="Preventivo",R16="Detectivo"),"Probabilidad",IF(R16="Correctivo","Impacto",""))</f>
        <v/>
      </c>
      <c r="R16" s="106"/>
      <c r="S16" s="106"/>
      <c r="T16" s="107" t="str">
        <f t="shared" ref="T16:T17" si="1">IF(AND(R16="Preventivo",S16="Automático"),"50%",IF(AND(R16="Preventivo",S16="Manual"),"40%",IF(AND(R16="Detectivo",S16="Automático"),"40%",IF(AND(R16="Detectivo",S16="Manual"),"30%",IF(AND(R16="Correctivo",S16="Automático"),"35%",IF(AND(R16="Correctivo",S16="Manual"),"25%",""))))))</f>
        <v/>
      </c>
      <c r="U16" s="106"/>
      <c r="V16" s="106"/>
      <c r="W16" s="106"/>
      <c r="X16" s="108" t="str">
        <f t="shared" ref="X16:X17" si="2">IFERROR(IF(AND(Q15="Probabilidad",Q16="Probabilidad"),(Z15-(+Z15*T16)),IF(AND(Q15="Impacto",Q16="Probabilidad"),(Z14-(+Z14*T16)),IF(Q16="Impacto",Z15,""))),"")</f>
        <v/>
      </c>
      <c r="Y16" s="109" t="str">
        <f t="shared" ref="Y16:Y71" si="3">IFERROR(IF(X16="","",IF(X16&lt;=0.2,"Muy Baja",IF(X16&lt;=0.4,"Baja",IF(X16&lt;=0.6,"Media",IF(X16&lt;=0.8,"Alta","Muy Alta"))))),"")</f>
        <v/>
      </c>
      <c r="Z16" s="110" t="str">
        <f t="shared" ref="Z16:Z17" si="4">+X16</f>
        <v/>
      </c>
      <c r="AA16" s="109" t="str">
        <f t="shared" ref="AA16:AA71" si="5">IFERROR(IF(AB16="","",IF(AB16&lt;=0.2,"Leve",IF(AB16&lt;=0.4,"Menor",IF(AB16&lt;=0.6,"Moderado",IF(AB16&lt;=0.8,"Mayor","Catastrófico"))))),"")</f>
        <v/>
      </c>
      <c r="AB16" s="110" t="str">
        <f t="shared" ref="AB16:AB17" si="6">IFERROR(IF(AND(Q15="Impacto",Q16="Impacto"),(AB15-(+AB15*T16)),IF(AND(Q15="Probabilidad",Q16="Impacto"),(AB14-(+AB14*T16)),IF(Q16="Probabilidad",AB15,""))),"")</f>
        <v/>
      </c>
      <c r="AC16" s="111" t="str">
        <f t="shared" ref="AC16:AC17" si="7">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12"/>
      <c r="AE16" s="113"/>
      <c r="AF16" s="114"/>
      <c r="AG16" s="115"/>
      <c r="AH16" s="115"/>
      <c r="AI16" s="115"/>
      <c r="AJ16" s="113"/>
      <c r="AK16" s="114"/>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8" customHeight="1" x14ac:dyDescent="0.3">
      <c r="A17" s="340"/>
      <c r="B17" s="331"/>
      <c r="C17" s="331"/>
      <c r="D17" s="331"/>
      <c r="E17" s="343"/>
      <c r="F17" s="331"/>
      <c r="G17" s="334"/>
      <c r="H17" s="337"/>
      <c r="I17" s="349"/>
      <c r="J17" s="352"/>
      <c r="K17" s="349">
        <f>IF(NOT(ISERROR(MATCH(J17,_xlfn.ANCHORARRAY(E28),0))),I30&amp;"Por favor no seleccionar los criterios de impacto",J17)</f>
        <v>0</v>
      </c>
      <c r="L17" s="337"/>
      <c r="M17" s="349"/>
      <c r="N17" s="346"/>
      <c r="O17" s="104">
        <v>6</v>
      </c>
      <c r="P17" s="183"/>
      <c r="Q17" s="105" t="str">
        <f t="shared" si="0"/>
        <v/>
      </c>
      <c r="R17" s="106"/>
      <c r="S17" s="106"/>
      <c r="T17" s="107" t="str">
        <f t="shared" si="1"/>
        <v/>
      </c>
      <c r="U17" s="106"/>
      <c r="V17" s="106"/>
      <c r="W17" s="106"/>
      <c r="X17" s="108" t="str">
        <f t="shared" si="2"/>
        <v/>
      </c>
      <c r="Y17" s="109" t="str">
        <f t="shared" si="3"/>
        <v/>
      </c>
      <c r="Z17" s="110" t="str">
        <f t="shared" si="4"/>
        <v/>
      </c>
      <c r="AA17" s="109" t="str">
        <f t="shared" si="5"/>
        <v/>
      </c>
      <c r="AB17" s="110" t="str">
        <f t="shared" si="6"/>
        <v/>
      </c>
      <c r="AC17" s="111" t="str">
        <f t="shared" si="7"/>
        <v/>
      </c>
      <c r="AD17" s="112"/>
      <c r="AE17" s="113"/>
      <c r="AF17" s="114"/>
      <c r="AG17" s="115"/>
      <c r="AH17" s="115"/>
      <c r="AI17" s="115"/>
      <c r="AJ17" s="113"/>
      <c r="AK17" s="114"/>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78.75" hidden="1" customHeight="1" x14ac:dyDescent="0.3">
      <c r="A18" s="338">
        <v>2</v>
      </c>
      <c r="B18" s="329"/>
      <c r="C18" s="329"/>
      <c r="D18" s="329"/>
      <c r="E18" s="378"/>
      <c r="F18" s="329"/>
      <c r="G18" s="375"/>
      <c r="H18" s="335"/>
      <c r="I18" s="347"/>
      <c r="J18" s="350"/>
      <c r="K18" s="347"/>
      <c r="L18" s="335"/>
      <c r="M18" s="347"/>
      <c r="N18" s="344"/>
      <c r="O18" s="5"/>
      <c r="P18" s="183"/>
      <c r="Q18" s="168"/>
      <c r="R18" s="184"/>
      <c r="S18" s="184"/>
      <c r="T18" s="185"/>
      <c r="U18" s="184"/>
      <c r="V18" s="184"/>
      <c r="W18" s="184"/>
      <c r="X18" s="169"/>
      <c r="Y18" s="159"/>
      <c r="Z18" s="179"/>
      <c r="AA18" s="159"/>
      <c r="AB18" s="179"/>
      <c r="AC18" s="159"/>
      <c r="AD18" s="186"/>
      <c r="AE18" s="156"/>
      <c r="AF18" s="156"/>
      <c r="AG18" s="172"/>
      <c r="AH18" s="172"/>
      <c r="AI18" s="115"/>
      <c r="AJ18" s="113"/>
      <c r="AK18" s="114"/>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idden="1" x14ac:dyDescent="0.3">
      <c r="A19" s="339"/>
      <c r="B19" s="330"/>
      <c r="C19" s="330"/>
      <c r="D19" s="330"/>
      <c r="E19" s="379"/>
      <c r="F19" s="330"/>
      <c r="G19" s="376"/>
      <c r="H19" s="336"/>
      <c r="I19" s="348"/>
      <c r="J19" s="351"/>
      <c r="K19" s="348"/>
      <c r="L19" s="336"/>
      <c r="M19" s="348"/>
      <c r="N19" s="345"/>
      <c r="O19" s="104"/>
      <c r="P19" s="183"/>
      <c r="Q19" s="155"/>
      <c r="R19" s="157"/>
      <c r="S19" s="157"/>
      <c r="T19" s="158"/>
      <c r="U19" s="157"/>
      <c r="V19" s="157"/>
      <c r="W19" s="157"/>
      <c r="X19" s="154"/>
      <c r="Y19" s="159"/>
      <c r="Z19" s="160"/>
      <c r="AA19" s="159"/>
      <c r="AB19" s="160"/>
      <c r="AC19" s="161"/>
      <c r="AD19" s="162"/>
      <c r="AE19" s="156"/>
      <c r="AF19" s="156"/>
      <c r="AG19" s="182"/>
      <c r="AH19" s="182"/>
      <c r="AI19" s="115"/>
      <c r="AJ19" s="113"/>
      <c r="AK19" s="114"/>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8" hidden="1" customHeight="1" x14ac:dyDescent="0.3">
      <c r="A20" s="339"/>
      <c r="B20" s="330"/>
      <c r="C20" s="330"/>
      <c r="D20" s="330"/>
      <c r="E20" s="379"/>
      <c r="F20" s="330"/>
      <c r="G20" s="376"/>
      <c r="H20" s="336"/>
      <c r="I20" s="348"/>
      <c r="J20" s="351"/>
      <c r="K20" s="348"/>
      <c r="L20" s="336"/>
      <c r="M20" s="348"/>
      <c r="N20" s="345"/>
      <c r="O20" s="104"/>
      <c r="P20" s="164"/>
      <c r="Q20" s="155"/>
      <c r="R20" s="157"/>
      <c r="S20" s="157"/>
      <c r="T20" s="158"/>
      <c r="U20" s="157"/>
      <c r="V20" s="157"/>
      <c r="W20" s="157"/>
      <c r="X20" s="154"/>
      <c r="Y20" s="159"/>
      <c r="Z20" s="160"/>
      <c r="AA20" s="159"/>
      <c r="AB20" s="160"/>
      <c r="AC20" s="161"/>
      <c r="AD20" s="162"/>
      <c r="AE20" s="156"/>
      <c r="AF20" s="187"/>
      <c r="AG20" s="182"/>
      <c r="AH20" s="182"/>
      <c r="AI20" s="115"/>
      <c r="AJ20" s="113"/>
      <c r="AK20" s="114"/>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8" hidden="1" customHeight="1" x14ac:dyDescent="0.3">
      <c r="A21" s="339"/>
      <c r="B21" s="330"/>
      <c r="C21" s="330"/>
      <c r="D21" s="330"/>
      <c r="E21" s="379"/>
      <c r="F21" s="330"/>
      <c r="G21" s="376"/>
      <c r="H21" s="336"/>
      <c r="I21" s="348"/>
      <c r="J21" s="351"/>
      <c r="K21" s="348"/>
      <c r="L21" s="336"/>
      <c r="M21" s="348"/>
      <c r="N21" s="345"/>
      <c r="O21" s="104"/>
      <c r="P21" s="183"/>
      <c r="Q21" s="105"/>
      <c r="R21" s="106"/>
      <c r="S21" s="106"/>
      <c r="T21" s="107"/>
      <c r="U21" s="106"/>
      <c r="V21" s="106"/>
      <c r="W21" s="106"/>
      <c r="X21" s="108"/>
      <c r="Y21" s="109"/>
      <c r="Z21" s="110"/>
      <c r="AA21" s="109"/>
      <c r="AB21" s="110"/>
      <c r="AC21" s="111"/>
      <c r="AD21" s="112"/>
      <c r="AE21" s="113"/>
      <c r="AF21" s="114"/>
      <c r="AG21" s="115"/>
      <c r="AH21" s="115"/>
      <c r="AI21" s="115"/>
      <c r="AJ21" s="113"/>
      <c r="AK21" s="114"/>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8" hidden="1" customHeight="1" x14ac:dyDescent="0.3">
      <c r="A22" s="339"/>
      <c r="B22" s="330"/>
      <c r="C22" s="330"/>
      <c r="D22" s="330"/>
      <c r="E22" s="379"/>
      <c r="F22" s="330"/>
      <c r="G22" s="376"/>
      <c r="H22" s="336"/>
      <c r="I22" s="348"/>
      <c r="J22" s="351"/>
      <c r="K22" s="348"/>
      <c r="L22" s="336"/>
      <c r="M22" s="348"/>
      <c r="N22" s="345"/>
      <c r="O22" s="104"/>
      <c r="P22" s="183"/>
      <c r="Q22" s="105"/>
      <c r="R22" s="106"/>
      <c r="S22" s="106"/>
      <c r="T22" s="107"/>
      <c r="U22" s="106"/>
      <c r="V22" s="106"/>
      <c r="W22" s="106"/>
      <c r="X22" s="108"/>
      <c r="Y22" s="109"/>
      <c r="Z22" s="110"/>
      <c r="AA22" s="109"/>
      <c r="AB22" s="110"/>
      <c r="AC22" s="111"/>
      <c r="AD22" s="112"/>
      <c r="AE22" s="113"/>
      <c r="AF22" s="114"/>
      <c r="AG22" s="115"/>
      <c r="AH22" s="115"/>
      <c r="AI22" s="115"/>
      <c r="AJ22" s="113"/>
      <c r="AK22" s="114"/>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33.75" hidden="1" customHeight="1" x14ac:dyDescent="0.3">
      <c r="A23" s="340"/>
      <c r="B23" s="331"/>
      <c r="C23" s="331"/>
      <c r="D23" s="331"/>
      <c r="E23" s="380"/>
      <c r="F23" s="331"/>
      <c r="G23" s="377"/>
      <c r="H23" s="337"/>
      <c r="I23" s="349"/>
      <c r="J23" s="352"/>
      <c r="K23" s="349"/>
      <c r="L23" s="337"/>
      <c r="M23" s="349"/>
      <c r="N23" s="346"/>
      <c r="O23" s="104"/>
      <c r="P23" s="183"/>
      <c r="Q23" s="105"/>
      <c r="R23" s="106"/>
      <c r="S23" s="106"/>
      <c r="T23" s="107"/>
      <c r="U23" s="106"/>
      <c r="V23" s="106"/>
      <c r="W23" s="106"/>
      <c r="X23" s="108"/>
      <c r="Y23" s="109"/>
      <c r="Z23" s="110"/>
      <c r="AA23" s="109"/>
      <c r="AB23" s="110"/>
      <c r="AC23" s="111"/>
      <c r="AD23" s="112"/>
      <c r="AE23" s="113"/>
      <c r="AF23" s="114"/>
      <c r="AG23" s="115"/>
      <c r="AH23" s="115"/>
      <c r="AI23" s="115"/>
      <c r="AJ23" s="113"/>
      <c r="AK23" s="114"/>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48.5" x14ac:dyDescent="0.3">
      <c r="A24" s="338">
        <v>2</v>
      </c>
      <c r="B24" s="329" t="s">
        <v>157</v>
      </c>
      <c r="C24" s="329" t="s">
        <v>172</v>
      </c>
      <c r="D24" s="329" t="s">
        <v>173</v>
      </c>
      <c r="E24" s="372" t="s">
        <v>174</v>
      </c>
      <c r="F24" s="329" t="s">
        <v>161</v>
      </c>
      <c r="G24" s="375">
        <v>60</v>
      </c>
      <c r="H24" s="335" t="str">
        <f>IF(G24&lt;=0,"",IF(G24&lt;=2,"Muy Baja",IF(G24&lt;=24,"Baja",IF(G24&lt;=500,"Media",IF(G24&lt;=5000,"Alta","Muy Alta")))))</f>
        <v>Media</v>
      </c>
      <c r="I24" s="347">
        <f>IF(H24="","",IF(H24="Muy Baja",0.2,IF(H24="Baja",0.4,IF(H24="Media",0.6,IF(H24="Alta",0.8,IF(H24="Muy Alta",1,))))))</f>
        <v>0.6</v>
      </c>
      <c r="J24" s="350" t="s">
        <v>162</v>
      </c>
      <c r="K24" s="347" t="str">
        <f>IF(NOT(ISERROR(MATCH(J24,'Tabla Impacto'!$B$221:$B$223,0))),'Tabla Impacto'!$F$223&amp;"Por favor no seleccionar los criterios de impacto(Afectación Económica o presupuestal y Pérdida Reputacional)",J24)</f>
        <v xml:space="preserve">     El riesgo afecta la imagen de la entidad con algunos usuarios de relevancia frente al logro de los objetivos</v>
      </c>
      <c r="L24" s="335" t="str">
        <f>IF(OR(K24='Tabla Impacto'!$C$11,K24='Tabla Impacto'!$D$11),"Leve",IF(OR(K24='Tabla Impacto'!$C$12,K24='Tabla Impacto'!$D$12),"Menor",IF(OR(K24='Tabla Impacto'!$C$13,K24='Tabla Impacto'!$D$13),"Moderado",IF(OR(K24='Tabla Impacto'!$C$14,K24='Tabla Impacto'!$D$14),"Mayor",IF(OR(K24='Tabla Impacto'!$C$15,K24='Tabla Impacto'!$D$15),"Catastrófico","")))))</f>
        <v>Moderado</v>
      </c>
      <c r="M24" s="347">
        <f>IF(L24="","",IF(L24="Leve",0.2,IF(L24="Menor",0.4,IF(L24="Moderado",0.6,IF(L24="Mayor",0.8,IF(L24="Catastrófico",1,))))))</f>
        <v>0.6</v>
      </c>
      <c r="N24" s="344"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5">
        <v>1</v>
      </c>
      <c r="P24" s="183" t="s">
        <v>175</v>
      </c>
      <c r="Q24" s="155" t="str">
        <f>IF(OR(R24="Preventivo",R24="Detectivo"),"Probabilidad",IF(R24="Correctivo","Impacto",""))</f>
        <v>Probabilidad</v>
      </c>
      <c r="R24" s="157" t="s">
        <v>164</v>
      </c>
      <c r="S24" s="157" t="s">
        <v>165</v>
      </c>
      <c r="T24" s="158" t="str">
        <f>IF(AND(R24="Preventivo",S24="Automático"),"50%",IF(AND(R24="Preventivo",S24="Manual"),"40%",IF(AND(R24="Detectivo",S24="Automático"),"40%",IF(AND(R24="Detectivo",S24="Manual"),"30%",IF(AND(R24="Correctivo",S24="Automático"),"35%",IF(AND(R24="Correctivo",S24="Manual"),"25%",""))))))</f>
        <v>40%</v>
      </c>
      <c r="U24" s="157" t="s">
        <v>166</v>
      </c>
      <c r="V24" s="157" t="s">
        <v>167</v>
      </c>
      <c r="W24" s="157" t="s">
        <v>168</v>
      </c>
      <c r="X24" s="154">
        <f>IFERROR(IF(Q24="Probabilidad",(I24-(+I24*T24)),IF(Q24="Impacto",I24,"")),"")</f>
        <v>0.36</v>
      </c>
      <c r="Y24" s="159" t="str">
        <f>IFERROR(IF(X24="","",IF(X24&lt;=0.2,"Muy Baja",IF(X24&lt;=0.4,"Baja",IF(X24&lt;=0.6,"Media",IF(X24&lt;=0.8,"Alta","Muy Alta"))))),"")</f>
        <v>Baja</v>
      </c>
      <c r="Z24" s="160">
        <f>+X24</f>
        <v>0.36</v>
      </c>
      <c r="AA24" s="159" t="str">
        <f>IFERROR(IF(AB24="","",IF(AB24&lt;=0.2,"Leve",IF(AB24&lt;=0.4,"Menor",IF(AB24&lt;=0.6,"Moderado",IF(AB24&lt;=0.8,"Mayor","Catastrófico"))))),"")</f>
        <v>Moderado</v>
      </c>
      <c r="AB24" s="160">
        <f>IFERROR(IF(Q24="Impacto",(M24-(+M24*T24)),IF(Q24="Probabilidad",M24,"")),"")</f>
        <v>0.6</v>
      </c>
      <c r="AC24" s="161"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62" t="s">
        <v>169</v>
      </c>
      <c r="AE24" s="156" t="s">
        <v>176</v>
      </c>
      <c r="AF24" s="156" t="s">
        <v>177</v>
      </c>
      <c r="AG24" s="172">
        <v>45383</v>
      </c>
      <c r="AH24" s="172">
        <v>45642</v>
      </c>
      <c r="AI24" s="115"/>
      <c r="AJ24" s="113"/>
      <c r="AK24" s="114"/>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8" customHeight="1" x14ac:dyDescent="0.3">
      <c r="A25" s="339"/>
      <c r="B25" s="330"/>
      <c r="C25" s="330"/>
      <c r="D25" s="330"/>
      <c r="E25" s="373"/>
      <c r="F25" s="330"/>
      <c r="G25" s="376"/>
      <c r="H25" s="336"/>
      <c r="I25" s="348"/>
      <c r="J25" s="351"/>
      <c r="K25" s="348">
        <f>IF(NOT(ISERROR(MATCH(J25,_xlfn.ANCHORARRAY(E36),0))),I38&amp;"Por favor no seleccionar los criterios de impacto",J25)</f>
        <v>0</v>
      </c>
      <c r="L25" s="336"/>
      <c r="M25" s="348"/>
      <c r="N25" s="345"/>
      <c r="O25" s="104">
        <v>2</v>
      </c>
      <c r="P25" s="183"/>
      <c r="Q25" s="105" t="str">
        <f>IF(OR(R25="Preventivo",R25="Detectivo"),"Probabilidad",IF(R25="Correctivo","Impacto",""))</f>
        <v/>
      </c>
      <c r="R25" s="157"/>
      <c r="S25" s="157"/>
      <c r="T25" s="158" t="str">
        <f t="shared" ref="T25:T29" si="8">IF(AND(R25="Preventivo",S25="Automático"),"50%",IF(AND(R25="Preventivo",S25="Manual"),"40%",IF(AND(R25="Detectivo",S25="Automático"),"40%",IF(AND(R25="Detectivo",S25="Manual"),"30%",IF(AND(R25="Correctivo",S25="Automático"),"35%",IF(AND(R25="Correctivo",S25="Manual"),"25%",""))))))</f>
        <v/>
      </c>
      <c r="U25" s="157"/>
      <c r="V25" s="157"/>
      <c r="W25" s="157"/>
      <c r="X25" s="154" t="str">
        <f>IFERROR(IF(AND(Q24="Probabilidad",Q25="Probabilidad"),(Z24-(+Z24*T25)),IF(Q25="Probabilidad",(I24-(+I24*T25)),IF(Q25="Impacto",Z24,""))),"")</f>
        <v/>
      </c>
      <c r="Y25" s="159" t="str">
        <f t="shared" si="3"/>
        <v/>
      </c>
      <c r="Z25" s="160" t="str">
        <f t="shared" ref="Z25:Z29" si="9">+X25</f>
        <v/>
      </c>
      <c r="AA25" s="159" t="str">
        <f t="shared" si="5"/>
        <v/>
      </c>
      <c r="AB25" s="160" t="str">
        <f>IFERROR(IF(AND(Q24="Impacto",Q25="Impacto"),(AB24-(+AB24*T25)),IF(Q25="Impacto",(M24-(+M24*T25)),IF(Q25="Probabilidad",AB24,""))),"")</f>
        <v/>
      </c>
      <c r="AC25" s="161" t="str">
        <f t="shared" ref="AC25:AC26" si="10">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62"/>
      <c r="AE25" s="156"/>
      <c r="AF25" s="113"/>
      <c r="AG25" s="115"/>
      <c r="AH25" s="115"/>
      <c r="AI25" s="115"/>
      <c r="AJ25" s="113"/>
      <c r="AK25" s="114"/>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8" customHeight="1" x14ac:dyDescent="0.3">
      <c r="A26" s="339"/>
      <c r="B26" s="330"/>
      <c r="C26" s="330"/>
      <c r="D26" s="330"/>
      <c r="E26" s="373"/>
      <c r="F26" s="330"/>
      <c r="G26" s="376"/>
      <c r="H26" s="336"/>
      <c r="I26" s="348"/>
      <c r="J26" s="351"/>
      <c r="K26" s="348">
        <f>IF(NOT(ISERROR(MATCH(J26,_xlfn.ANCHORARRAY(E37),0))),I39&amp;"Por favor no seleccionar los criterios de impacto",J26)</f>
        <v>0</v>
      </c>
      <c r="L26" s="336"/>
      <c r="M26" s="348"/>
      <c r="N26" s="345"/>
      <c r="O26" s="104">
        <v>3</v>
      </c>
      <c r="P26" s="164"/>
      <c r="Q26" s="105" t="str">
        <f>IF(OR(R26="Preventivo",R26="Detectivo"),"Probabilidad",IF(R26="Correctivo","Impacto",""))</f>
        <v/>
      </c>
      <c r="R26" s="106"/>
      <c r="S26" s="106"/>
      <c r="T26" s="107" t="str">
        <f t="shared" si="8"/>
        <v/>
      </c>
      <c r="U26" s="106"/>
      <c r="V26" s="106"/>
      <c r="W26" s="106"/>
      <c r="X26" s="108" t="str">
        <f>IFERROR(IF(AND(Q25="Probabilidad",Q26="Probabilidad"),(Z25-(+Z25*T26)),IF(AND(Q25="Impacto",Q26="Probabilidad"),(Z24-(+Z24*T26)),IF(Q26="Impacto",Z25,""))),"")</f>
        <v/>
      </c>
      <c r="Y26" s="109" t="str">
        <f t="shared" si="3"/>
        <v/>
      </c>
      <c r="Z26" s="110" t="str">
        <f t="shared" si="9"/>
        <v/>
      </c>
      <c r="AA26" s="109" t="str">
        <f t="shared" si="5"/>
        <v/>
      </c>
      <c r="AB26" s="110" t="str">
        <f>IFERROR(IF(AND(Q25="Impacto",Q26="Impacto"),(AB25-(+AB25*T26)),IF(AND(Q25="Probabilidad",Q26="Impacto"),(AB24-(+AB24*T26)),IF(Q26="Probabilidad",AB25,""))),"")</f>
        <v/>
      </c>
      <c r="AC26" s="111" t="str">
        <f t="shared" si="10"/>
        <v/>
      </c>
      <c r="AD26" s="112"/>
      <c r="AE26" s="113"/>
      <c r="AF26" s="114"/>
      <c r="AG26" s="115"/>
      <c r="AH26" s="115"/>
      <c r="AI26" s="115"/>
      <c r="AJ26" s="113"/>
      <c r="AK26" s="114"/>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8" customHeight="1" x14ac:dyDescent="0.3">
      <c r="A27" s="339"/>
      <c r="B27" s="330"/>
      <c r="C27" s="330"/>
      <c r="D27" s="330"/>
      <c r="E27" s="373"/>
      <c r="F27" s="330"/>
      <c r="G27" s="376"/>
      <c r="H27" s="336"/>
      <c r="I27" s="348"/>
      <c r="J27" s="351"/>
      <c r="K27" s="348">
        <f>IF(NOT(ISERROR(MATCH(J27,_xlfn.ANCHORARRAY(E38),0))),I40&amp;"Por favor no seleccionar los criterios de impacto",J27)</f>
        <v>0</v>
      </c>
      <c r="L27" s="336"/>
      <c r="M27" s="348"/>
      <c r="N27" s="345"/>
      <c r="O27" s="104">
        <v>4</v>
      </c>
      <c r="P27" s="183"/>
      <c r="Q27" s="105" t="str">
        <f t="shared" ref="Q27:Q29" si="11">IF(OR(R27="Preventivo",R27="Detectivo"),"Probabilidad",IF(R27="Correctivo","Impacto",""))</f>
        <v/>
      </c>
      <c r="R27" s="106"/>
      <c r="S27" s="106"/>
      <c r="T27" s="107" t="str">
        <f t="shared" si="8"/>
        <v/>
      </c>
      <c r="U27" s="106"/>
      <c r="V27" s="106"/>
      <c r="W27" s="106"/>
      <c r="X27" s="108" t="str">
        <f t="shared" ref="X27:X29" si="12">IFERROR(IF(AND(Q26="Probabilidad",Q27="Probabilidad"),(Z26-(+Z26*T27)),IF(AND(Q26="Impacto",Q27="Probabilidad"),(Z25-(+Z25*T27)),IF(Q27="Impacto",Z26,""))),"")</f>
        <v/>
      </c>
      <c r="Y27" s="109" t="str">
        <f t="shared" si="3"/>
        <v/>
      </c>
      <c r="Z27" s="110" t="str">
        <f t="shared" si="9"/>
        <v/>
      </c>
      <c r="AA27" s="109" t="str">
        <f t="shared" si="5"/>
        <v/>
      </c>
      <c r="AB27" s="110" t="str">
        <f t="shared" ref="AB27:AB29" si="13">IFERROR(IF(AND(Q26="Impacto",Q27="Impacto"),(AB26-(+AB26*T27)),IF(AND(Q26="Probabilidad",Q27="Impacto"),(AB25-(+AB25*T27)),IF(Q27="Probabilidad",AB26,""))),"")</f>
        <v/>
      </c>
      <c r="AC27" s="111"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2"/>
      <c r="AE27" s="113"/>
      <c r="AF27" s="114"/>
      <c r="AG27" s="115"/>
      <c r="AH27" s="115"/>
      <c r="AI27" s="115"/>
      <c r="AJ27" s="113"/>
      <c r="AK27" s="114"/>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8" customHeight="1" x14ac:dyDescent="0.3">
      <c r="A28" s="339"/>
      <c r="B28" s="330"/>
      <c r="C28" s="330"/>
      <c r="D28" s="330"/>
      <c r="E28" s="373"/>
      <c r="F28" s="330"/>
      <c r="G28" s="376"/>
      <c r="H28" s="336"/>
      <c r="I28" s="348"/>
      <c r="J28" s="351"/>
      <c r="K28" s="348">
        <f>IF(NOT(ISERROR(MATCH(J28,_xlfn.ANCHORARRAY(E39),0))),I41&amp;"Por favor no seleccionar los criterios de impacto",J28)</f>
        <v>0</v>
      </c>
      <c r="L28" s="336"/>
      <c r="M28" s="348"/>
      <c r="N28" s="345"/>
      <c r="O28" s="104">
        <v>5</v>
      </c>
      <c r="P28" s="183"/>
      <c r="Q28" s="105" t="str">
        <f t="shared" si="11"/>
        <v/>
      </c>
      <c r="R28" s="106"/>
      <c r="S28" s="106"/>
      <c r="T28" s="107" t="str">
        <f t="shared" si="8"/>
        <v/>
      </c>
      <c r="U28" s="106"/>
      <c r="V28" s="106"/>
      <c r="W28" s="106"/>
      <c r="X28" s="108" t="str">
        <f t="shared" si="12"/>
        <v/>
      </c>
      <c r="Y28" s="109" t="str">
        <f t="shared" si="3"/>
        <v/>
      </c>
      <c r="Z28" s="110" t="str">
        <f t="shared" si="9"/>
        <v/>
      </c>
      <c r="AA28" s="109" t="str">
        <f t="shared" si="5"/>
        <v/>
      </c>
      <c r="AB28" s="110" t="str">
        <f t="shared" si="13"/>
        <v/>
      </c>
      <c r="AC28" s="111" t="str">
        <f t="shared" ref="AC28:AC29" si="14">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2"/>
      <c r="AE28" s="113"/>
      <c r="AF28" s="114"/>
      <c r="AG28" s="115"/>
      <c r="AH28" s="115"/>
      <c r="AI28" s="115"/>
      <c r="AJ28" s="113"/>
      <c r="AK28" s="114"/>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8" customHeight="1" x14ac:dyDescent="0.3">
      <c r="A29" s="340"/>
      <c r="B29" s="331"/>
      <c r="C29" s="331"/>
      <c r="D29" s="331"/>
      <c r="E29" s="374"/>
      <c r="F29" s="331"/>
      <c r="G29" s="377"/>
      <c r="H29" s="337"/>
      <c r="I29" s="349"/>
      <c r="J29" s="352"/>
      <c r="K29" s="349">
        <f>IF(NOT(ISERROR(MATCH(J29,_xlfn.ANCHORARRAY(E40),0))),I42&amp;"Por favor no seleccionar los criterios de impacto",J29)</f>
        <v>0</v>
      </c>
      <c r="L29" s="337"/>
      <c r="M29" s="349"/>
      <c r="N29" s="346"/>
      <c r="O29" s="104">
        <v>6</v>
      </c>
      <c r="P29" s="183"/>
      <c r="Q29" s="105" t="str">
        <f t="shared" si="11"/>
        <v/>
      </c>
      <c r="R29" s="106"/>
      <c r="S29" s="106"/>
      <c r="T29" s="107" t="str">
        <f t="shared" si="8"/>
        <v/>
      </c>
      <c r="U29" s="106"/>
      <c r="V29" s="106"/>
      <c r="W29" s="106"/>
      <c r="X29" s="108" t="str">
        <f t="shared" si="12"/>
        <v/>
      </c>
      <c r="Y29" s="109" t="str">
        <f t="shared" si="3"/>
        <v/>
      </c>
      <c r="Z29" s="110" t="str">
        <f t="shared" si="9"/>
        <v/>
      </c>
      <c r="AA29" s="109" t="str">
        <f t="shared" si="5"/>
        <v/>
      </c>
      <c r="AB29" s="110" t="str">
        <f t="shared" si="13"/>
        <v/>
      </c>
      <c r="AC29" s="111" t="str">
        <f t="shared" si="14"/>
        <v/>
      </c>
      <c r="AD29" s="112"/>
      <c r="AE29" s="113"/>
      <c r="AF29" s="114"/>
      <c r="AG29" s="115"/>
      <c r="AH29" s="115"/>
      <c r="AI29" s="115"/>
      <c r="AJ29" s="113"/>
      <c r="AK29" s="114"/>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15.5" x14ac:dyDescent="0.3">
      <c r="A30" s="338">
        <v>3</v>
      </c>
      <c r="B30" s="329" t="s">
        <v>178</v>
      </c>
      <c r="C30" s="329" t="s">
        <v>172</v>
      </c>
      <c r="D30" s="329" t="s">
        <v>179</v>
      </c>
      <c r="E30" s="341" t="s">
        <v>180</v>
      </c>
      <c r="F30" s="329" t="s">
        <v>161</v>
      </c>
      <c r="G30" s="375">
        <v>12</v>
      </c>
      <c r="H30" s="335" t="str">
        <f>IF(G30&lt;=0,"",IF(G30&lt;=2,"Muy Baja",IF(G30&lt;=24,"Baja",IF(G30&lt;=500,"Media",IF(G30&lt;=5000,"Alta","Muy Alta")))))</f>
        <v>Baja</v>
      </c>
      <c r="I30" s="347">
        <f>IF(H30="","",IF(H30="Muy Baja",0.2,IF(H30="Baja",0.4,IF(H30="Media",0.6,IF(H30="Alta",0.8,IF(H30="Muy Alta",1,))))))</f>
        <v>0.4</v>
      </c>
      <c r="J30" s="350" t="s">
        <v>162</v>
      </c>
      <c r="K30" s="179" t="str">
        <f>IF(NOT(ISERROR(MATCH(J30,'Tabla Impacto'!$B$221:$B$223,0))),'Tabla Impacto'!$F$223&amp;"Por favor no seleccionar los criterios de impacto(Afectación Económica o presupuestal y Pérdida Reputacional)",J30)</f>
        <v xml:space="preserve">     El riesgo afecta la imagen de la entidad con algunos usuarios de relevancia frente al logro de los objetivos</v>
      </c>
      <c r="L30" s="335" t="str">
        <f>IF(OR(K30='Tabla Impacto'!$C$11,K30='Tabla Impacto'!$D$11),"Leve",IF(OR(K30='Tabla Impacto'!$C$12,K30='Tabla Impacto'!$D$12),"Menor",IF(OR(K30='Tabla Impacto'!$C$13,K30='Tabla Impacto'!$D$13),"Moderado",IF(OR(K30='Tabla Impacto'!$C$14,K30='Tabla Impacto'!$D$14),"Mayor",IF(OR(K30='Tabla Impacto'!$C$15,K30='Tabla Impacto'!$D$15),"Catastrófico","")))))</f>
        <v>Moderado</v>
      </c>
      <c r="M30" s="347">
        <f>IF(L30="","",IF(L30="Leve",0.2,IF(L30="Menor",0.4,IF(L30="Moderado",0.6,IF(L30="Mayor",0.8,IF(L30="Catastrófico",1,))))))</f>
        <v>0.6</v>
      </c>
      <c r="N30" s="344"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104">
        <v>1</v>
      </c>
      <c r="P30" s="183" t="s">
        <v>181</v>
      </c>
      <c r="Q30" s="155" t="str">
        <f>IF(OR(R30="Preventivo",R30="Detectivo"),"Probabilidad",IF(R30="Correctivo","Impacto",""))</f>
        <v>Probabilidad</v>
      </c>
      <c r="R30" s="157" t="s">
        <v>164</v>
      </c>
      <c r="S30" s="157" t="s">
        <v>165</v>
      </c>
      <c r="T30" s="158" t="str">
        <f>IF(AND(R30="Preventivo",S30="Automático"),"50%",IF(AND(R30="Preventivo",S30="Manual"),"40%",IF(AND(R30="Detectivo",S30="Automático"),"40%",IF(AND(R30="Detectivo",S30="Manual"),"30%",IF(AND(R30="Correctivo",S30="Automático"),"35%",IF(AND(R30="Correctivo",S30="Manual"),"25%",""))))))</f>
        <v>40%</v>
      </c>
      <c r="U30" s="157" t="s">
        <v>166</v>
      </c>
      <c r="V30" s="157" t="s">
        <v>167</v>
      </c>
      <c r="W30" s="157" t="s">
        <v>168</v>
      </c>
      <c r="X30" s="154">
        <f>IFERROR(IF(Q30="Probabilidad",(I30-(+I30*T30)),IF(Q30="Impacto",I30,"")),"")</f>
        <v>0.24</v>
      </c>
      <c r="Y30" s="159" t="str">
        <f>IFERROR(IF(X30="","",IF(X30&lt;=0.2,"Muy Baja",IF(X30&lt;=0.4,"Baja",IF(X30&lt;=0.6,"Media",IF(X30&lt;=0.8,"Alta","Muy Alta"))))),"")</f>
        <v>Baja</v>
      </c>
      <c r="Z30" s="160">
        <f>+X30</f>
        <v>0.24</v>
      </c>
      <c r="AA30" s="159" t="str">
        <f>IFERROR(IF(AB30="","",IF(AB30&lt;=0.2,"Leve",IF(AB30&lt;=0.4,"Menor",IF(AB30&lt;=0.6,"Moderado",IF(AB30&lt;=0.8,"Mayor","Catastrófico"))))),"")</f>
        <v>Moderado</v>
      </c>
      <c r="AB30" s="160">
        <f>IFERROR(IF(Q30="Impacto",(M30-(+M30*T30)),IF(Q30="Probabilidad",M30,"")),"")</f>
        <v>0.6</v>
      </c>
      <c r="AC30" s="16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Moderado</v>
      </c>
      <c r="AD30" s="162" t="s">
        <v>169</v>
      </c>
      <c r="AE30" s="156" t="s">
        <v>182</v>
      </c>
      <c r="AF30" s="156" t="s">
        <v>177</v>
      </c>
      <c r="AG30" s="172">
        <v>45383</v>
      </c>
      <c r="AH30" s="172">
        <v>45641</v>
      </c>
      <c r="AI30" s="115"/>
      <c r="AJ30" s="113"/>
      <c r="AK30" s="114"/>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8" customHeight="1" x14ac:dyDescent="0.3">
      <c r="A31" s="339"/>
      <c r="B31" s="330"/>
      <c r="C31" s="330"/>
      <c r="D31" s="330"/>
      <c r="E31" s="342"/>
      <c r="F31" s="330"/>
      <c r="G31" s="376"/>
      <c r="H31" s="336"/>
      <c r="I31" s="348"/>
      <c r="J31" s="351"/>
      <c r="K31" s="180">
        <f>IF(NOT(ISERROR(MATCH(J31,_xlfn.ANCHORARRAY(E42),0))),I44&amp;"Por favor no seleccionar los criterios de impacto",J31)</f>
        <v>0</v>
      </c>
      <c r="L31" s="336"/>
      <c r="M31" s="348"/>
      <c r="N31" s="345"/>
      <c r="O31" s="104">
        <v>2</v>
      </c>
      <c r="P31" s="183"/>
      <c r="Q31" s="105" t="str">
        <f>IF(OR(R31="Preventivo",R31="Detectivo"),"Probabilidad",IF(R31="Correctivo","Impacto",""))</f>
        <v/>
      </c>
      <c r="R31" s="106"/>
      <c r="S31" s="106"/>
      <c r="T31" s="107" t="str">
        <f t="shared" ref="T31:T35" si="15">IF(AND(R31="Preventivo",S31="Automático"),"50%",IF(AND(R31="Preventivo",S31="Manual"),"40%",IF(AND(R31="Detectivo",S31="Automático"),"40%",IF(AND(R31="Detectivo",S31="Manual"),"30%",IF(AND(R31="Correctivo",S31="Automático"),"35%",IF(AND(R31="Correctivo",S31="Manual"),"25%",""))))))</f>
        <v/>
      </c>
      <c r="U31" s="106"/>
      <c r="V31" s="106"/>
      <c r="W31" s="106"/>
      <c r="X31" s="108" t="str">
        <f>IFERROR(IF(AND(Q30="Probabilidad",Q31="Probabilidad"),(Z30-(+Z30*T31)),IF(Q31="Probabilidad",(I30-(+I30*T31)),IF(Q31="Impacto",Z30,""))),"")</f>
        <v/>
      </c>
      <c r="Y31" s="109" t="str">
        <f t="shared" si="3"/>
        <v/>
      </c>
      <c r="Z31" s="110" t="str">
        <f t="shared" ref="Z31:Z35" si="16">+X31</f>
        <v/>
      </c>
      <c r="AA31" s="109" t="str">
        <f t="shared" si="5"/>
        <v/>
      </c>
      <c r="AB31" s="110" t="str">
        <f>IFERROR(IF(AND(Q30="Impacto",Q31="Impacto"),(AB30-(+AB30*T31)),IF(Q31="Impacto",(M30-(+M30*T31)),IF(Q31="Probabilidad",AB30,""))),"")</f>
        <v/>
      </c>
      <c r="AC31" s="111" t="str">
        <f t="shared" ref="AC31:AC32" si="17">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2"/>
      <c r="AE31" s="113"/>
      <c r="AF31" s="114"/>
      <c r="AG31" s="115"/>
      <c r="AH31" s="115"/>
      <c r="AI31" s="115"/>
      <c r="AJ31" s="113"/>
      <c r="AK31" s="114"/>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8" customHeight="1" x14ac:dyDescent="0.3">
      <c r="A32" s="339"/>
      <c r="B32" s="330"/>
      <c r="C32" s="330"/>
      <c r="D32" s="330"/>
      <c r="E32" s="342"/>
      <c r="F32" s="330"/>
      <c r="G32" s="376"/>
      <c r="H32" s="336"/>
      <c r="I32" s="348"/>
      <c r="J32" s="351"/>
      <c r="K32" s="180">
        <f>IF(NOT(ISERROR(MATCH(J32,_xlfn.ANCHORARRAY(E43),0))),I45&amp;"Por favor no seleccionar los criterios de impacto",J32)</f>
        <v>0</v>
      </c>
      <c r="L32" s="336"/>
      <c r="M32" s="348"/>
      <c r="N32" s="345"/>
      <c r="O32" s="104">
        <v>3</v>
      </c>
      <c r="P32" s="164"/>
      <c r="Q32" s="105" t="str">
        <f>IF(OR(R32="Preventivo",R32="Detectivo"),"Probabilidad",IF(R32="Correctivo","Impacto",""))</f>
        <v/>
      </c>
      <c r="R32" s="106"/>
      <c r="S32" s="106"/>
      <c r="T32" s="107" t="str">
        <f t="shared" si="15"/>
        <v/>
      </c>
      <c r="U32" s="106"/>
      <c r="V32" s="106"/>
      <c r="W32" s="106"/>
      <c r="X32" s="108" t="str">
        <f>IFERROR(IF(AND(Q31="Probabilidad",Q32="Probabilidad"),(Z31-(+Z31*T32)),IF(AND(Q31="Impacto",Q32="Probabilidad"),(Z30-(+Z30*T32)),IF(Q32="Impacto",Z31,""))),"")</f>
        <v/>
      </c>
      <c r="Y32" s="109" t="str">
        <f t="shared" si="3"/>
        <v/>
      </c>
      <c r="Z32" s="110" t="str">
        <f t="shared" si="16"/>
        <v/>
      </c>
      <c r="AA32" s="109" t="str">
        <f t="shared" si="5"/>
        <v/>
      </c>
      <c r="AB32" s="110" t="str">
        <f>IFERROR(IF(AND(Q31="Impacto",Q32="Impacto"),(AB31-(+AB31*T32)),IF(AND(Q31="Probabilidad",Q32="Impacto"),(AB30-(+AB30*T32)),IF(Q32="Probabilidad",AB31,""))),"")</f>
        <v/>
      </c>
      <c r="AC32" s="111" t="str">
        <f t="shared" si="17"/>
        <v/>
      </c>
      <c r="AD32" s="112"/>
      <c r="AE32" s="113"/>
      <c r="AF32" s="114"/>
      <c r="AG32" s="115"/>
      <c r="AH32" s="115"/>
      <c r="AI32" s="115"/>
      <c r="AJ32" s="113"/>
      <c r="AK32" s="114"/>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8" customHeight="1" x14ac:dyDescent="0.3">
      <c r="A33" s="339"/>
      <c r="B33" s="330"/>
      <c r="C33" s="330"/>
      <c r="D33" s="330"/>
      <c r="E33" s="342"/>
      <c r="F33" s="330"/>
      <c r="G33" s="376"/>
      <c r="H33" s="336"/>
      <c r="I33" s="348"/>
      <c r="J33" s="351"/>
      <c r="K33" s="180">
        <f>IF(NOT(ISERROR(MATCH(J33,_xlfn.ANCHORARRAY(E44),0))),I46&amp;"Por favor no seleccionar los criterios de impacto",J33)</f>
        <v>0</v>
      </c>
      <c r="L33" s="336"/>
      <c r="M33" s="348"/>
      <c r="N33" s="345"/>
      <c r="O33" s="104">
        <v>4</v>
      </c>
      <c r="P33" s="183"/>
      <c r="Q33" s="105" t="str">
        <f t="shared" ref="Q33:Q35" si="18">IF(OR(R33="Preventivo",R33="Detectivo"),"Probabilidad",IF(R33="Correctivo","Impacto",""))</f>
        <v/>
      </c>
      <c r="R33" s="106"/>
      <c r="S33" s="106"/>
      <c r="T33" s="107" t="str">
        <f t="shared" si="15"/>
        <v/>
      </c>
      <c r="U33" s="106"/>
      <c r="V33" s="106"/>
      <c r="W33" s="106"/>
      <c r="X33" s="108" t="str">
        <f t="shared" ref="X33:X35" si="19">IFERROR(IF(AND(Q32="Probabilidad",Q33="Probabilidad"),(Z32-(+Z32*T33)),IF(AND(Q32="Impacto",Q33="Probabilidad"),(Z31-(+Z31*T33)),IF(Q33="Impacto",Z32,""))),"")</f>
        <v/>
      </c>
      <c r="Y33" s="109" t="str">
        <f t="shared" si="3"/>
        <v/>
      </c>
      <c r="Z33" s="110" t="str">
        <f t="shared" si="16"/>
        <v/>
      </c>
      <c r="AA33" s="109" t="str">
        <f t="shared" si="5"/>
        <v/>
      </c>
      <c r="AB33" s="110" t="str">
        <f t="shared" ref="AB33:AB35" si="20">IFERROR(IF(AND(Q32="Impacto",Q33="Impacto"),(AB32-(+AB32*T33)),IF(AND(Q32="Probabilidad",Q33="Impacto"),(AB31-(+AB31*T33)),IF(Q33="Probabilidad",AB32,""))),"")</f>
        <v/>
      </c>
      <c r="AC33" s="11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2"/>
      <c r="AE33" s="113"/>
      <c r="AF33" s="114"/>
      <c r="AG33" s="115"/>
      <c r="AH33" s="115"/>
      <c r="AI33" s="115"/>
      <c r="AJ33" s="113"/>
      <c r="AK33" s="114"/>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8" customHeight="1" x14ac:dyDescent="0.3">
      <c r="A34" s="339"/>
      <c r="B34" s="330"/>
      <c r="C34" s="330"/>
      <c r="D34" s="330"/>
      <c r="E34" s="342"/>
      <c r="F34" s="330"/>
      <c r="G34" s="376"/>
      <c r="H34" s="336"/>
      <c r="I34" s="348"/>
      <c r="J34" s="351"/>
      <c r="K34" s="180">
        <f>IF(NOT(ISERROR(MATCH(J34,_xlfn.ANCHORARRAY(E45),0))),I47&amp;"Por favor no seleccionar los criterios de impacto",J34)</f>
        <v>0</v>
      </c>
      <c r="L34" s="336"/>
      <c r="M34" s="348"/>
      <c r="N34" s="345"/>
      <c r="O34" s="104">
        <v>5</v>
      </c>
      <c r="P34" s="183"/>
      <c r="Q34" s="105" t="str">
        <f t="shared" si="18"/>
        <v/>
      </c>
      <c r="R34" s="106"/>
      <c r="S34" s="106"/>
      <c r="T34" s="107" t="str">
        <f t="shared" si="15"/>
        <v/>
      </c>
      <c r="U34" s="106"/>
      <c r="V34" s="106"/>
      <c r="W34" s="106"/>
      <c r="X34" s="108" t="str">
        <f t="shared" si="19"/>
        <v/>
      </c>
      <c r="Y34" s="109" t="str">
        <f>IFERROR(IF(X34="","",IF(X34&lt;=0.2,"Muy Baja",IF(X34&lt;=0.4,"Baja",IF(X34&lt;=0.6,"Media",IF(X34&lt;=0.8,"Alta","Muy Alta"))))),"")</f>
        <v/>
      </c>
      <c r="Z34" s="110" t="str">
        <f t="shared" si="16"/>
        <v/>
      </c>
      <c r="AA34" s="109" t="str">
        <f t="shared" si="5"/>
        <v/>
      </c>
      <c r="AB34" s="110" t="str">
        <f t="shared" si="20"/>
        <v/>
      </c>
      <c r="AC34" s="111" t="str">
        <f t="shared" ref="AC34:AC35" si="21">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2"/>
      <c r="AE34" s="113"/>
      <c r="AF34" s="114"/>
      <c r="AG34" s="115"/>
      <c r="AH34" s="115"/>
      <c r="AI34" s="115"/>
      <c r="AJ34" s="113"/>
      <c r="AK34" s="114"/>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8" customHeight="1" x14ac:dyDescent="0.3">
      <c r="A35" s="340"/>
      <c r="B35" s="331"/>
      <c r="C35" s="331"/>
      <c r="D35" s="331"/>
      <c r="E35" s="343"/>
      <c r="F35" s="331"/>
      <c r="G35" s="377"/>
      <c r="H35" s="337"/>
      <c r="I35" s="349"/>
      <c r="J35" s="352"/>
      <c r="K35" s="181">
        <f>IF(NOT(ISERROR(MATCH(J35,_xlfn.ANCHORARRAY(E46),0))),I48&amp;"Por favor no seleccionar los criterios de impacto",J35)</f>
        <v>0</v>
      </c>
      <c r="L35" s="337"/>
      <c r="M35" s="349"/>
      <c r="N35" s="346"/>
      <c r="O35" s="104">
        <v>6</v>
      </c>
      <c r="P35" s="183"/>
      <c r="Q35" s="105" t="str">
        <f t="shared" si="18"/>
        <v/>
      </c>
      <c r="R35" s="106"/>
      <c r="S35" s="106"/>
      <c r="T35" s="107" t="str">
        <f t="shared" si="15"/>
        <v/>
      </c>
      <c r="U35" s="106"/>
      <c r="V35" s="106"/>
      <c r="W35" s="106"/>
      <c r="X35" s="108" t="str">
        <f t="shared" si="19"/>
        <v/>
      </c>
      <c r="Y35" s="109" t="str">
        <f t="shared" si="3"/>
        <v/>
      </c>
      <c r="Z35" s="110" t="str">
        <f t="shared" si="16"/>
        <v/>
      </c>
      <c r="AA35" s="109" t="str">
        <f t="shared" si="5"/>
        <v/>
      </c>
      <c r="AB35" s="110" t="str">
        <f t="shared" si="20"/>
        <v/>
      </c>
      <c r="AC35" s="111" t="str">
        <f t="shared" si="21"/>
        <v/>
      </c>
      <c r="AD35" s="112"/>
      <c r="AE35" s="113"/>
      <c r="AF35" s="114"/>
      <c r="AG35" s="115"/>
      <c r="AH35" s="115"/>
      <c r="AI35" s="115"/>
      <c r="AJ35" s="113"/>
      <c r="AK35" s="114"/>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idden="1" x14ac:dyDescent="0.3">
      <c r="A36" s="338">
        <v>4</v>
      </c>
      <c r="B36" s="329"/>
      <c r="C36" s="329"/>
      <c r="D36" s="329"/>
      <c r="E36" s="378"/>
      <c r="F36" s="329"/>
      <c r="G36" s="375"/>
      <c r="H36" s="335"/>
      <c r="I36" s="347"/>
      <c r="J36" s="350"/>
      <c r="K36" s="179"/>
      <c r="L36" s="335" t="str">
        <f>IF(OR(K36='Tabla Impacto'!$C$11,K36='Tabla Impacto'!$D$11),"Leve",IF(OR(K36='Tabla Impacto'!$C$12,K36='Tabla Impacto'!$D$12),"Menor",IF(OR(K36='Tabla Impacto'!$C$13,K36='Tabla Impacto'!$D$13),"Moderado",IF(OR(K36='Tabla Impacto'!$C$14,K36='Tabla Impacto'!$D$14),"Mayor",IF(OR(K36='Tabla Impacto'!$C$15,K36='Tabla Impacto'!$D$15),"Catastrófico","")))))</f>
        <v/>
      </c>
      <c r="M36" s="347" t="str">
        <f>IF(L36="","",IF(L36="Leve",0.2,IF(L36="Menor",0.4,IF(L36="Moderado",0.6,IF(L36="Mayor",0.8,IF(L36="Catastrófico",1,))))))</f>
        <v/>
      </c>
      <c r="N36" s="344"/>
      <c r="O36" s="5"/>
      <c r="P36" s="183"/>
      <c r="Q36" s="155"/>
      <c r="R36" s="157"/>
      <c r="S36" s="157"/>
      <c r="T36" s="158"/>
      <c r="U36" s="157"/>
      <c r="V36" s="157"/>
      <c r="W36" s="157"/>
      <c r="X36" s="154"/>
      <c r="Y36" s="159"/>
      <c r="Z36" s="160"/>
      <c r="AA36" s="159"/>
      <c r="AB36" s="160"/>
      <c r="AC36" s="161"/>
      <c r="AD36" s="162"/>
      <c r="AE36" s="113"/>
      <c r="AF36" s="156"/>
      <c r="AG36" s="182"/>
      <c r="AH36" s="182"/>
      <c r="AI36" s="115"/>
      <c r="AJ36" s="113"/>
      <c r="AK36" s="114"/>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 hidden="1" customHeight="1" x14ac:dyDescent="0.3">
      <c r="A37" s="339"/>
      <c r="B37" s="330"/>
      <c r="C37" s="330"/>
      <c r="D37" s="330"/>
      <c r="E37" s="379"/>
      <c r="F37" s="330"/>
      <c r="G37" s="376"/>
      <c r="H37" s="336"/>
      <c r="I37" s="348"/>
      <c r="J37" s="351"/>
      <c r="K37" s="180"/>
      <c r="L37" s="336"/>
      <c r="M37" s="348"/>
      <c r="N37" s="345"/>
      <c r="O37" s="104"/>
      <c r="P37" s="183"/>
      <c r="Q37" s="105"/>
      <c r="R37" s="106"/>
      <c r="S37" s="106"/>
      <c r="T37" s="107"/>
      <c r="U37" s="106"/>
      <c r="V37" s="106"/>
      <c r="W37" s="106"/>
      <c r="X37" s="108"/>
      <c r="Y37" s="109"/>
      <c r="Z37" s="110"/>
      <c r="AA37" s="109"/>
      <c r="AB37" s="110"/>
      <c r="AC37" s="111"/>
      <c r="AD37" s="112"/>
      <c r="AE37" s="113"/>
      <c r="AF37" s="114"/>
      <c r="AG37" s="115"/>
      <c r="AH37" s="115"/>
      <c r="AI37" s="115"/>
      <c r="AJ37" s="113"/>
      <c r="AK37" s="114"/>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8" hidden="1" customHeight="1" x14ac:dyDescent="0.3">
      <c r="A38" s="339"/>
      <c r="B38" s="330"/>
      <c r="C38" s="330"/>
      <c r="D38" s="330"/>
      <c r="E38" s="379"/>
      <c r="F38" s="330"/>
      <c r="G38" s="376"/>
      <c r="H38" s="336"/>
      <c r="I38" s="348"/>
      <c r="J38" s="351"/>
      <c r="K38" s="180"/>
      <c r="L38" s="336"/>
      <c r="M38" s="348"/>
      <c r="N38" s="345"/>
      <c r="O38" s="104"/>
      <c r="P38" s="164"/>
      <c r="Q38" s="105"/>
      <c r="R38" s="106"/>
      <c r="S38" s="106"/>
      <c r="T38" s="107"/>
      <c r="U38" s="106"/>
      <c r="V38" s="106"/>
      <c r="W38" s="106"/>
      <c r="X38" s="108"/>
      <c r="Y38" s="109"/>
      <c r="Z38" s="110"/>
      <c r="AA38" s="109"/>
      <c r="AB38" s="110"/>
      <c r="AC38" s="111"/>
      <c r="AD38" s="112"/>
      <c r="AE38" s="113"/>
      <c r="AF38" s="114"/>
      <c r="AG38" s="115"/>
      <c r="AH38" s="115"/>
      <c r="AI38" s="115"/>
      <c r="AJ38" s="113"/>
      <c r="AK38" s="114"/>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8" hidden="1" customHeight="1" x14ac:dyDescent="0.3">
      <c r="A39" s="339"/>
      <c r="B39" s="330"/>
      <c r="C39" s="330"/>
      <c r="D39" s="330"/>
      <c r="E39" s="379"/>
      <c r="F39" s="330"/>
      <c r="G39" s="376"/>
      <c r="H39" s="336"/>
      <c r="I39" s="348"/>
      <c r="J39" s="351"/>
      <c r="K39" s="180"/>
      <c r="L39" s="336"/>
      <c r="M39" s="348"/>
      <c r="N39" s="345"/>
      <c r="O39" s="104"/>
      <c r="P39" s="183"/>
      <c r="Q39" s="105"/>
      <c r="R39" s="106"/>
      <c r="S39" s="106"/>
      <c r="T39" s="107"/>
      <c r="U39" s="106"/>
      <c r="V39" s="106"/>
      <c r="W39" s="106"/>
      <c r="X39" s="108"/>
      <c r="Y39" s="109"/>
      <c r="Z39" s="110"/>
      <c r="AA39" s="109"/>
      <c r="AB39" s="110"/>
      <c r="AC39" s="111"/>
      <c r="AD39" s="112"/>
      <c r="AE39" s="113"/>
      <c r="AF39" s="114"/>
      <c r="AG39" s="115"/>
      <c r="AH39" s="115"/>
      <c r="AI39" s="115"/>
      <c r="AJ39" s="113"/>
      <c r="AK39" s="114"/>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8" hidden="1" customHeight="1" x14ac:dyDescent="0.3">
      <c r="A40" s="339"/>
      <c r="B40" s="330"/>
      <c r="C40" s="330"/>
      <c r="D40" s="330"/>
      <c r="E40" s="379"/>
      <c r="F40" s="330"/>
      <c r="G40" s="376"/>
      <c r="H40" s="336"/>
      <c r="I40" s="348"/>
      <c r="J40" s="351"/>
      <c r="K40" s="180"/>
      <c r="L40" s="336"/>
      <c r="M40" s="348"/>
      <c r="N40" s="345"/>
      <c r="O40" s="104"/>
      <c r="P40" s="183"/>
      <c r="Q40" s="105"/>
      <c r="R40" s="106"/>
      <c r="S40" s="106"/>
      <c r="T40" s="107"/>
      <c r="U40" s="106"/>
      <c r="V40" s="106"/>
      <c r="W40" s="106"/>
      <c r="X40" s="108"/>
      <c r="Y40" s="109"/>
      <c r="Z40" s="110"/>
      <c r="AA40" s="109"/>
      <c r="AB40" s="110"/>
      <c r="AC40" s="111"/>
      <c r="AD40" s="112"/>
      <c r="AE40" s="113"/>
      <c r="AF40" s="114"/>
      <c r="AG40" s="115"/>
      <c r="AH40" s="115"/>
      <c r="AI40" s="115"/>
      <c r="AJ40" s="113"/>
      <c r="AK40" s="114"/>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8" hidden="1" customHeight="1" x14ac:dyDescent="0.3">
      <c r="A41" s="340"/>
      <c r="B41" s="331"/>
      <c r="C41" s="331"/>
      <c r="D41" s="331"/>
      <c r="E41" s="380"/>
      <c r="F41" s="331"/>
      <c r="G41" s="377"/>
      <c r="H41" s="337"/>
      <c r="I41" s="349"/>
      <c r="J41" s="352"/>
      <c r="K41" s="181"/>
      <c r="L41" s="337"/>
      <c r="M41" s="349"/>
      <c r="N41" s="346"/>
      <c r="O41" s="104"/>
      <c r="P41" s="183"/>
      <c r="Q41" s="105"/>
      <c r="R41" s="106"/>
      <c r="S41" s="106"/>
      <c r="T41" s="107"/>
      <c r="U41" s="106"/>
      <c r="V41" s="106"/>
      <c r="W41" s="106"/>
      <c r="X41" s="108"/>
      <c r="Y41" s="109"/>
      <c r="Z41" s="110"/>
      <c r="AA41" s="109"/>
      <c r="AB41" s="110"/>
      <c r="AC41" s="111"/>
      <c r="AD41" s="112"/>
      <c r="AE41" s="113"/>
      <c r="AF41" s="114"/>
      <c r="AG41" s="115"/>
      <c r="AH41" s="115"/>
      <c r="AI41" s="115"/>
      <c r="AJ41" s="113"/>
      <c r="AK41" s="114"/>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01.25" customHeight="1" x14ac:dyDescent="0.3">
      <c r="A42" s="338">
        <v>4</v>
      </c>
      <c r="B42" s="329" t="s">
        <v>178</v>
      </c>
      <c r="C42" s="329" t="s">
        <v>183</v>
      </c>
      <c r="D42" s="329" t="s">
        <v>184</v>
      </c>
      <c r="E42" s="341" t="s">
        <v>185</v>
      </c>
      <c r="F42" s="329" t="s">
        <v>161</v>
      </c>
      <c r="G42" s="417">
        <v>30</v>
      </c>
      <c r="H42" s="335" t="str">
        <f>IF(G42&lt;=0,"",IF(G42&lt;=2,"Muy Baja",IF(G42&lt;=24,"Baja",IF(G42&lt;=500,"Media",IF(G42&lt;=5000,"Alta","Muy Alta")))))</f>
        <v>Media</v>
      </c>
      <c r="I42" s="347">
        <f>IF(H42="","",IF(H42="Muy Baja",0.2,IF(H42="Baja",0.4,IF(H42="Media",0.6,IF(H42="Alta",0.8,IF(H42="Muy Alta",1,))))))</f>
        <v>0.6</v>
      </c>
      <c r="J42" s="350" t="s">
        <v>162</v>
      </c>
      <c r="K42" s="347" t="str">
        <f>IF(NOT(ISERROR(MATCH(J42,'Tabla Impacto'!$B$221:$B$223,0))),'Tabla Impacto'!$F$223&amp;"Por favor no seleccionar los criterios de impacto(Afectación Económica o presupuestal y Pérdida Reputacional)",J42)</f>
        <v xml:space="preserve">     El riesgo afecta la imagen de la entidad con algunos usuarios de relevancia frente al logro de los objetivos</v>
      </c>
      <c r="L42" s="335" t="str">
        <f>IF(OR(K42='Tabla Impacto'!$C$11,K42='Tabla Impacto'!$D$11),"Leve",IF(OR(K42='Tabla Impacto'!$C$12,K42='Tabla Impacto'!$D$12),"Menor",IF(OR(K42='Tabla Impacto'!$C$13,K42='Tabla Impacto'!$D$13),"Moderado",IF(OR(K42='Tabla Impacto'!$C$14,K42='Tabla Impacto'!$D$14),"Mayor",IF(OR(K42='Tabla Impacto'!$C$15,K42='Tabla Impacto'!$D$15),"Catastrófico","")))))</f>
        <v>Moderado</v>
      </c>
      <c r="M42" s="347">
        <f>IF(L42="","",IF(L42="Leve",0.2,IF(L42="Menor",0.4,IF(L42="Moderado",0.6,IF(L42="Mayor",0.8,IF(L42="Catastrófico",1,))))))</f>
        <v>0.6</v>
      </c>
      <c r="N42" s="344"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Moderado</v>
      </c>
      <c r="O42" s="5">
        <v>1</v>
      </c>
      <c r="P42" s="163" t="s">
        <v>186</v>
      </c>
      <c r="Q42" s="155" t="str">
        <f t="shared" ref="Q42" si="22">IF(OR(R42="Preventivo",R42="Detectivo"),"Probabilidad",IF(R42="Correctivo","Impacto",""))</f>
        <v>Probabilidad</v>
      </c>
      <c r="R42" s="157" t="s">
        <v>164</v>
      </c>
      <c r="S42" s="157" t="s">
        <v>165</v>
      </c>
      <c r="T42" s="158" t="str">
        <f t="shared" ref="T42" si="23">IF(AND(R42="Preventivo",S42="Automático"),"50%",IF(AND(R42="Preventivo",S42="Manual"),"40%",IF(AND(R42="Detectivo",S42="Automático"),"40%",IF(AND(R42="Detectivo",S42="Manual"),"30%",IF(AND(R42="Correctivo",S42="Automático"),"35%",IF(AND(R42="Correctivo",S42="Manual"),"25%",""))))))</f>
        <v>40%</v>
      </c>
      <c r="U42" s="157" t="s">
        <v>166</v>
      </c>
      <c r="V42" s="157" t="s">
        <v>167</v>
      </c>
      <c r="W42" s="157" t="s">
        <v>168</v>
      </c>
      <c r="X42" s="154">
        <f>IFERROR(IF(Q42="Probabilidad",(I42-(+I42*T42)),IF(Q42="Impacto",I42,"")),"")</f>
        <v>0.36</v>
      </c>
      <c r="Y42" s="159" t="str">
        <f>IFERROR(IF(X42="","",IF(X42&lt;=0.2,"Muy Baja",IF(X42&lt;=0.4,"Baja",IF(X42&lt;=0.6,"Media",IF(X42&lt;=0.8,"Alta","Muy Alta"))))),"")</f>
        <v>Baja</v>
      </c>
      <c r="Z42" s="160">
        <f>+X42</f>
        <v>0.36</v>
      </c>
      <c r="AA42" s="159" t="str">
        <f>IFERROR(IF(AB42="","",IF(AB42&lt;=0.2,"Leve",IF(AB42&lt;=0.4,"Menor",IF(AB42&lt;=0.6,"Moderado",IF(AB42&lt;=0.8,"Mayor","Catastrófico"))))),"")</f>
        <v>Moderado</v>
      </c>
      <c r="AB42" s="160">
        <f>IFERROR(IF(Q42="Impacto",(M42-(+M42*T42)),IF(Q42="Probabilidad",M42,"")),"")</f>
        <v>0.6</v>
      </c>
      <c r="AC42" s="161"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Moderado</v>
      </c>
      <c r="AD42" s="162" t="s">
        <v>169</v>
      </c>
      <c r="AE42" s="188" t="s">
        <v>187</v>
      </c>
      <c r="AF42" s="156" t="s">
        <v>177</v>
      </c>
      <c r="AG42" s="182">
        <v>45383</v>
      </c>
      <c r="AH42" s="182">
        <v>45534</v>
      </c>
      <c r="AI42" s="115"/>
      <c r="AJ42" s="113"/>
      <c r="AK42" s="114"/>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8" customHeight="1" x14ac:dyDescent="0.3">
      <c r="A43" s="339"/>
      <c r="B43" s="330"/>
      <c r="C43" s="330"/>
      <c r="D43" s="330"/>
      <c r="E43" s="342"/>
      <c r="F43" s="330"/>
      <c r="G43" s="418"/>
      <c r="H43" s="336"/>
      <c r="I43" s="348"/>
      <c r="J43" s="351"/>
      <c r="K43" s="348">
        <f>IF(NOT(ISERROR(MATCH(J43,_xlfn.ANCHORARRAY(E54),0))),I56&amp;"Por favor no seleccionar los criterios de impacto",J43)</f>
        <v>0</v>
      </c>
      <c r="L43" s="336"/>
      <c r="M43" s="348"/>
      <c r="N43" s="345"/>
      <c r="O43" s="5">
        <v>2</v>
      </c>
      <c r="P43" s="163"/>
      <c r="Q43" s="105" t="str">
        <f>IF(OR(R43="Preventivo",R43="Detectivo"),"Probabilidad",IF(R43="Correctivo","Impacto",""))</f>
        <v/>
      </c>
      <c r="R43" s="106"/>
      <c r="S43" s="106"/>
      <c r="T43" s="107" t="str">
        <f t="shared" ref="T43:T47" si="24">IF(AND(R43="Preventivo",S43="Automático"),"50%",IF(AND(R43="Preventivo",S43="Manual"),"40%",IF(AND(R43="Detectivo",S43="Automático"),"40%",IF(AND(R43="Detectivo",S43="Manual"),"30%",IF(AND(R43="Correctivo",S43="Automático"),"35%",IF(AND(R43="Correctivo",S43="Manual"),"25%",""))))))</f>
        <v/>
      </c>
      <c r="U43" s="106"/>
      <c r="V43" s="106"/>
      <c r="W43" s="106"/>
      <c r="X43" s="108" t="str">
        <f>IFERROR(IF(AND(Q42="Probabilidad",Q43="Probabilidad"),(Z42-(+Z42*T43)),IF(Q43="Probabilidad",(I42-(+I42*T43)),IF(Q43="Impacto",Z42,""))),"")</f>
        <v/>
      </c>
      <c r="Y43" s="109" t="str">
        <f t="shared" si="3"/>
        <v/>
      </c>
      <c r="Z43" s="110" t="str">
        <f t="shared" ref="Z43:Z47" si="25">+X43</f>
        <v/>
      </c>
      <c r="AA43" s="109" t="str">
        <f t="shared" si="5"/>
        <v/>
      </c>
      <c r="AB43" s="110" t="str">
        <f>IFERROR(IF(AND(Q42="Impacto",Q43="Impacto"),(AB42-(+AB42*T43)),IF(Q43="Impacto",(M42-(+M42*T43)),IF(Q43="Probabilidad",AB42,""))),"")</f>
        <v/>
      </c>
      <c r="AC43" s="111" t="str">
        <f t="shared" ref="AC43:AC44" si="26">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2"/>
      <c r="AE43" s="113"/>
      <c r="AF43" s="114"/>
      <c r="AG43" s="115"/>
      <c r="AH43" s="115"/>
      <c r="AI43" s="115"/>
      <c r="AJ43" s="113"/>
      <c r="AK43" s="114"/>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8" customHeight="1" x14ac:dyDescent="0.3">
      <c r="A44" s="339"/>
      <c r="B44" s="330"/>
      <c r="C44" s="330"/>
      <c r="D44" s="330"/>
      <c r="E44" s="342"/>
      <c r="F44" s="330"/>
      <c r="G44" s="418"/>
      <c r="H44" s="336"/>
      <c r="I44" s="348"/>
      <c r="J44" s="351"/>
      <c r="K44" s="348">
        <f>IF(NOT(ISERROR(MATCH(J44,_xlfn.ANCHORARRAY(E55),0))),I57&amp;"Por favor no seleccionar los criterios de impacto",J44)</f>
        <v>0</v>
      </c>
      <c r="L44" s="336"/>
      <c r="M44" s="348"/>
      <c r="N44" s="345"/>
      <c r="O44" s="5">
        <v>3</v>
      </c>
      <c r="P44" s="164"/>
      <c r="Q44" s="105" t="str">
        <f>IF(OR(R44="Preventivo",R44="Detectivo"),"Probabilidad",IF(R44="Correctivo","Impacto",""))</f>
        <v/>
      </c>
      <c r="R44" s="106"/>
      <c r="S44" s="106"/>
      <c r="T44" s="107" t="str">
        <f t="shared" si="24"/>
        <v/>
      </c>
      <c r="U44" s="106"/>
      <c r="V44" s="106"/>
      <c r="W44" s="106"/>
      <c r="X44" s="108" t="str">
        <f>IFERROR(IF(AND(Q43="Probabilidad",Q44="Probabilidad"),(Z43-(+Z43*T44)),IF(AND(Q43="Impacto",Q44="Probabilidad"),(Z42-(+Z42*T44)),IF(Q44="Impacto",Z43,""))),"")</f>
        <v/>
      </c>
      <c r="Y44" s="109" t="str">
        <f t="shared" si="3"/>
        <v/>
      </c>
      <c r="Z44" s="110" t="str">
        <f t="shared" si="25"/>
        <v/>
      </c>
      <c r="AA44" s="109" t="str">
        <f t="shared" si="5"/>
        <v/>
      </c>
      <c r="AB44" s="110" t="str">
        <f>IFERROR(IF(AND(Q43="Impacto",Q44="Impacto"),(AB43-(+AB43*T44)),IF(AND(Q43="Probabilidad",Q44="Impacto"),(AB42-(+AB42*T44)),IF(Q44="Probabilidad",AB43,""))),"")</f>
        <v/>
      </c>
      <c r="AC44" s="111" t="str">
        <f t="shared" si="26"/>
        <v/>
      </c>
      <c r="AD44" s="112"/>
      <c r="AE44" s="113"/>
      <c r="AF44" s="114"/>
      <c r="AG44" s="115"/>
      <c r="AH44" s="115"/>
      <c r="AI44" s="115"/>
      <c r="AJ44" s="113"/>
      <c r="AK44" s="114"/>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8" customHeight="1" x14ac:dyDescent="0.3">
      <c r="A45" s="339"/>
      <c r="B45" s="330"/>
      <c r="C45" s="330"/>
      <c r="D45" s="330"/>
      <c r="E45" s="342"/>
      <c r="F45" s="330"/>
      <c r="G45" s="418"/>
      <c r="H45" s="336"/>
      <c r="I45" s="348"/>
      <c r="J45" s="351"/>
      <c r="K45" s="348">
        <f>IF(NOT(ISERROR(MATCH(J45,_xlfn.ANCHORARRAY(E56),0))),I58&amp;"Por favor no seleccionar los criterios de impacto",J45)</f>
        <v>0</v>
      </c>
      <c r="L45" s="336"/>
      <c r="M45" s="348"/>
      <c r="N45" s="345"/>
      <c r="O45" s="5">
        <v>4</v>
      </c>
      <c r="P45" s="163"/>
      <c r="Q45" s="105" t="str">
        <f t="shared" ref="Q45:Q47" si="27">IF(OR(R45="Preventivo",R45="Detectivo"),"Probabilidad",IF(R45="Correctivo","Impacto",""))</f>
        <v/>
      </c>
      <c r="R45" s="106"/>
      <c r="S45" s="106"/>
      <c r="T45" s="107" t="str">
        <f t="shared" si="24"/>
        <v/>
      </c>
      <c r="U45" s="106"/>
      <c r="V45" s="106"/>
      <c r="W45" s="106"/>
      <c r="X45" s="108" t="str">
        <f t="shared" ref="X45:X47" si="28">IFERROR(IF(AND(Q44="Probabilidad",Q45="Probabilidad"),(Z44-(+Z44*T45)),IF(AND(Q44="Impacto",Q45="Probabilidad"),(Z43-(+Z43*T45)),IF(Q45="Impacto",Z44,""))),"")</f>
        <v/>
      </c>
      <c r="Y45" s="109" t="str">
        <f t="shared" si="3"/>
        <v/>
      </c>
      <c r="Z45" s="110" t="str">
        <f t="shared" si="25"/>
        <v/>
      </c>
      <c r="AA45" s="109" t="str">
        <f t="shared" si="5"/>
        <v/>
      </c>
      <c r="AB45" s="110" t="str">
        <f t="shared" ref="AB45:AB47" si="29">IFERROR(IF(AND(Q44="Impacto",Q45="Impacto"),(AB44-(+AB44*T45)),IF(AND(Q44="Probabilidad",Q45="Impacto"),(AB43-(+AB43*T45)),IF(Q45="Probabilidad",AB44,""))),"")</f>
        <v/>
      </c>
      <c r="AC45" s="11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2"/>
      <c r="AE45" s="113"/>
      <c r="AF45" s="114"/>
      <c r="AG45" s="115"/>
      <c r="AH45" s="115"/>
      <c r="AI45" s="115"/>
      <c r="AJ45" s="113"/>
      <c r="AK45" s="114"/>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8" customHeight="1" x14ac:dyDescent="0.3">
      <c r="A46" s="339"/>
      <c r="B46" s="330"/>
      <c r="C46" s="330"/>
      <c r="D46" s="330"/>
      <c r="E46" s="342"/>
      <c r="F46" s="330"/>
      <c r="G46" s="418"/>
      <c r="H46" s="336"/>
      <c r="I46" s="348"/>
      <c r="J46" s="351"/>
      <c r="K46" s="348">
        <f>IF(NOT(ISERROR(MATCH(J46,_xlfn.ANCHORARRAY(E57),0))),I59&amp;"Por favor no seleccionar los criterios de impacto",J46)</f>
        <v>0</v>
      </c>
      <c r="L46" s="336"/>
      <c r="M46" s="348"/>
      <c r="N46" s="345"/>
      <c r="O46" s="5">
        <v>5</v>
      </c>
      <c r="P46" s="163"/>
      <c r="Q46" s="105" t="str">
        <f t="shared" si="27"/>
        <v/>
      </c>
      <c r="R46" s="106"/>
      <c r="S46" s="106"/>
      <c r="T46" s="107" t="str">
        <f t="shared" si="24"/>
        <v/>
      </c>
      <c r="U46" s="106"/>
      <c r="V46" s="106"/>
      <c r="W46" s="106"/>
      <c r="X46" s="108" t="str">
        <f t="shared" si="28"/>
        <v/>
      </c>
      <c r="Y46" s="109" t="str">
        <f t="shared" si="3"/>
        <v/>
      </c>
      <c r="Z46" s="110" t="str">
        <f t="shared" si="25"/>
        <v/>
      </c>
      <c r="AA46" s="109" t="str">
        <f t="shared" si="5"/>
        <v/>
      </c>
      <c r="AB46" s="110" t="str">
        <f t="shared" si="29"/>
        <v/>
      </c>
      <c r="AC46" s="111" t="str">
        <f t="shared" ref="AC46" si="30">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2"/>
      <c r="AE46" s="113"/>
      <c r="AF46" s="114"/>
      <c r="AG46" s="115"/>
      <c r="AH46" s="115"/>
      <c r="AI46" s="115"/>
      <c r="AJ46" s="113"/>
      <c r="AK46" s="114"/>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8" customHeight="1" x14ac:dyDescent="0.3">
      <c r="A47" s="340"/>
      <c r="B47" s="331"/>
      <c r="C47" s="331"/>
      <c r="D47" s="331"/>
      <c r="E47" s="343"/>
      <c r="F47" s="331"/>
      <c r="G47" s="419"/>
      <c r="H47" s="337"/>
      <c r="I47" s="349"/>
      <c r="J47" s="352"/>
      <c r="K47" s="349">
        <f>IF(NOT(ISERROR(MATCH(J47,_xlfn.ANCHORARRAY(E58),0))),I60&amp;"Por favor no seleccionar los criterios de impacto",J47)</f>
        <v>0</v>
      </c>
      <c r="L47" s="337"/>
      <c r="M47" s="349"/>
      <c r="N47" s="346"/>
      <c r="O47" s="5">
        <v>6</v>
      </c>
      <c r="P47" s="163"/>
      <c r="Q47" s="105" t="str">
        <f t="shared" si="27"/>
        <v/>
      </c>
      <c r="R47" s="106"/>
      <c r="S47" s="106"/>
      <c r="T47" s="107" t="str">
        <f t="shared" si="24"/>
        <v/>
      </c>
      <c r="U47" s="106"/>
      <c r="V47" s="106"/>
      <c r="W47" s="106"/>
      <c r="X47" s="108" t="str">
        <f t="shared" si="28"/>
        <v/>
      </c>
      <c r="Y47" s="109" t="str">
        <f t="shared" si="3"/>
        <v/>
      </c>
      <c r="Z47" s="110" t="str">
        <f t="shared" si="25"/>
        <v/>
      </c>
      <c r="AA47" s="109" t="str">
        <f>IFERROR(IF(AB47="","",IF(AB47&lt;=0.2,"Leve",IF(AB47&lt;=0.4,"Menor",IF(AB47&lt;=0.6,"Moderado",IF(AB47&lt;=0.8,"Mayor","Catastrófico"))))),"")</f>
        <v/>
      </c>
      <c r="AB47" s="110" t="str">
        <f t="shared" si="29"/>
        <v/>
      </c>
      <c r="AC47" s="111"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2"/>
      <c r="AE47" s="113"/>
      <c r="AF47" s="114"/>
      <c r="AG47" s="115"/>
      <c r="AH47" s="115"/>
      <c r="AI47" s="115"/>
      <c r="AJ47" s="113"/>
      <c r="AK47" s="114"/>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8" hidden="1" customHeight="1" x14ac:dyDescent="0.3">
      <c r="A48" s="338">
        <v>5</v>
      </c>
      <c r="B48" s="396"/>
      <c r="C48" s="396"/>
      <c r="D48" s="396"/>
      <c r="E48" s="372"/>
      <c r="F48" s="396"/>
      <c r="G48" s="399"/>
      <c r="H48" s="387" t="str">
        <f>IF(G48&lt;=0,"",IF(G48&lt;=2,"Muy Baja",IF(G48&lt;=24,"Baja",IF(G48&lt;=500,"Media",IF(G48&lt;=5000,"Alta","Muy Alta")))))</f>
        <v/>
      </c>
      <c r="I48" s="384" t="str">
        <f>IF(H48="","",IF(H48="Muy Baja",0.2,IF(H48="Baja",0.4,IF(H48="Media",0.6,IF(H48="Alta",0.8,IF(H48="Muy Alta",1,))))))</f>
        <v/>
      </c>
      <c r="J48" s="381"/>
      <c r="K48" s="384">
        <f>IF(NOT(ISERROR(MATCH(J48,'Tabla Impacto'!$B$221:$B$223,0))),'Tabla Impacto'!$F$223&amp;"Por favor no seleccionar los criterios de impacto(Afectación Económica o presupuestal y Pérdida Reputacional)",J48)</f>
        <v>0</v>
      </c>
      <c r="L48" s="387" t="str">
        <f>IF(OR(K48='Tabla Impacto'!$C$11,K48='Tabla Impacto'!$D$11),"Leve",IF(OR(K48='Tabla Impacto'!$C$12,K48='Tabla Impacto'!$D$12),"Menor",IF(OR(K48='Tabla Impacto'!$C$13,K48='Tabla Impacto'!$D$13),"Moderado",IF(OR(K48='Tabla Impacto'!$C$14,K48='Tabla Impacto'!$D$14),"Mayor",IF(OR(K48='Tabla Impacto'!$C$15,K48='Tabla Impacto'!$D$15),"Catastrófico","")))))</f>
        <v/>
      </c>
      <c r="M48" s="384" t="str">
        <f>IF(L48="","",IF(L48="Leve",0.2,IF(L48="Menor",0.4,IF(L48="Moderado",0.6,IF(L48="Mayor",0.8,IF(L48="Catastrófico",1,))))))</f>
        <v/>
      </c>
      <c r="N48" s="393"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04">
        <v>1</v>
      </c>
      <c r="P48" s="163"/>
      <c r="Q48" s="155" t="str">
        <f>IF(OR(R48="Preventivo",R48="Detectivo"),"Probabilidad",IF(R48="Correctivo","Impacto",""))</f>
        <v/>
      </c>
      <c r="R48" s="157"/>
      <c r="S48" s="157"/>
      <c r="T48" s="158" t="str">
        <f>IF(AND(R48="Preventivo",S48="Automático"),"50%",IF(AND(R48="Preventivo",S48="Manual"),"40%",IF(AND(R48="Detectivo",S48="Automático"),"40%",IF(AND(R48="Detectivo",S48="Manual"),"30%",IF(AND(R48="Correctivo",S48="Automático"),"35%",IF(AND(R48="Correctivo",S48="Manual"),"25%",""))))))</f>
        <v/>
      </c>
      <c r="U48" s="157"/>
      <c r="V48" s="157"/>
      <c r="W48" s="157"/>
      <c r="X48" s="154" t="str">
        <f>IFERROR(IF(Q48="Probabilidad",(I48-(+I48*T48)),IF(Q48="Impacto",I48,"")),"")</f>
        <v/>
      </c>
      <c r="Y48" s="159" t="str">
        <f>IFERROR(IF(X48="","",IF(X48&lt;=0.2,"Muy Baja",IF(X48&lt;=0.4,"Baja",IF(X48&lt;=0.6,"Media",IF(X48&lt;=0.8,"Alta","Muy Alta"))))),"")</f>
        <v/>
      </c>
      <c r="Z48" s="160" t="str">
        <f>+X48</f>
        <v/>
      </c>
      <c r="AA48" s="159" t="str">
        <f>IFERROR(IF(AB48="","",IF(AB48&lt;=0.2,"Leve",IF(AB48&lt;=0.4,"Menor",IF(AB48&lt;=0.6,"Moderado",IF(AB48&lt;=0.8,"Mayor","Catastrófico"))))),"")</f>
        <v/>
      </c>
      <c r="AB48" s="160" t="str">
        <f>IFERROR(IF(Q48="Impacto",(M48-(+M48*T48)),IF(Q48="Probabilidad",M48,"")),"")</f>
        <v/>
      </c>
      <c r="AC48" s="16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62"/>
      <c r="AE48" s="113"/>
      <c r="AF48" s="113"/>
      <c r="AG48" s="115"/>
      <c r="AH48" s="115"/>
      <c r="AI48" s="115"/>
      <c r="AJ48" s="113"/>
      <c r="AK48" s="114"/>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8" hidden="1" customHeight="1" x14ac:dyDescent="0.3">
      <c r="A49" s="339"/>
      <c r="B49" s="397"/>
      <c r="C49" s="397"/>
      <c r="D49" s="397"/>
      <c r="E49" s="373"/>
      <c r="F49" s="397"/>
      <c r="G49" s="400"/>
      <c r="H49" s="388"/>
      <c r="I49" s="385"/>
      <c r="J49" s="382"/>
      <c r="K49" s="385">
        <f>IF(NOT(ISERROR(MATCH(J49,_xlfn.ANCHORARRAY(E60),0))),I62&amp;"Por favor no seleccionar los criterios de impacto",J49)</f>
        <v>0</v>
      </c>
      <c r="L49" s="388"/>
      <c r="M49" s="385"/>
      <c r="N49" s="394"/>
      <c r="O49" s="104">
        <v>2</v>
      </c>
      <c r="P49" s="163"/>
      <c r="Q49" s="155" t="str">
        <f>IF(OR(R49="Preventivo",R49="Detectivo"),"Probabilidad",IF(R49="Correctivo","Impacto",""))</f>
        <v/>
      </c>
      <c r="R49" s="157"/>
      <c r="S49" s="157"/>
      <c r="T49" s="158" t="str">
        <f t="shared" ref="T49:T53" si="31">IF(AND(R49="Preventivo",S49="Automático"),"50%",IF(AND(R49="Preventivo",S49="Manual"),"40%",IF(AND(R49="Detectivo",S49="Automático"),"40%",IF(AND(R49="Detectivo",S49="Manual"),"30%",IF(AND(R49="Correctivo",S49="Automático"),"35%",IF(AND(R49="Correctivo",S49="Manual"),"25%",""))))))</f>
        <v/>
      </c>
      <c r="U49" s="157"/>
      <c r="V49" s="157"/>
      <c r="W49" s="157"/>
      <c r="X49" s="154" t="str">
        <f>IFERROR(IF(AND(Q48="Probabilidad",Q49="Probabilidad"),(Z48-(+Z48*T49)),IF(Q49="Probabilidad",(I48-(+I48*T49)),IF(Q49="Impacto",Z48,""))),"")</f>
        <v/>
      </c>
      <c r="Y49" s="159" t="str">
        <f t="shared" si="3"/>
        <v/>
      </c>
      <c r="Z49" s="160" t="str">
        <f t="shared" ref="Z49:Z53" si="32">+X49</f>
        <v/>
      </c>
      <c r="AA49" s="159" t="str">
        <f t="shared" si="5"/>
        <v/>
      </c>
      <c r="AB49" s="160" t="str">
        <f>IFERROR(IF(AND(Q48="Impacto",Q49="Impacto"),(AB48-(+AB48*T49)),IF(Q49="Impacto",(M48-(+M48*T49)),IF(Q49="Probabilidad",AB48,""))),"")</f>
        <v/>
      </c>
      <c r="AC49" s="161" t="str">
        <f t="shared" ref="AC49:AC50" si="33">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62"/>
      <c r="AE49" s="113"/>
      <c r="AF49" s="114"/>
      <c r="AG49" s="115"/>
      <c r="AH49" s="115"/>
      <c r="AI49" s="115"/>
      <c r="AJ49" s="113"/>
      <c r="AK49" s="114"/>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8" hidden="1" customHeight="1" x14ac:dyDescent="0.3">
      <c r="A50" s="339"/>
      <c r="B50" s="397"/>
      <c r="C50" s="397"/>
      <c r="D50" s="397"/>
      <c r="E50" s="373"/>
      <c r="F50" s="397"/>
      <c r="G50" s="400"/>
      <c r="H50" s="388"/>
      <c r="I50" s="385"/>
      <c r="J50" s="382"/>
      <c r="K50" s="385">
        <f>IF(NOT(ISERROR(MATCH(J50,_xlfn.ANCHORARRAY(E61),0))),I63&amp;"Por favor no seleccionar los criterios de impacto",J50)</f>
        <v>0</v>
      </c>
      <c r="L50" s="388"/>
      <c r="M50" s="385"/>
      <c r="N50" s="394"/>
      <c r="O50" s="104">
        <v>3</v>
      </c>
      <c r="P50" s="164"/>
      <c r="Q50" s="105" t="str">
        <f>IF(OR(R50="Preventivo",R50="Detectivo"),"Probabilidad",IF(R50="Correctivo","Impacto",""))</f>
        <v/>
      </c>
      <c r="R50" s="106"/>
      <c r="S50" s="106"/>
      <c r="T50" s="107" t="str">
        <f t="shared" si="31"/>
        <v/>
      </c>
      <c r="U50" s="106"/>
      <c r="V50" s="106"/>
      <c r="W50" s="106"/>
      <c r="X50" s="108" t="str">
        <f>IFERROR(IF(AND(Q49="Probabilidad",Q50="Probabilidad"),(Z49-(+Z49*T50)),IF(AND(Q49="Impacto",Q50="Probabilidad"),(Z48-(+Z48*T50)),IF(Q50="Impacto",Z49,""))),"")</f>
        <v/>
      </c>
      <c r="Y50" s="109" t="str">
        <f t="shared" si="3"/>
        <v/>
      </c>
      <c r="Z50" s="110" t="str">
        <f t="shared" si="32"/>
        <v/>
      </c>
      <c r="AA50" s="109" t="str">
        <f t="shared" si="5"/>
        <v/>
      </c>
      <c r="AB50" s="110" t="str">
        <f>IFERROR(IF(AND(Q49="Impacto",Q50="Impacto"),(AB49-(+AB49*T50)),IF(AND(Q49="Probabilidad",Q50="Impacto"),(AB48-(+AB48*T50)),IF(Q50="Probabilidad",AB49,""))),"")</f>
        <v/>
      </c>
      <c r="AC50" s="111" t="str">
        <f t="shared" si="33"/>
        <v/>
      </c>
      <c r="AD50" s="112"/>
      <c r="AE50" s="113"/>
      <c r="AF50" s="114"/>
      <c r="AG50" s="115"/>
      <c r="AH50" s="115"/>
      <c r="AI50" s="115"/>
      <c r="AJ50" s="113"/>
      <c r="AK50" s="114"/>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8" hidden="1" customHeight="1" x14ac:dyDescent="0.3">
      <c r="A51" s="339"/>
      <c r="B51" s="397"/>
      <c r="C51" s="397"/>
      <c r="D51" s="397"/>
      <c r="E51" s="373"/>
      <c r="F51" s="397"/>
      <c r="G51" s="400"/>
      <c r="H51" s="388"/>
      <c r="I51" s="385"/>
      <c r="J51" s="382"/>
      <c r="K51" s="385">
        <f>IF(NOT(ISERROR(MATCH(J51,_xlfn.ANCHORARRAY(E62),0))),I64&amp;"Por favor no seleccionar los criterios de impacto",J51)</f>
        <v>0</v>
      </c>
      <c r="L51" s="388"/>
      <c r="M51" s="385"/>
      <c r="N51" s="394"/>
      <c r="O51" s="104">
        <v>4</v>
      </c>
      <c r="P51" s="163"/>
      <c r="Q51" s="105" t="str">
        <f t="shared" ref="Q51:Q53" si="34">IF(OR(R51="Preventivo",R51="Detectivo"),"Probabilidad",IF(R51="Correctivo","Impacto",""))</f>
        <v/>
      </c>
      <c r="R51" s="106"/>
      <c r="S51" s="106"/>
      <c r="T51" s="107" t="str">
        <f t="shared" si="31"/>
        <v/>
      </c>
      <c r="U51" s="106"/>
      <c r="V51" s="106"/>
      <c r="W51" s="106"/>
      <c r="X51" s="108" t="str">
        <f t="shared" ref="X51:X53" si="35">IFERROR(IF(AND(Q50="Probabilidad",Q51="Probabilidad"),(Z50-(+Z50*T51)),IF(AND(Q50="Impacto",Q51="Probabilidad"),(Z49-(+Z49*T51)),IF(Q51="Impacto",Z50,""))),"")</f>
        <v/>
      </c>
      <c r="Y51" s="109" t="str">
        <f t="shared" si="3"/>
        <v/>
      </c>
      <c r="Z51" s="110" t="str">
        <f t="shared" si="32"/>
        <v/>
      </c>
      <c r="AA51" s="109" t="str">
        <f t="shared" si="5"/>
        <v/>
      </c>
      <c r="AB51" s="110" t="str">
        <f t="shared" ref="AB51:AB53" si="36">IFERROR(IF(AND(Q50="Impacto",Q51="Impacto"),(AB50-(+AB50*T51)),IF(AND(Q50="Probabilidad",Q51="Impacto"),(AB49-(+AB49*T51)),IF(Q51="Probabilidad",AB50,""))),"")</f>
        <v/>
      </c>
      <c r="AC51" s="111"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2"/>
      <c r="AE51" s="113"/>
      <c r="AF51" s="114"/>
      <c r="AG51" s="115"/>
      <c r="AH51" s="115"/>
      <c r="AI51" s="115"/>
      <c r="AJ51" s="113"/>
      <c r="AK51" s="114"/>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8" hidden="1" customHeight="1" x14ac:dyDescent="0.3">
      <c r="A52" s="339"/>
      <c r="B52" s="397"/>
      <c r="C52" s="397"/>
      <c r="D52" s="397"/>
      <c r="E52" s="373"/>
      <c r="F52" s="397"/>
      <c r="G52" s="400"/>
      <c r="H52" s="388"/>
      <c r="I52" s="385"/>
      <c r="J52" s="382"/>
      <c r="K52" s="385">
        <f>IF(NOT(ISERROR(MATCH(J52,_xlfn.ANCHORARRAY(E63),0))),I65&amp;"Por favor no seleccionar los criterios de impacto",J52)</f>
        <v>0</v>
      </c>
      <c r="L52" s="388"/>
      <c r="M52" s="385"/>
      <c r="N52" s="394"/>
      <c r="O52" s="104">
        <v>5</v>
      </c>
      <c r="P52" s="163"/>
      <c r="Q52" s="105" t="str">
        <f t="shared" si="34"/>
        <v/>
      </c>
      <c r="R52" s="106"/>
      <c r="S52" s="106"/>
      <c r="T52" s="107" t="str">
        <f t="shared" si="31"/>
        <v/>
      </c>
      <c r="U52" s="106"/>
      <c r="V52" s="106"/>
      <c r="W52" s="106"/>
      <c r="X52" s="108" t="str">
        <f t="shared" si="35"/>
        <v/>
      </c>
      <c r="Y52" s="109" t="str">
        <f t="shared" si="3"/>
        <v/>
      </c>
      <c r="Z52" s="110" t="str">
        <f t="shared" si="32"/>
        <v/>
      </c>
      <c r="AA52" s="109" t="str">
        <f t="shared" si="5"/>
        <v/>
      </c>
      <c r="AB52" s="110" t="str">
        <f t="shared" si="36"/>
        <v/>
      </c>
      <c r="AC52" s="111" t="str">
        <f t="shared" ref="AC52:AC53" si="37">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2"/>
      <c r="AE52" s="113"/>
      <c r="AF52" s="114"/>
      <c r="AG52" s="115"/>
      <c r="AH52" s="115"/>
      <c r="AI52" s="115"/>
      <c r="AJ52" s="113"/>
      <c r="AK52" s="114"/>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8" hidden="1" customHeight="1" x14ac:dyDescent="0.3">
      <c r="A53" s="340"/>
      <c r="B53" s="398"/>
      <c r="C53" s="398"/>
      <c r="D53" s="398"/>
      <c r="E53" s="374"/>
      <c r="F53" s="398"/>
      <c r="G53" s="401"/>
      <c r="H53" s="389"/>
      <c r="I53" s="386"/>
      <c r="J53" s="383"/>
      <c r="K53" s="386">
        <f>IF(NOT(ISERROR(MATCH(J53,_xlfn.ANCHORARRAY(E64),0))),I66&amp;"Por favor no seleccionar los criterios de impacto",J53)</f>
        <v>0</v>
      </c>
      <c r="L53" s="389"/>
      <c r="M53" s="386"/>
      <c r="N53" s="395"/>
      <c r="O53" s="104">
        <v>6</v>
      </c>
      <c r="P53" s="163"/>
      <c r="Q53" s="105" t="str">
        <f t="shared" si="34"/>
        <v/>
      </c>
      <c r="R53" s="106"/>
      <c r="S53" s="106"/>
      <c r="T53" s="107" t="str">
        <f t="shared" si="31"/>
        <v/>
      </c>
      <c r="U53" s="106"/>
      <c r="V53" s="106"/>
      <c r="W53" s="106"/>
      <c r="X53" s="108" t="str">
        <f t="shared" si="35"/>
        <v/>
      </c>
      <c r="Y53" s="109" t="str">
        <f t="shared" si="3"/>
        <v/>
      </c>
      <c r="Z53" s="110" t="str">
        <f t="shared" si="32"/>
        <v/>
      </c>
      <c r="AA53" s="109" t="str">
        <f t="shared" si="5"/>
        <v/>
      </c>
      <c r="AB53" s="110" t="str">
        <f t="shared" si="36"/>
        <v/>
      </c>
      <c r="AC53" s="111" t="str">
        <f t="shared" si="37"/>
        <v/>
      </c>
      <c r="AD53" s="112"/>
      <c r="AE53" s="113"/>
      <c r="AF53" s="114"/>
      <c r="AG53" s="115"/>
      <c r="AH53" s="115"/>
      <c r="AI53" s="115"/>
      <c r="AJ53" s="113"/>
      <c r="AK53" s="114"/>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8" hidden="1" customHeight="1" x14ac:dyDescent="0.3">
      <c r="A54" s="338">
        <v>6</v>
      </c>
      <c r="B54" s="396"/>
      <c r="C54" s="396"/>
      <c r="D54" s="396"/>
      <c r="E54" s="372"/>
      <c r="F54" s="396"/>
      <c r="G54" s="399"/>
      <c r="H54" s="387" t="str">
        <f>IF(G54&lt;=0,"",IF(G54&lt;=2,"Muy Baja",IF(G54&lt;=24,"Baja",IF(G54&lt;=500,"Media",IF(G54&lt;=5000,"Alta","Muy Alta")))))</f>
        <v/>
      </c>
      <c r="I54" s="384" t="str">
        <f>IF(H54="","",IF(H54="Muy Baja",0.2,IF(H54="Baja",0.4,IF(H54="Media",0.6,IF(H54="Alta",0.8,IF(H54="Muy Alta",1,))))))</f>
        <v/>
      </c>
      <c r="J54" s="381"/>
      <c r="K54" s="384">
        <f>IF(NOT(ISERROR(MATCH(J54,'Tabla Impacto'!$B$221:$B$223,0))),'Tabla Impacto'!$F$223&amp;"Por favor no seleccionar los criterios de impacto(Afectación Económica o presupuestal y Pérdida Reputacional)",J54)</f>
        <v>0</v>
      </c>
      <c r="L54" s="387" t="str">
        <f>IF(OR(K54='Tabla Impacto'!$C$11,K54='Tabla Impacto'!$D$11),"Leve",IF(OR(K54='Tabla Impacto'!$C$12,K54='Tabla Impacto'!$D$12),"Menor",IF(OR(K54='Tabla Impacto'!$C$13,K54='Tabla Impacto'!$D$13),"Moderado",IF(OR(K54='Tabla Impacto'!$C$14,K54='Tabla Impacto'!$D$14),"Mayor",IF(OR(K54='Tabla Impacto'!$C$15,K54='Tabla Impacto'!$D$15),"Catastrófico","")))))</f>
        <v/>
      </c>
      <c r="M54" s="384" t="str">
        <f>IF(L54="","",IF(L54="Leve",0.2,IF(L54="Menor",0.4,IF(L54="Moderado",0.6,IF(L54="Mayor",0.8,IF(L54="Catastrófico",1,))))))</f>
        <v/>
      </c>
      <c r="N54" s="393"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04">
        <v>1</v>
      </c>
      <c r="P54" s="163"/>
      <c r="Q54" s="155"/>
      <c r="R54" s="157"/>
      <c r="S54" s="157"/>
      <c r="T54" s="158" t="str">
        <f>IF(AND(R54="Preventivo",S54="Automático"),"50%",IF(AND(R54="Preventivo",S54="Manual"),"40%",IF(AND(R54="Detectivo",S54="Automático"),"40%",IF(AND(R54="Detectivo",S54="Manual"),"30%",IF(AND(R54="Correctivo",S54="Automático"),"35%",IF(AND(R54="Correctivo",S54="Manual"),"25%",""))))))</f>
        <v/>
      </c>
      <c r="U54" s="157"/>
      <c r="V54" s="157"/>
      <c r="W54" s="157"/>
      <c r="X54" s="154" t="str">
        <f>IFERROR(IF(Q54="Probabilidad",(I54-(+I54*T54)),IF(Q54="Impacto",I54,"")),"")</f>
        <v/>
      </c>
      <c r="Y54" s="159" t="str">
        <f>IFERROR(IF(X54="","",IF(X54&lt;=0.2,"Muy Baja",IF(X54&lt;=0.4,"Baja",IF(X54&lt;=0.6,"Media",IF(X54&lt;=0.8,"Alta","Muy Alta"))))),"")</f>
        <v/>
      </c>
      <c r="Z54" s="160" t="str">
        <f>+X54</f>
        <v/>
      </c>
      <c r="AA54" s="159" t="str">
        <f>IFERROR(IF(AB54="","",IF(AB54&lt;=0.2,"Leve",IF(AB54&lt;=0.4,"Menor",IF(AB54&lt;=0.6,"Moderado",IF(AB54&lt;=0.8,"Mayor","Catastrófico"))))),"")</f>
        <v/>
      </c>
      <c r="AB54" s="160" t="str">
        <f>IFERROR(IF(Q54="Impacto",(M54-(+M54*T54)),IF(Q54="Probabilidad",M54,"")),"")</f>
        <v/>
      </c>
      <c r="AC54" s="161"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62"/>
      <c r="AE54" s="113"/>
      <c r="AF54" s="113"/>
      <c r="AG54" s="115"/>
      <c r="AH54" s="115"/>
      <c r="AI54" s="115"/>
      <c r="AJ54" s="113"/>
      <c r="AK54" s="114"/>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8" hidden="1" customHeight="1" x14ac:dyDescent="0.3">
      <c r="A55" s="339"/>
      <c r="B55" s="397"/>
      <c r="C55" s="397"/>
      <c r="D55" s="397"/>
      <c r="E55" s="373"/>
      <c r="F55" s="397"/>
      <c r="G55" s="400"/>
      <c r="H55" s="388"/>
      <c r="I55" s="385"/>
      <c r="J55" s="382"/>
      <c r="K55" s="385">
        <f>IF(NOT(ISERROR(MATCH(J55,_xlfn.ANCHORARRAY(E66),0))),I68&amp;"Por favor no seleccionar los criterios de impacto",J55)</f>
        <v>0</v>
      </c>
      <c r="L55" s="388"/>
      <c r="M55" s="385"/>
      <c r="N55" s="394"/>
      <c r="O55" s="104">
        <v>2</v>
      </c>
      <c r="P55" s="163"/>
      <c r="Q55" s="105" t="str">
        <f>IF(OR(R55="Preventivo",R55="Detectivo"),"Probabilidad",IF(R55="Correctivo","Impacto",""))</f>
        <v/>
      </c>
      <c r="R55" s="106"/>
      <c r="S55" s="106"/>
      <c r="T55" s="107" t="str">
        <f t="shared" ref="T55:T59" si="38">IF(AND(R55="Preventivo",S55="Automático"),"50%",IF(AND(R55="Preventivo",S55="Manual"),"40%",IF(AND(R55="Detectivo",S55="Automático"),"40%",IF(AND(R55="Detectivo",S55="Manual"),"30%",IF(AND(R55="Correctivo",S55="Automático"),"35%",IF(AND(R55="Correctivo",S55="Manual"),"25%",""))))))</f>
        <v/>
      </c>
      <c r="U55" s="106"/>
      <c r="V55" s="106"/>
      <c r="W55" s="106"/>
      <c r="X55" s="108" t="str">
        <f>IFERROR(IF(AND(Q54="Probabilidad",Q55="Probabilidad"),(Z54-(+Z54*T55)),IF(Q55="Probabilidad",(I54-(+I54*T55)),IF(Q55="Impacto",Z54,""))),"")</f>
        <v/>
      </c>
      <c r="Y55" s="109" t="str">
        <f t="shared" si="3"/>
        <v/>
      </c>
      <c r="Z55" s="110" t="str">
        <f t="shared" ref="Z55:Z59" si="39">+X55</f>
        <v/>
      </c>
      <c r="AA55" s="109" t="str">
        <f t="shared" si="5"/>
        <v/>
      </c>
      <c r="AB55" s="110" t="str">
        <f>IFERROR(IF(AND(Q54="Impacto",Q55="Impacto"),(AB54-(+AB54*T55)),IF(Q55="Impacto",(M54-(+M54*T55)),IF(Q55="Probabilidad",AB54,""))),"")</f>
        <v/>
      </c>
      <c r="AC55" s="111" t="str">
        <f t="shared" ref="AC55:AC56" si="40">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2"/>
      <c r="AE55" s="113"/>
      <c r="AF55" s="114"/>
      <c r="AG55" s="115"/>
      <c r="AH55" s="115"/>
      <c r="AI55" s="115"/>
      <c r="AJ55" s="113"/>
      <c r="AK55" s="114"/>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8" hidden="1" customHeight="1" x14ac:dyDescent="0.3">
      <c r="A56" s="339"/>
      <c r="B56" s="397"/>
      <c r="C56" s="397"/>
      <c r="D56" s="397"/>
      <c r="E56" s="373"/>
      <c r="F56" s="397"/>
      <c r="G56" s="400"/>
      <c r="H56" s="388"/>
      <c r="I56" s="385"/>
      <c r="J56" s="382"/>
      <c r="K56" s="385">
        <f>IF(NOT(ISERROR(MATCH(J56,_xlfn.ANCHORARRAY(E67),0))),I69&amp;"Por favor no seleccionar los criterios de impacto",J56)</f>
        <v>0</v>
      </c>
      <c r="L56" s="388"/>
      <c r="M56" s="385"/>
      <c r="N56" s="394"/>
      <c r="O56" s="104">
        <v>3</v>
      </c>
      <c r="P56" s="164"/>
      <c r="Q56" s="105" t="str">
        <f>IF(OR(R56="Preventivo",R56="Detectivo"),"Probabilidad",IF(R56="Correctivo","Impacto",""))</f>
        <v/>
      </c>
      <c r="R56" s="106"/>
      <c r="S56" s="106"/>
      <c r="T56" s="107" t="str">
        <f t="shared" si="38"/>
        <v/>
      </c>
      <c r="U56" s="106"/>
      <c r="V56" s="106"/>
      <c r="W56" s="106"/>
      <c r="X56" s="108" t="str">
        <f>IFERROR(IF(AND(Q55="Probabilidad",Q56="Probabilidad"),(Z55-(+Z55*T56)),IF(AND(Q55="Impacto",Q56="Probabilidad"),(Z54-(+Z54*T56)),IF(Q56="Impacto",Z55,""))),"")</f>
        <v/>
      </c>
      <c r="Y56" s="109" t="str">
        <f t="shared" si="3"/>
        <v/>
      </c>
      <c r="Z56" s="110" t="str">
        <f t="shared" si="39"/>
        <v/>
      </c>
      <c r="AA56" s="109" t="str">
        <f t="shared" si="5"/>
        <v/>
      </c>
      <c r="AB56" s="110" t="str">
        <f>IFERROR(IF(AND(Q55="Impacto",Q56="Impacto"),(AB55-(+AB55*T56)),IF(AND(Q55="Probabilidad",Q56="Impacto"),(AB54-(+AB54*T56)),IF(Q56="Probabilidad",AB55,""))),"")</f>
        <v/>
      </c>
      <c r="AC56" s="111" t="str">
        <f t="shared" si="40"/>
        <v/>
      </c>
      <c r="AD56" s="112"/>
      <c r="AE56" s="113"/>
      <c r="AF56" s="114"/>
      <c r="AG56" s="115"/>
      <c r="AH56" s="115"/>
      <c r="AI56" s="115"/>
      <c r="AJ56" s="113"/>
      <c r="AK56" s="114"/>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8" hidden="1" customHeight="1" x14ac:dyDescent="0.3">
      <c r="A57" s="339"/>
      <c r="B57" s="397"/>
      <c r="C57" s="397"/>
      <c r="D57" s="397"/>
      <c r="E57" s="373"/>
      <c r="F57" s="397"/>
      <c r="G57" s="400"/>
      <c r="H57" s="388"/>
      <c r="I57" s="385"/>
      <c r="J57" s="382"/>
      <c r="K57" s="385">
        <f>IF(NOT(ISERROR(MATCH(J57,_xlfn.ANCHORARRAY(E68),0))),I70&amp;"Por favor no seleccionar los criterios de impacto",J57)</f>
        <v>0</v>
      </c>
      <c r="L57" s="388"/>
      <c r="M57" s="385"/>
      <c r="N57" s="394"/>
      <c r="O57" s="104">
        <v>4</v>
      </c>
      <c r="P57" s="163"/>
      <c r="Q57" s="105" t="str">
        <f t="shared" ref="Q57:Q59" si="41">IF(OR(R57="Preventivo",R57="Detectivo"),"Probabilidad",IF(R57="Correctivo","Impacto",""))</f>
        <v/>
      </c>
      <c r="R57" s="106"/>
      <c r="S57" s="106"/>
      <c r="T57" s="107" t="str">
        <f t="shared" si="38"/>
        <v/>
      </c>
      <c r="U57" s="106"/>
      <c r="V57" s="106"/>
      <c r="W57" s="106"/>
      <c r="X57" s="108" t="str">
        <f t="shared" ref="X57:X59" si="42">IFERROR(IF(AND(Q56="Probabilidad",Q57="Probabilidad"),(Z56-(+Z56*T57)),IF(AND(Q56="Impacto",Q57="Probabilidad"),(Z55-(+Z55*T57)),IF(Q57="Impacto",Z56,""))),"")</f>
        <v/>
      </c>
      <c r="Y57" s="109" t="str">
        <f t="shared" si="3"/>
        <v/>
      </c>
      <c r="Z57" s="110" t="str">
        <f t="shared" si="39"/>
        <v/>
      </c>
      <c r="AA57" s="109" t="str">
        <f t="shared" si="5"/>
        <v/>
      </c>
      <c r="AB57" s="110" t="str">
        <f t="shared" ref="AB57:AB59" si="43">IFERROR(IF(AND(Q56="Impacto",Q57="Impacto"),(AB56-(+AB56*T57)),IF(AND(Q56="Probabilidad",Q57="Impacto"),(AB55-(+AB55*T57)),IF(Q57="Probabilidad",AB56,""))),"")</f>
        <v/>
      </c>
      <c r="AC57" s="111"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2"/>
      <c r="AE57" s="113"/>
      <c r="AF57" s="114"/>
      <c r="AG57" s="115"/>
      <c r="AH57" s="115"/>
      <c r="AI57" s="115"/>
      <c r="AJ57" s="113"/>
      <c r="AK57" s="114"/>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8" hidden="1" customHeight="1" x14ac:dyDescent="0.3">
      <c r="A58" s="339"/>
      <c r="B58" s="397"/>
      <c r="C58" s="397"/>
      <c r="D58" s="397"/>
      <c r="E58" s="373"/>
      <c r="F58" s="397"/>
      <c r="G58" s="400"/>
      <c r="H58" s="388"/>
      <c r="I58" s="385"/>
      <c r="J58" s="382"/>
      <c r="K58" s="385">
        <f>IF(NOT(ISERROR(MATCH(J58,_xlfn.ANCHORARRAY(E69),0))),I71&amp;"Por favor no seleccionar los criterios de impacto",J58)</f>
        <v>0</v>
      </c>
      <c r="L58" s="388"/>
      <c r="M58" s="385"/>
      <c r="N58" s="394"/>
      <c r="O58" s="104">
        <v>5</v>
      </c>
      <c r="P58" s="163"/>
      <c r="Q58" s="105" t="str">
        <f t="shared" si="41"/>
        <v/>
      </c>
      <c r="R58" s="106"/>
      <c r="S58" s="106"/>
      <c r="T58" s="107" t="str">
        <f t="shared" si="38"/>
        <v/>
      </c>
      <c r="U58" s="106"/>
      <c r="V58" s="106"/>
      <c r="W58" s="106"/>
      <c r="X58" s="108" t="str">
        <f t="shared" si="42"/>
        <v/>
      </c>
      <c r="Y58" s="109" t="str">
        <f t="shared" si="3"/>
        <v/>
      </c>
      <c r="Z58" s="110" t="str">
        <f t="shared" si="39"/>
        <v/>
      </c>
      <c r="AA58" s="109" t="str">
        <f t="shared" si="5"/>
        <v/>
      </c>
      <c r="AB58" s="110" t="str">
        <f t="shared" si="43"/>
        <v/>
      </c>
      <c r="AC58" s="111" t="str">
        <f t="shared" ref="AC58:AC59" si="44">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2"/>
      <c r="AE58" s="113"/>
      <c r="AF58" s="114"/>
      <c r="AG58" s="115"/>
      <c r="AH58" s="115"/>
      <c r="AI58" s="115"/>
      <c r="AJ58" s="113"/>
      <c r="AK58" s="114"/>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8" hidden="1" customHeight="1" x14ac:dyDescent="0.3">
      <c r="A59" s="340"/>
      <c r="B59" s="398"/>
      <c r="C59" s="398"/>
      <c r="D59" s="398"/>
      <c r="E59" s="374"/>
      <c r="F59" s="398"/>
      <c r="G59" s="401"/>
      <c r="H59" s="389"/>
      <c r="I59" s="386"/>
      <c r="J59" s="383"/>
      <c r="K59" s="386">
        <f>IF(NOT(ISERROR(MATCH(J59,_xlfn.ANCHORARRAY(E70),0))),I72&amp;"Por favor no seleccionar los criterios de impacto",J59)</f>
        <v>0</v>
      </c>
      <c r="L59" s="389"/>
      <c r="M59" s="386"/>
      <c r="N59" s="395"/>
      <c r="O59" s="104">
        <v>6</v>
      </c>
      <c r="P59" s="163"/>
      <c r="Q59" s="105" t="str">
        <f t="shared" si="41"/>
        <v/>
      </c>
      <c r="R59" s="106"/>
      <c r="S59" s="106"/>
      <c r="T59" s="107" t="str">
        <f t="shared" si="38"/>
        <v/>
      </c>
      <c r="U59" s="106"/>
      <c r="V59" s="106"/>
      <c r="W59" s="106"/>
      <c r="X59" s="108" t="str">
        <f t="shared" si="42"/>
        <v/>
      </c>
      <c r="Y59" s="109" t="str">
        <f t="shared" si="3"/>
        <v/>
      </c>
      <c r="Z59" s="110" t="str">
        <f t="shared" si="39"/>
        <v/>
      </c>
      <c r="AA59" s="109" t="str">
        <f t="shared" si="5"/>
        <v/>
      </c>
      <c r="AB59" s="110" t="str">
        <f t="shared" si="43"/>
        <v/>
      </c>
      <c r="AC59" s="111" t="str">
        <f t="shared" si="44"/>
        <v/>
      </c>
      <c r="AD59" s="112"/>
      <c r="AE59" s="113"/>
      <c r="AF59" s="114"/>
      <c r="AG59" s="115"/>
      <c r="AH59" s="115"/>
      <c r="AI59" s="115"/>
      <c r="AJ59" s="113"/>
      <c r="AK59" s="114"/>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8" hidden="1" customHeight="1" x14ac:dyDescent="0.3">
      <c r="A60" s="338">
        <v>7</v>
      </c>
      <c r="B60" s="396"/>
      <c r="C60" s="396"/>
      <c r="D60" s="396"/>
      <c r="E60" s="372"/>
      <c r="F60" s="396"/>
      <c r="G60" s="399"/>
      <c r="H60" s="387" t="str">
        <f>IF(G60&lt;=0,"",IF(G60&lt;=2,"Muy Baja",IF(G60&lt;=24,"Baja",IF(G60&lt;=500,"Media",IF(G60&lt;=5000,"Alta","Muy Alta")))))</f>
        <v/>
      </c>
      <c r="I60" s="384" t="str">
        <f>IF(H60="","",IF(H60="Muy Baja",0.2,IF(H60="Baja",0.4,IF(H60="Media",0.6,IF(H60="Alta",0.8,IF(H60="Muy Alta",1,))))))</f>
        <v/>
      </c>
      <c r="J60" s="381"/>
      <c r="K60" s="384">
        <f>IF(NOT(ISERROR(MATCH(J60,'Tabla Impacto'!$B$221:$B$223,0))),'Tabla Impacto'!$F$223&amp;"Por favor no seleccionar los criterios de impacto(Afectación Económica o presupuestal y Pérdida Reputacional)",J60)</f>
        <v>0</v>
      </c>
      <c r="L60" s="387" t="str">
        <f>IF(OR(K60='Tabla Impacto'!$C$11,K60='Tabla Impacto'!$D$11),"Leve",IF(OR(K60='Tabla Impacto'!$C$12,K60='Tabla Impacto'!$D$12),"Menor",IF(OR(K60='Tabla Impacto'!$C$13,K60='Tabla Impacto'!$D$13),"Moderado",IF(OR(K60='Tabla Impacto'!$C$14,K60='Tabla Impacto'!$D$14),"Mayor",IF(OR(K60='Tabla Impacto'!$C$15,K60='Tabla Impacto'!$D$15),"Catastrófico","")))))</f>
        <v/>
      </c>
      <c r="M60" s="384" t="str">
        <f>IF(L60="","",IF(L60="Leve",0.2,IF(L60="Menor",0.4,IF(L60="Moderado",0.6,IF(L60="Mayor",0.8,IF(L60="Catastrófico",1,))))))</f>
        <v/>
      </c>
      <c r="N60" s="393"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04">
        <v>1</v>
      </c>
      <c r="P60" s="163"/>
      <c r="Q60" s="155"/>
      <c r="R60" s="157"/>
      <c r="S60" s="157"/>
      <c r="T60" s="158" t="str">
        <f>IF(AND(R60="Preventivo",S60="Automático"),"50%",IF(AND(R60="Preventivo",S60="Manual"),"40%",IF(AND(R60="Detectivo",S60="Automático"),"40%",IF(AND(R60="Detectivo",S60="Manual"),"30%",IF(AND(R60="Correctivo",S60="Automático"),"35%",IF(AND(R60="Correctivo",S60="Manual"),"25%",""))))))</f>
        <v/>
      </c>
      <c r="U60" s="157"/>
      <c r="V60" s="157"/>
      <c r="W60" s="157"/>
      <c r="X60" s="154" t="str">
        <f>IFERROR(IF(Q60="Probabilidad",(I60-(+I60*T60)),IF(Q60="Impacto",I60,"")),"")</f>
        <v/>
      </c>
      <c r="Y60" s="159" t="str">
        <f>IFERROR(IF(X60="","",IF(X60&lt;=0.2,"Muy Baja",IF(X60&lt;=0.4,"Baja",IF(X60&lt;=0.6,"Media",IF(X60&lt;=0.8,"Alta","Muy Alta"))))),"")</f>
        <v/>
      </c>
      <c r="Z60" s="160" t="str">
        <f>+X60</f>
        <v/>
      </c>
      <c r="AA60" s="159" t="str">
        <f>IFERROR(IF(AB60="","",IF(AB60&lt;=0.2,"Leve",IF(AB60&lt;=0.4,"Menor",IF(AB60&lt;=0.6,"Moderado",IF(AB60&lt;=0.8,"Mayor","Catastrófico"))))),"")</f>
        <v/>
      </c>
      <c r="AB60" s="160" t="str">
        <f>IFERROR(IF(Q60="Impacto",(M60-(+M60*T60)),IF(Q60="Probabilidad",M60,"")),"")</f>
        <v/>
      </c>
      <c r="AC60" s="161"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62"/>
      <c r="AE60" s="113"/>
      <c r="AF60" s="113"/>
      <c r="AG60" s="115"/>
      <c r="AH60" s="115"/>
      <c r="AI60" s="115"/>
      <c r="AJ60" s="113"/>
      <c r="AK60" s="114"/>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8" hidden="1" customHeight="1" x14ac:dyDescent="0.3">
      <c r="A61" s="339"/>
      <c r="B61" s="397"/>
      <c r="C61" s="397"/>
      <c r="D61" s="397"/>
      <c r="E61" s="373"/>
      <c r="F61" s="397"/>
      <c r="G61" s="400"/>
      <c r="H61" s="388"/>
      <c r="I61" s="385"/>
      <c r="J61" s="382"/>
      <c r="K61" s="385">
        <f>IF(NOT(ISERROR(MATCH(J61,_xlfn.ANCHORARRAY(E72),0))),I74&amp;"Por favor no seleccionar los criterios de impacto",J61)</f>
        <v>0</v>
      </c>
      <c r="L61" s="388"/>
      <c r="M61" s="385"/>
      <c r="N61" s="394"/>
      <c r="O61" s="104">
        <v>2</v>
      </c>
      <c r="P61" s="163"/>
      <c r="Q61" s="105" t="str">
        <f>IF(OR(R61="Preventivo",R61="Detectivo"),"Probabilidad",IF(R61="Correctivo","Impacto",""))</f>
        <v/>
      </c>
      <c r="R61" s="106"/>
      <c r="S61" s="106"/>
      <c r="T61" s="107" t="str">
        <f t="shared" ref="T61:T65" si="45">IF(AND(R61="Preventivo",S61="Automático"),"50%",IF(AND(R61="Preventivo",S61="Manual"),"40%",IF(AND(R61="Detectivo",S61="Automático"),"40%",IF(AND(R61="Detectivo",S61="Manual"),"30%",IF(AND(R61="Correctivo",S61="Automático"),"35%",IF(AND(R61="Correctivo",S61="Manual"),"25%",""))))))</f>
        <v/>
      </c>
      <c r="U61" s="106"/>
      <c r="V61" s="106"/>
      <c r="W61" s="106"/>
      <c r="X61" s="108" t="str">
        <f>IFERROR(IF(AND(Q60="Probabilidad",Q61="Probabilidad"),(Z60-(+Z60*T61)),IF(Q61="Probabilidad",(I60-(+I60*T61)),IF(Q61="Impacto",Z60,""))),"")</f>
        <v/>
      </c>
      <c r="Y61" s="109" t="str">
        <f t="shared" si="3"/>
        <v/>
      </c>
      <c r="Z61" s="110" t="str">
        <f t="shared" ref="Z61:Z65" si="46">+X61</f>
        <v/>
      </c>
      <c r="AA61" s="109" t="str">
        <f t="shared" si="5"/>
        <v/>
      </c>
      <c r="AB61" s="110" t="str">
        <f>IFERROR(IF(AND(Q60="Impacto",Q61="Impacto"),(AB60-(+AB60*T61)),IF(Q61="Impacto",(M60-(+M60*T61)),IF(Q61="Probabilidad",AB60,""))),"")</f>
        <v/>
      </c>
      <c r="AC61" s="111" t="str">
        <f t="shared" ref="AC61:AC62" si="47">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2"/>
      <c r="AE61" s="113"/>
      <c r="AF61" s="114"/>
      <c r="AG61" s="115"/>
      <c r="AH61" s="115"/>
      <c r="AI61" s="115"/>
      <c r="AJ61" s="113"/>
      <c r="AK61" s="114"/>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8" hidden="1" customHeight="1" x14ac:dyDescent="0.3">
      <c r="A62" s="339"/>
      <c r="B62" s="397"/>
      <c r="C62" s="397"/>
      <c r="D62" s="397"/>
      <c r="E62" s="373"/>
      <c r="F62" s="397"/>
      <c r="G62" s="400"/>
      <c r="H62" s="388"/>
      <c r="I62" s="385"/>
      <c r="J62" s="382"/>
      <c r="K62" s="385">
        <f>IF(NOT(ISERROR(MATCH(J62,_xlfn.ANCHORARRAY(E73),0))),I75&amp;"Por favor no seleccionar los criterios de impacto",J62)</f>
        <v>0</v>
      </c>
      <c r="L62" s="388"/>
      <c r="M62" s="385"/>
      <c r="N62" s="394"/>
      <c r="O62" s="104">
        <v>3</v>
      </c>
      <c r="P62" s="164"/>
      <c r="Q62" s="105" t="str">
        <f>IF(OR(R62="Preventivo",R62="Detectivo"),"Probabilidad",IF(R62="Correctivo","Impacto",""))</f>
        <v/>
      </c>
      <c r="R62" s="106"/>
      <c r="S62" s="106"/>
      <c r="T62" s="107" t="str">
        <f t="shared" si="45"/>
        <v/>
      </c>
      <c r="U62" s="106"/>
      <c r="V62" s="106"/>
      <c r="W62" s="106"/>
      <c r="X62" s="108" t="str">
        <f>IFERROR(IF(AND(Q61="Probabilidad",Q62="Probabilidad"),(Z61-(+Z61*T62)),IF(AND(Q61="Impacto",Q62="Probabilidad"),(Z60-(+Z60*T62)),IF(Q62="Impacto",Z61,""))),"")</f>
        <v/>
      </c>
      <c r="Y62" s="109" t="str">
        <f t="shared" si="3"/>
        <v/>
      </c>
      <c r="Z62" s="110" t="str">
        <f t="shared" si="46"/>
        <v/>
      </c>
      <c r="AA62" s="109" t="str">
        <f t="shared" si="5"/>
        <v/>
      </c>
      <c r="AB62" s="110" t="str">
        <f>IFERROR(IF(AND(Q61="Impacto",Q62="Impacto"),(AB61-(+AB61*T62)),IF(AND(Q61="Probabilidad",Q62="Impacto"),(AB60-(+AB60*T62)),IF(Q62="Probabilidad",AB61,""))),"")</f>
        <v/>
      </c>
      <c r="AC62" s="111" t="str">
        <f t="shared" si="47"/>
        <v/>
      </c>
      <c r="AD62" s="112"/>
      <c r="AE62" s="113"/>
      <c r="AF62" s="114"/>
      <c r="AG62" s="115"/>
      <c r="AH62" s="115"/>
      <c r="AI62" s="115"/>
      <c r="AJ62" s="113"/>
      <c r="AK62" s="114"/>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8" hidden="1" customHeight="1" x14ac:dyDescent="0.3">
      <c r="A63" s="339"/>
      <c r="B63" s="397"/>
      <c r="C63" s="397"/>
      <c r="D63" s="397"/>
      <c r="E63" s="373"/>
      <c r="F63" s="397"/>
      <c r="G63" s="400"/>
      <c r="H63" s="388"/>
      <c r="I63" s="385"/>
      <c r="J63" s="382"/>
      <c r="K63" s="385">
        <f>IF(NOT(ISERROR(MATCH(J63,_xlfn.ANCHORARRAY(E74),0))),I76&amp;"Por favor no seleccionar los criterios de impacto",J63)</f>
        <v>0</v>
      </c>
      <c r="L63" s="388"/>
      <c r="M63" s="385"/>
      <c r="N63" s="394"/>
      <c r="O63" s="104">
        <v>4</v>
      </c>
      <c r="P63" s="163"/>
      <c r="Q63" s="105" t="str">
        <f t="shared" ref="Q63:Q65" si="48">IF(OR(R63="Preventivo",R63="Detectivo"),"Probabilidad",IF(R63="Correctivo","Impacto",""))</f>
        <v/>
      </c>
      <c r="R63" s="106"/>
      <c r="S63" s="106"/>
      <c r="T63" s="107" t="str">
        <f t="shared" si="45"/>
        <v/>
      </c>
      <c r="U63" s="106"/>
      <c r="V63" s="106"/>
      <c r="W63" s="106"/>
      <c r="X63" s="108" t="str">
        <f t="shared" ref="X63:X64" si="49">IFERROR(IF(AND(Q62="Probabilidad",Q63="Probabilidad"),(Z62-(+Z62*T63)),IF(AND(Q62="Impacto",Q63="Probabilidad"),(Z61-(+Z61*T63)),IF(Q63="Impacto",Z62,""))),"")</f>
        <v/>
      </c>
      <c r="Y63" s="109" t="str">
        <f t="shared" si="3"/>
        <v/>
      </c>
      <c r="Z63" s="110" t="str">
        <f t="shared" si="46"/>
        <v/>
      </c>
      <c r="AA63" s="109" t="str">
        <f t="shared" si="5"/>
        <v/>
      </c>
      <c r="AB63" s="110" t="str">
        <f t="shared" ref="AB63:AB64" si="50">IFERROR(IF(AND(Q62="Impacto",Q63="Impacto"),(AB62-(+AB62*T63)),IF(AND(Q62="Probabilidad",Q63="Impacto"),(AB61-(+AB61*T63)),IF(Q63="Probabilidad",AB62,""))),"")</f>
        <v/>
      </c>
      <c r="AC63" s="111"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2"/>
      <c r="AE63" s="113"/>
      <c r="AF63" s="114"/>
      <c r="AG63" s="115"/>
      <c r="AH63" s="115"/>
      <c r="AI63" s="115"/>
      <c r="AJ63" s="113"/>
      <c r="AK63" s="114"/>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8" hidden="1" customHeight="1" x14ac:dyDescent="0.3">
      <c r="A64" s="339"/>
      <c r="B64" s="397"/>
      <c r="C64" s="397"/>
      <c r="D64" s="397"/>
      <c r="E64" s="373"/>
      <c r="F64" s="397"/>
      <c r="G64" s="400"/>
      <c r="H64" s="388"/>
      <c r="I64" s="385"/>
      <c r="J64" s="382"/>
      <c r="K64" s="385">
        <f>IF(NOT(ISERROR(MATCH(J64,_xlfn.ANCHORARRAY(E75),0))),I77&amp;"Por favor no seleccionar los criterios de impacto",J64)</f>
        <v>0</v>
      </c>
      <c r="L64" s="388"/>
      <c r="M64" s="385"/>
      <c r="N64" s="394"/>
      <c r="O64" s="104">
        <v>5</v>
      </c>
      <c r="P64" s="163"/>
      <c r="Q64" s="105" t="str">
        <f t="shared" si="48"/>
        <v/>
      </c>
      <c r="R64" s="106"/>
      <c r="S64" s="106"/>
      <c r="T64" s="107" t="str">
        <f t="shared" si="45"/>
        <v/>
      </c>
      <c r="U64" s="106"/>
      <c r="V64" s="106"/>
      <c r="W64" s="106"/>
      <c r="X64" s="108" t="str">
        <f t="shared" si="49"/>
        <v/>
      </c>
      <c r="Y64" s="109" t="str">
        <f t="shared" si="3"/>
        <v/>
      </c>
      <c r="Z64" s="110" t="str">
        <f t="shared" si="46"/>
        <v/>
      </c>
      <c r="AA64" s="109" t="str">
        <f t="shared" si="5"/>
        <v/>
      </c>
      <c r="AB64" s="110" t="str">
        <f t="shared" si="50"/>
        <v/>
      </c>
      <c r="AC64" s="111" t="str">
        <f t="shared" ref="AC64:AC65" si="51">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2"/>
      <c r="AE64" s="113"/>
      <c r="AF64" s="114"/>
      <c r="AG64" s="115"/>
      <c r="AH64" s="115"/>
      <c r="AI64" s="115"/>
      <c r="AJ64" s="113"/>
      <c r="AK64" s="114"/>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69" ht="18" hidden="1" customHeight="1" x14ac:dyDescent="0.3">
      <c r="A65" s="340"/>
      <c r="B65" s="398"/>
      <c r="C65" s="398"/>
      <c r="D65" s="398"/>
      <c r="E65" s="374"/>
      <c r="F65" s="398"/>
      <c r="G65" s="401"/>
      <c r="H65" s="389"/>
      <c r="I65" s="386"/>
      <c r="J65" s="383"/>
      <c r="K65" s="386">
        <f>IF(NOT(ISERROR(MATCH(J65,_xlfn.ANCHORARRAY(E76),0))),I78&amp;"Por favor no seleccionar los criterios de impacto",J65)</f>
        <v>0</v>
      </c>
      <c r="L65" s="389"/>
      <c r="M65" s="386"/>
      <c r="N65" s="395"/>
      <c r="O65" s="104">
        <v>6</v>
      </c>
      <c r="P65" s="163"/>
      <c r="Q65" s="105" t="str">
        <f t="shared" si="48"/>
        <v/>
      </c>
      <c r="R65" s="106"/>
      <c r="S65" s="106"/>
      <c r="T65" s="107" t="str">
        <f t="shared" si="45"/>
        <v/>
      </c>
      <c r="U65" s="106"/>
      <c r="V65" s="106"/>
      <c r="W65" s="106"/>
      <c r="X65" s="108" t="str">
        <f>IFERROR(IF(AND(Q64="Probabilidad",Q65="Probabilidad"),(Z64-(+Z64*T65)),IF(AND(Q64="Impacto",Q65="Probabilidad"),(Z63-(+Z63*T65)),IF(Q65="Impacto",Z64,""))),"")</f>
        <v/>
      </c>
      <c r="Y65" s="109" t="str">
        <f t="shared" si="3"/>
        <v/>
      </c>
      <c r="Z65" s="110" t="str">
        <f t="shared" si="46"/>
        <v/>
      </c>
      <c r="AA65" s="109" t="str">
        <f t="shared" si="5"/>
        <v/>
      </c>
      <c r="AB65" s="110" t="str">
        <f>IFERROR(IF(AND(Q64="Impacto",Q65="Impacto"),(AB64-(+AB64*T65)),IF(AND(Q64="Probabilidad",Q65="Impacto"),(AB63-(+AB63*T65)),IF(Q65="Probabilidad",AB64,""))),"")</f>
        <v/>
      </c>
      <c r="AC65" s="111" t="str">
        <f t="shared" si="51"/>
        <v/>
      </c>
      <c r="AD65" s="112"/>
      <c r="AE65" s="113"/>
      <c r="AF65" s="114"/>
      <c r="AG65" s="115"/>
      <c r="AH65" s="115"/>
      <c r="AI65" s="115"/>
      <c r="AJ65" s="113"/>
      <c r="AK65" s="114"/>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69" ht="18" hidden="1" customHeight="1" x14ac:dyDescent="0.3">
      <c r="A66" s="338">
        <v>8</v>
      </c>
      <c r="B66" s="396"/>
      <c r="C66" s="396"/>
      <c r="D66" s="396"/>
      <c r="E66" s="372"/>
      <c r="F66" s="396"/>
      <c r="G66" s="399"/>
      <c r="H66" s="387" t="str">
        <f>IF(G66&lt;=0,"",IF(G66&lt;=2,"Muy Baja",IF(G66&lt;=24,"Baja",IF(G66&lt;=500,"Media",IF(G66&lt;=5000,"Alta","Muy Alta")))))</f>
        <v/>
      </c>
      <c r="I66" s="384" t="str">
        <f>IF(H66="","",IF(H66="Muy Baja",0.2,IF(H66="Baja",0.4,IF(H66="Media",0.6,IF(H66="Alta",0.8,IF(H66="Muy Alta",1,))))))</f>
        <v/>
      </c>
      <c r="J66" s="381"/>
      <c r="K66" s="384">
        <f>IF(NOT(ISERROR(MATCH(J66,'Tabla Impacto'!$B$221:$B$223,0))),'Tabla Impacto'!$F$223&amp;"Por favor no seleccionar los criterios de impacto(Afectación Económica o presupuestal y Pérdida Reputacional)",J66)</f>
        <v>0</v>
      </c>
      <c r="L66" s="387" t="str">
        <f>IF(OR(K66='Tabla Impacto'!$C$11,K66='Tabla Impacto'!$D$11),"Leve",IF(OR(K66='Tabla Impacto'!$C$12,K66='Tabla Impacto'!$D$12),"Menor",IF(OR(K66='Tabla Impacto'!$C$13,K66='Tabla Impacto'!$D$13),"Moderado",IF(OR(K66='Tabla Impacto'!$C$14,K66='Tabla Impacto'!$D$14),"Mayor",IF(OR(K66='Tabla Impacto'!$C$15,K66='Tabla Impacto'!$D$15),"Catastrófico","")))))</f>
        <v/>
      </c>
      <c r="M66" s="384" t="str">
        <f>IF(L66="","",IF(L66="Leve",0.2,IF(L66="Menor",0.4,IF(L66="Moderado",0.6,IF(L66="Mayor",0.8,IF(L66="Catastrófico",1,))))))</f>
        <v/>
      </c>
      <c r="N66" s="393"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04">
        <v>1</v>
      </c>
      <c r="P66" s="163"/>
      <c r="Q66" s="155"/>
      <c r="R66" s="157"/>
      <c r="S66" s="157"/>
      <c r="T66" s="158" t="str">
        <f>IF(AND(R66="Preventivo",S66="Automático"),"50%",IF(AND(R66="Preventivo",S66="Manual"),"40%",IF(AND(R66="Detectivo",S66="Automático"),"40%",IF(AND(R66="Detectivo",S66="Manual"),"30%",IF(AND(R66="Correctivo",S66="Automático"),"35%",IF(AND(R66="Correctivo",S66="Manual"),"25%",""))))))</f>
        <v/>
      </c>
      <c r="U66" s="157"/>
      <c r="V66" s="157"/>
      <c r="W66" s="157"/>
      <c r="X66" s="154" t="str">
        <f>IFERROR(IF(Q66="Probabilidad",(I66-(+I66*T66)),IF(Q66="Impacto",I66,"")),"")</f>
        <v/>
      </c>
      <c r="Y66" s="159" t="str">
        <f>IFERROR(IF(X66="","",IF(X66&lt;=0.2,"Muy Baja",IF(X66&lt;=0.4,"Baja",IF(X66&lt;=0.6,"Media",IF(X66&lt;=0.8,"Alta","Muy Alta"))))),"")</f>
        <v/>
      </c>
      <c r="Z66" s="160" t="str">
        <f>+X66</f>
        <v/>
      </c>
      <c r="AA66" s="159" t="str">
        <f>IFERROR(IF(AB66="","",IF(AB66&lt;=0.2,"Leve",IF(AB66&lt;=0.4,"Menor",IF(AB66&lt;=0.6,"Moderado",IF(AB66&lt;=0.8,"Mayor","Catastrófico"))))),"")</f>
        <v/>
      </c>
      <c r="AB66" s="160" t="str">
        <f>IFERROR(IF(Q66="Impacto",(M66-(+M66*T66)),IF(Q66="Probabilidad",M66,"")),"")</f>
        <v/>
      </c>
      <c r="AC66" s="161"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62"/>
      <c r="AE66" s="113"/>
      <c r="AF66" s="114"/>
      <c r="AG66" s="115"/>
      <c r="AH66" s="115"/>
      <c r="AI66" s="115"/>
      <c r="AJ66" s="113"/>
      <c r="AK66" s="114"/>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69" ht="18" hidden="1" customHeight="1" x14ac:dyDescent="0.3">
      <c r="A67" s="339"/>
      <c r="B67" s="397"/>
      <c r="C67" s="397"/>
      <c r="D67" s="397"/>
      <c r="E67" s="373"/>
      <c r="F67" s="397"/>
      <c r="G67" s="400"/>
      <c r="H67" s="388"/>
      <c r="I67" s="385"/>
      <c r="J67" s="382"/>
      <c r="K67" s="385">
        <f>IF(NOT(ISERROR(MATCH(J67,_xlfn.ANCHORARRAY(E78),0))),I80&amp;"Por favor no seleccionar los criterios de impacto",J67)</f>
        <v>0</v>
      </c>
      <c r="L67" s="388"/>
      <c r="M67" s="385"/>
      <c r="N67" s="394"/>
      <c r="O67" s="104">
        <v>2</v>
      </c>
      <c r="P67" s="163"/>
      <c r="Q67" s="105" t="str">
        <f>IF(OR(R67="Preventivo",R67="Detectivo"),"Probabilidad",IF(R67="Correctivo","Impacto",""))</f>
        <v/>
      </c>
      <c r="R67" s="106"/>
      <c r="S67" s="106"/>
      <c r="T67" s="107" t="str">
        <f t="shared" ref="T67:T71" si="52">IF(AND(R67="Preventivo",S67="Automático"),"50%",IF(AND(R67="Preventivo",S67="Manual"),"40%",IF(AND(R67="Detectivo",S67="Automático"),"40%",IF(AND(R67="Detectivo",S67="Manual"),"30%",IF(AND(R67="Correctivo",S67="Automático"),"35%",IF(AND(R67="Correctivo",S67="Manual"),"25%",""))))))</f>
        <v/>
      </c>
      <c r="U67" s="106"/>
      <c r="V67" s="106"/>
      <c r="W67" s="106"/>
      <c r="X67" s="108" t="str">
        <f>IFERROR(IF(AND(Q66="Probabilidad",Q67="Probabilidad"),(Z66-(+Z66*T67)),IF(Q67="Probabilidad",(I66-(+I66*T67)),IF(Q67="Impacto",Z66,""))),"")</f>
        <v/>
      </c>
      <c r="Y67" s="109" t="str">
        <f t="shared" si="3"/>
        <v/>
      </c>
      <c r="Z67" s="110" t="str">
        <f t="shared" ref="Z67:Z71" si="53">+X67</f>
        <v/>
      </c>
      <c r="AA67" s="109" t="str">
        <f t="shared" si="5"/>
        <v/>
      </c>
      <c r="AB67" s="110" t="str">
        <f>IFERROR(IF(AND(Q66="Impacto",Q67="Impacto"),(AB66-(+AB66*T67)),IF(Q67="Impacto",(M66-(+M66*T67)),IF(Q67="Probabilidad",AB66,""))),"")</f>
        <v/>
      </c>
      <c r="AC67" s="111" t="str">
        <f t="shared" ref="AC67:AC68" si="54">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2"/>
      <c r="AE67" s="113"/>
      <c r="AF67" s="114"/>
      <c r="AG67" s="115"/>
      <c r="AH67" s="115"/>
      <c r="AI67" s="115"/>
      <c r="AJ67" s="113"/>
      <c r="AK67" s="114"/>
    </row>
    <row r="68" spans="1:69" ht="18" hidden="1" customHeight="1" x14ac:dyDescent="0.3">
      <c r="A68" s="339"/>
      <c r="B68" s="397"/>
      <c r="C68" s="397"/>
      <c r="D68" s="397"/>
      <c r="E68" s="373"/>
      <c r="F68" s="397"/>
      <c r="G68" s="400"/>
      <c r="H68" s="388"/>
      <c r="I68" s="385"/>
      <c r="J68" s="382"/>
      <c r="K68" s="385">
        <f>IF(NOT(ISERROR(MATCH(J68,_xlfn.ANCHORARRAY(E79),0))),I81&amp;"Por favor no seleccionar los criterios de impacto",J68)</f>
        <v>0</v>
      </c>
      <c r="L68" s="388"/>
      <c r="M68" s="385"/>
      <c r="N68" s="394"/>
      <c r="O68" s="104">
        <v>3</v>
      </c>
      <c r="P68" s="164"/>
      <c r="Q68" s="105" t="str">
        <f>IF(OR(R68="Preventivo",R68="Detectivo"),"Probabilidad",IF(R68="Correctivo","Impacto",""))</f>
        <v/>
      </c>
      <c r="R68" s="106"/>
      <c r="S68" s="106"/>
      <c r="T68" s="107" t="str">
        <f t="shared" si="52"/>
        <v/>
      </c>
      <c r="U68" s="106"/>
      <c r="V68" s="106"/>
      <c r="W68" s="106"/>
      <c r="X68" s="108" t="str">
        <f>IFERROR(IF(AND(Q67="Probabilidad",Q68="Probabilidad"),(Z67-(+Z67*T68)),IF(AND(Q67="Impacto",Q68="Probabilidad"),(Z66-(+Z66*T68)),IF(Q68="Impacto",Z67,""))),"")</f>
        <v/>
      </c>
      <c r="Y68" s="109" t="str">
        <f t="shared" si="3"/>
        <v/>
      </c>
      <c r="Z68" s="110" t="str">
        <f t="shared" si="53"/>
        <v/>
      </c>
      <c r="AA68" s="109" t="str">
        <f t="shared" si="5"/>
        <v/>
      </c>
      <c r="AB68" s="110" t="str">
        <f>IFERROR(IF(AND(Q67="Impacto",Q68="Impacto"),(AB67-(+AB67*T68)),IF(AND(Q67="Probabilidad",Q68="Impacto"),(AB66-(+AB66*T68)),IF(Q68="Probabilidad",AB67,""))),"")</f>
        <v/>
      </c>
      <c r="AC68" s="111" t="str">
        <f t="shared" si="54"/>
        <v/>
      </c>
      <c r="AD68" s="112"/>
      <c r="AE68" s="113"/>
      <c r="AF68" s="114"/>
      <c r="AG68" s="115"/>
      <c r="AH68" s="115"/>
      <c r="AI68" s="115"/>
      <c r="AJ68" s="113"/>
      <c r="AK68" s="114"/>
    </row>
    <row r="69" spans="1:69" ht="18" hidden="1" customHeight="1" x14ac:dyDescent="0.3">
      <c r="A69" s="339"/>
      <c r="B69" s="397"/>
      <c r="C69" s="397"/>
      <c r="D69" s="397"/>
      <c r="E69" s="373"/>
      <c r="F69" s="397"/>
      <c r="G69" s="400"/>
      <c r="H69" s="388"/>
      <c r="I69" s="385"/>
      <c r="J69" s="382"/>
      <c r="K69" s="385">
        <f>IF(NOT(ISERROR(MATCH(J69,_xlfn.ANCHORARRAY(E80),0))),I82&amp;"Por favor no seleccionar los criterios de impacto",J69)</f>
        <v>0</v>
      </c>
      <c r="L69" s="388"/>
      <c r="M69" s="385"/>
      <c r="N69" s="394"/>
      <c r="O69" s="104">
        <v>4</v>
      </c>
      <c r="P69" s="163"/>
      <c r="Q69" s="105" t="str">
        <f t="shared" ref="Q69:Q71" si="55">IF(OR(R69="Preventivo",R69="Detectivo"),"Probabilidad",IF(R69="Correctivo","Impacto",""))</f>
        <v/>
      </c>
      <c r="R69" s="106"/>
      <c r="S69" s="106"/>
      <c r="T69" s="107" t="str">
        <f t="shared" si="52"/>
        <v/>
      </c>
      <c r="U69" s="106"/>
      <c r="V69" s="106"/>
      <c r="W69" s="106"/>
      <c r="X69" s="108" t="str">
        <f t="shared" ref="X69:X70" si="56">IFERROR(IF(AND(Q68="Probabilidad",Q69="Probabilidad"),(Z68-(+Z68*T69)),IF(AND(Q68="Impacto",Q69="Probabilidad"),(Z67-(+Z67*T69)),IF(Q69="Impacto",Z68,""))),"")</f>
        <v/>
      </c>
      <c r="Y69" s="109" t="str">
        <f t="shared" si="3"/>
        <v/>
      </c>
      <c r="Z69" s="110" t="str">
        <f t="shared" si="53"/>
        <v/>
      </c>
      <c r="AA69" s="109" t="str">
        <f t="shared" si="5"/>
        <v/>
      </c>
      <c r="AB69" s="110" t="str">
        <f t="shared" ref="AB69:AB70" si="57">IFERROR(IF(AND(Q68="Impacto",Q69="Impacto"),(AB68-(+AB68*T69)),IF(AND(Q68="Probabilidad",Q69="Impacto"),(AB67-(+AB67*T69)),IF(Q69="Probabilidad",AB68,""))),"")</f>
        <v/>
      </c>
      <c r="AC69" s="111"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2"/>
      <c r="AE69" s="113"/>
      <c r="AF69" s="114"/>
      <c r="AG69" s="115"/>
      <c r="AH69" s="115"/>
      <c r="AI69" s="115"/>
      <c r="AJ69" s="113"/>
      <c r="AK69" s="114"/>
    </row>
    <row r="70" spans="1:69" ht="18" hidden="1" customHeight="1" x14ac:dyDescent="0.3">
      <c r="A70" s="339"/>
      <c r="B70" s="397"/>
      <c r="C70" s="397"/>
      <c r="D70" s="397"/>
      <c r="E70" s="373"/>
      <c r="F70" s="397"/>
      <c r="G70" s="400"/>
      <c r="H70" s="388"/>
      <c r="I70" s="385"/>
      <c r="J70" s="382"/>
      <c r="K70" s="385">
        <f>IF(NOT(ISERROR(MATCH(J70,_xlfn.ANCHORARRAY(E81),0))),I83&amp;"Por favor no seleccionar los criterios de impacto",J70)</f>
        <v>0</v>
      </c>
      <c r="L70" s="388"/>
      <c r="M70" s="385"/>
      <c r="N70" s="394"/>
      <c r="O70" s="104">
        <v>5</v>
      </c>
      <c r="P70" s="163"/>
      <c r="Q70" s="105" t="str">
        <f t="shared" si="55"/>
        <v/>
      </c>
      <c r="R70" s="106"/>
      <c r="S70" s="106"/>
      <c r="T70" s="107" t="str">
        <f t="shared" si="52"/>
        <v/>
      </c>
      <c r="U70" s="106"/>
      <c r="V70" s="106"/>
      <c r="W70" s="106"/>
      <c r="X70" s="108" t="str">
        <f t="shared" si="56"/>
        <v/>
      </c>
      <c r="Y70" s="109" t="str">
        <f t="shared" si="3"/>
        <v/>
      </c>
      <c r="Z70" s="110" t="str">
        <f t="shared" si="53"/>
        <v/>
      </c>
      <c r="AA70" s="109" t="str">
        <f t="shared" si="5"/>
        <v/>
      </c>
      <c r="AB70" s="110" t="str">
        <f t="shared" si="57"/>
        <v/>
      </c>
      <c r="AC70" s="111" t="str">
        <f t="shared" ref="AC70:AC71" si="58">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2"/>
      <c r="AE70" s="113"/>
      <c r="AF70" s="114"/>
      <c r="AG70" s="115"/>
      <c r="AH70" s="115"/>
      <c r="AI70" s="115"/>
      <c r="AJ70" s="113"/>
      <c r="AK70" s="114"/>
    </row>
    <row r="71" spans="1:69" ht="18" hidden="1" customHeight="1" x14ac:dyDescent="0.3">
      <c r="A71" s="340"/>
      <c r="B71" s="398"/>
      <c r="C71" s="398"/>
      <c r="D71" s="398"/>
      <c r="E71" s="374"/>
      <c r="F71" s="398"/>
      <c r="G71" s="401"/>
      <c r="H71" s="389"/>
      <c r="I71" s="386"/>
      <c r="J71" s="383"/>
      <c r="K71" s="386">
        <f>IF(NOT(ISERROR(MATCH(J71,_xlfn.ANCHORARRAY(E82),0))),I84&amp;"Por favor no seleccionar los criterios de impacto",J71)</f>
        <v>0</v>
      </c>
      <c r="L71" s="389"/>
      <c r="M71" s="386"/>
      <c r="N71" s="395"/>
      <c r="O71" s="104">
        <v>6</v>
      </c>
      <c r="P71" s="163"/>
      <c r="Q71" s="105" t="str">
        <f t="shared" si="55"/>
        <v/>
      </c>
      <c r="R71" s="106"/>
      <c r="S71" s="106"/>
      <c r="T71" s="107" t="str">
        <f t="shared" si="52"/>
        <v/>
      </c>
      <c r="U71" s="106"/>
      <c r="V71" s="106"/>
      <c r="W71" s="106"/>
      <c r="X71" s="108" t="str">
        <f>IFERROR(IF(AND(Q70="Probabilidad",Q71="Probabilidad"),(Z70-(+Z70*T71)),IF(AND(Q70="Impacto",Q71="Probabilidad"),(Z69-(+Z69*T71)),IF(Q71="Impacto",Z70,""))),"")</f>
        <v/>
      </c>
      <c r="Y71" s="109" t="str">
        <f t="shared" si="3"/>
        <v/>
      </c>
      <c r="Z71" s="110" t="str">
        <f t="shared" si="53"/>
        <v/>
      </c>
      <c r="AA71" s="109" t="str">
        <f t="shared" si="5"/>
        <v/>
      </c>
      <c r="AB71" s="110" t="str">
        <f>IFERROR(IF(AND(Q70="Impacto",Q71="Impacto"),(AB70-(+AB70*T71)),IF(AND(Q70="Probabilidad",Q71="Impacto"),(AB69-(+AB69*T71)),IF(Q71="Probabilidad",AB70,""))),"")</f>
        <v/>
      </c>
      <c r="AC71" s="111" t="str">
        <f t="shared" si="58"/>
        <v/>
      </c>
      <c r="AD71" s="112"/>
      <c r="AE71" s="113"/>
      <c r="AF71" s="114"/>
      <c r="AG71" s="115"/>
      <c r="AH71" s="115"/>
      <c r="AI71" s="115"/>
      <c r="AJ71" s="113"/>
      <c r="AK71" s="114"/>
    </row>
    <row r="72" spans="1:69" ht="34.5" customHeight="1" x14ac:dyDescent="0.3">
      <c r="A72" s="5"/>
      <c r="B72" s="390" t="s">
        <v>188</v>
      </c>
      <c r="C72" s="391"/>
      <c r="D72" s="391"/>
      <c r="E72" s="391"/>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2"/>
    </row>
    <row r="74" spans="1:69" ht="36" customHeight="1" x14ac:dyDescent="0.3">
      <c r="A74" s="1"/>
      <c r="B74" s="23" t="s">
        <v>189</v>
      </c>
      <c r="C74" s="1"/>
      <c r="D74" s="1"/>
      <c r="F74" s="1"/>
    </row>
  </sheetData>
  <dataConsolidate/>
  <mergeCells count="189">
    <mergeCell ref="A60:A65"/>
    <mergeCell ref="B60:B65"/>
    <mergeCell ref="C60:C65"/>
    <mergeCell ref="D60:D65"/>
    <mergeCell ref="E60:E65"/>
    <mergeCell ref="F60:F65"/>
    <mergeCell ref="G60:G65"/>
    <mergeCell ref="H60:H65"/>
    <mergeCell ref="I60:I65"/>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L30:L35"/>
    <mergeCell ref="M30:M35"/>
    <mergeCell ref="N30:N35"/>
    <mergeCell ref="K18:K23"/>
    <mergeCell ref="L18:L23"/>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L36:L41"/>
    <mergeCell ref="A54:A59"/>
    <mergeCell ref="E54:E59"/>
    <mergeCell ref="A48:A53"/>
    <mergeCell ref="B48:B53"/>
    <mergeCell ref="C48:C53"/>
    <mergeCell ref="D48:D53"/>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E48:E53"/>
    <mergeCell ref="M36:M41"/>
    <mergeCell ref="N36:N41"/>
    <mergeCell ref="M42:M47"/>
    <mergeCell ref="N42:N47"/>
    <mergeCell ref="J48:J53"/>
    <mergeCell ref="K48:K53"/>
    <mergeCell ref="L48:L53"/>
    <mergeCell ref="J42:J47"/>
    <mergeCell ref="K42:K47"/>
    <mergeCell ref="L42:L47"/>
    <mergeCell ref="G36:G41"/>
    <mergeCell ref="H36:H41"/>
    <mergeCell ref="A36:A41"/>
    <mergeCell ref="B36:B41"/>
    <mergeCell ref="C36:C41"/>
    <mergeCell ref="A42:A47"/>
    <mergeCell ref="B42:B47"/>
    <mergeCell ref="C42:C47"/>
    <mergeCell ref="D42:D47"/>
    <mergeCell ref="E42:E47"/>
    <mergeCell ref="F42:F47"/>
    <mergeCell ref="D36:D41"/>
    <mergeCell ref="E36:E41"/>
    <mergeCell ref="F36:F41"/>
    <mergeCell ref="A30:A35"/>
    <mergeCell ref="B30:B35"/>
    <mergeCell ref="C30:C35"/>
    <mergeCell ref="D30:D35"/>
    <mergeCell ref="E30:E35"/>
    <mergeCell ref="F30:F35"/>
    <mergeCell ref="G30:G35"/>
    <mergeCell ref="H30:H35"/>
    <mergeCell ref="I30:I35"/>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s>
  <conditionalFormatting sqref="H12 H18">
    <cfRule type="cellIs" dxfId="91" priority="538" operator="equal">
      <formula>"Baja"</formula>
    </cfRule>
    <cfRule type="cellIs" dxfId="90" priority="537" operator="equal">
      <formula>"Media"</formula>
    </cfRule>
    <cfRule type="cellIs" dxfId="89" priority="536" operator="equal">
      <formula>"Alta"</formula>
    </cfRule>
    <cfRule type="cellIs" dxfId="88" priority="539" operator="equal">
      <formula>"Muy Baja"</formula>
    </cfRule>
    <cfRule type="cellIs" dxfId="87" priority="535" operator="equal">
      <formula>"Muy Alta"</formula>
    </cfRule>
  </conditionalFormatting>
  <conditionalFormatting sqref="H24">
    <cfRule type="cellIs" dxfId="86" priority="438" operator="equal">
      <formula>"Alta"</formula>
    </cfRule>
    <cfRule type="cellIs" dxfId="85" priority="437" operator="equal">
      <formula>"Muy Alta"</formula>
    </cfRule>
    <cfRule type="cellIs" dxfId="84" priority="439" operator="equal">
      <formula>"Media"</formula>
    </cfRule>
    <cfRule type="cellIs" dxfId="83" priority="441" operator="equal">
      <formula>"Muy Baja"</formula>
    </cfRule>
    <cfRule type="cellIs" dxfId="82" priority="440" operator="equal">
      <formula>"Baja"</formula>
    </cfRule>
  </conditionalFormatting>
  <conditionalFormatting sqref="H30 H36">
    <cfRule type="cellIs" dxfId="81" priority="413" operator="equal">
      <formula>"Muy Baja"</formula>
    </cfRule>
    <cfRule type="cellIs" dxfId="80" priority="412" operator="equal">
      <formula>"Baja"</formula>
    </cfRule>
    <cfRule type="cellIs" dxfId="79" priority="411" operator="equal">
      <formula>"Media"</formula>
    </cfRule>
    <cfRule type="cellIs" dxfId="78" priority="409" operator="equal">
      <formula>"Muy Alta"</formula>
    </cfRule>
    <cfRule type="cellIs" dxfId="77" priority="410" operator="equal">
      <formula>"Alta"</formula>
    </cfRule>
  </conditionalFormatting>
  <conditionalFormatting sqref="H42">
    <cfRule type="cellIs" dxfId="76" priority="355" operator="equal">
      <formula>"Media"</formula>
    </cfRule>
    <cfRule type="cellIs" dxfId="75" priority="356" operator="equal">
      <formula>"Baja"</formula>
    </cfRule>
    <cfRule type="cellIs" dxfId="74" priority="353" operator="equal">
      <formula>"Muy Alta"</formula>
    </cfRule>
    <cfRule type="cellIs" dxfId="73" priority="357" operator="equal">
      <formula>"Muy Baja"</formula>
    </cfRule>
    <cfRule type="cellIs" dxfId="72" priority="354" operator="equal">
      <formula>"Alta"</formula>
    </cfRule>
  </conditionalFormatting>
  <conditionalFormatting sqref="H48">
    <cfRule type="cellIs" dxfId="71" priority="329" operator="equal">
      <formula>"Muy Baja"</formula>
    </cfRule>
    <cfRule type="cellIs" dxfId="70" priority="328" operator="equal">
      <formula>"Baja"</formula>
    </cfRule>
    <cfRule type="cellIs" dxfId="69" priority="325" operator="equal">
      <formula>"Muy Alta"</formula>
    </cfRule>
    <cfRule type="cellIs" dxfId="68" priority="327" operator="equal">
      <formula>"Media"</formula>
    </cfRule>
    <cfRule type="cellIs" dxfId="67" priority="326" operator="equal">
      <formula>"Alta"</formula>
    </cfRule>
  </conditionalFormatting>
  <conditionalFormatting sqref="H54">
    <cfRule type="cellIs" dxfId="66" priority="298" operator="equal">
      <formula>"Alta"</formula>
    </cfRule>
    <cfRule type="cellIs" dxfId="65" priority="297" operator="equal">
      <formula>"Muy Alta"</formula>
    </cfRule>
    <cfRule type="cellIs" dxfId="64" priority="299" operator="equal">
      <formula>"Media"</formula>
    </cfRule>
    <cfRule type="cellIs" dxfId="63" priority="300" operator="equal">
      <formula>"Baja"</formula>
    </cfRule>
    <cfRule type="cellIs" dxfId="62" priority="301" operator="equal">
      <formula>"Muy Baja"</formula>
    </cfRule>
  </conditionalFormatting>
  <conditionalFormatting sqref="H60">
    <cfRule type="cellIs" dxfId="61" priority="270" operator="equal">
      <formula>"Alta"</formula>
    </cfRule>
    <cfRule type="cellIs" dxfId="60" priority="273" operator="equal">
      <formula>"Muy Baja"</formula>
    </cfRule>
    <cfRule type="cellIs" dxfId="59" priority="271" operator="equal">
      <formula>"Media"</formula>
    </cfRule>
    <cfRule type="cellIs" dxfId="58" priority="269" operator="equal">
      <formula>"Muy Alta"</formula>
    </cfRule>
    <cfRule type="cellIs" dxfId="57" priority="272" operator="equal">
      <formula>"Baja"</formula>
    </cfRule>
  </conditionalFormatting>
  <conditionalFormatting sqref="H66">
    <cfRule type="cellIs" dxfId="56" priority="241" operator="equal">
      <formula>"Muy Alta"</formula>
    </cfRule>
    <cfRule type="cellIs" dxfId="55" priority="242" operator="equal">
      <formula>"Alta"</formula>
    </cfRule>
    <cfRule type="cellIs" dxfId="54" priority="243" operator="equal">
      <formula>"Media"</formula>
    </cfRule>
    <cfRule type="cellIs" dxfId="53" priority="245" operator="equal">
      <formula>"Muy Baja"</formula>
    </cfRule>
    <cfRule type="cellIs" dxfId="52" priority="244" operator="equal">
      <formula>"Baja"</formula>
    </cfRule>
  </conditionalFormatting>
  <conditionalFormatting sqref="K12:K71">
    <cfRule type="containsText" dxfId="51" priority="217" operator="containsText" text="❌">
      <formula>NOT(ISERROR(SEARCH("❌",K12)))</formula>
    </cfRule>
  </conditionalFormatting>
  <conditionalFormatting sqref="L12 L18 L24 L30 L42 L48 L54 L60 L66 L36">
    <cfRule type="cellIs" dxfId="50" priority="530" operator="equal">
      <formula>"Catastrófico"</formula>
    </cfRule>
    <cfRule type="cellIs" dxfId="49" priority="531" operator="equal">
      <formula>"Mayor"</formula>
    </cfRule>
    <cfRule type="cellIs" dxfId="48" priority="532" operator="equal">
      <formula>"Moderado"</formula>
    </cfRule>
    <cfRule type="cellIs" dxfId="47" priority="533" operator="equal">
      <formula>"Menor"</formula>
    </cfRule>
    <cfRule type="cellIs" dxfId="46" priority="534" operator="equal">
      <formula>"Leve"</formula>
    </cfRule>
  </conditionalFormatting>
  <conditionalFormatting sqref="N12 N18 N24">
    <cfRule type="cellIs" dxfId="45" priority="526" operator="equal">
      <formula>"Extremo"</formula>
    </cfRule>
    <cfRule type="cellIs" dxfId="44" priority="527" operator="equal">
      <formula>"Alto"</formula>
    </cfRule>
    <cfRule type="cellIs" dxfId="43" priority="529" operator="equal">
      <formula>"Bajo"</formula>
    </cfRule>
    <cfRule type="cellIs" dxfId="42" priority="528" operator="equal">
      <formula>"Moderado"</formula>
    </cfRule>
  </conditionalFormatting>
  <conditionalFormatting sqref="N30 N36">
    <cfRule type="cellIs" dxfId="41" priority="400" operator="equal">
      <formula>"Extremo"</formula>
    </cfRule>
    <cfRule type="cellIs" dxfId="40" priority="401" operator="equal">
      <formula>"Alto"</formula>
    </cfRule>
    <cfRule type="cellIs" dxfId="39" priority="402" operator="equal">
      <formula>"Moderado"</formula>
    </cfRule>
    <cfRule type="cellIs" dxfId="38" priority="403" operator="equal">
      <formula>"Bajo"</formula>
    </cfRule>
  </conditionalFormatting>
  <conditionalFormatting sqref="N42">
    <cfRule type="cellIs" dxfId="37" priority="345" operator="equal">
      <formula>"Alto"</formula>
    </cfRule>
    <cfRule type="cellIs" dxfId="36" priority="347" operator="equal">
      <formula>"Bajo"</formula>
    </cfRule>
    <cfRule type="cellIs" dxfId="35" priority="346" operator="equal">
      <formula>"Moderado"</formula>
    </cfRule>
    <cfRule type="cellIs" dxfId="34" priority="344" operator="equal">
      <formula>"Extremo"</formula>
    </cfRule>
  </conditionalFormatting>
  <conditionalFormatting sqref="N48">
    <cfRule type="cellIs" dxfId="33" priority="316" operator="equal">
      <formula>"Extremo"</formula>
    </cfRule>
    <cfRule type="cellIs" dxfId="32" priority="317" operator="equal">
      <formula>"Alto"</formula>
    </cfRule>
    <cfRule type="cellIs" dxfId="31" priority="318" operator="equal">
      <formula>"Moderado"</formula>
    </cfRule>
    <cfRule type="cellIs" dxfId="30" priority="319" operator="equal">
      <formula>"Bajo"</formula>
    </cfRule>
  </conditionalFormatting>
  <conditionalFormatting sqref="N54">
    <cfRule type="cellIs" dxfId="29" priority="291" operator="equal">
      <formula>"Bajo"</formula>
    </cfRule>
    <cfRule type="cellIs" dxfId="28" priority="290" operator="equal">
      <formula>"Moderado"</formula>
    </cfRule>
    <cfRule type="cellIs" dxfId="27" priority="289" operator="equal">
      <formula>"Alto"</formula>
    </cfRule>
    <cfRule type="cellIs" dxfId="26" priority="288" operator="equal">
      <formula>"Extremo"</formula>
    </cfRule>
  </conditionalFormatting>
  <conditionalFormatting sqref="N60">
    <cfRule type="cellIs" dxfId="25" priority="263" operator="equal">
      <formula>"Bajo"</formula>
    </cfRule>
    <cfRule type="cellIs" dxfId="24" priority="262" operator="equal">
      <formula>"Moderado"</formula>
    </cfRule>
    <cfRule type="cellIs" dxfId="23" priority="261" operator="equal">
      <formula>"Alto"</formula>
    </cfRule>
    <cfRule type="cellIs" dxfId="22" priority="260" operator="equal">
      <formula>"Extremo"</formula>
    </cfRule>
  </conditionalFormatting>
  <conditionalFormatting sqref="N66">
    <cfRule type="cellIs" dxfId="21" priority="235" operator="equal">
      <formula>"Bajo"</formula>
    </cfRule>
    <cfRule type="cellIs" dxfId="20" priority="234" operator="equal">
      <formula>"Moderado"</formula>
    </cfRule>
    <cfRule type="cellIs" dxfId="19" priority="233" operator="equal">
      <formula>"Alto"</formula>
    </cfRule>
    <cfRule type="cellIs" dxfId="18" priority="232" operator="equal">
      <formula>"Extremo"</formula>
    </cfRule>
  </conditionalFormatting>
  <conditionalFormatting sqref="Y12:Y71">
    <cfRule type="cellIs" dxfId="17" priority="10" operator="equal">
      <formula>"Muy Alta"</formula>
    </cfRule>
    <cfRule type="cellIs" dxfId="16" priority="12" operator="equal">
      <formula>"Media"</formula>
    </cfRule>
    <cfRule type="cellIs" dxfId="15" priority="14" operator="equal">
      <formula>"Muy Baja"</formula>
    </cfRule>
    <cfRule type="cellIs" dxfId="14" priority="13" operator="equal">
      <formula>"Baja"</formula>
    </cfRule>
    <cfRule type="cellIs" dxfId="13" priority="11" operator="equal">
      <formula>"Alta"</formula>
    </cfRule>
  </conditionalFormatting>
  <conditionalFormatting sqref="AA12:AA71">
    <cfRule type="cellIs" dxfId="12" priority="9" operator="equal">
      <formula>"Leve"</formula>
    </cfRule>
    <cfRule type="cellIs" dxfId="11" priority="8" operator="equal">
      <formula>"Menor"</formula>
    </cfRule>
    <cfRule type="cellIs" dxfId="10" priority="7" operator="equal">
      <formula>"Moderado"</formula>
    </cfRule>
    <cfRule type="cellIs" dxfId="9" priority="6" operator="equal">
      <formula>"Mayor"</formula>
    </cfRule>
    <cfRule type="cellIs" dxfId="8" priority="5" operator="equal">
      <formula>"Catastrófico"</formula>
    </cfRule>
  </conditionalFormatting>
  <conditionalFormatting sqref="AC12:AC71">
    <cfRule type="cellIs" dxfId="7" priority="4" operator="equal">
      <formula>"Bajo"</formula>
    </cfRule>
    <cfRule type="cellIs" dxfId="6" priority="3" operator="equal">
      <formula>"Moderado"</formula>
    </cfRule>
    <cfRule type="cellIs" dxfId="5" priority="2" operator="equal">
      <formula>"Alto"</formula>
    </cfRule>
    <cfRule type="cellIs" dxfId="4" priority="1" operator="equal">
      <formula>"Extremo"</formula>
    </cfRule>
  </conditionalFormatting>
  <printOptions horizontalCentered="1"/>
  <pageMargins left="0" right="0" top="0.74803149606299213" bottom="0.74803149606299213" header="0.31496062992125984" footer="0.31496062992125984"/>
  <pageSetup scale="40" fitToWidth="0" fitToHeight="0" orientation="landscape"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100-000000000000}">
          <x14:formula1>
            <xm:f>'Tabla Valoración controles'!$D$4:$D$6</xm:f>
          </x14:formula1>
          <xm:sqref>R12:R35 R37:R71</xm:sqref>
        </x14:dataValidation>
        <x14:dataValidation type="list" allowBlank="1" showInputMessage="1" showErrorMessage="1" xr:uid="{00000000-0002-0000-0100-000001000000}">
          <x14:formula1>
            <xm:f>'Tabla Valoración controles'!$D$7:$D$8</xm:f>
          </x14:formula1>
          <xm:sqref>S12:S35 S37:S71</xm:sqref>
        </x14:dataValidation>
        <x14:dataValidation type="list" allowBlank="1" showInputMessage="1" showErrorMessage="1" xr:uid="{00000000-0002-0000-0100-000002000000}">
          <x14:formula1>
            <xm:f>'Tabla Valoración controles'!$D$9:$D$10</xm:f>
          </x14:formula1>
          <xm:sqref>U12:U35 U37:U71</xm:sqref>
        </x14:dataValidation>
        <x14:dataValidation type="list" allowBlank="1" showInputMessage="1" showErrorMessage="1" xr:uid="{00000000-0002-0000-0100-000003000000}">
          <x14:formula1>
            <xm:f>'Tabla Valoración controles'!$D$11:$D$12</xm:f>
          </x14:formula1>
          <xm:sqref>V12:V35 V37:V71</xm:sqref>
        </x14:dataValidation>
        <x14:dataValidation type="list" allowBlank="1" showInputMessage="1" showErrorMessage="1" xr:uid="{00000000-0002-0000-0100-000005000000}">
          <x14:formula1>
            <xm:f>'Tabla Valoración controles'!$D$13:$D$14</xm:f>
          </x14:formula1>
          <xm:sqref>W12:W35 W37:W71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AD12:AD35 AD37:AD71</xm:sqref>
        </x14:dataValidation>
        <x14:dataValidation type="list" allowBlank="1" showInputMessage="1" showErrorMessage="1" xr:uid="{00000000-0002-0000-01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AF12:AF23 AF25:AF29 AF31:AF41 AF43:AF71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AG37:AH71 AG12:AH35</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4" zoomScale="40" zoomScaleNormal="40" workbookViewId="0">
      <selection activeCell="Z22" sqref="Z22:AA23"/>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435" t="s">
        <v>190</v>
      </c>
      <c r="C2" s="435"/>
      <c r="D2" s="435"/>
      <c r="E2" s="435"/>
      <c r="F2" s="435"/>
      <c r="G2" s="435"/>
      <c r="H2" s="435"/>
      <c r="I2" s="435"/>
      <c r="J2" s="472" t="s">
        <v>23</v>
      </c>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435"/>
      <c r="C3" s="435"/>
      <c r="D3" s="435"/>
      <c r="E3" s="435"/>
      <c r="F3" s="435"/>
      <c r="G3" s="435"/>
      <c r="H3" s="435"/>
      <c r="I3" s="435"/>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435"/>
      <c r="C4" s="435"/>
      <c r="D4" s="435"/>
      <c r="E4" s="435"/>
      <c r="F4" s="435"/>
      <c r="G4" s="435"/>
      <c r="H4" s="435"/>
      <c r="I4" s="435"/>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483" t="s">
        <v>191</v>
      </c>
      <c r="C6" s="483"/>
      <c r="D6" s="484"/>
      <c r="E6" s="473" t="s">
        <v>192</v>
      </c>
      <c r="F6" s="474"/>
      <c r="G6" s="474"/>
      <c r="H6" s="474"/>
      <c r="I6" s="475"/>
      <c r="J6" s="469" t="str">
        <f>IF(AND('Mapa de Riesgos'!$H$12="Muy Alta",'Mapa de Riesgos'!$L$12="Leve"),CONCATENATE("R",'Mapa de Riesgos'!$A$12),"")</f>
        <v/>
      </c>
      <c r="K6" s="470"/>
      <c r="L6" s="470" t="str">
        <f>IF(AND('Mapa de Riesgos'!$H$18="Muy Alta",'Mapa de Riesgos'!$L$18="Leve"),CONCATENATE("R",'Mapa de Riesgos'!$A$18),"")</f>
        <v/>
      </c>
      <c r="M6" s="470"/>
      <c r="N6" s="470" t="str">
        <f>IF(AND('Mapa de Riesgos'!$H$24="Muy Alta",'Mapa de Riesgos'!$L$24="Leve"),CONCATENATE("R",'Mapa de Riesgos'!$A$24),"")</f>
        <v/>
      </c>
      <c r="O6" s="471"/>
      <c r="P6" s="469" t="str">
        <f>IF(AND('Mapa de Riesgos'!$H$12="Muy Alta",'Mapa de Riesgos'!$L$12="Menor"),CONCATENATE("R",'Mapa de Riesgos'!$A$12),"")</f>
        <v/>
      </c>
      <c r="Q6" s="470"/>
      <c r="R6" s="470" t="str">
        <f>IF(AND('Mapa de Riesgos'!$H$18="Muy Alta",'Mapa de Riesgos'!$L$18="Menor"),CONCATENATE("R",'Mapa de Riesgos'!$A$18),"")</f>
        <v/>
      </c>
      <c r="S6" s="470"/>
      <c r="T6" s="470" t="str">
        <f>IF(AND('Mapa de Riesgos'!$H$24="Muy Alta",'Mapa de Riesgos'!$L$24="Menor"),CONCATENATE("R",'Mapa de Riesgos'!$A$24),"")</f>
        <v/>
      </c>
      <c r="U6" s="471"/>
      <c r="V6" s="469" t="str">
        <f>IF(AND('Mapa de Riesgos'!$H$12="Muy Alta",'Mapa de Riesgos'!$L$12="Moderado"),CONCATENATE("R",'Mapa de Riesgos'!$A$12),"")</f>
        <v/>
      </c>
      <c r="W6" s="470"/>
      <c r="X6" s="470" t="str">
        <f>IF(AND('Mapa de Riesgos'!$H$18="Muy Alta",'Mapa de Riesgos'!$L$18="Moderado"),CONCATENATE("R",'Mapa de Riesgos'!$A$18),"")</f>
        <v/>
      </c>
      <c r="Y6" s="470"/>
      <c r="Z6" s="470" t="str">
        <f>IF(AND('Mapa de Riesgos'!$H$24="Muy Alta",'Mapa de Riesgos'!$L$24="Moderado"),CONCATENATE("R",'Mapa de Riesgos'!$A$24),"")</f>
        <v/>
      </c>
      <c r="AA6" s="471"/>
      <c r="AB6" s="469" t="str">
        <f>IF(AND('Mapa de Riesgos'!$H$12="Muy Alta",'Mapa de Riesgos'!$L$12="Mayor"),CONCATENATE("R",'Mapa de Riesgos'!$A$12),"")</f>
        <v/>
      </c>
      <c r="AC6" s="470"/>
      <c r="AD6" s="470" t="str">
        <f>IF(AND('Mapa de Riesgos'!$H$18="Muy Alta",'Mapa de Riesgos'!$L$18="Mayor"),CONCATENATE("R",'Mapa de Riesgos'!$A$18),"")</f>
        <v/>
      </c>
      <c r="AE6" s="470"/>
      <c r="AF6" s="470" t="str">
        <f>IF(AND('Mapa de Riesgos'!$H$24="Muy Alta",'Mapa de Riesgos'!$L$24="Mayor"),CONCATENATE("R",'Mapa de Riesgos'!$A$24),"")</f>
        <v/>
      </c>
      <c r="AG6" s="471"/>
      <c r="AH6" s="460" t="str">
        <f>IF(AND('Mapa de Riesgos'!$H$12="Muy Alta",'Mapa de Riesgos'!$L$12="Catastrófico"),CONCATENATE("R",'Mapa de Riesgos'!$A$12),"")</f>
        <v/>
      </c>
      <c r="AI6" s="461"/>
      <c r="AJ6" s="461" t="str">
        <f>IF(AND('Mapa de Riesgos'!$H$18="Muy Alta",'Mapa de Riesgos'!$L$18="Catastrófico"),CONCATENATE("R",'Mapa de Riesgos'!$A$18),"")</f>
        <v/>
      </c>
      <c r="AK6" s="461"/>
      <c r="AL6" s="461" t="str">
        <f>IF(AND('Mapa de Riesgos'!$H$24="Muy Alta",'Mapa de Riesgos'!$L$24="Catastrófico"),CONCATENATE("R",'Mapa de Riesgos'!$A$24),"")</f>
        <v/>
      </c>
      <c r="AM6" s="462"/>
      <c r="AO6" s="485" t="s">
        <v>193</v>
      </c>
      <c r="AP6" s="486"/>
      <c r="AQ6" s="486"/>
      <c r="AR6" s="486"/>
      <c r="AS6" s="486"/>
      <c r="AT6" s="487"/>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483"/>
      <c r="C7" s="483"/>
      <c r="D7" s="484"/>
      <c r="E7" s="476"/>
      <c r="F7" s="477"/>
      <c r="G7" s="477"/>
      <c r="H7" s="477"/>
      <c r="I7" s="478"/>
      <c r="J7" s="463"/>
      <c r="K7" s="464"/>
      <c r="L7" s="464"/>
      <c r="M7" s="464"/>
      <c r="N7" s="464"/>
      <c r="O7" s="465"/>
      <c r="P7" s="463"/>
      <c r="Q7" s="464"/>
      <c r="R7" s="464"/>
      <c r="S7" s="464"/>
      <c r="T7" s="464"/>
      <c r="U7" s="465"/>
      <c r="V7" s="463"/>
      <c r="W7" s="464"/>
      <c r="X7" s="464"/>
      <c r="Y7" s="464"/>
      <c r="Z7" s="464"/>
      <c r="AA7" s="465"/>
      <c r="AB7" s="463"/>
      <c r="AC7" s="464"/>
      <c r="AD7" s="464"/>
      <c r="AE7" s="464"/>
      <c r="AF7" s="464"/>
      <c r="AG7" s="465"/>
      <c r="AH7" s="454"/>
      <c r="AI7" s="455"/>
      <c r="AJ7" s="455"/>
      <c r="AK7" s="455"/>
      <c r="AL7" s="455"/>
      <c r="AM7" s="456"/>
      <c r="AN7" s="81"/>
      <c r="AO7" s="488"/>
      <c r="AP7" s="489"/>
      <c r="AQ7" s="489"/>
      <c r="AR7" s="489"/>
      <c r="AS7" s="489"/>
      <c r="AT7" s="490"/>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483"/>
      <c r="C8" s="483"/>
      <c r="D8" s="484"/>
      <c r="E8" s="476"/>
      <c r="F8" s="477"/>
      <c r="G8" s="477"/>
      <c r="H8" s="477"/>
      <c r="I8" s="478"/>
      <c r="J8" s="463" t="str">
        <f>IF(AND('Mapa de Riesgos'!$H$30="Muy Alta",'Mapa de Riesgos'!$L$30="Leve"),CONCATENATE("R",'Mapa de Riesgos'!$A$30),"")</f>
        <v/>
      </c>
      <c r="K8" s="464"/>
      <c r="L8" s="464" t="str">
        <f>IF(AND('Mapa de Riesgos'!$H$36="Muy Alta",'Mapa de Riesgos'!$L$36="Leve"),CONCATENATE("R",'Mapa de Riesgos'!$A$36),"")</f>
        <v/>
      </c>
      <c r="M8" s="464"/>
      <c r="N8" s="464" t="str">
        <f>IF(AND('Mapa de Riesgos'!$H$42="Muy Alta",'Mapa de Riesgos'!$L$42="Leve"),CONCATENATE("R",'Mapa de Riesgos'!$A$42),"")</f>
        <v/>
      </c>
      <c r="O8" s="465"/>
      <c r="P8" s="463" t="str">
        <f>IF(AND('Mapa de Riesgos'!$H$30="Muy Alta",'Mapa de Riesgos'!$L$30="Menor"),CONCATENATE("R",'Mapa de Riesgos'!$A$30),"")</f>
        <v/>
      </c>
      <c r="Q8" s="464"/>
      <c r="R8" s="464" t="str">
        <f>IF(AND('Mapa de Riesgos'!$H$36="Muy Alta",'Mapa de Riesgos'!$L$36="Menor"),CONCATENATE("R",'Mapa de Riesgos'!$A$36),"")</f>
        <v/>
      </c>
      <c r="S8" s="464"/>
      <c r="T8" s="464" t="str">
        <f>IF(AND('Mapa de Riesgos'!$H$42="Muy Alta",'Mapa de Riesgos'!$L$42="Menor"),CONCATENATE("R",'Mapa de Riesgos'!$A$42),"")</f>
        <v/>
      </c>
      <c r="U8" s="465"/>
      <c r="V8" s="463" t="str">
        <f>IF(AND('Mapa de Riesgos'!$H$30="Muy Alta",'Mapa de Riesgos'!$L$30="Moderado"),CONCATENATE("R",'Mapa de Riesgos'!$A$30),"")</f>
        <v/>
      </c>
      <c r="W8" s="464"/>
      <c r="X8" s="464" t="str">
        <f>IF(AND('Mapa de Riesgos'!$H$36="Muy Alta",'Mapa de Riesgos'!$L$36="Moderado"),CONCATENATE("R",'Mapa de Riesgos'!$A$36),"")</f>
        <v/>
      </c>
      <c r="Y8" s="464"/>
      <c r="Z8" s="464" t="str">
        <f>IF(AND('Mapa de Riesgos'!$H$42="Muy Alta",'Mapa de Riesgos'!$L$42="Moderado"),CONCATENATE("R",'Mapa de Riesgos'!$A$42),"")</f>
        <v/>
      </c>
      <c r="AA8" s="465"/>
      <c r="AB8" s="463" t="str">
        <f>IF(AND('Mapa de Riesgos'!$H$30="Muy Alta",'Mapa de Riesgos'!$L$30="Mayor"),CONCATENATE("R",'Mapa de Riesgos'!$A$30),"")</f>
        <v/>
      </c>
      <c r="AC8" s="464"/>
      <c r="AD8" s="464" t="str">
        <f>IF(AND('Mapa de Riesgos'!$H$36="Muy Alta",'Mapa de Riesgos'!$L$36="Mayor"),CONCATENATE("R",'Mapa de Riesgos'!$A$36),"")</f>
        <v/>
      </c>
      <c r="AE8" s="464"/>
      <c r="AF8" s="464" t="str">
        <f>IF(AND('Mapa de Riesgos'!$H$42="Muy Alta",'Mapa de Riesgos'!$L$42="Mayor"),CONCATENATE("R",'Mapa de Riesgos'!$A$42),"")</f>
        <v/>
      </c>
      <c r="AG8" s="465"/>
      <c r="AH8" s="454" t="str">
        <f>IF(AND('Mapa de Riesgos'!$H$30="Muy Alta",'Mapa de Riesgos'!$L$30="Catastrófico"),CONCATENATE("R",'Mapa de Riesgos'!$A$30),"")</f>
        <v/>
      </c>
      <c r="AI8" s="455"/>
      <c r="AJ8" s="455" t="str">
        <f>IF(AND('Mapa de Riesgos'!$H$36="Muy Alta",'Mapa de Riesgos'!$L$36="Catastrófico"),CONCATENATE("R",'Mapa de Riesgos'!$A$36),"")</f>
        <v/>
      </c>
      <c r="AK8" s="455"/>
      <c r="AL8" s="455" t="str">
        <f>IF(AND('Mapa de Riesgos'!$H$42="Muy Alta",'Mapa de Riesgos'!$L$42="Catastrófico"),CONCATENATE("R",'Mapa de Riesgos'!$A$42),"")</f>
        <v/>
      </c>
      <c r="AM8" s="456"/>
      <c r="AN8" s="81"/>
      <c r="AO8" s="488"/>
      <c r="AP8" s="489"/>
      <c r="AQ8" s="489"/>
      <c r="AR8" s="489"/>
      <c r="AS8" s="489"/>
      <c r="AT8" s="490"/>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483"/>
      <c r="C9" s="483"/>
      <c r="D9" s="484"/>
      <c r="E9" s="476"/>
      <c r="F9" s="477"/>
      <c r="G9" s="477"/>
      <c r="H9" s="477"/>
      <c r="I9" s="478"/>
      <c r="J9" s="463"/>
      <c r="K9" s="464"/>
      <c r="L9" s="464"/>
      <c r="M9" s="464"/>
      <c r="N9" s="464"/>
      <c r="O9" s="465"/>
      <c r="P9" s="463"/>
      <c r="Q9" s="464"/>
      <c r="R9" s="464"/>
      <c r="S9" s="464"/>
      <c r="T9" s="464"/>
      <c r="U9" s="465"/>
      <c r="V9" s="463"/>
      <c r="W9" s="464"/>
      <c r="X9" s="464"/>
      <c r="Y9" s="464"/>
      <c r="Z9" s="464"/>
      <c r="AA9" s="465"/>
      <c r="AB9" s="463"/>
      <c r="AC9" s="464"/>
      <c r="AD9" s="464"/>
      <c r="AE9" s="464"/>
      <c r="AF9" s="464"/>
      <c r="AG9" s="465"/>
      <c r="AH9" s="454"/>
      <c r="AI9" s="455"/>
      <c r="AJ9" s="455"/>
      <c r="AK9" s="455"/>
      <c r="AL9" s="455"/>
      <c r="AM9" s="456"/>
      <c r="AN9" s="81"/>
      <c r="AO9" s="488"/>
      <c r="AP9" s="489"/>
      <c r="AQ9" s="489"/>
      <c r="AR9" s="489"/>
      <c r="AS9" s="489"/>
      <c r="AT9" s="490"/>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483"/>
      <c r="C10" s="483"/>
      <c r="D10" s="484"/>
      <c r="E10" s="476"/>
      <c r="F10" s="477"/>
      <c r="G10" s="477"/>
      <c r="H10" s="477"/>
      <c r="I10" s="478"/>
      <c r="J10" s="463" t="str">
        <f>IF(AND('Mapa de Riesgos'!$H$48="Muy Alta",'Mapa de Riesgos'!$L$48="Leve"),CONCATENATE("R",'Mapa de Riesgos'!$A$48),"")</f>
        <v/>
      </c>
      <c r="K10" s="464"/>
      <c r="L10" s="464" t="str">
        <f>IF(AND('Mapa de Riesgos'!$H$54="Muy Alta",'Mapa de Riesgos'!$L$54="Leve"),CONCATENATE("R",'Mapa de Riesgos'!$A$54),"")</f>
        <v/>
      </c>
      <c r="M10" s="464"/>
      <c r="N10" s="464" t="str">
        <f>IF(AND('Mapa de Riesgos'!$H$60="Muy Alta",'Mapa de Riesgos'!$L$60="Leve"),CONCATENATE("R",'Mapa de Riesgos'!$A$60),"")</f>
        <v/>
      </c>
      <c r="O10" s="465"/>
      <c r="P10" s="463" t="str">
        <f>IF(AND('Mapa de Riesgos'!$H$48="Muy Alta",'Mapa de Riesgos'!$L$48="Menor"),CONCATENATE("R",'Mapa de Riesgos'!$A$48),"")</f>
        <v/>
      </c>
      <c r="Q10" s="464"/>
      <c r="R10" s="464" t="str">
        <f>IF(AND('Mapa de Riesgos'!$H$54="Muy Alta",'Mapa de Riesgos'!$L$54="Menor"),CONCATENATE("R",'Mapa de Riesgos'!$A$54),"")</f>
        <v/>
      </c>
      <c r="S10" s="464"/>
      <c r="T10" s="464" t="str">
        <f>IF(AND('Mapa de Riesgos'!$H$60="Muy Alta",'Mapa de Riesgos'!$L$60="Menor"),CONCATENATE("R",'Mapa de Riesgos'!$A$60),"")</f>
        <v/>
      </c>
      <c r="U10" s="465"/>
      <c r="V10" s="463" t="str">
        <f>IF(AND('Mapa de Riesgos'!$H$48="Muy Alta",'Mapa de Riesgos'!$L$48="Moderado"),CONCATENATE("R",'Mapa de Riesgos'!$A$48),"")</f>
        <v/>
      </c>
      <c r="W10" s="464"/>
      <c r="X10" s="464" t="str">
        <f>IF(AND('Mapa de Riesgos'!$H$54="Muy Alta",'Mapa de Riesgos'!$L$54="Moderado"),CONCATENATE("R",'Mapa de Riesgos'!$A$54),"")</f>
        <v/>
      </c>
      <c r="Y10" s="464"/>
      <c r="Z10" s="464" t="str">
        <f>IF(AND('Mapa de Riesgos'!$H$60="Muy Alta",'Mapa de Riesgos'!$L$60="Moderado"),CONCATENATE("R",'Mapa de Riesgos'!$A$60),"")</f>
        <v/>
      </c>
      <c r="AA10" s="465"/>
      <c r="AB10" s="463" t="str">
        <f>IF(AND('Mapa de Riesgos'!$H$48="Muy Alta",'Mapa de Riesgos'!$L$48="Mayor"),CONCATENATE("R",'Mapa de Riesgos'!$A$48),"")</f>
        <v/>
      </c>
      <c r="AC10" s="464"/>
      <c r="AD10" s="464" t="str">
        <f>IF(AND('Mapa de Riesgos'!$H$54="Muy Alta",'Mapa de Riesgos'!$L$54="Mayor"),CONCATENATE("R",'Mapa de Riesgos'!$A$54),"")</f>
        <v/>
      </c>
      <c r="AE10" s="464"/>
      <c r="AF10" s="464" t="str">
        <f>IF(AND('Mapa de Riesgos'!$H$60="Muy Alta",'Mapa de Riesgos'!$L$60="Mayor"),CONCATENATE("R",'Mapa de Riesgos'!$A$60),"")</f>
        <v/>
      </c>
      <c r="AG10" s="465"/>
      <c r="AH10" s="454" t="str">
        <f>IF(AND('Mapa de Riesgos'!$H$48="Muy Alta",'Mapa de Riesgos'!$L$48="Catastrófico"),CONCATENATE("R",'Mapa de Riesgos'!$A$48),"")</f>
        <v/>
      </c>
      <c r="AI10" s="455"/>
      <c r="AJ10" s="455" t="str">
        <f>IF(AND('Mapa de Riesgos'!$H$54="Muy Alta",'Mapa de Riesgos'!$L$54="Catastrófico"),CONCATENATE("R",'Mapa de Riesgos'!$A$54),"")</f>
        <v/>
      </c>
      <c r="AK10" s="455"/>
      <c r="AL10" s="455" t="str">
        <f>IF(AND('Mapa de Riesgos'!$H$60="Muy Alta",'Mapa de Riesgos'!$L$60="Catastrófico"),CONCATENATE("R",'Mapa de Riesgos'!$A$60),"")</f>
        <v/>
      </c>
      <c r="AM10" s="456"/>
      <c r="AN10" s="81"/>
      <c r="AO10" s="488"/>
      <c r="AP10" s="489"/>
      <c r="AQ10" s="489"/>
      <c r="AR10" s="489"/>
      <c r="AS10" s="489"/>
      <c r="AT10" s="490"/>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483"/>
      <c r="C11" s="483"/>
      <c r="D11" s="484"/>
      <c r="E11" s="476"/>
      <c r="F11" s="477"/>
      <c r="G11" s="477"/>
      <c r="H11" s="477"/>
      <c r="I11" s="478"/>
      <c r="J11" s="463"/>
      <c r="K11" s="464"/>
      <c r="L11" s="464"/>
      <c r="M11" s="464"/>
      <c r="N11" s="464"/>
      <c r="O11" s="465"/>
      <c r="P11" s="463"/>
      <c r="Q11" s="464"/>
      <c r="R11" s="464"/>
      <c r="S11" s="464"/>
      <c r="T11" s="464"/>
      <c r="U11" s="465"/>
      <c r="V11" s="463"/>
      <c r="W11" s="464"/>
      <c r="X11" s="464"/>
      <c r="Y11" s="464"/>
      <c r="Z11" s="464"/>
      <c r="AA11" s="465"/>
      <c r="AB11" s="463"/>
      <c r="AC11" s="464"/>
      <c r="AD11" s="464"/>
      <c r="AE11" s="464"/>
      <c r="AF11" s="464"/>
      <c r="AG11" s="465"/>
      <c r="AH11" s="454"/>
      <c r="AI11" s="455"/>
      <c r="AJ11" s="455"/>
      <c r="AK11" s="455"/>
      <c r="AL11" s="455"/>
      <c r="AM11" s="456"/>
      <c r="AN11" s="81"/>
      <c r="AO11" s="488"/>
      <c r="AP11" s="489"/>
      <c r="AQ11" s="489"/>
      <c r="AR11" s="489"/>
      <c r="AS11" s="489"/>
      <c r="AT11" s="490"/>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483"/>
      <c r="C12" s="483"/>
      <c r="D12" s="484"/>
      <c r="E12" s="476"/>
      <c r="F12" s="477"/>
      <c r="G12" s="477"/>
      <c r="H12" s="477"/>
      <c r="I12" s="478"/>
      <c r="J12" s="463" t="str">
        <f>IF(AND('Mapa de Riesgos'!$H$66="Muy Alta",'Mapa de Riesgos'!$L$66="Leve"),CONCATENATE("R",'Mapa de Riesgos'!$A$66),"")</f>
        <v/>
      </c>
      <c r="K12" s="464"/>
      <c r="L12" s="464" t="str">
        <f>IF(AND('Mapa de Riesgos'!$H$72="Muy Alta",'Mapa de Riesgos'!$L$72="Leve"),CONCATENATE("R",'Mapa de Riesgos'!$A$72),"")</f>
        <v/>
      </c>
      <c r="M12" s="464"/>
      <c r="N12" s="464" t="str">
        <f>IF(AND('Mapa de Riesgos'!$H$78="Muy Alta",'Mapa de Riesgos'!$L$78="Leve"),CONCATENATE("R",'Mapa de Riesgos'!$A$78),"")</f>
        <v/>
      </c>
      <c r="O12" s="465"/>
      <c r="P12" s="463" t="str">
        <f>IF(AND('Mapa de Riesgos'!$H$66="Muy Alta",'Mapa de Riesgos'!$L$66="Menor"),CONCATENATE("R",'Mapa de Riesgos'!$A$66),"")</f>
        <v/>
      </c>
      <c r="Q12" s="464"/>
      <c r="R12" s="464" t="str">
        <f>IF(AND('Mapa de Riesgos'!$H$72="Muy Alta",'Mapa de Riesgos'!$L$72="Menor"),CONCATENATE("R",'Mapa de Riesgos'!$A$72),"")</f>
        <v/>
      </c>
      <c r="S12" s="464"/>
      <c r="T12" s="464" t="str">
        <f>IF(AND('Mapa de Riesgos'!$H$78="Muy Alta",'Mapa de Riesgos'!$L$78="Menor"),CONCATENATE("R",'Mapa de Riesgos'!$A$78),"")</f>
        <v/>
      </c>
      <c r="U12" s="465"/>
      <c r="V12" s="463" t="str">
        <f>IF(AND('Mapa de Riesgos'!$H$66="Muy Alta",'Mapa de Riesgos'!$L$66="Moderado"),CONCATENATE("R",'Mapa de Riesgos'!$A$66),"")</f>
        <v/>
      </c>
      <c r="W12" s="464"/>
      <c r="X12" s="464" t="str">
        <f>IF(AND('Mapa de Riesgos'!$H$72="Muy Alta",'Mapa de Riesgos'!$L$72="Moderado"),CONCATENATE("R",'Mapa de Riesgos'!$A$72),"")</f>
        <v/>
      </c>
      <c r="Y12" s="464"/>
      <c r="Z12" s="464" t="str">
        <f>IF(AND('Mapa de Riesgos'!$H$78="Muy Alta",'Mapa de Riesgos'!$L$78="Moderado"),CONCATENATE("R",'Mapa de Riesgos'!$A$78),"")</f>
        <v/>
      </c>
      <c r="AA12" s="465"/>
      <c r="AB12" s="463" t="str">
        <f>IF(AND('Mapa de Riesgos'!$H$66="Muy Alta",'Mapa de Riesgos'!$L$66="Mayor"),CONCATENATE("R",'Mapa de Riesgos'!$A$66),"")</f>
        <v/>
      </c>
      <c r="AC12" s="464"/>
      <c r="AD12" s="464" t="str">
        <f>IF(AND('Mapa de Riesgos'!$H$72="Muy Alta",'Mapa de Riesgos'!$L$72="Mayor"),CONCATENATE("R",'Mapa de Riesgos'!$A$72),"")</f>
        <v/>
      </c>
      <c r="AE12" s="464"/>
      <c r="AF12" s="464" t="str">
        <f>IF(AND('Mapa de Riesgos'!$H$78="Muy Alta",'Mapa de Riesgos'!$L$78="Mayor"),CONCATENATE("R",'Mapa de Riesgos'!$A$78),"")</f>
        <v/>
      </c>
      <c r="AG12" s="465"/>
      <c r="AH12" s="454" t="str">
        <f>IF(AND('Mapa de Riesgos'!$H$66="Muy Alta",'Mapa de Riesgos'!$L$66="Catastrófico"),CONCATENATE("R",'Mapa de Riesgos'!$A$66),"")</f>
        <v/>
      </c>
      <c r="AI12" s="455"/>
      <c r="AJ12" s="455" t="str">
        <f>IF(AND('Mapa de Riesgos'!$H$72="Muy Alta",'Mapa de Riesgos'!$L$72="Catastrófico"),CONCATENATE("R",'Mapa de Riesgos'!$A$72),"")</f>
        <v/>
      </c>
      <c r="AK12" s="455"/>
      <c r="AL12" s="455" t="str">
        <f>IF(AND('Mapa de Riesgos'!$H$78="Muy Alta",'Mapa de Riesgos'!$L$78="Catastrófico"),CONCATENATE("R",'Mapa de Riesgos'!$A$78),"")</f>
        <v/>
      </c>
      <c r="AM12" s="456"/>
      <c r="AN12" s="81"/>
      <c r="AO12" s="488"/>
      <c r="AP12" s="489"/>
      <c r="AQ12" s="489"/>
      <c r="AR12" s="489"/>
      <c r="AS12" s="489"/>
      <c r="AT12" s="490"/>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483"/>
      <c r="C13" s="483"/>
      <c r="D13" s="484"/>
      <c r="E13" s="479"/>
      <c r="F13" s="480"/>
      <c r="G13" s="480"/>
      <c r="H13" s="480"/>
      <c r="I13" s="481"/>
      <c r="J13" s="463"/>
      <c r="K13" s="464"/>
      <c r="L13" s="464"/>
      <c r="M13" s="464"/>
      <c r="N13" s="464"/>
      <c r="O13" s="465"/>
      <c r="P13" s="463"/>
      <c r="Q13" s="464"/>
      <c r="R13" s="464"/>
      <c r="S13" s="464"/>
      <c r="T13" s="464"/>
      <c r="U13" s="465"/>
      <c r="V13" s="463"/>
      <c r="W13" s="464"/>
      <c r="X13" s="464"/>
      <c r="Y13" s="464"/>
      <c r="Z13" s="464"/>
      <c r="AA13" s="465"/>
      <c r="AB13" s="463"/>
      <c r="AC13" s="464"/>
      <c r="AD13" s="464"/>
      <c r="AE13" s="464"/>
      <c r="AF13" s="464"/>
      <c r="AG13" s="465"/>
      <c r="AH13" s="457"/>
      <c r="AI13" s="458"/>
      <c r="AJ13" s="458"/>
      <c r="AK13" s="458"/>
      <c r="AL13" s="458"/>
      <c r="AM13" s="459"/>
      <c r="AN13" s="81"/>
      <c r="AO13" s="491"/>
      <c r="AP13" s="492"/>
      <c r="AQ13" s="492"/>
      <c r="AR13" s="492"/>
      <c r="AS13" s="492"/>
      <c r="AT13" s="493"/>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483"/>
      <c r="C14" s="483"/>
      <c r="D14" s="484"/>
      <c r="E14" s="473" t="s">
        <v>194</v>
      </c>
      <c r="F14" s="474"/>
      <c r="G14" s="474"/>
      <c r="H14" s="474"/>
      <c r="I14" s="474"/>
      <c r="J14" s="451" t="str">
        <f>IF(AND('Mapa de Riesgos'!$H$12="Alta",'Mapa de Riesgos'!$L$12="Leve"),CONCATENATE("R",'Mapa de Riesgos'!$A$12),"")</f>
        <v/>
      </c>
      <c r="K14" s="452"/>
      <c r="L14" s="452" t="str">
        <f>IF(AND('Mapa de Riesgos'!$H$18="Alta",'Mapa de Riesgos'!$L$18="Leve"),CONCATENATE("R",'Mapa de Riesgos'!$A$18),"")</f>
        <v/>
      </c>
      <c r="M14" s="452"/>
      <c r="N14" s="452" t="str">
        <f>IF(AND('Mapa de Riesgos'!$H$24="Alta",'Mapa de Riesgos'!$L$24="Leve"),CONCATENATE("R",'Mapa de Riesgos'!$A$24),"")</f>
        <v/>
      </c>
      <c r="O14" s="453"/>
      <c r="P14" s="451" t="str">
        <f>IF(AND('Mapa de Riesgos'!$H$12="Alta",'Mapa de Riesgos'!$L$12="Menor"),CONCATENATE("R",'Mapa de Riesgos'!$A$12),"")</f>
        <v/>
      </c>
      <c r="Q14" s="452"/>
      <c r="R14" s="452" t="str">
        <f>IF(AND('Mapa de Riesgos'!$H$18="Alta",'Mapa de Riesgos'!$L$18="Menor"),CONCATENATE("R",'Mapa de Riesgos'!$A$18),"")</f>
        <v/>
      </c>
      <c r="S14" s="452"/>
      <c r="T14" s="452" t="str">
        <f>IF(AND('Mapa de Riesgos'!$H$24="Alta",'Mapa de Riesgos'!$L$24="Menor"),CONCATENATE("R",'Mapa de Riesgos'!$A$24),"")</f>
        <v/>
      </c>
      <c r="U14" s="453"/>
      <c r="V14" s="469" t="str">
        <f>IF(AND('Mapa de Riesgos'!$H$12="Alta",'Mapa de Riesgos'!$L$12="Moderado"),CONCATENATE("R",'Mapa de Riesgos'!$A$12),"")</f>
        <v/>
      </c>
      <c r="W14" s="470"/>
      <c r="X14" s="470" t="str">
        <f>IF(AND('Mapa de Riesgos'!$H$18="Alta",'Mapa de Riesgos'!$L$18="Moderado"),CONCATENATE("R",'Mapa de Riesgos'!$A$18),"")</f>
        <v/>
      </c>
      <c r="Y14" s="470"/>
      <c r="Z14" s="470" t="str">
        <f>IF(AND('Mapa de Riesgos'!$H$24="Alta",'Mapa de Riesgos'!$L$24="Moderado"),CONCATENATE("R",'Mapa de Riesgos'!$A$24),"")</f>
        <v/>
      </c>
      <c r="AA14" s="471"/>
      <c r="AB14" s="469" t="str">
        <f>IF(AND('Mapa de Riesgos'!$H$12="Alta",'Mapa de Riesgos'!$L$12="Mayor"),CONCATENATE("R",'Mapa de Riesgos'!$A$12),"")</f>
        <v/>
      </c>
      <c r="AC14" s="470"/>
      <c r="AD14" s="470" t="str">
        <f>IF(AND('Mapa de Riesgos'!$H$18="Alta",'Mapa de Riesgos'!$L$18="Mayor"),CONCATENATE("R",'Mapa de Riesgos'!$A$18),"")</f>
        <v/>
      </c>
      <c r="AE14" s="470"/>
      <c r="AF14" s="470" t="str">
        <f>IF(AND('Mapa de Riesgos'!$H$24="Alta",'Mapa de Riesgos'!$L$24="Mayor"),CONCATENATE("R",'Mapa de Riesgos'!$A$24),"")</f>
        <v/>
      </c>
      <c r="AG14" s="471"/>
      <c r="AH14" s="460" t="str">
        <f>IF(AND('Mapa de Riesgos'!$H$12="Alta",'Mapa de Riesgos'!$L$12="Catastrófico"),CONCATENATE("R",'Mapa de Riesgos'!$A$12),"")</f>
        <v/>
      </c>
      <c r="AI14" s="461"/>
      <c r="AJ14" s="461" t="str">
        <f>IF(AND('Mapa de Riesgos'!$H$18="Alta",'Mapa de Riesgos'!$L$18="Catastrófico"),CONCATENATE("R",'Mapa de Riesgos'!$A$18),"")</f>
        <v/>
      </c>
      <c r="AK14" s="461"/>
      <c r="AL14" s="461" t="str">
        <f>IF(AND('Mapa de Riesgos'!$H$24="Alta",'Mapa de Riesgos'!$L$24="Catastrófico"),CONCATENATE("R",'Mapa de Riesgos'!$A$24),"")</f>
        <v/>
      </c>
      <c r="AM14" s="462"/>
      <c r="AN14" s="81"/>
      <c r="AO14" s="494" t="s">
        <v>195</v>
      </c>
      <c r="AP14" s="495"/>
      <c r="AQ14" s="495"/>
      <c r="AR14" s="495"/>
      <c r="AS14" s="495"/>
      <c r="AT14" s="496"/>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483"/>
      <c r="C15" s="483"/>
      <c r="D15" s="484"/>
      <c r="E15" s="476"/>
      <c r="F15" s="477"/>
      <c r="G15" s="477"/>
      <c r="H15" s="477"/>
      <c r="I15" s="477"/>
      <c r="J15" s="445"/>
      <c r="K15" s="446"/>
      <c r="L15" s="446"/>
      <c r="M15" s="446"/>
      <c r="N15" s="446"/>
      <c r="O15" s="447"/>
      <c r="P15" s="445"/>
      <c r="Q15" s="446"/>
      <c r="R15" s="446"/>
      <c r="S15" s="446"/>
      <c r="T15" s="446"/>
      <c r="U15" s="447"/>
      <c r="V15" s="463"/>
      <c r="W15" s="464"/>
      <c r="X15" s="464"/>
      <c r="Y15" s="464"/>
      <c r="Z15" s="464"/>
      <c r="AA15" s="465"/>
      <c r="AB15" s="463"/>
      <c r="AC15" s="464"/>
      <c r="AD15" s="464"/>
      <c r="AE15" s="464"/>
      <c r="AF15" s="464"/>
      <c r="AG15" s="465"/>
      <c r="AH15" s="454"/>
      <c r="AI15" s="455"/>
      <c r="AJ15" s="455"/>
      <c r="AK15" s="455"/>
      <c r="AL15" s="455"/>
      <c r="AM15" s="456"/>
      <c r="AN15" s="81"/>
      <c r="AO15" s="497"/>
      <c r="AP15" s="498"/>
      <c r="AQ15" s="498"/>
      <c r="AR15" s="498"/>
      <c r="AS15" s="498"/>
      <c r="AT15" s="499"/>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483"/>
      <c r="C16" s="483"/>
      <c r="D16" s="484"/>
      <c r="E16" s="476"/>
      <c r="F16" s="477"/>
      <c r="G16" s="477"/>
      <c r="H16" s="477"/>
      <c r="I16" s="477"/>
      <c r="J16" s="445" t="str">
        <f>IF(AND('Mapa de Riesgos'!$H$30="Alta",'Mapa de Riesgos'!$L$30="Leve"),CONCATENATE("R",'Mapa de Riesgos'!$A$30),"")</f>
        <v/>
      </c>
      <c r="K16" s="446"/>
      <c r="L16" s="446" t="str">
        <f>IF(AND('Mapa de Riesgos'!$H$36="Alta",'Mapa de Riesgos'!$L$36="Leve"),CONCATENATE("R",'Mapa de Riesgos'!$A$36),"")</f>
        <v/>
      </c>
      <c r="M16" s="446"/>
      <c r="N16" s="446" t="str">
        <f>IF(AND('Mapa de Riesgos'!$H$42="Alta",'Mapa de Riesgos'!$L$42="Leve"),CONCATENATE("R",'Mapa de Riesgos'!$A$42),"")</f>
        <v/>
      </c>
      <c r="O16" s="447"/>
      <c r="P16" s="445" t="str">
        <f>IF(AND('Mapa de Riesgos'!$H$30="Alta",'Mapa de Riesgos'!$L$30="Menor"),CONCATENATE("R",'Mapa de Riesgos'!$A$30),"")</f>
        <v/>
      </c>
      <c r="Q16" s="446"/>
      <c r="R16" s="446" t="str">
        <f>IF(AND('Mapa de Riesgos'!$H$36="Alta",'Mapa de Riesgos'!$L$36="Menor"),CONCATENATE("R",'Mapa de Riesgos'!$A$36),"")</f>
        <v/>
      </c>
      <c r="S16" s="446"/>
      <c r="T16" s="446" t="str">
        <f>IF(AND('Mapa de Riesgos'!$H$42="Alta",'Mapa de Riesgos'!$L$42="Menor"),CONCATENATE("R",'Mapa de Riesgos'!$A$42),"")</f>
        <v/>
      </c>
      <c r="U16" s="447"/>
      <c r="V16" s="463" t="str">
        <f>IF(AND('Mapa de Riesgos'!$H$30="Alta",'Mapa de Riesgos'!$L$30="Moderado"),CONCATENATE("R",'Mapa de Riesgos'!$A$30),"")</f>
        <v/>
      </c>
      <c r="W16" s="464"/>
      <c r="X16" s="464" t="str">
        <f>IF(AND('Mapa de Riesgos'!$H$36="Alta",'Mapa de Riesgos'!$L$36="Moderado"),CONCATENATE("R",'Mapa de Riesgos'!$A$36),"")</f>
        <v/>
      </c>
      <c r="Y16" s="464"/>
      <c r="Z16" s="464" t="str">
        <f>IF(AND('Mapa de Riesgos'!$H$42="Alta",'Mapa de Riesgos'!$L$42="Moderado"),CONCATENATE("R",'Mapa de Riesgos'!$A$42),"")</f>
        <v/>
      </c>
      <c r="AA16" s="465"/>
      <c r="AB16" s="463" t="str">
        <f>IF(AND('Mapa de Riesgos'!$H$30="Alta",'Mapa de Riesgos'!$L$30="Mayor"),CONCATENATE("R",'Mapa de Riesgos'!$A$30),"")</f>
        <v/>
      </c>
      <c r="AC16" s="464"/>
      <c r="AD16" s="464" t="str">
        <f>IF(AND('Mapa de Riesgos'!$H$36="Alta",'Mapa de Riesgos'!$L$36="Mayor"),CONCATENATE("R",'Mapa de Riesgos'!$A$36),"")</f>
        <v/>
      </c>
      <c r="AE16" s="464"/>
      <c r="AF16" s="464" t="str">
        <f>IF(AND('Mapa de Riesgos'!$H$42="Alta",'Mapa de Riesgos'!$L$42="Mayor"),CONCATENATE("R",'Mapa de Riesgos'!$A$42),"")</f>
        <v/>
      </c>
      <c r="AG16" s="465"/>
      <c r="AH16" s="454" t="str">
        <f>IF(AND('Mapa de Riesgos'!$H$30="Alta",'Mapa de Riesgos'!$L$30="Catastrófico"),CONCATENATE("R",'Mapa de Riesgos'!$A$30),"")</f>
        <v/>
      </c>
      <c r="AI16" s="455"/>
      <c r="AJ16" s="455" t="str">
        <f>IF(AND('Mapa de Riesgos'!$H$36="Alta",'Mapa de Riesgos'!$L$36="Catastrófico"),CONCATENATE("R",'Mapa de Riesgos'!$A$36),"")</f>
        <v/>
      </c>
      <c r="AK16" s="455"/>
      <c r="AL16" s="455" t="str">
        <f>IF(AND('Mapa de Riesgos'!$H$42="Alta",'Mapa de Riesgos'!$L$42="Catastrófico"),CONCATENATE("R",'Mapa de Riesgos'!$A$42),"")</f>
        <v/>
      </c>
      <c r="AM16" s="456"/>
      <c r="AN16" s="81"/>
      <c r="AO16" s="497"/>
      <c r="AP16" s="498"/>
      <c r="AQ16" s="498"/>
      <c r="AR16" s="498"/>
      <c r="AS16" s="498"/>
      <c r="AT16" s="499"/>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483"/>
      <c r="C17" s="483"/>
      <c r="D17" s="484"/>
      <c r="E17" s="476"/>
      <c r="F17" s="477"/>
      <c r="G17" s="477"/>
      <c r="H17" s="477"/>
      <c r="I17" s="477"/>
      <c r="J17" s="445"/>
      <c r="K17" s="446"/>
      <c r="L17" s="446"/>
      <c r="M17" s="446"/>
      <c r="N17" s="446"/>
      <c r="O17" s="447"/>
      <c r="P17" s="445"/>
      <c r="Q17" s="446"/>
      <c r="R17" s="446"/>
      <c r="S17" s="446"/>
      <c r="T17" s="446"/>
      <c r="U17" s="447"/>
      <c r="V17" s="463"/>
      <c r="W17" s="464"/>
      <c r="X17" s="464"/>
      <c r="Y17" s="464"/>
      <c r="Z17" s="464"/>
      <c r="AA17" s="465"/>
      <c r="AB17" s="463"/>
      <c r="AC17" s="464"/>
      <c r="AD17" s="464"/>
      <c r="AE17" s="464"/>
      <c r="AF17" s="464"/>
      <c r="AG17" s="465"/>
      <c r="AH17" s="454"/>
      <c r="AI17" s="455"/>
      <c r="AJ17" s="455"/>
      <c r="AK17" s="455"/>
      <c r="AL17" s="455"/>
      <c r="AM17" s="456"/>
      <c r="AN17" s="81"/>
      <c r="AO17" s="497"/>
      <c r="AP17" s="498"/>
      <c r="AQ17" s="498"/>
      <c r="AR17" s="498"/>
      <c r="AS17" s="498"/>
      <c r="AT17" s="499"/>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483"/>
      <c r="C18" s="483"/>
      <c r="D18" s="484"/>
      <c r="E18" s="476"/>
      <c r="F18" s="477"/>
      <c r="G18" s="477"/>
      <c r="H18" s="477"/>
      <c r="I18" s="477"/>
      <c r="J18" s="445" t="str">
        <f>IF(AND('Mapa de Riesgos'!$H$48="Alta",'Mapa de Riesgos'!$L$48="Leve"),CONCATENATE("R",'Mapa de Riesgos'!$A$48),"")</f>
        <v/>
      </c>
      <c r="K18" s="446"/>
      <c r="L18" s="446" t="str">
        <f>IF(AND('Mapa de Riesgos'!$H$54="Alta",'Mapa de Riesgos'!$L$54="Leve"),CONCATENATE("R",'Mapa de Riesgos'!$A$54),"")</f>
        <v/>
      </c>
      <c r="M18" s="446"/>
      <c r="N18" s="446" t="str">
        <f>IF(AND('Mapa de Riesgos'!$H$60="Alta",'Mapa de Riesgos'!$L$60="Leve"),CONCATENATE("R",'Mapa de Riesgos'!$A$60),"")</f>
        <v/>
      </c>
      <c r="O18" s="447"/>
      <c r="P18" s="445" t="str">
        <f>IF(AND('Mapa de Riesgos'!$H$48="Alta",'Mapa de Riesgos'!$L$48="Menor"),CONCATENATE("R",'Mapa de Riesgos'!$A$48),"")</f>
        <v/>
      </c>
      <c r="Q18" s="446"/>
      <c r="R18" s="446" t="str">
        <f>IF(AND('Mapa de Riesgos'!$H$54="Alta",'Mapa de Riesgos'!$L$54="Menor"),CONCATENATE("R",'Mapa de Riesgos'!$A$54),"")</f>
        <v/>
      </c>
      <c r="S18" s="446"/>
      <c r="T18" s="446" t="str">
        <f>IF(AND('Mapa de Riesgos'!$H$60="Alta",'Mapa de Riesgos'!$L$60="Menor"),CONCATENATE("R",'Mapa de Riesgos'!$A$60),"")</f>
        <v/>
      </c>
      <c r="U18" s="447"/>
      <c r="V18" s="463" t="str">
        <f>IF(AND('Mapa de Riesgos'!$H$48="Alta",'Mapa de Riesgos'!$L$48="Moderado"),CONCATENATE("R",'Mapa de Riesgos'!$A$48),"")</f>
        <v/>
      </c>
      <c r="W18" s="464"/>
      <c r="X18" s="464" t="str">
        <f>IF(AND('Mapa de Riesgos'!$H$54="Alta",'Mapa de Riesgos'!$L$54="Moderado"),CONCATENATE("R",'Mapa de Riesgos'!$A$54),"")</f>
        <v/>
      </c>
      <c r="Y18" s="464"/>
      <c r="Z18" s="464" t="str">
        <f>IF(AND('Mapa de Riesgos'!$H$60="Alta",'Mapa de Riesgos'!$L$60="Moderado"),CONCATENATE("R",'Mapa de Riesgos'!$A$60),"")</f>
        <v/>
      </c>
      <c r="AA18" s="465"/>
      <c r="AB18" s="463" t="str">
        <f>IF(AND('Mapa de Riesgos'!$H$48="Alta",'Mapa de Riesgos'!$L$48="Mayor"),CONCATENATE("R",'Mapa de Riesgos'!$A$48),"")</f>
        <v/>
      </c>
      <c r="AC18" s="464"/>
      <c r="AD18" s="464" t="str">
        <f>IF(AND('Mapa de Riesgos'!$H$54="Alta",'Mapa de Riesgos'!$L$54="Mayor"),CONCATENATE("R",'Mapa de Riesgos'!$A$54),"")</f>
        <v/>
      </c>
      <c r="AE18" s="464"/>
      <c r="AF18" s="464" t="str">
        <f>IF(AND('Mapa de Riesgos'!$H$60="Alta",'Mapa de Riesgos'!$L$60="Mayor"),CONCATENATE("R",'Mapa de Riesgos'!$A$60),"")</f>
        <v/>
      </c>
      <c r="AG18" s="465"/>
      <c r="AH18" s="454" t="str">
        <f>IF(AND('Mapa de Riesgos'!$H$48="Alta",'Mapa de Riesgos'!$L$48="Catastrófico"),CONCATENATE("R",'Mapa de Riesgos'!$A$48),"")</f>
        <v/>
      </c>
      <c r="AI18" s="455"/>
      <c r="AJ18" s="455" t="str">
        <f>IF(AND('Mapa de Riesgos'!$H$54="Alta",'Mapa de Riesgos'!$L$54="Catastrófico"),CONCATENATE("R",'Mapa de Riesgos'!$A$54),"")</f>
        <v/>
      </c>
      <c r="AK18" s="455"/>
      <c r="AL18" s="455" t="str">
        <f>IF(AND('Mapa de Riesgos'!$H$60="Alta",'Mapa de Riesgos'!$L$60="Catastrófico"),CONCATENATE("R",'Mapa de Riesgos'!$A$60),"")</f>
        <v/>
      </c>
      <c r="AM18" s="456"/>
      <c r="AN18" s="81"/>
      <c r="AO18" s="497"/>
      <c r="AP18" s="498"/>
      <c r="AQ18" s="498"/>
      <c r="AR18" s="498"/>
      <c r="AS18" s="498"/>
      <c r="AT18" s="499"/>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483"/>
      <c r="C19" s="483"/>
      <c r="D19" s="484"/>
      <c r="E19" s="476"/>
      <c r="F19" s="477"/>
      <c r="G19" s="477"/>
      <c r="H19" s="477"/>
      <c r="I19" s="477"/>
      <c r="J19" s="445"/>
      <c r="K19" s="446"/>
      <c r="L19" s="446"/>
      <c r="M19" s="446"/>
      <c r="N19" s="446"/>
      <c r="O19" s="447"/>
      <c r="P19" s="445"/>
      <c r="Q19" s="446"/>
      <c r="R19" s="446"/>
      <c r="S19" s="446"/>
      <c r="T19" s="446"/>
      <c r="U19" s="447"/>
      <c r="V19" s="463"/>
      <c r="W19" s="464"/>
      <c r="X19" s="464"/>
      <c r="Y19" s="464"/>
      <c r="Z19" s="464"/>
      <c r="AA19" s="465"/>
      <c r="AB19" s="463"/>
      <c r="AC19" s="464"/>
      <c r="AD19" s="464"/>
      <c r="AE19" s="464"/>
      <c r="AF19" s="464"/>
      <c r="AG19" s="465"/>
      <c r="AH19" s="454"/>
      <c r="AI19" s="455"/>
      <c r="AJ19" s="455"/>
      <c r="AK19" s="455"/>
      <c r="AL19" s="455"/>
      <c r="AM19" s="456"/>
      <c r="AN19" s="81"/>
      <c r="AO19" s="497"/>
      <c r="AP19" s="498"/>
      <c r="AQ19" s="498"/>
      <c r="AR19" s="498"/>
      <c r="AS19" s="498"/>
      <c r="AT19" s="499"/>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483"/>
      <c r="C20" s="483"/>
      <c r="D20" s="484"/>
      <c r="E20" s="476"/>
      <c r="F20" s="477"/>
      <c r="G20" s="477"/>
      <c r="H20" s="477"/>
      <c r="I20" s="477"/>
      <c r="J20" s="445" t="str">
        <f>IF(AND('Mapa de Riesgos'!$H$66="Alta",'Mapa de Riesgos'!$L$66="Leve"),CONCATENATE("R",'Mapa de Riesgos'!$A$66),"")</f>
        <v/>
      </c>
      <c r="K20" s="446"/>
      <c r="L20" s="446" t="str">
        <f>IF(AND('Mapa de Riesgos'!$H$72="Alta",'Mapa de Riesgos'!$L$72="Leve"),CONCATENATE("R",'Mapa de Riesgos'!$A$72),"")</f>
        <v/>
      </c>
      <c r="M20" s="446"/>
      <c r="N20" s="446" t="str">
        <f>IF(AND('Mapa de Riesgos'!$H$78="Alta",'Mapa de Riesgos'!$L$78="Leve"),CONCATENATE("R",'Mapa de Riesgos'!$A$78),"")</f>
        <v/>
      </c>
      <c r="O20" s="447"/>
      <c r="P20" s="445" t="str">
        <f>IF(AND('Mapa de Riesgos'!$H$66="Alta",'Mapa de Riesgos'!$L$66="Menor"),CONCATENATE("R",'Mapa de Riesgos'!$A$66),"")</f>
        <v/>
      </c>
      <c r="Q20" s="446"/>
      <c r="R20" s="446" t="str">
        <f>IF(AND('Mapa de Riesgos'!$H$72="Alta",'Mapa de Riesgos'!$L$72="Menor"),CONCATENATE("R",'Mapa de Riesgos'!$A$72),"")</f>
        <v/>
      </c>
      <c r="S20" s="446"/>
      <c r="T20" s="446" t="str">
        <f>IF(AND('Mapa de Riesgos'!$H$78="Alta",'Mapa de Riesgos'!$L$78="Menor"),CONCATENATE("R",'Mapa de Riesgos'!$A$78),"")</f>
        <v/>
      </c>
      <c r="U20" s="447"/>
      <c r="V20" s="463" t="str">
        <f>IF(AND('Mapa de Riesgos'!$H$66="Alta",'Mapa de Riesgos'!$L$66="Moderado"),CONCATENATE("R",'Mapa de Riesgos'!$A$66),"")</f>
        <v/>
      </c>
      <c r="W20" s="464"/>
      <c r="X20" s="464" t="str">
        <f>IF(AND('Mapa de Riesgos'!$H$72="Alta",'Mapa de Riesgos'!$L$72="Moderado"),CONCATENATE("R",'Mapa de Riesgos'!$A$72),"")</f>
        <v/>
      </c>
      <c r="Y20" s="464"/>
      <c r="Z20" s="464" t="str">
        <f>IF(AND('Mapa de Riesgos'!$H$78="Alta",'Mapa de Riesgos'!$L$78="Moderado"),CONCATENATE("R",'Mapa de Riesgos'!$A$78),"")</f>
        <v/>
      </c>
      <c r="AA20" s="465"/>
      <c r="AB20" s="463" t="str">
        <f>IF(AND('Mapa de Riesgos'!$H$66="Alta",'Mapa de Riesgos'!$L$66="Mayor"),CONCATENATE("R",'Mapa de Riesgos'!$A$66),"")</f>
        <v/>
      </c>
      <c r="AC20" s="464"/>
      <c r="AD20" s="464" t="str">
        <f>IF(AND('Mapa de Riesgos'!$H$72="Alta",'Mapa de Riesgos'!$L$72="Mayor"),CONCATENATE("R",'Mapa de Riesgos'!$A$72),"")</f>
        <v/>
      </c>
      <c r="AE20" s="464"/>
      <c r="AF20" s="464" t="str">
        <f>IF(AND('Mapa de Riesgos'!$H$78="Alta",'Mapa de Riesgos'!$L$78="Mayor"),CONCATENATE("R",'Mapa de Riesgos'!$A$78),"")</f>
        <v/>
      </c>
      <c r="AG20" s="465"/>
      <c r="AH20" s="454" t="str">
        <f>IF(AND('Mapa de Riesgos'!$H$66="Alta",'Mapa de Riesgos'!$L$66="Catastrófico"),CONCATENATE("R",'Mapa de Riesgos'!$A$66),"")</f>
        <v/>
      </c>
      <c r="AI20" s="455"/>
      <c r="AJ20" s="455" t="str">
        <f>IF(AND('Mapa de Riesgos'!$H$72="Alta",'Mapa de Riesgos'!$L$72="Catastrófico"),CONCATENATE("R",'Mapa de Riesgos'!$A$72),"")</f>
        <v/>
      </c>
      <c r="AK20" s="455"/>
      <c r="AL20" s="455" t="str">
        <f>IF(AND('Mapa de Riesgos'!$H$78="Alta",'Mapa de Riesgos'!$L$78="Catastrófico"),CONCATENATE("R",'Mapa de Riesgos'!$A$78),"")</f>
        <v/>
      </c>
      <c r="AM20" s="456"/>
      <c r="AN20" s="81"/>
      <c r="AO20" s="497"/>
      <c r="AP20" s="498"/>
      <c r="AQ20" s="498"/>
      <c r="AR20" s="498"/>
      <c r="AS20" s="498"/>
      <c r="AT20" s="499"/>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483"/>
      <c r="C21" s="483"/>
      <c r="D21" s="484"/>
      <c r="E21" s="479"/>
      <c r="F21" s="480"/>
      <c r="G21" s="480"/>
      <c r="H21" s="480"/>
      <c r="I21" s="480"/>
      <c r="J21" s="448"/>
      <c r="K21" s="449"/>
      <c r="L21" s="449"/>
      <c r="M21" s="449"/>
      <c r="N21" s="449"/>
      <c r="O21" s="450"/>
      <c r="P21" s="448"/>
      <c r="Q21" s="449"/>
      <c r="R21" s="449"/>
      <c r="S21" s="449"/>
      <c r="T21" s="449"/>
      <c r="U21" s="450"/>
      <c r="V21" s="466"/>
      <c r="W21" s="467"/>
      <c r="X21" s="467"/>
      <c r="Y21" s="467"/>
      <c r="Z21" s="467"/>
      <c r="AA21" s="468"/>
      <c r="AB21" s="466"/>
      <c r="AC21" s="467"/>
      <c r="AD21" s="467"/>
      <c r="AE21" s="467"/>
      <c r="AF21" s="467"/>
      <c r="AG21" s="468"/>
      <c r="AH21" s="457"/>
      <c r="AI21" s="458"/>
      <c r="AJ21" s="458"/>
      <c r="AK21" s="458"/>
      <c r="AL21" s="458"/>
      <c r="AM21" s="459"/>
      <c r="AN21" s="81"/>
      <c r="AO21" s="500"/>
      <c r="AP21" s="501"/>
      <c r="AQ21" s="501"/>
      <c r="AR21" s="501"/>
      <c r="AS21" s="501"/>
      <c r="AT21" s="502"/>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483"/>
      <c r="C22" s="483"/>
      <c r="D22" s="484"/>
      <c r="E22" s="473" t="s">
        <v>196</v>
      </c>
      <c r="F22" s="474"/>
      <c r="G22" s="474"/>
      <c r="H22" s="474"/>
      <c r="I22" s="475"/>
      <c r="J22" s="451" t="str">
        <f>IF(AND('Mapa de Riesgos'!$H$12="Media",'Mapa de Riesgos'!$L$12="Leve"),CONCATENATE("R",'Mapa de Riesgos'!$A$12),"")</f>
        <v/>
      </c>
      <c r="K22" s="452"/>
      <c r="L22" s="452" t="str">
        <f>IF(AND('Mapa de Riesgos'!$H$18="Media",'Mapa de Riesgos'!$L$18="Leve"),CONCATENATE("R",'Mapa de Riesgos'!$A$18),"")</f>
        <v/>
      </c>
      <c r="M22" s="452"/>
      <c r="N22" s="452" t="str">
        <f>IF(AND('Mapa de Riesgos'!$H$24="Media",'Mapa de Riesgos'!$L$24="Leve"),CONCATENATE("R",'Mapa de Riesgos'!$A$24),"")</f>
        <v/>
      </c>
      <c r="O22" s="453"/>
      <c r="P22" s="451" t="str">
        <f>IF(AND('Mapa de Riesgos'!$H$12="Media",'Mapa de Riesgos'!$L$12="Menor"),CONCATENATE("R",'Mapa de Riesgos'!$A$12),"")</f>
        <v/>
      </c>
      <c r="Q22" s="452"/>
      <c r="R22" s="452" t="str">
        <f>IF(AND('Mapa de Riesgos'!$H$18="Media",'Mapa de Riesgos'!$L$18="Menor"),CONCATENATE("R",'Mapa de Riesgos'!$A$18),"")</f>
        <v/>
      </c>
      <c r="S22" s="452"/>
      <c r="T22" s="452" t="str">
        <f>IF(AND('Mapa de Riesgos'!$H$24="Media",'Mapa de Riesgos'!$L$24="Menor"),CONCATENATE("R",'Mapa de Riesgos'!$A$24),"")</f>
        <v/>
      </c>
      <c r="U22" s="453"/>
      <c r="V22" s="451" t="str">
        <f>IF(AND('Mapa de Riesgos'!$H$12="Media",'Mapa de Riesgos'!$L$12="Moderado"),CONCATENATE("R",'Mapa de Riesgos'!$A$12),"")</f>
        <v/>
      </c>
      <c r="W22" s="452"/>
      <c r="X22" s="452" t="str">
        <f>IF(AND('Mapa de Riesgos'!$H$18="Media",'Mapa de Riesgos'!$L$18="Moderado"),CONCATENATE("R",'Mapa de Riesgos'!$A$18),"")</f>
        <v/>
      </c>
      <c r="Y22" s="452"/>
      <c r="Z22" s="452" t="str">
        <f>IF(AND('Mapa de Riesgos'!$H$24="Media",'Mapa de Riesgos'!$L$24="Moderado"),CONCATENATE("R",'Mapa de Riesgos'!$A$24),"")</f>
        <v>R2</v>
      </c>
      <c r="AA22" s="453"/>
      <c r="AB22" s="469" t="str">
        <f>IF(AND('Mapa de Riesgos'!$H$12="Media",'Mapa de Riesgos'!$L$12="Mayor"),CONCATENATE("R",'Mapa de Riesgos'!$A$12),"")</f>
        <v/>
      </c>
      <c r="AC22" s="470"/>
      <c r="AD22" s="470" t="str">
        <f>IF(AND('Mapa de Riesgos'!$H$18="Media",'Mapa de Riesgos'!$L$18="Mayor"),CONCATENATE("R",'Mapa de Riesgos'!$A$18),"")</f>
        <v/>
      </c>
      <c r="AE22" s="470"/>
      <c r="AF22" s="470" t="str">
        <f>IF(AND('Mapa de Riesgos'!$H$24="Media",'Mapa de Riesgos'!$L$24="Mayor"),CONCATENATE("R",'Mapa de Riesgos'!$A$24),"")</f>
        <v/>
      </c>
      <c r="AG22" s="471"/>
      <c r="AH22" s="460" t="str">
        <f>IF(AND('Mapa de Riesgos'!$H$12="Media",'Mapa de Riesgos'!$L$12="Catastrófico"),CONCATENATE("R",'Mapa de Riesgos'!$A$12),"")</f>
        <v/>
      </c>
      <c r="AI22" s="461"/>
      <c r="AJ22" s="461" t="str">
        <f>IF(AND('Mapa de Riesgos'!$H$18="Media",'Mapa de Riesgos'!$L$18="Catastrófico"),CONCATENATE("R",'Mapa de Riesgos'!$A$18),"")</f>
        <v/>
      </c>
      <c r="AK22" s="461"/>
      <c r="AL22" s="461" t="str">
        <f>IF(AND('Mapa de Riesgos'!$H$24="Media",'Mapa de Riesgos'!$L$24="Catastrófico"),CONCATENATE("R",'Mapa de Riesgos'!$A$24),"")</f>
        <v/>
      </c>
      <c r="AM22" s="462"/>
      <c r="AN22" s="81"/>
      <c r="AO22" s="503" t="s">
        <v>197</v>
      </c>
      <c r="AP22" s="504"/>
      <c r="AQ22" s="504"/>
      <c r="AR22" s="504"/>
      <c r="AS22" s="504"/>
      <c r="AT22" s="505"/>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483"/>
      <c r="C23" s="483"/>
      <c r="D23" s="484"/>
      <c r="E23" s="476"/>
      <c r="F23" s="477"/>
      <c r="G23" s="477"/>
      <c r="H23" s="477"/>
      <c r="I23" s="478"/>
      <c r="J23" s="445"/>
      <c r="K23" s="446"/>
      <c r="L23" s="446"/>
      <c r="M23" s="446"/>
      <c r="N23" s="446"/>
      <c r="O23" s="447"/>
      <c r="P23" s="445"/>
      <c r="Q23" s="446"/>
      <c r="R23" s="446"/>
      <c r="S23" s="446"/>
      <c r="T23" s="446"/>
      <c r="U23" s="447"/>
      <c r="V23" s="445"/>
      <c r="W23" s="446"/>
      <c r="X23" s="446"/>
      <c r="Y23" s="446"/>
      <c r="Z23" s="446"/>
      <c r="AA23" s="447"/>
      <c r="AB23" s="463"/>
      <c r="AC23" s="464"/>
      <c r="AD23" s="464"/>
      <c r="AE23" s="464"/>
      <c r="AF23" s="464"/>
      <c r="AG23" s="465"/>
      <c r="AH23" s="454"/>
      <c r="AI23" s="455"/>
      <c r="AJ23" s="455"/>
      <c r="AK23" s="455"/>
      <c r="AL23" s="455"/>
      <c r="AM23" s="456"/>
      <c r="AN23" s="81"/>
      <c r="AO23" s="506"/>
      <c r="AP23" s="507"/>
      <c r="AQ23" s="507"/>
      <c r="AR23" s="507"/>
      <c r="AS23" s="507"/>
      <c r="AT23" s="508"/>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483"/>
      <c r="C24" s="483"/>
      <c r="D24" s="484"/>
      <c r="E24" s="476"/>
      <c r="F24" s="477"/>
      <c r="G24" s="477"/>
      <c r="H24" s="477"/>
      <c r="I24" s="478"/>
      <c r="J24" s="445" t="str">
        <f>IF(AND('Mapa de Riesgos'!$H$30="Media",'Mapa de Riesgos'!$L$30="Leve"),CONCATENATE("R",'Mapa de Riesgos'!$A$30),"")</f>
        <v/>
      </c>
      <c r="K24" s="446"/>
      <c r="L24" s="446" t="str">
        <f>IF(AND('Mapa de Riesgos'!$H$36="Media",'Mapa de Riesgos'!$L$36="Leve"),CONCATENATE("R",'Mapa de Riesgos'!$A$36),"")</f>
        <v/>
      </c>
      <c r="M24" s="446"/>
      <c r="N24" s="446" t="str">
        <f>IF(AND('Mapa de Riesgos'!$H$42="Media",'Mapa de Riesgos'!$L$42="Leve"),CONCATENATE("R",'Mapa de Riesgos'!$A$42),"")</f>
        <v/>
      </c>
      <c r="O24" s="447"/>
      <c r="P24" s="445" t="str">
        <f>IF(AND('Mapa de Riesgos'!$H$30="Media",'Mapa de Riesgos'!$L$30="Menor"),CONCATENATE("R",'Mapa de Riesgos'!$A$30),"")</f>
        <v/>
      </c>
      <c r="Q24" s="446"/>
      <c r="R24" s="446" t="str">
        <f>IF(AND('Mapa de Riesgos'!$H$36="Media",'Mapa de Riesgos'!$L$36="Menor"),CONCATENATE("R",'Mapa de Riesgos'!$A$36),"")</f>
        <v/>
      </c>
      <c r="S24" s="446"/>
      <c r="T24" s="446" t="str">
        <f>IF(AND('Mapa de Riesgos'!$H$42="Media",'Mapa de Riesgos'!$L$42="Menor"),CONCATENATE("R",'Mapa de Riesgos'!$A$42),"")</f>
        <v/>
      </c>
      <c r="U24" s="447"/>
      <c r="V24" s="445" t="str">
        <f>IF(AND('Mapa de Riesgos'!$H$30="Media",'Mapa de Riesgos'!$L$30="Moderado"),CONCATENATE("R",'Mapa de Riesgos'!$A$30),"")</f>
        <v/>
      </c>
      <c r="W24" s="446"/>
      <c r="X24" s="446" t="str">
        <f>IF(AND('Mapa de Riesgos'!$H$36="Media",'Mapa de Riesgos'!$L$36="Moderado"),CONCATENATE("R",'Mapa de Riesgos'!$A$36),"")</f>
        <v/>
      </c>
      <c r="Y24" s="446"/>
      <c r="Z24" s="446" t="str">
        <f>IF(AND('Mapa de Riesgos'!$H$42="Media",'Mapa de Riesgos'!$L$42="Moderado"),CONCATENATE("R",'Mapa de Riesgos'!$A$42),"")</f>
        <v>R4</v>
      </c>
      <c r="AA24" s="447"/>
      <c r="AB24" s="463" t="str">
        <f>IF(AND('Mapa de Riesgos'!$H$30="Media",'Mapa de Riesgos'!$L$30="Mayor"),CONCATENATE("R",'Mapa de Riesgos'!$A$30),"")</f>
        <v/>
      </c>
      <c r="AC24" s="464"/>
      <c r="AD24" s="464" t="str">
        <f>IF(AND('Mapa de Riesgos'!$H$36="Media",'Mapa de Riesgos'!$L$36="Mayor"),CONCATENATE("R",'Mapa de Riesgos'!$A$36),"")</f>
        <v/>
      </c>
      <c r="AE24" s="464"/>
      <c r="AF24" s="464" t="str">
        <f>IF(AND('Mapa de Riesgos'!$H$42="Media",'Mapa de Riesgos'!$L$42="Mayor"),CONCATENATE("R",'Mapa de Riesgos'!$A$42),"")</f>
        <v/>
      </c>
      <c r="AG24" s="465"/>
      <c r="AH24" s="454" t="str">
        <f>IF(AND('Mapa de Riesgos'!$H$30="Media",'Mapa de Riesgos'!$L$30="Catastrófico"),CONCATENATE("R",'Mapa de Riesgos'!$A$30),"")</f>
        <v/>
      </c>
      <c r="AI24" s="455"/>
      <c r="AJ24" s="455" t="str">
        <f>IF(AND('Mapa de Riesgos'!$H$36="Media",'Mapa de Riesgos'!$L$36="Catastrófico"),CONCATENATE("R",'Mapa de Riesgos'!$A$36),"")</f>
        <v/>
      </c>
      <c r="AK24" s="455"/>
      <c r="AL24" s="455" t="str">
        <f>IF(AND('Mapa de Riesgos'!$H$42="Media",'Mapa de Riesgos'!$L$42="Catastrófico"),CONCATENATE("R",'Mapa de Riesgos'!$A$42),"")</f>
        <v/>
      </c>
      <c r="AM24" s="456"/>
      <c r="AN24" s="81"/>
      <c r="AO24" s="506"/>
      <c r="AP24" s="507"/>
      <c r="AQ24" s="507"/>
      <c r="AR24" s="507"/>
      <c r="AS24" s="507"/>
      <c r="AT24" s="508"/>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483"/>
      <c r="C25" s="483"/>
      <c r="D25" s="484"/>
      <c r="E25" s="476"/>
      <c r="F25" s="477"/>
      <c r="G25" s="477"/>
      <c r="H25" s="477"/>
      <c r="I25" s="478"/>
      <c r="J25" s="445"/>
      <c r="K25" s="446"/>
      <c r="L25" s="446"/>
      <c r="M25" s="446"/>
      <c r="N25" s="446"/>
      <c r="O25" s="447"/>
      <c r="P25" s="445"/>
      <c r="Q25" s="446"/>
      <c r="R25" s="446"/>
      <c r="S25" s="446"/>
      <c r="T25" s="446"/>
      <c r="U25" s="447"/>
      <c r="V25" s="445"/>
      <c r="W25" s="446"/>
      <c r="X25" s="446"/>
      <c r="Y25" s="446"/>
      <c r="Z25" s="446"/>
      <c r="AA25" s="447"/>
      <c r="AB25" s="463"/>
      <c r="AC25" s="464"/>
      <c r="AD25" s="464"/>
      <c r="AE25" s="464"/>
      <c r="AF25" s="464"/>
      <c r="AG25" s="465"/>
      <c r="AH25" s="454"/>
      <c r="AI25" s="455"/>
      <c r="AJ25" s="455"/>
      <c r="AK25" s="455"/>
      <c r="AL25" s="455"/>
      <c r="AM25" s="456"/>
      <c r="AN25" s="81"/>
      <c r="AO25" s="506"/>
      <c r="AP25" s="507"/>
      <c r="AQ25" s="507"/>
      <c r="AR25" s="507"/>
      <c r="AS25" s="507"/>
      <c r="AT25" s="508"/>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483"/>
      <c r="C26" s="483"/>
      <c r="D26" s="484"/>
      <c r="E26" s="476"/>
      <c r="F26" s="477"/>
      <c r="G26" s="477"/>
      <c r="H26" s="477"/>
      <c r="I26" s="478"/>
      <c r="J26" s="445" t="str">
        <f>IF(AND('Mapa de Riesgos'!$H$48="Media",'Mapa de Riesgos'!$L$48="Leve"),CONCATENATE("R",'Mapa de Riesgos'!$A$48),"")</f>
        <v/>
      </c>
      <c r="K26" s="446"/>
      <c r="L26" s="446" t="str">
        <f>IF(AND('Mapa de Riesgos'!$H$54="Media",'Mapa de Riesgos'!$L$54="Leve"),CONCATENATE("R",'Mapa de Riesgos'!$A$54),"")</f>
        <v/>
      </c>
      <c r="M26" s="446"/>
      <c r="N26" s="446" t="str">
        <f>IF(AND('Mapa de Riesgos'!$H$60="Media",'Mapa de Riesgos'!$L$60="Leve"),CONCATENATE("R",'Mapa de Riesgos'!$A$60),"")</f>
        <v/>
      </c>
      <c r="O26" s="447"/>
      <c r="P26" s="445" t="str">
        <f>IF(AND('Mapa de Riesgos'!$H$48="Media",'Mapa de Riesgos'!$L$48="Menor"),CONCATENATE("R",'Mapa de Riesgos'!$A$48),"")</f>
        <v/>
      </c>
      <c r="Q26" s="446"/>
      <c r="R26" s="446" t="str">
        <f>IF(AND('Mapa de Riesgos'!$H$54="Media",'Mapa de Riesgos'!$L$54="Menor"),CONCATENATE("R",'Mapa de Riesgos'!$A$54),"")</f>
        <v/>
      </c>
      <c r="S26" s="446"/>
      <c r="T26" s="446" t="str">
        <f>IF(AND('Mapa de Riesgos'!$H$60="Media",'Mapa de Riesgos'!$L$60="Menor"),CONCATENATE("R",'Mapa de Riesgos'!$A$60),"")</f>
        <v/>
      </c>
      <c r="U26" s="447"/>
      <c r="V26" s="445" t="str">
        <f>IF(AND('Mapa de Riesgos'!$H$48="Media",'Mapa de Riesgos'!$L$48="Moderado"),CONCATENATE("R",'Mapa de Riesgos'!$A$48),"")</f>
        <v/>
      </c>
      <c r="W26" s="446"/>
      <c r="X26" s="446" t="str">
        <f>IF(AND('Mapa de Riesgos'!$H$54="Media",'Mapa de Riesgos'!$L$54="Moderado"),CONCATENATE("R",'Mapa de Riesgos'!$A$54),"")</f>
        <v/>
      </c>
      <c r="Y26" s="446"/>
      <c r="Z26" s="446" t="str">
        <f>IF(AND('Mapa de Riesgos'!$H$60="Media",'Mapa de Riesgos'!$L$60="Moderado"),CONCATENATE("R",'Mapa de Riesgos'!$A$60),"")</f>
        <v/>
      </c>
      <c r="AA26" s="447"/>
      <c r="AB26" s="463" t="str">
        <f>IF(AND('Mapa de Riesgos'!$H$48="Media",'Mapa de Riesgos'!$L$48="Mayor"),CONCATENATE("R",'Mapa de Riesgos'!$A$48),"")</f>
        <v/>
      </c>
      <c r="AC26" s="464"/>
      <c r="AD26" s="464" t="str">
        <f>IF(AND('Mapa de Riesgos'!$H$54="Media",'Mapa de Riesgos'!$L$54="Mayor"),CONCATENATE("R",'Mapa de Riesgos'!$A$54),"")</f>
        <v/>
      </c>
      <c r="AE26" s="464"/>
      <c r="AF26" s="464" t="str">
        <f>IF(AND('Mapa de Riesgos'!$H$60="Media",'Mapa de Riesgos'!$L$60="Mayor"),CONCATENATE("R",'Mapa de Riesgos'!$A$60),"")</f>
        <v/>
      </c>
      <c r="AG26" s="465"/>
      <c r="AH26" s="454" t="str">
        <f>IF(AND('Mapa de Riesgos'!$H$48="Media",'Mapa de Riesgos'!$L$48="Catastrófico"),CONCATENATE("R",'Mapa de Riesgos'!$A$48),"")</f>
        <v/>
      </c>
      <c r="AI26" s="455"/>
      <c r="AJ26" s="455" t="str">
        <f>IF(AND('Mapa de Riesgos'!$H$54="Media",'Mapa de Riesgos'!$L$54="Catastrófico"),CONCATENATE("R",'Mapa de Riesgos'!$A$54),"")</f>
        <v/>
      </c>
      <c r="AK26" s="455"/>
      <c r="AL26" s="455" t="str">
        <f>IF(AND('Mapa de Riesgos'!$H$60="Media",'Mapa de Riesgos'!$L$60="Catastrófico"),CONCATENATE("R",'Mapa de Riesgos'!$A$60),"")</f>
        <v/>
      </c>
      <c r="AM26" s="456"/>
      <c r="AN26" s="81"/>
      <c r="AO26" s="506"/>
      <c r="AP26" s="507"/>
      <c r="AQ26" s="507"/>
      <c r="AR26" s="507"/>
      <c r="AS26" s="507"/>
      <c r="AT26" s="508"/>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483"/>
      <c r="C27" s="483"/>
      <c r="D27" s="484"/>
      <c r="E27" s="476"/>
      <c r="F27" s="477"/>
      <c r="G27" s="477"/>
      <c r="H27" s="477"/>
      <c r="I27" s="478"/>
      <c r="J27" s="445"/>
      <c r="K27" s="446"/>
      <c r="L27" s="446"/>
      <c r="M27" s="446"/>
      <c r="N27" s="446"/>
      <c r="O27" s="447"/>
      <c r="P27" s="445"/>
      <c r="Q27" s="446"/>
      <c r="R27" s="446"/>
      <c r="S27" s="446"/>
      <c r="T27" s="446"/>
      <c r="U27" s="447"/>
      <c r="V27" s="445"/>
      <c r="W27" s="446"/>
      <c r="X27" s="446"/>
      <c r="Y27" s="446"/>
      <c r="Z27" s="446"/>
      <c r="AA27" s="447"/>
      <c r="AB27" s="463"/>
      <c r="AC27" s="464"/>
      <c r="AD27" s="464"/>
      <c r="AE27" s="464"/>
      <c r="AF27" s="464"/>
      <c r="AG27" s="465"/>
      <c r="AH27" s="454"/>
      <c r="AI27" s="455"/>
      <c r="AJ27" s="455"/>
      <c r="AK27" s="455"/>
      <c r="AL27" s="455"/>
      <c r="AM27" s="456"/>
      <c r="AN27" s="81"/>
      <c r="AO27" s="506"/>
      <c r="AP27" s="507"/>
      <c r="AQ27" s="507"/>
      <c r="AR27" s="507"/>
      <c r="AS27" s="507"/>
      <c r="AT27" s="508"/>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483"/>
      <c r="C28" s="483"/>
      <c r="D28" s="484"/>
      <c r="E28" s="476"/>
      <c r="F28" s="477"/>
      <c r="G28" s="477"/>
      <c r="H28" s="477"/>
      <c r="I28" s="478"/>
      <c r="J28" s="445" t="str">
        <f>IF(AND('Mapa de Riesgos'!$H$66="Media",'Mapa de Riesgos'!$L$66="Leve"),CONCATENATE("R",'Mapa de Riesgos'!$A$66),"")</f>
        <v/>
      </c>
      <c r="K28" s="446"/>
      <c r="L28" s="446" t="str">
        <f>IF(AND('Mapa de Riesgos'!$H$72="Media",'Mapa de Riesgos'!$L$72="Leve"),CONCATENATE("R",'Mapa de Riesgos'!$A$72),"")</f>
        <v/>
      </c>
      <c r="M28" s="446"/>
      <c r="N28" s="446" t="str">
        <f>IF(AND('Mapa de Riesgos'!$H$78="Media",'Mapa de Riesgos'!$L$78="Leve"),CONCATENATE("R",'Mapa de Riesgos'!$A$78),"")</f>
        <v/>
      </c>
      <c r="O28" s="447"/>
      <c r="P28" s="445" t="str">
        <f>IF(AND('Mapa de Riesgos'!$H$66="Media",'Mapa de Riesgos'!$L$66="Menor"),CONCATENATE("R",'Mapa de Riesgos'!$A$66),"")</f>
        <v/>
      </c>
      <c r="Q28" s="446"/>
      <c r="R28" s="446" t="str">
        <f>IF(AND('Mapa de Riesgos'!$H$72="Media",'Mapa de Riesgos'!$L$72="Menor"),CONCATENATE("R",'Mapa de Riesgos'!$A$72),"")</f>
        <v/>
      </c>
      <c r="S28" s="446"/>
      <c r="T28" s="446" t="str">
        <f>IF(AND('Mapa de Riesgos'!$H$78="Media",'Mapa de Riesgos'!$L$78="Menor"),CONCATENATE("R",'Mapa de Riesgos'!$A$78),"")</f>
        <v/>
      </c>
      <c r="U28" s="447"/>
      <c r="V28" s="445" t="str">
        <f>IF(AND('Mapa de Riesgos'!$H$66="Media",'Mapa de Riesgos'!$L$66="Moderado"),CONCATENATE("R",'Mapa de Riesgos'!$A$66),"")</f>
        <v/>
      </c>
      <c r="W28" s="446"/>
      <c r="X28" s="446" t="str">
        <f>IF(AND('Mapa de Riesgos'!$H$72="Media",'Mapa de Riesgos'!$L$72="Moderado"),CONCATENATE("R",'Mapa de Riesgos'!$A$72),"")</f>
        <v/>
      </c>
      <c r="Y28" s="446"/>
      <c r="Z28" s="446" t="str">
        <f>IF(AND('Mapa de Riesgos'!$H$78="Media",'Mapa de Riesgos'!$L$78="Moderado"),CONCATENATE("R",'Mapa de Riesgos'!$A$78),"")</f>
        <v/>
      </c>
      <c r="AA28" s="447"/>
      <c r="AB28" s="463" t="str">
        <f>IF(AND('Mapa de Riesgos'!$H$66="Media",'Mapa de Riesgos'!$L$66="Mayor"),CONCATENATE("R",'Mapa de Riesgos'!$A$66),"")</f>
        <v/>
      </c>
      <c r="AC28" s="464"/>
      <c r="AD28" s="464" t="str">
        <f>IF(AND('Mapa de Riesgos'!$H$72="Media",'Mapa de Riesgos'!$L$72="Mayor"),CONCATENATE("R",'Mapa de Riesgos'!$A$72),"")</f>
        <v/>
      </c>
      <c r="AE28" s="464"/>
      <c r="AF28" s="464" t="str">
        <f>IF(AND('Mapa de Riesgos'!$H$78="Media",'Mapa de Riesgos'!$L$78="Mayor"),CONCATENATE("R",'Mapa de Riesgos'!$A$78),"")</f>
        <v/>
      </c>
      <c r="AG28" s="465"/>
      <c r="AH28" s="454" t="str">
        <f>IF(AND('Mapa de Riesgos'!$H$66="Media",'Mapa de Riesgos'!$L$66="Catastrófico"),CONCATENATE("R",'Mapa de Riesgos'!$A$66),"")</f>
        <v/>
      </c>
      <c r="AI28" s="455"/>
      <c r="AJ28" s="455" t="str">
        <f>IF(AND('Mapa de Riesgos'!$H$72="Media",'Mapa de Riesgos'!$L$72="Catastrófico"),CONCATENATE("R",'Mapa de Riesgos'!$A$72),"")</f>
        <v/>
      </c>
      <c r="AK28" s="455"/>
      <c r="AL28" s="455" t="str">
        <f>IF(AND('Mapa de Riesgos'!$H$78="Media",'Mapa de Riesgos'!$L$78="Catastrófico"),CONCATENATE("R",'Mapa de Riesgos'!$A$78),"")</f>
        <v/>
      </c>
      <c r="AM28" s="456"/>
      <c r="AN28" s="81"/>
      <c r="AO28" s="506"/>
      <c r="AP28" s="507"/>
      <c r="AQ28" s="507"/>
      <c r="AR28" s="507"/>
      <c r="AS28" s="507"/>
      <c r="AT28" s="508"/>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483"/>
      <c r="C29" s="483"/>
      <c r="D29" s="484"/>
      <c r="E29" s="479"/>
      <c r="F29" s="480"/>
      <c r="G29" s="480"/>
      <c r="H29" s="480"/>
      <c r="I29" s="481"/>
      <c r="J29" s="445"/>
      <c r="K29" s="446"/>
      <c r="L29" s="446"/>
      <c r="M29" s="446"/>
      <c r="N29" s="446"/>
      <c r="O29" s="447"/>
      <c r="P29" s="448"/>
      <c r="Q29" s="449"/>
      <c r="R29" s="449"/>
      <c r="S29" s="449"/>
      <c r="T29" s="449"/>
      <c r="U29" s="450"/>
      <c r="V29" s="448"/>
      <c r="W29" s="449"/>
      <c r="X29" s="449"/>
      <c r="Y29" s="449"/>
      <c r="Z29" s="449"/>
      <c r="AA29" s="450"/>
      <c r="AB29" s="466"/>
      <c r="AC29" s="467"/>
      <c r="AD29" s="467"/>
      <c r="AE29" s="467"/>
      <c r="AF29" s="467"/>
      <c r="AG29" s="468"/>
      <c r="AH29" s="457"/>
      <c r="AI29" s="458"/>
      <c r="AJ29" s="458"/>
      <c r="AK29" s="458"/>
      <c r="AL29" s="458"/>
      <c r="AM29" s="459"/>
      <c r="AN29" s="81"/>
      <c r="AO29" s="509"/>
      <c r="AP29" s="510"/>
      <c r="AQ29" s="510"/>
      <c r="AR29" s="510"/>
      <c r="AS29" s="510"/>
      <c r="AT29" s="51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483"/>
      <c r="C30" s="483"/>
      <c r="D30" s="484"/>
      <c r="E30" s="473" t="s">
        <v>198</v>
      </c>
      <c r="F30" s="474"/>
      <c r="G30" s="474"/>
      <c r="H30" s="474"/>
      <c r="I30" s="474"/>
      <c r="J30" s="442" t="str">
        <f>IF(AND('Mapa de Riesgos'!$H$12="Baja",'Mapa de Riesgos'!$L$12="Leve"),CONCATENATE("R",'Mapa de Riesgos'!$A$12),"")</f>
        <v/>
      </c>
      <c r="K30" s="443"/>
      <c r="L30" s="443" t="str">
        <f>IF(AND('Mapa de Riesgos'!$H$18="Baja",'Mapa de Riesgos'!$L$18="Leve"),CONCATENATE("R",'Mapa de Riesgos'!$A$18),"")</f>
        <v/>
      </c>
      <c r="M30" s="443"/>
      <c r="N30" s="443" t="str">
        <f>IF(AND('Mapa de Riesgos'!$H$24="Baja",'Mapa de Riesgos'!$L$24="Leve"),CONCATENATE("R",'Mapa de Riesgos'!$A$24),"")</f>
        <v/>
      </c>
      <c r="O30" s="444"/>
      <c r="P30" s="452" t="str">
        <f>IF(AND('Mapa de Riesgos'!$H$12="Baja",'Mapa de Riesgos'!$L$12="Menor"),CONCATENATE("R",'Mapa de Riesgos'!$A$12),"")</f>
        <v/>
      </c>
      <c r="Q30" s="452"/>
      <c r="R30" s="452" t="str">
        <f>IF(AND('Mapa de Riesgos'!$H$18="Baja",'Mapa de Riesgos'!$L$18="Menor"),CONCATENATE("R",'Mapa de Riesgos'!$A$18),"")</f>
        <v/>
      </c>
      <c r="S30" s="452"/>
      <c r="T30" s="452" t="str">
        <f>IF(AND('Mapa de Riesgos'!$H$24="Baja",'Mapa de Riesgos'!$L$24="Menor"),CONCATENATE("R",'Mapa de Riesgos'!$A$24),"")</f>
        <v/>
      </c>
      <c r="U30" s="453"/>
      <c r="V30" s="451" t="str">
        <f>IF(AND('Mapa de Riesgos'!$H$12="Baja",'Mapa de Riesgos'!$L$12="Moderado"),CONCATENATE("R",'Mapa de Riesgos'!$A$12),"")</f>
        <v/>
      </c>
      <c r="W30" s="452"/>
      <c r="X30" s="452" t="str">
        <f>IF(AND('Mapa de Riesgos'!$H$18="Baja",'Mapa de Riesgos'!$L$18="Moderado"),CONCATENATE("R",'Mapa de Riesgos'!$A$18),"")</f>
        <v/>
      </c>
      <c r="Y30" s="452"/>
      <c r="Z30" s="452" t="str">
        <f>IF(AND('Mapa de Riesgos'!$H$24="Baja",'Mapa de Riesgos'!$L$24="Moderado"),CONCATENATE("R",'Mapa de Riesgos'!$A$24),"")</f>
        <v/>
      </c>
      <c r="AA30" s="453"/>
      <c r="AB30" s="469" t="str">
        <f>IF(AND('Mapa de Riesgos'!$H$12="Baja",'Mapa de Riesgos'!$L$12="Mayor"),CONCATENATE("R",'Mapa de Riesgos'!$A$12),"")</f>
        <v/>
      </c>
      <c r="AC30" s="470"/>
      <c r="AD30" s="470" t="str">
        <f>IF(AND('Mapa de Riesgos'!$H$18="Baja",'Mapa de Riesgos'!$L$18="Mayor"),CONCATENATE("R",'Mapa de Riesgos'!$A$18),"")</f>
        <v/>
      </c>
      <c r="AE30" s="470"/>
      <c r="AF30" s="470" t="str">
        <f>IF(AND('Mapa de Riesgos'!$H$24="Baja",'Mapa de Riesgos'!$L$24="Mayor"),CONCATENATE("R",'Mapa de Riesgos'!$A$24),"")</f>
        <v/>
      </c>
      <c r="AG30" s="471"/>
      <c r="AH30" s="460" t="str">
        <f>IF(AND('Mapa de Riesgos'!$H$12="Baja",'Mapa de Riesgos'!$L$12="Catastrófico"),CONCATENATE("R",'Mapa de Riesgos'!$A$12),"")</f>
        <v/>
      </c>
      <c r="AI30" s="461"/>
      <c r="AJ30" s="461" t="str">
        <f>IF(AND('Mapa de Riesgos'!$H$18="Baja",'Mapa de Riesgos'!$L$18="Catastrófico"),CONCATENATE("R",'Mapa de Riesgos'!$A$18),"")</f>
        <v/>
      </c>
      <c r="AK30" s="461"/>
      <c r="AL30" s="461" t="str">
        <f>IF(AND('Mapa de Riesgos'!$H$24="Baja",'Mapa de Riesgos'!$L$24="Catastrófico"),CONCATENATE("R",'Mapa de Riesgos'!$A$24),"")</f>
        <v/>
      </c>
      <c r="AM30" s="462"/>
      <c r="AN30" s="81"/>
      <c r="AO30" s="512" t="s">
        <v>199</v>
      </c>
      <c r="AP30" s="513"/>
      <c r="AQ30" s="513"/>
      <c r="AR30" s="513"/>
      <c r="AS30" s="513"/>
      <c r="AT30" s="514"/>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483"/>
      <c r="C31" s="483"/>
      <c r="D31" s="484"/>
      <c r="E31" s="476"/>
      <c r="F31" s="477"/>
      <c r="G31" s="477"/>
      <c r="H31" s="477"/>
      <c r="I31" s="477"/>
      <c r="J31" s="436"/>
      <c r="K31" s="437"/>
      <c r="L31" s="437"/>
      <c r="M31" s="437"/>
      <c r="N31" s="437"/>
      <c r="O31" s="438"/>
      <c r="P31" s="446"/>
      <c r="Q31" s="446"/>
      <c r="R31" s="446"/>
      <c r="S31" s="446"/>
      <c r="T31" s="446"/>
      <c r="U31" s="447"/>
      <c r="V31" s="445"/>
      <c r="W31" s="446"/>
      <c r="X31" s="446"/>
      <c r="Y31" s="446"/>
      <c r="Z31" s="446"/>
      <c r="AA31" s="447"/>
      <c r="AB31" s="463"/>
      <c r="AC31" s="464"/>
      <c r="AD31" s="464"/>
      <c r="AE31" s="464"/>
      <c r="AF31" s="464"/>
      <c r="AG31" s="465"/>
      <c r="AH31" s="454"/>
      <c r="AI31" s="455"/>
      <c r="AJ31" s="455"/>
      <c r="AK31" s="455"/>
      <c r="AL31" s="455"/>
      <c r="AM31" s="456"/>
      <c r="AN31" s="81"/>
      <c r="AO31" s="515"/>
      <c r="AP31" s="516"/>
      <c r="AQ31" s="516"/>
      <c r="AR31" s="516"/>
      <c r="AS31" s="516"/>
      <c r="AT31" s="517"/>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483"/>
      <c r="C32" s="483"/>
      <c r="D32" s="484"/>
      <c r="E32" s="476"/>
      <c r="F32" s="477"/>
      <c r="G32" s="477"/>
      <c r="H32" s="477"/>
      <c r="I32" s="477"/>
      <c r="J32" s="436" t="str">
        <f>IF(AND('Mapa de Riesgos'!$H$30="Baja",'Mapa de Riesgos'!$L$30="Leve"),CONCATENATE("R",'Mapa de Riesgos'!$A$30),"")</f>
        <v/>
      </c>
      <c r="K32" s="437"/>
      <c r="L32" s="437" t="str">
        <f>IF(AND('Mapa de Riesgos'!$H$36="Baja",'Mapa de Riesgos'!$L$36="Leve"),CONCATENATE("R",'Mapa de Riesgos'!$A$36),"")</f>
        <v/>
      </c>
      <c r="M32" s="437"/>
      <c r="N32" s="437" t="str">
        <f>IF(AND('Mapa de Riesgos'!$H$42="Baja",'Mapa de Riesgos'!$L$42="Leve"),CONCATENATE("R",'Mapa de Riesgos'!$A$42),"")</f>
        <v/>
      </c>
      <c r="O32" s="438"/>
      <c r="P32" s="446" t="str">
        <f>IF(AND('Mapa de Riesgos'!$H$30="Baja",'Mapa de Riesgos'!$L$30="Menor"),CONCATENATE("R",'Mapa de Riesgos'!$A$30),"")</f>
        <v/>
      </c>
      <c r="Q32" s="446"/>
      <c r="R32" s="446" t="str">
        <f>IF(AND('Mapa de Riesgos'!$H$36="Baja",'Mapa de Riesgos'!$L$36="Menor"),CONCATENATE("R",'Mapa de Riesgos'!$A$36),"")</f>
        <v/>
      </c>
      <c r="S32" s="446"/>
      <c r="T32" s="446" t="str">
        <f>IF(AND('Mapa de Riesgos'!$H$42="Baja",'Mapa de Riesgos'!$L$42="Menor"),CONCATENATE("R",'Mapa de Riesgos'!$A$42),"")</f>
        <v/>
      </c>
      <c r="U32" s="447"/>
      <c r="V32" s="445" t="str">
        <f>IF(AND('Mapa de Riesgos'!$H$30="Baja",'Mapa de Riesgos'!$L$30="Moderado"),CONCATENATE("R",'Mapa de Riesgos'!$A$30),"")</f>
        <v>R3</v>
      </c>
      <c r="W32" s="446"/>
      <c r="X32" s="446" t="str">
        <f>IF(AND('Mapa de Riesgos'!$H$36="Baja",'Mapa de Riesgos'!$L$36="Moderado"),CONCATENATE("R",'Mapa de Riesgos'!$A$36),"")</f>
        <v/>
      </c>
      <c r="Y32" s="446"/>
      <c r="Z32" s="446" t="str">
        <f>IF(AND('Mapa de Riesgos'!$H$42="Baja",'Mapa de Riesgos'!$L$42="Moderado"),CONCATENATE("R",'Mapa de Riesgos'!$A$42),"")</f>
        <v/>
      </c>
      <c r="AA32" s="447"/>
      <c r="AB32" s="463" t="str">
        <f>IF(AND('Mapa de Riesgos'!$H$30="Baja",'Mapa de Riesgos'!$L$30="Mayor"),CONCATENATE("R",'Mapa de Riesgos'!$A$30),"")</f>
        <v/>
      </c>
      <c r="AC32" s="464"/>
      <c r="AD32" s="464" t="str">
        <f>IF(AND('Mapa de Riesgos'!$H$36="Baja",'Mapa de Riesgos'!$L$36="Mayor"),CONCATENATE("R",'Mapa de Riesgos'!$A$36),"")</f>
        <v/>
      </c>
      <c r="AE32" s="464"/>
      <c r="AF32" s="464" t="str">
        <f>IF(AND('Mapa de Riesgos'!$H$42="Baja",'Mapa de Riesgos'!$L$42="Mayor"),CONCATENATE("R",'Mapa de Riesgos'!$A$42),"")</f>
        <v/>
      </c>
      <c r="AG32" s="465"/>
      <c r="AH32" s="454" t="str">
        <f>IF(AND('Mapa de Riesgos'!$H$30="Baja",'Mapa de Riesgos'!$L$30="Catastrófico"),CONCATENATE("R",'Mapa de Riesgos'!$A$30),"")</f>
        <v/>
      </c>
      <c r="AI32" s="455"/>
      <c r="AJ32" s="455" t="str">
        <f>IF(AND('Mapa de Riesgos'!$H$36="Baja",'Mapa de Riesgos'!$L$36="Catastrófico"),CONCATENATE("R",'Mapa de Riesgos'!$A$36),"")</f>
        <v/>
      </c>
      <c r="AK32" s="455"/>
      <c r="AL32" s="455" t="str">
        <f>IF(AND('Mapa de Riesgos'!$H$42="Baja",'Mapa de Riesgos'!$L$42="Catastrófico"),CONCATENATE("R",'Mapa de Riesgos'!$A$42),"")</f>
        <v/>
      </c>
      <c r="AM32" s="456"/>
      <c r="AN32" s="81"/>
      <c r="AO32" s="515"/>
      <c r="AP32" s="516"/>
      <c r="AQ32" s="516"/>
      <c r="AR32" s="516"/>
      <c r="AS32" s="516"/>
      <c r="AT32" s="517"/>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483"/>
      <c r="C33" s="483"/>
      <c r="D33" s="484"/>
      <c r="E33" s="476"/>
      <c r="F33" s="477"/>
      <c r="G33" s="477"/>
      <c r="H33" s="477"/>
      <c r="I33" s="477"/>
      <c r="J33" s="436"/>
      <c r="K33" s="437"/>
      <c r="L33" s="437"/>
      <c r="M33" s="437"/>
      <c r="N33" s="437"/>
      <c r="O33" s="438"/>
      <c r="P33" s="446"/>
      <c r="Q33" s="446"/>
      <c r="R33" s="446"/>
      <c r="S33" s="446"/>
      <c r="T33" s="446"/>
      <c r="U33" s="447"/>
      <c r="V33" s="445"/>
      <c r="W33" s="446"/>
      <c r="X33" s="446"/>
      <c r="Y33" s="446"/>
      <c r="Z33" s="446"/>
      <c r="AA33" s="447"/>
      <c r="AB33" s="463"/>
      <c r="AC33" s="464"/>
      <c r="AD33" s="464"/>
      <c r="AE33" s="464"/>
      <c r="AF33" s="464"/>
      <c r="AG33" s="465"/>
      <c r="AH33" s="454"/>
      <c r="AI33" s="455"/>
      <c r="AJ33" s="455"/>
      <c r="AK33" s="455"/>
      <c r="AL33" s="455"/>
      <c r="AM33" s="456"/>
      <c r="AN33" s="81"/>
      <c r="AO33" s="515"/>
      <c r="AP33" s="516"/>
      <c r="AQ33" s="516"/>
      <c r="AR33" s="516"/>
      <c r="AS33" s="516"/>
      <c r="AT33" s="517"/>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483"/>
      <c r="C34" s="483"/>
      <c r="D34" s="484"/>
      <c r="E34" s="476"/>
      <c r="F34" s="477"/>
      <c r="G34" s="477"/>
      <c r="H34" s="477"/>
      <c r="I34" s="477"/>
      <c r="J34" s="436" t="str">
        <f>IF(AND('Mapa de Riesgos'!$H$48="Baja",'Mapa de Riesgos'!$L$48="Leve"),CONCATENATE("R",'Mapa de Riesgos'!$A$48),"")</f>
        <v/>
      </c>
      <c r="K34" s="437"/>
      <c r="L34" s="437" t="str">
        <f>IF(AND('Mapa de Riesgos'!$H$54="Baja",'Mapa de Riesgos'!$L$54="Leve"),CONCATENATE("R",'Mapa de Riesgos'!$A$54),"")</f>
        <v/>
      </c>
      <c r="M34" s="437"/>
      <c r="N34" s="437" t="str">
        <f>IF(AND('Mapa de Riesgos'!$H$60="Baja",'Mapa de Riesgos'!$L$60="Leve"),CONCATENATE("R",'Mapa de Riesgos'!$A$60),"")</f>
        <v/>
      </c>
      <c r="O34" s="438"/>
      <c r="P34" s="446" t="str">
        <f>IF(AND('Mapa de Riesgos'!$H$48="Baja",'Mapa de Riesgos'!$L$48="Menor"),CONCATENATE("R",'Mapa de Riesgos'!$A$48),"")</f>
        <v/>
      </c>
      <c r="Q34" s="446"/>
      <c r="R34" s="446" t="str">
        <f>IF(AND('Mapa de Riesgos'!$H$54="Baja",'Mapa de Riesgos'!$L$54="Menor"),CONCATENATE("R",'Mapa de Riesgos'!$A$54),"")</f>
        <v/>
      </c>
      <c r="S34" s="446"/>
      <c r="T34" s="446" t="str">
        <f>IF(AND('Mapa de Riesgos'!$H$60="Baja",'Mapa de Riesgos'!$L$60="Menor"),CONCATENATE("R",'Mapa de Riesgos'!$A$60),"")</f>
        <v/>
      </c>
      <c r="U34" s="447"/>
      <c r="V34" s="445" t="str">
        <f>IF(AND('Mapa de Riesgos'!$H$48="Baja",'Mapa de Riesgos'!$L$48="Moderado"),CONCATENATE("R",'Mapa de Riesgos'!$A$48),"")</f>
        <v/>
      </c>
      <c r="W34" s="446"/>
      <c r="X34" s="446" t="str">
        <f>IF(AND('Mapa de Riesgos'!$H$54="Baja",'Mapa de Riesgos'!$L$54="Moderado"),CONCATENATE("R",'Mapa de Riesgos'!$A$54),"")</f>
        <v/>
      </c>
      <c r="Y34" s="446"/>
      <c r="Z34" s="446" t="str">
        <f>IF(AND('Mapa de Riesgos'!$H$60="Baja",'Mapa de Riesgos'!$L$60="Moderado"),CONCATENATE("R",'Mapa de Riesgos'!$A$60),"")</f>
        <v/>
      </c>
      <c r="AA34" s="447"/>
      <c r="AB34" s="463" t="str">
        <f>IF(AND('Mapa de Riesgos'!$H$48="Baja",'Mapa de Riesgos'!$L$48="Mayor"),CONCATENATE("R",'Mapa de Riesgos'!$A$48),"")</f>
        <v/>
      </c>
      <c r="AC34" s="464"/>
      <c r="AD34" s="464" t="str">
        <f>IF(AND('Mapa de Riesgos'!$H$54="Baja",'Mapa de Riesgos'!$L$54="Mayor"),CONCATENATE("R",'Mapa de Riesgos'!$A$54),"")</f>
        <v/>
      </c>
      <c r="AE34" s="464"/>
      <c r="AF34" s="464" t="str">
        <f>IF(AND('Mapa de Riesgos'!$H$60="Baja",'Mapa de Riesgos'!$L$60="Mayor"),CONCATENATE("R",'Mapa de Riesgos'!$A$60),"")</f>
        <v/>
      </c>
      <c r="AG34" s="465"/>
      <c r="AH34" s="454" t="str">
        <f>IF(AND('Mapa de Riesgos'!$H$48="Baja",'Mapa de Riesgos'!$L$48="Catastrófico"),CONCATENATE("R",'Mapa de Riesgos'!$A$48),"")</f>
        <v/>
      </c>
      <c r="AI34" s="455"/>
      <c r="AJ34" s="455" t="str">
        <f>IF(AND('Mapa de Riesgos'!$H$54="Baja",'Mapa de Riesgos'!$L$54="Catastrófico"),CONCATENATE("R",'Mapa de Riesgos'!$A$54),"")</f>
        <v/>
      </c>
      <c r="AK34" s="455"/>
      <c r="AL34" s="455" t="str">
        <f>IF(AND('Mapa de Riesgos'!$H$60="Baja",'Mapa de Riesgos'!$L$60="Catastrófico"),CONCATENATE("R",'Mapa de Riesgos'!$A$60),"")</f>
        <v/>
      </c>
      <c r="AM34" s="456"/>
      <c r="AN34" s="81"/>
      <c r="AO34" s="515"/>
      <c r="AP34" s="516"/>
      <c r="AQ34" s="516"/>
      <c r="AR34" s="516"/>
      <c r="AS34" s="516"/>
      <c r="AT34" s="517"/>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483"/>
      <c r="C35" s="483"/>
      <c r="D35" s="484"/>
      <c r="E35" s="476"/>
      <c r="F35" s="477"/>
      <c r="G35" s="477"/>
      <c r="H35" s="477"/>
      <c r="I35" s="477"/>
      <c r="J35" s="436"/>
      <c r="K35" s="437"/>
      <c r="L35" s="437"/>
      <c r="M35" s="437"/>
      <c r="N35" s="437"/>
      <c r="O35" s="438"/>
      <c r="P35" s="446"/>
      <c r="Q35" s="446"/>
      <c r="R35" s="446"/>
      <c r="S35" s="446"/>
      <c r="T35" s="446"/>
      <c r="U35" s="447"/>
      <c r="V35" s="445"/>
      <c r="W35" s="446"/>
      <c r="X35" s="446"/>
      <c r="Y35" s="446"/>
      <c r="Z35" s="446"/>
      <c r="AA35" s="447"/>
      <c r="AB35" s="463"/>
      <c r="AC35" s="464"/>
      <c r="AD35" s="464"/>
      <c r="AE35" s="464"/>
      <c r="AF35" s="464"/>
      <c r="AG35" s="465"/>
      <c r="AH35" s="454"/>
      <c r="AI35" s="455"/>
      <c r="AJ35" s="455"/>
      <c r="AK35" s="455"/>
      <c r="AL35" s="455"/>
      <c r="AM35" s="456"/>
      <c r="AN35" s="81"/>
      <c r="AO35" s="515"/>
      <c r="AP35" s="516"/>
      <c r="AQ35" s="516"/>
      <c r="AR35" s="516"/>
      <c r="AS35" s="516"/>
      <c r="AT35" s="517"/>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483"/>
      <c r="C36" s="483"/>
      <c r="D36" s="484"/>
      <c r="E36" s="476"/>
      <c r="F36" s="477"/>
      <c r="G36" s="477"/>
      <c r="H36" s="477"/>
      <c r="I36" s="477"/>
      <c r="J36" s="436" t="str">
        <f>IF(AND('Mapa de Riesgos'!$H$66="Baja",'Mapa de Riesgos'!$L$66="Leve"),CONCATENATE("R",'Mapa de Riesgos'!$A$66),"")</f>
        <v/>
      </c>
      <c r="K36" s="437"/>
      <c r="L36" s="437" t="str">
        <f>IF(AND('Mapa de Riesgos'!$H$72="Baja",'Mapa de Riesgos'!$L$72="Leve"),CONCATENATE("R",'Mapa de Riesgos'!$A$72),"")</f>
        <v/>
      </c>
      <c r="M36" s="437"/>
      <c r="N36" s="437" t="str">
        <f>IF(AND('Mapa de Riesgos'!$H$78="Baja",'Mapa de Riesgos'!$L$78="Leve"),CONCATENATE("R",'Mapa de Riesgos'!$A$78),"")</f>
        <v/>
      </c>
      <c r="O36" s="438"/>
      <c r="P36" s="446" t="str">
        <f>IF(AND('Mapa de Riesgos'!$H$66="Baja",'Mapa de Riesgos'!$L$66="Menor"),CONCATENATE("R",'Mapa de Riesgos'!$A$66),"")</f>
        <v/>
      </c>
      <c r="Q36" s="446"/>
      <c r="R36" s="446" t="str">
        <f>IF(AND('Mapa de Riesgos'!$H$72="Baja",'Mapa de Riesgos'!$L$72="Menor"),CONCATENATE("R",'Mapa de Riesgos'!$A$72),"")</f>
        <v/>
      </c>
      <c r="S36" s="446"/>
      <c r="T36" s="446" t="str">
        <f>IF(AND('Mapa de Riesgos'!$H$78="Baja",'Mapa de Riesgos'!$L$78="Menor"),CONCATENATE("R",'Mapa de Riesgos'!$A$78),"")</f>
        <v/>
      </c>
      <c r="U36" s="447"/>
      <c r="V36" s="445" t="str">
        <f>IF(AND('Mapa de Riesgos'!$H$66="Baja",'Mapa de Riesgos'!$L$66="Moderado"),CONCATENATE("R",'Mapa de Riesgos'!$A$66),"")</f>
        <v/>
      </c>
      <c r="W36" s="446"/>
      <c r="X36" s="446" t="str">
        <f>IF(AND('Mapa de Riesgos'!$H$72="Baja",'Mapa de Riesgos'!$L$72="Moderado"),CONCATENATE("R",'Mapa de Riesgos'!$A$72),"")</f>
        <v/>
      </c>
      <c r="Y36" s="446"/>
      <c r="Z36" s="446" t="str">
        <f>IF(AND('Mapa de Riesgos'!$H$78="Baja",'Mapa de Riesgos'!$L$78="Moderado"),CONCATENATE("R",'Mapa de Riesgos'!$A$78),"")</f>
        <v/>
      </c>
      <c r="AA36" s="447"/>
      <c r="AB36" s="463" t="str">
        <f>IF(AND('Mapa de Riesgos'!$H$66="Baja",'Mapa de Riesgos'!$L$66="Mayor"),CONCATENATE("R",'Mapa de Riesgos'!$A$66),"")</f>
        <v/>
      </c>
      <c r="AC36" s="464"/>
      <c r="AD36" s="464" t="str">
        <f>IF(AND('Mapa de Riesgos'!$H$72="Baja",'Mapa de Riesgos'!$L$72="Mayor"),CONCATENATE("R",'Mapa de Riesgos'!$A$72),"")</f>
        <v/>
      </c>
      <c r="AE36" s="464"/>
      <c r="AF36" s="464" t="str">
        <f>IF(AND('Mapa de Riesgos'!$H$78="Baja",'Mapa de Riesgos'!$L$78="Mayor"),CONCATENATE("R",'Mapa de Riesgos'!$A$78),"")</f>
        <v/>
      </c>
      <c r="AG36" s="465"/>
      <c r="AH36" s="454" t="str">
        <f>IF(AND('Mapa de Riesgos'!$H$66="Baja",'Mapa de Riesgos'!$L$66="Catastrófico"),CONCATENATE("R",'Mapa de Riesgos'!$A$66),"")</f>
        <v/>
      </c>
      <c r="AI36" s="455"/>
      <c r="AJ36" s="455" t="str">
        <f>IF(AND('Mapa de Riesgos'!$H$72="Baja",'Mapa de Riesgos'!$L$72="Catastrófico"),CONCATENATE("R",'Mapa de Riesgos'!$A$72),"")</f>
        <v/>
      </c>
      <c r="AK36" s="455"/>
      <c r="AL36" s="455" t="str">
        <f>IF(AND('Mapa de Riesgos'!$H$78="Baja",'Mapa de Riesgos'!$L$78="Catastrófico"),CONCATENATE("R",'Mapa de Riesgos'!$A$78),"")</f>
        <v/>
      </c>
      <c r="AM36" s="456"/>
      <c r="AN36" s="81"/>
      <c r="AO36" s="515"/>
      <c r="AP36" s="516"/>
      <c r="AQ36" s="516"/>
      <c r="AR36" s="516"/>
      <c r="AS36" s="516"/>
      <c r="AT36" s="517"/>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483"/>
      <c r="C37" s="483"/>
      <c r="D37" s="484"/>
      <c r="E37" s="479"/>
      <c r="F37" s="480"/>
      <c r="G37" s="480"/>
      <c r="H37" s="480"/>
      <c r="I37" s="480"/>
      <c r="J37" s="439"/>
      <c r="K37" s="440"/>
      <c r="L37" s="440"/>
      <c r="M37" s="440"/>
      <c r="N37" s="440"/>
      <c r="O37" s="441"/>
      <c r="P37" s="449"/>
      <c r="Q37" s="449"/>
      <c r="R37" s="449"/>
      <c r="S37" s="449"/>
      <c r="T37" s="449"/>
      <c r="U37" s="450"/>
      <c r="V37" s="448"/>
      <c r="W37" s="449"/>
      <c r="X37" s="449"/>
      <c r="Y37" s="449"/>
      <c r="Z37" s="449"/>
      <c r="AA37" s="450"/>
      <c r="AB37" s="466"/>
      <c r="AC37" s="467"/>
      <c r="AD37" s="467"/>
      <c r="AE37" s="467"/>
      <c r="AF37" s="467"/>
      <c r="AG37" s="468"/>
      <c r="AH37" s="457"/>
      <c r="AI37" s="458"/>
      <c r="AJ37" s="458"/>
      <c r="AK37" s="458"/>
      <c r="AL37" s="458"/>
      <c r="AM37" s="459"/>
      <c r="AN37" s="81"/>
      <c r="AO37" s="518"/>
      <c r="AP37" s="519"/>
      <c r="AQ37" s="519"/>
      <c r="AR37" s="519"/>
      <c r="AS37" s="519"/>
      <c r="AT37" s="520"/>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483"/>
      <c r="C38" s="483"/>
      <c r="D38" s="484"/>
      <c r="E38" s="473" t="s">
        <v>200</v>
      </c>
      <c r="F38" s="474"/>
      <c r="G38" s="474"/>
      <c r="H38" s="474"/>
      <c r="I38" s="475"/>
      <c r="J38" s="442" t="str">
        <f>IF(AND('Mapa de Riesgos'!$H$12="Muy Baja",'Mapa de Riesgos'!$L$12="Leve"),CONCATENATE("R",'Mapa de Riesgos'!$A$12),"")</f>
        <v/>
      </c>
      <c r="K38" s="443"/>
      <c r="L38" s="443" t="str">
        <f>IF(AND('Mapa de Riesgos'!$H$18="Muy Baja",'Mapa de Riesgos'!$L$18="Leve"),CONCATENATE("R",'Mapa de Riesgos'!$A$18),"")</f>
        <v/>
      </c>
      <c r="M38" s="443"/>
      <c r="N38" s="443" t="str">
        <f>IF(AND('Mapa de Riesgos'!$H$24="Muy Baja",'Mapa de Riesgos'!$L$24="Leve"),CONCATENATE("R",'Mapa de Riesgos'!$A$24),"")</f>
        <v/>
      </c>
      <c r="O38" s="444"/>
      <c r="P38" s="442" t="str">
        <f>IF(AND('Mapa de Riesgos'!$H$12="Muy Baja",'Mapa de Riesgos'!$L$12="Menor"),CONCATENATE("R",'Mapa de Riesgos'!$A$12),"")</f>
        <v/>
      </c>
      <c r="Q38" s="443"/>
      <c r="R38" s="443" t="str">
        <f>IF(AND('Mapa de Riesgos'!$H$18="Muy Baja",'Mapa de Riesgos'!$L$18="Menor"),CONCATENATE("R",'Mapa de Riesgos'!$A$18),"")</f>
        <v/>
      </c>
      <c r="S38" s="443"/>
      <c r="T38" s="443" t="str">
        <f>IF(AND('Mapa de Riesgos'!$H$24="Muy Baja",'Mapa de Riesgos'!$L$24="Menor"),CONCATENATE("R",'Mapa de Riesgos'!$A$24),"")</f>
        <v/>
      </c>
      <c r="U38" s="444"/>
      <c r="V38" s="451" t="str">
        <f>IF(AND('Mapa de Riesgos'!$H$12="Muy Baja",'Mapa de Riesgos'!$L$12="Moderado"),CONCATENATE("R",'Mapa de Riesgos'!$A$12),"")</f>
        <v>R1</v>
      </c>
      <c r="W38" s="452"/>
      <c r="X38" s="452" t="str">
        <f>IF(AND('Mapa de Riesgos'!$H$18="Muy Baja",'Mapa de Riesgos'!$L$18="Moderado"),CONCATENATE("R",'Mapa de Riesgos'!$A$18),"")</f>
        <v/>
      </c>
      <c r="Y38" s="452"/>
      <c r="Z38" s="452" t="str">
        <f>IF(AND('Mapa de Riesgos'!$H$24="Muy Baja",'Mapa de Riesgos'!$L$24="Moderado"),CONCATENATE("R",'Mapa de Riesgos'!$A$24),"")</f>
        <v/>
      </c>
      <c r="AA38" s="453"/>
      <c r="AB38" s="469" t="str">
        <f>IF(AND('Mapa de Riesgos'!$H$12="Muy Baja",'Mapa de Riesgos'!$L$12="Mayor"),CONCATENATE("R",'Mapa de Riesgos'!$A$12),"")</f>
        <v/>
      </c>
      <c r="AC38" s="470"/>
      <c r="AD38" s="470" t="str">
        <f>IF(AND('Mapa de Riesgos'!$H$18="Muy Baja",'Mapa de Riesgos'!$L$18="Mayor"),CONCATENATE("R",'Mapa de Riesgos'!$A$18),"")</f>
        <v/>
      </c>
      <c r="AE38" s="470"/>
      <c r="AF38" s="470" t="str">
        <f>IF(AND('Mapa de Riesgos'!$H$24="Muy Baja",'Mapa de Riesgos'!$L$24="Mayor"),CONCATENATE("R",'Mapa de Riesgos'!$A$24),"")</f>
        <v/>
      </c>
      <c r="AG38" s="471"/>
      <c r="AH38" s="460" t="str">
        <f>IF(AND('Mapa de Riesgos'!$H$12="Muy Baja",'Mapa de Riesgos'!$L$12="Catastrófico"),CONCATENATE("R",'Mapa de Riesgos'!$A$12),"")</f>
        <v/>
      </c>
      <c r="AI38" s="461"/>
      <c r="AJ38" s="461" t="str">
        <f>IF(AND('Mapa de Riesgos'!$H$18="Muy Baja",'Mapa de Riesgos'!$L$18="Catastrófico"),CONCATENATE("R",'Mapa de Riesgos'!$A$18),"")</f>
        <v/>
      </c>
      <c r="AK38" s="461"/>
      <c r="AL38" s="461" t="str">
        <f>IF(AND('Mapa de Riesgos'!$H$24="Muy Baja",'Mapa de Riesgos'!$L$24="Catastrófico"),CONCATENATE("R",'Mapa de Riesgos'!$A$24),"")</f>
        <v/>
      </c>
      <c r="AM38" s="462"/>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483"/>
      <c r="C39" s="483"/>
      <c r="D39" s="484"/>
      <c r="E39" s="476"/>
      <c r="F39" s="477"/>
      <c r="G39" s="477"/>
      <c r="H39" s="477"/>
      <c r="I39" s="478"/>
      <c r="J39" s="436"/>
      <c r="K39" s="437"/>
      <c r="L39" s="437"/>
      <c r="M39" s="437"/>
      <c r="N39" s="437"/>
      <c r="O39" s="438"/>
      <c r="P39" s="436"/>
      <c r="Q39" s="437"/>
      <c r="R39" s="437"/>
      <c r="S39" s="437"/>
      <c r="T39" s="437"/>
      <c r="U39" s="438"/>
      <c r="V39" s="445"/>
      <c r="W39" s="446"/>
      <c r="X39" s="446"/>
      <c r="Y39" s="446"/>
      <c r="Z39" s="446"/>
      <c r="AA39" s="447"/>
      <c r="AB39" s="463"/>
      <c r="AC39" s="464"/>
      <c r="AD39" s="464"/>
      <c r="AE39" s="464"/>
      <c r="AF39" s="464"/>
      <c r="AG39" s="465"/>
      <c r="AH39" s="454"/>
      <c r="AI39" s="455"/>
      <c r="AJ39" s="455"/>
      <c r="AK39" s="455"/>
      <c r="AL39" s="455"/>
      <c r="AM39" s="456"/>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483"/>
      <c r="C40" s="483"/>
      <c r="D40" s="484"/>
      <c r="E40" s="476"/>
      <c r="F40" s="477"/>
      <c r="G40" s="477"/>
      <c r="H40" s="477"/>
      <c r="I40" s="478"/>
      <c r="J40" s="436" t="str">
        <f>IF(AND('Mapa de Riesgos'!$H$30="Muy Baja",'Mapa de Riesgos'!$L$30="Leve"),CONCATENATE("R",'Mapa de Riesgos'!$A$30),"")</f>
        <v/>
      </c>
      <c r="K40" s="437"/>
      <c r="L40" s="437" t="str">
        <f>IF(AND('Mapa de Riesgos'!$H$36="Muy Baja",'Mapa de Riesgos'!$L$36="Leve"),CONCATENATE("R",'Mapa de Riesgos'!$A$36),"")</f>
        <v/>
      </c>
      <c r="M40" s="437"/>
      <c r="N40" s="437" t="str">
        <f>IF(AND('Mapa de Riesgos'!$H$42="Muy Baja",'Mapa de Riesgos'!$L$42="Leve"),CONCATENATE("R",'Mapa de Riesgos'!$A$42),"")</f>
        <v/>
      </c>
      <c r="O40" s="438"/>
      <c r="P40" s="436" t="str">
        <f>IF(AND('Mapa de Riesgos'!$H$30="Muy Baja",'Mapa de Riesgos'!$L$30="Menor"),CONCATENATE("R",'Mapa de Riesgos'!$A$30),"")</f>
        <v/>
      </c>
      <c r="Q40" s="437"/>
      <c r="R40" s="437" t="str">
        <f>IF(AND('Mapa de Riesgos'!$H$36="Muy Baja",'Mapa de Riesgos'!$L$36="Menor"),CONCATENATE("R",'Mapa de Riesgos'!$A$36),"")</f>
        <v/>
      </c>
      <c r="S40" s="437"/>
      <c r="T40" s="437" t="str">
        <f>IF(AND('Mapa de Riesgos'!$H$42="Muy Baja",'Mapa de Riesgos'!$L$42="Menor"),CONCATENATE("R",'Mapa de Riesgos'!$A$42),"")</f>
        <v/>
      </c>
      <c r="U40" s="438"/>
      <c r="V40" s="445" t="str">
        <f>IF(AND('Mapa de Riesgos'!$H$30="Muy Baja",'Mapa de Riesgos'!$L$30="Moderado"),CONCATENATE("R",'Mapa de Riesgos'!$A$30),"")</f>
        <v/>
      </c>
      <c r="W40" s="446"/>
      <c r="X40" s="446" t="str">
        <f>IF(AND('Mapa de Riesgos'!$H$36="Muy Baja",'Mapa de Riesgos'!$L$36="Moderado"),CONCATENATE("R",'Mapa de Riesgos'!$A$36),"")</f>
        <v/>
      </c>
      <c r="Y40" s="446"/>
      <c r="Z40" s="446" t="str">
        <f>IF(AND('Mapa de Riesgos'!$H$42="Muy Baja",'Mapa de Riesgos'!$L$42="Moderado"),CONCATENATE("R",'Mapa de Riesgos'!$A$42),"")</f>
        <v/>
      </c>
      <c r="AA40" s="447"/>
      <c r="AB40" s="463" t="str">
        <f>IF(AND('Mapa de Riesgos'!$H$30="Muy Baja",'Mapa de Riesgos'!$L$30="Mayor"),CONCATENATE("R",'Mapa de Riesgos'!$A$30),"")</f>
        <v/>
      </c>
      <c r="AC40" s="464"/>
      <c r="AD40" s="464" t="str">
        <f>IF(AND('Mapa de Riesgos'!$H$36="Muy Baja",'Mapa de Riesgos'!$L$36="Mayor"),CONCATENATE("R",'Mapa de Riesgos'!$A$36),"")</f>
        <v/>
      </c>
      <c r="AE40" s="464"/>
      <c r="AF40" s="464" t="str">
        <f>IF(AND('Mapa de Riesgos'!$H$42="Muy Baja",'Mapa de Riesgos'!$L$42="Mayor"),CONCATENATE("R",'Mapa de Riesgos'!$A$42),"")</f>
        <v/>
      </c>
      <c r="AG40" s="465"/>
      <c r="AH40" s="454" t="str">
        <f>IF(AND('Mapa de Riesgos'!$H$30="Muy Baja",'Mapa de Riesgos'!$L$30="Catastrófico"),CONCATENATE("R",'Mapa de Riesgos'!$A$30),"")</f>
        <v/>
      </c>
      <c r="AI40" s="455"/>
      <c r="AJ40" s="455" t="str">
        <f>IF(AND('Mapa de Riesgos'!$H$36="Muy Baja",'Mapa de Riesgos'!$L$36="Catastrófico"),CONCATENATE("R",'Mapa de Riesgos'!$A$36),"")</f>
        <v/>
      </c>
      <c r="AK40" s="455"/>
      <c r="AL40" s="455" t="str">
        <f>IF(AND('Mapa de Riesgos'!$H$42="Muy Baja",'Mapa de Riesgos'!$L$42="Catastrófico"),CONCATENATE("R",'Mapa de Riesgos'!$A$42),"")</f>
        <v/>
      </c>
      <c r="AM40" s="456"/>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483"/>
      <c r="C41" s="483"/>
      <c r="D41" s="484"/>
      <c r="E41" s="476"/>
      <c r="F41" s="477"/>
      <c r="G41" s="477"/>
      <c r="H41" s="477"/>
      <c r="I41" s="478"/>
      <c r="J41" s="436"/>
      <c r="K41" s="437"/>
      <c r="L41" s="437"/>
      <c r="M41" s="437"/>
      <c r="N41" s="437"/>
      <c r="O41" s="438"/>
      <c r="P41" s="436"/>
      <c r="Q41" s="437"/>
      <c r="R41" s="437"/>
      <c r="S41" s="437"/>
      <c r="T41" s="437"/>
      <c r="U41" s="438"/>
      <c r="V41" s="445"/>
      <c r="W41" s="446"/>
      <c r="X41" s="446"/>
      <c r="Y41" s="446"/>
      <c r="Z41" s="446"/>
      <c r="AA41" s="447"/>
      <c r="AB41" s="463"/>
      <c r="AC41" s="464"/>
      <c r="AD41" s="464"/>
      <c r="AE41" s="464"/>
      <c r="AF41" s="464"/>
      <c r="AG41" s="465"/>
      <c r="AH41" s="454"/>
      <c r="AI41" s="455"/>
      <c r="AJ41" s="455"/>
      <c r="AK41" s="455"/>
      <c r="AL41" s="455"/>
      <c r="AM41" s="456"/>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483"/>
      <c r="C42" s="483"/>
      <c r="D42" s="484"/>
      <c r="E42" s="476"/>
      <c r="F42" s="477"/>
      <c r="G42" s="477"/>
      <c r="H42" s="477"/>
      <c r="I42" s="478"/>
      <c r="J42" s="436" t="str">
        <f>IF(AND('Mapa de Riesgos'!$H$48="Muy Baja",'Mapa de Riesgos'!$L$48="Leve"),CONCATENATE("R",'Mapa de Riesgos'!$A$48),"")</f>
        <v/>
      </c>
      <c r="K42" s="437"/>
      <c r="L42" s="437" t="str">
        <f>IF(AND('Mapa de Riesgos'!$H$54="Muy Baja",'Mapa de Riesgos'!$L$54="Leve"),CONCATENATE("R",'Mapa de Riesgos'!$A$54),"")</f>
        <v/>
      </c>
      <c r="M42" s="437"/>
      <c r="N42" s="437" t="str">
        <f>IF(AND('Mapa de Riesgos'!$H$60="Muy Baja",'Mapa de Riesgos'!$L$60="Leve"),CONCATENATE("R",'Mapa de Riesgos'!$A$60),"")</f>
        <v/>
      </c>
      <c r="O42" s="438"/>
      <c r="P42" s="436" t="str">
        <f>IF(AND('Mapa de Riesgos'!$H$48="Muy Baja",'Mapa de Riesgos'!$L$48="Menor"),CONCATENATE("R",'Mapa de Riesgos'!$A$48),"")</f>
        <v/>
      </c>
      <c r="Q42" s="437"/>
      <c r="R42" s="437" t="str">
        <f>IF(AND('Mapa de Riesgos'!$H$54="Muy Baja",'Mapa de Riesgos'!$L$54="Menor"),CONCATENATE("R",'Mapa de Riesgos'!$A$54),"")</f>
        <v/>
      </c>
      <c r="S42" s="437"/>
      <c r="T42" s="437" t="str">
        <f>IF(AND('Mapa de Riesgos'!$H$60="Muy Baja",'Mapa de Riesgos'!$L$60="Menor"),CONCATENATE("R",'Mapa de Riesgos'!$A$60),"")</f>
        <v/>
      </c>
      <c r="U42" s="438"/>
      <c r="V42" s="445" t="str">
        <f>IF(AND('Mapa de Riesgos'!$H$48="Muy Baja",'Mapa de Riesgos'!$L$48="Moderado"),CONCATENATE("R",'Mapa de Riesgos'!$A$48),"")</f>
        <v/>
      </c>
      <c r="W42" s="446"/>
      <c r="X42" s="446" t="str">
        <f>IF(AND('Mapa de Riesgos'!$H$54="Muy Baja",'Mapa de Riesgos'!$L$54="Moderado"),CONCATENATE("R",'Mapa de Riesgos'!$A$54),"")</f>
        <v/>
      </c>
      <c r="Y42" s="446"/>
      <c r="Z42" s="446" t="str">
        <f>IF(AND('Mapa de Riesgos'!$H$60="Muy Baja",'Mapa de Riesgos'!$L$60="Moderado"),CONCATENATE("R",'Mapa de Riesgos'!$A$60),"")</f>
        <v/>
      </c>
      <c r="AA42" s="447"/>
      <c r="AB42" s="463" t="str">
        <f>IF(AND('Mapa de Riesgos'!$H$48="Muy Baja",'Mapa de Riesgos'!$L$48="Mayor"),CONCATENATE("R",'Mapa de Riesgos'!$A$48),"")</f>
        <v/>
      </c>
      <c r="AC42" s="464"/>
      <c r="AD42" s="464" t="str">
        <f>IF(AND('Mapa de Riesgos'!$H$54="Muy Baja",'Mapa de Riesgos'!$L$54="Mayor"),CONCATENATE("R",'Mapa de Riesgos'!$A$54),"")</f>
        <v/>
      </c>
      <c r="AE42" s="464"/>
      <c r="AF42" s="464" t="str">
        <f>IF(AND('Mapa de Riesgos'!$H$60="Muy Baja",'Mapa de Riesgos'!$L$60="Mayor"),CONCATENATE("R",'Mapa de Riesgos'!$A$60),"")</f>
        <v/>
      </c>
      <c r="AG42" s="465"/>
      <c r="AH42" s="454" t="str">
        <f>IF(AND('Mapa de Riesgos'!$H$48="Muy Baja",'Mapa de Riesgos'!$L$48="Catastrófico"),CONCATENATE("R",'Mapa de Riesgos'!$A$48),"")</f>
        <v/>
      </c>
      <c r="AI42" s="455"/>
      <c r="AJ42" s="455" t="str">
        <f>IF(AND('Mapa de Riesgos'!$H$54="Muy Baja",'Mapa de Riesgos'!$L$54="Catastrófico"),CONCATENATE("R",'Mapa de Riesgos'!$A$54),"")</f>
        <v/>
      </c>
      <c r="AK42" s="455"/>
      <c r="AL42" s="455" t="str">
        <f>IF(AND('Mapa de Riesgos'!$H$60="Muy Baja",'Mapa de Riesgos'!$L$60="Catastrófico"),CONCATENATE("R",'Mapa de Riesgos'!$A$60),"")</f>
        <v/>
      </c>
      <c r="AM42" s="456"/>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483"/>
      <c r="C43" s="483"/>
      <c r="D43" s="484"/>
      <c r="E43" s="476"/>
      <c r="F43" s="477"/>
      <c r="G43" s="477"/>
      <c r="H43" s="477"/>
      <c r="I43" s="478"/>
      <c r="J43" s="436"/>
      <c r="K43" s="437"/>
      <c r="L43" s="437"/>
      <c r="M43" s="437"/>
      <c r="N43" s="437"/>
      <c r="O43" s="438"/>
      <c r="P43" s="436"/>
      <c r="Q43" s="437"/>
      <c r="R43" s="437"/>
      <c r="S43" s="437"/>
      <c r="T43" s="437"/>
      <c r="U43" s="438"/>
      <c r="V43" s="445"/>
      <c r="W43" s="446"/>
      <c r="X43" s="446"/>
      <c r="Y43" s="446"/>
      <c r="Z43" s="446"/>
      <c r="AA43" s="447"/>
      <c r="AB43" s="463"/>
      <c r="AC43" s="464"/>
      <c r="AD43" s="464"/>
      <c r="AE43" s="464"/>
      <c r="AF43" s="464"/>
      <c r="AG43" s="465"/>
      <c r="AH43" s="454"/>
      <c r="AI43" s="455"/>
      <c r="AJ43" s="455"/>
      <c r="AK43" s="455"/>
      <c r="AL43" s="455"/>
      <c r="AM43" s="456"/>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483"/>
      <c r="C44" s="483"/>
      <c r="D44" s="484"/>
      <c r="E44" s="476"/>
      <c r="F44" s="477"/>
      <c r="G44" s="477"/>
      <c r="H44" s="477"/>
      <c r="I44" s="478"/>
      <c r="J44" s="436" t="str">
        <f>IF(AND('Mapa de Riesgos'!$H$66="Muy Baja",'Mapa de Riesgos'!$L$66="Leve"),CONCATENATE("R",'Mapa de Riesgos'!$A$66),"")</f>
        <v/>
      </c>
      <c r="K44" s="437"/>
      <c r="L44" s="437" t="str">
        <f>IF(AND('Mapa de Riesgos'!$H$72="Muy Baja",'Mapa de Riesgos'!$L$72="Leve"),CONCATENATE("R",'Mapa de Riesgos'!$A$72),"")</f>
        <v/>
      </c>
      <c r="M44" s="437"/>
      <c r="N44" s="437" t="str">
        <f>IF(AND('Mapa de Riesgos'!$H$78="Muy Baja",'Mapa de Riesgos'!$L$78="Leve"),CONCATENATE("R",'Mapa de Riesgos'!$A$78),"")</f>
        <v/>
      </c>
      <c r="O44" s="438"/>
      <c r="P44" s="436" t="str">
        <f>IF(AND('Mapa de Riesgos'!$H$66="Muy Baja",'Mapa de Riesgos'!$L$66="Menor"),CONCATENATE("R",'Mapa de Riesgos'!$A$66),"")</f>
        <v/>
      </c>
      <c r="Q44" s="437"/>
      <c r="R44" s="437" t="str">
        <f>IF(AND('Mapa de Riesgos'!$H$72="Muy Baja",'Mapa de Riesgos'!$L$72="Menor"),CONCATENATE("R",'Mapa de Riesgos'!$A$72),"")</f>
        <v/>
      </c>
      <c r="S44" s="437"/>
      <c r="T44" s="437" t="str">
        <f>IF(AND('Mapa de Riesgos'!$H$78="Muy Baja",'Mapa de Riesgos'!$L$78="Menor"),CONCATENATE("R",'Mapa de Riesgos'!$A$78),"")</f>
        <v/>
      </c>
      <c r="U44" s="438"/>
      <c r="V44" s="445" t="str">
        <f>IF(AND('Mapa de Riesgos'!$H$66="Muy Baja",'Mapa de Riesgos'!$L$66="Moderado"),CONCATENATE("R",'Mapa de Riesgos'!$A$66),"")</f>
        <v/>
      </c>
      <c r="W44" s="446"/>
      <c r="X44" s="446" t="str">
        <f>IF(AND('Mapa de Riesgos'!$H$72="Muy Baja",'Mapa de Riesgos'!$L$72="Moderado"),CONCATENATE("R",'Mapa de Riesgos'!$A$72),"")</f>
        <v/>
      </c>
      <c r="Y44" s="446"/>
      <c r="Z44" s="446" t="str">
        <f>IF(AND('Mapa de Riesgos'!$H$78="Muy Baja",'Mapa de Riesgos'!$L$78="Moderado"),CONCATENATE("R",'Mapa de Riesgos'!$A$78),"")</f>
        <v/>
      </c>
      <c r="AA44" s="447"/>
      <c r="AB44" s="463" t="str">
        <f>IF(AND('Mapa de Riesgos'!$H$66="Muy Baja",'Mapa de Riesgos'!$L$66="Mayor"),CONCATENATE("R",'Mapa de Riesgos'!$A$66),"")</f>
        <v/>
      </c>
      <c r="AC44" s="464"/>
      <c r="AD44" s="464" t="str">
        <f>IF(AND('Mapa de Riesgos'!$H$72="Muy Baja",'Mapa de Riesgos'!$L$72="Mayor"),CONCATENATE("R",'Mapa de Riesgos'!$A$72),"")</f>
        <v/>
      </c>
      <c r="AE44" s="464"/>
      <c r="AF44" s="464" t="str">
        <f>IF(AND('Mapa de Riesgos'!$H$78="Muy Baja",'Mapa de Riesgos'!$L$78="Mayor"),CONCATENATE("R",'Mapa de Riesgos'!$A$78),"")</f>
        <v/>
      </c>
      <c r="AG44" s="465"/>
      <c r="AH44" s="454" t="str">
        <f>IF(AND('Mapa de Riesgos'!$H$66="Muy Baja",'Mapa de Riesgos'!$L$66="Catastrófico"),CONCATENATE("R",'Mapa de Riesgos'!$A$66),"")</f>
        <v/>
      </c>
      <c r="AI44" s="455"/>
      <c r="AJ44" s="455" t="str">
        <f>IF(AND('Mapa de Riesgos'!$H$72="Muy Baja",'Mapa de Riesgos'!$L$72="Catastrófico"),CONCATENATE("R",'Mapa de Riesgos'!$A$72),"")</f>
        <v/>
      </c>
      <c r="AK44" s="455"/>
      <c r="AL44" s="455" t="str">
        <f>IF(AND('Mapa de Riesgos'!$H$78="Muy Baja",'Mapa de Riesgos'!$L$78="Catastrófico"),CONCATENATE("R",'Mapa de Riesgos'!$A$78),"")</f>
        <v/>
      </c>
      <c r="AM44" s="456"/>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483"/>
      <c r="C45" s="483"/>
      <c r="D45" s="484"/>
      <c r="E45" s="479"/>
      <c r="F45" s="480"/>
      <c r="G45" s="480"/>
      <c r="H45" s="480"/>
      <c r="I45" s="481"/>
      <c r="J45" s="439"/>
      <c r="K45" s="440"/>
      <c r="L45" s="440"/>
      <c r="M45" s="440"/>
      <c r="N45" s="440"/>
      <c r="O45" s="441"/>
      <c r="P45" s="439"/>
      <c r="Q45" s="440"/>
      <c r="R45" s="440"/>
      <c r="S45" s="440"/>
      <c r="T45" s="440"/>
      <c r="U45" s="441"/>
      <c r="V45" s="448"/>
      <c r="W45" s="449"/>
      <c r="X45" s="449"/>
      <c r="Y45" s="449"/>
      <c r="Z45" s="449"/>
      <c r="AA45" s="450"/>
      <c r="AB45" s="466"/>
      <c r="AC45" s="467"/>
      <c r="AD45" s="467"/>
      <c r="AE45" s="467"/>
      <c r="AF45" s="467"/>
      <c r="AG45" s="468"/>
      <c r="AH45" s="457"/>
      <c r="AI45" s="458"/>
      <c r="AJ45" s="458"/>
      <c r="AK45" s="458"/>
      <c r="AL45" s="458"/>
      <c r="AM45" s="459"/>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473" t="s">
        <v>201</v>
      </c>
      <c r="K46" s="474"/>
      <c r="L46" s="474"/>
      <c r="M46" s="474"/>
      <c r="N46" s="474"/>
      <c r="O46" s="475"/>
      <c r="P46" s="473" t="s">
        <v>202</v>
      </c>
      <c r="Q46" s="474"/>
      <c r="R46" s="474"/>
      <c r="S46" s="474"/>
      <c r="T46" s="474"/>
      <c r="U46" s="475"/>
      <c r="V46" s="473" t="s">
        <v>203</v>
      </c>
      <c r="W46" s="474"/>
      <c r="X46" s="474"/>
      <c r="Y46" s="474"/>
      <c r="Z46" s="474"/>
      <c r="AA46" s="475"/>
      <c r="AB46" s="473" t="s">
        <v>204</v>
      </c>
      <c r="AC46" s="482"/>
      <c r="AD46" s="474"/>
      <c r="AE46" s="474"/>
      <c r="AF46" s="474"/>
      <c r="AG46" s="475"/>
      <c r="AH46" s="473" t="s">
        <v>205</v>
      </c>
      <c r="AI46" s="474"/>
      <c r="AJ46" s="474"/>
      <c r="AK46" s="474"/>
      <c r="AL46" s="474"/>
      <c r="AM46" s="475"/>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476"/>
      <c r="K47" s="477"/>
      <c r="L47" s="477"/>
      <c r="M47" s="477"/>
      <c r="N47" s="477"/>
      <c r="O47" s="478"/>
      <c r="P47" s="476"/>
      <c r="Q47" s="477"/>
      <c r="R47" s="477"/>
      <c r="S47" s="477"/>
      <c r="T47" s="477"/>
      <c r="U47" s="478"/>
      <c r="V47" s="476"/>
      <c r="W47" s="477"/>
      <c r="X47" s="477"/>
      <c r="Y47" s="477"/>
      <c r="Z47" s="477"/>
      <c r="AA47" s="478"/>
      <c r="AB47" s="476"/>
      <c r="AC47" s="477"/>
      <c r="AD47" s="477"/>
      <c r="AE47" s="477"/>
      <c r="AF47" s="477"/>
      <c r="AG47" s="478"/>
      <c r="AH47" s="476"/>
      <c r="AI47" s="477"/>
      <c r="AJ47" s="477"/>
      <c r="AK47" s="477"/>
      <c r="AL47" s="477"/>
      <c r="AM47" s="478"/>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476"/>
      <c r="K48" s="477"/>
      <c r="L48" s="477"/>
      <c r="M48" s="477"/>
      <c r="N48" s="477"/>
      <c r="O48" s="478"/>
      <c r="P48" s="476"/>
      <c r="Q48" s="477"/>
      <c r="R48" s="477"/>
      <c r="S48" s="477"/>
      <c r="T48" s="477"/>
      <c r="U48" s="478"/>
      <c r="V48" s="476"/>
      <c r="W48" s="477"/>
      <c r="X48" s="477"/>
      <c r="Y48" s="477"/>
      <c r="Z48" s="477"/>
      <c r="AA48" s="478"/>
      <c r="AB48" s="476"/>
      <c r="AC48" s="477"/>
      <c r="AD48" s="477"/>
      <c r="AE48" s="477"/>
      <c r="AF48" s="477"/>
      <c r="AG48" s="478"/>
      <c r="AH48" s="476"/>
      <c r="AI48" s="477"/>
      <c r="AJ48" s="477"/>
      <c r="AK48" s="477"/>
      <c r="AL48" s="477"/>
      <c r="AM48" s="478"/>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476"/>
      <c r="K49" s="477"/>
      <c r="L49" s="477"/>
      <c r="M49" s="477"/>
      <c r="N49" s="477"/>
      <c r="O49" s="478"/>
      <c r="P49" s="476"/>
      <c r="Q49" s="477"/>
      <c r="R49" s="477"/>
      <c r="S49" s="477"/>
      <c r="T49" s="477"/>
      <c r="U49" s="478"/>
      <c r="V49" s="476"/>
      <c r="W49" s="477"/>
      <c r="X49" s="477"/>
      <c r="Y49" s="477"/>
      <c r="Z49" s="477"/>
      <c r="AA49" s="478"/>
      <c r="AB49" s="476"/>
      <c r="AC49" s="477"/>
      <c r="AD49" s="477"/>
      <c r="AE49" s="477"/>
      <c r="AF49" s="477"/>
      <c r="AG49" s="478"/>
      <c r="AH49" s="476"/>
      <c r="AI49" s="477"/>
      <c r="AJ49" s="477"/>
      <c r="AK49" s="477"/>
      <c r="AL49" s="477"/>
      <c r="AM49" s="478"/>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476"/>
      <c r="K50" s="477"/>
      <c r="L50" s="477"/>
      <c r="M50" s="477"/>
      <c r="N50" s="477"/>
      <c r="O50" s="478"/>
      <c r="P50" s="476"/>
      <c r="Q50" s="477"/>
      <c r="R50" s="477"/>
      <c r="S50" s="477"/>
      <c r="T50" s="477"/>
      <c r="U50" s="478"/>
      <c r="V50" s="476"/>
      <c r="W50" s="477"/>
      <c r="X50" s="477"/>
      <c r="Y50" s="477"/>
      <c r="Z50" s="477"/>
      <c r="AA50" s="478"/>
      <c r="AB50" s="476"/>
      <c r="AC50" s="477"/>
      <c r="AD50" s="477"/>
      <c r="AE50" s="477"/>
      <c r="AF50" s="477"/>
      <c r="AG50" s="478"/>
      <c r="AH50" s="476"/>
      <c r="AI50" s="477"/>
      <c r="AJ50" s="477"/>
      <c r="AK50" s="477"/>
      <c r="AL50" s="477"/>
      <c r="AM50" s="478"/>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479"/>
      <c r="K51" s="480"/>
      <c r="L51" s="480"/>
      <c r="M51" s="480"/>
      <c r="N51" s="480"/>
      <c r="O51" s="481"/>
      <c r="P51" s="479"/>
      <c r="Q51" s="480"/>
      <c r="R51" s="480"/>
      <c r="S51" s="480"/>
      <c r="T51" s="480"/>
      <c r="U51" s="481"/>
      <c r="V51" s="479"/>
      <c r="W51" s="480"/>
      <c r="X51" s="480"/>
      <c r="Y51" s="480"/>
      <c r="Z51" s="480"/>
      <c r="AA51" s="481"/>
      <c r="AB51" s="479"/>
      <c r="AC51" s="480"/>
      <c r="AD51" s="480"/>
      <c r="AE51" s="480"/>
      <c r="AF51" s="480"/>
      <c r="AG51" s="481"/>
      <c r="AH51" s="479"/>
      <c r="AI51" s="480"/>
      <c r="AJ51" s="480"/>
      <c r="AK51" s="480"/>
      <c r="AL51" s="480"/>
      <c r="AM51" s="4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V39" sqref="V39"/>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550" t="s">
        <v>206</v>
      </c>
      <c r="C2" s="551"/>
      <c r="D2" s="551"/>
      <c r="E2" s="551"/>
      <c r="F2" s="551"/>
      <c r="G2" s="551"/>
      <c r="H2" s="551"/>
      <c r="I2" s="551"/>
      <c r="J2" s="472" t="s">
        <v>23</v>
      </c>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551"/>
      <c r="C3" s="551"/>
      <c r="D3" s="551"/>
      <c r="E3" s="551"/>
      <c r="F3" s="551"/>
      <c r="G3" s="551"/>
      <c r="H3" s="551"/>
      <c r="I3" s="551"/>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551"/>
      <c r="C4" s="551"/>
      <c r="D4" s="551"/>
      <c r="E4" s="551"/>
      <c r="F4" s="551"/>
      <c r="G4" s="551"/>
      <c r="H4" s="551"/>
      <c r="I4" s="551"/>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483" t="s">
        <v>191</v>
      </c>
      <c r="C6" s="483"/>
      <c r="D6" s="484"/>
      <c r="E6" s="521" t="s">
        <v>192</v>
      </c>
      <c r="F6" s="522"/>
      <c r="G6" s="522"/>
      <c r="H6" s="522"/>
      <c r="I6" s="523"/>
      <c r="J6" s="44" t="str">
        <f>IF(AND('Mapa de Riesgos'!$Y$12="Muy Alta",'Mapa de Riesgos'!$AA$12="Leve"),CONCATENATE("R1C",'Mapa de Riesgos'!$O$12),"")</f>
        <v/>
      </c>
      <c r="K6" s="45" t="str">
        <f>IF(AND('Mapa de Riesgos'!$Y$13="Muy Alta",'Mapa de Riesgos'!$AA$13="Leve"),CONCATENATE("R1C",'Mapa de Riesgos'!$O$13),"")</f>
        <v/>
      </c>
      <c r="L6" s="45" t="str">
        <f>IF(AND('Mapa de Riesgos'!$Y$14="Muy Alta",'Mapa de Riesgos'!$AA$14="Leve"),CONCATENATE("R1C",'Mapa de Riesgos'!$O$14),"")</f>
        <v/>
      </c>
      <c r="M6" s="45" t="str">
        <f>IF(AND('Mapa de Riesgos'!$Y$15="Muy Alta",'Mapa de Riesgos'!$AA$15="Leve"),CONCATENATE("R1C",'Mapa de Riesgos'!$O$15),"")</f>
        <v/>
      </c>
      <c r="N6" s="45" t="str">
        <f>IF(AND('Mapa de Riesgos'!$Y$16="Muy Alta",'Mapa de Riesgos'!$AA$16="Leve"),CONCATENATE("R1C",'Mapa de Riesgos'!$O$16),"")</f>
        <v/>
      </c>
      <c r="O6" s="46" t="str">
        <f>IF(AND('Mapa de Riesgos'!$Y$17="Muy Alta",'Mapa de Riesgos'!$AA$17="Leve"),CONCATENATE("R1C",'Mapa de Riesgos'!$O$17),"")</f>
        <v/>
      </c>
      <c r="P6" s="44" t="str">
        <f>IF(AND('Mapa de Riesgos'!$Y$12="Muy Alta",'Mapa de Riesgos'!$AA$12="Menor"),CONCATENATE("R1C",'Mapa de Riesgos'!$O$12),"")</f>
        <v/>
      </c>
      <c r="Q6" s="45" t="str">
        <f>IF(AND('Mapa de Riesgos'!$Y$13="Muy Alta",'Mapa de Riesgos'!$AA$13="Menor"),CONCATENATE("R1C",'Mapa de Riesgos'!$O$13),"")</f>
        <v/>
      </c>
      <c r="R6" s="45" t="str">
        <f>IF(AND('Mapa de Riesgos'!$Y$14="Muy Alta",'Mapa de Riesgos'!$AA$14="Menor"),CONCATENATE("R1C",'Mapa de Riesgos'!$O$14),"")</f>
        <v/>
      </c>
      <c r="S6" s="45" t="str">
        <f>IF(AND('Mapa de Riesgos'!$Y$15="Muy Alta",'Mapa de Riesgos'!$AA$15="Menor"),CONCATENATE("R1C",'Mapa de Riesgos'!$O$15),"")</f>
        <v/>
      </c>
      <c r="T6" s="45" t="str">
        <f>IF(AND('Mapa de Riesgos'!$Y$16="Muy Alta",'Mapa de Riesgos'!$AA$16="Menor"),CONCATENATE("R1C",'Mapa de Riesgos'!$O$16),"")</f>
        <v/>
      </c>
      <c r="U6" s="46" t="str">
        <f>IF(AND('Mapa de Riesgos'!$Y$17="Muy Alta",'Mapa de Riesgos'!$AA$17="Menor"),CONCATENATE("R1C",'Mapa de Riesgos'!$O$17),"")</f>
        <v/>
      </c>
      <c r="V6" s="44" t="str">
        <f>IF(AND('Mapa de Riesgos'!$Y$12="Muy Alta",'Mapa de Riesgos'!$AA$12="Moderado"),CONCATENATE("R1C",'Mapa de Riesgos'!$O$12),"")</f>
        <v/>
      </c>
      <c r="W6" s="45" t="str">
        <f>IF(AND('Mapa de Riesgos'!$Y$13="Muy Alta",'Mapa de Riesgos'!$AA$13="Moderado"),CONCATENATE("R1C",'Mapa de Riesgos'!$O$13),"")</f>
        <v/>
      </c>
      <c r="X6" s="45" t="str">
        <f>IF(AND('Mapa de Riesgos'!$Y$14="Muy Alta",'Mapa de Riesgos'!$AA$14="Moderado"),CONCATENATE("R1C",'Mapa de Riesgos'!$O$14),"")</f>
        <v/>
      </c>
      <c r="Y6" s="45" t="str">
        <f>IF(AND('Mapa de Riesgos'!$Y$15="Muy Alta",'Mapa de Riesgos'!$AA$15="Moderado"),CONCATENATE("R1C",'Mapa de Riesgos'!$O$15),"")</f>
        <v/>
      </c>
      <c r="Z6" s="45" t="str">
        <f>IF(AND('Mapa de Riesgos'!$Y$16="Muy Alta",'Mapa de Riesgos'!$AA$16="Moderado"),CONCATENATE("R1C",'Mapa de Riesgos'!$O$16),"")</f>
        <v/>
      </c>
      <c r="AA6" s="46" t="str">
        <f>IF(AND('Mapa de Riesgos'!$Y$17="Muy Alta",'Mapa de Riesgos'!$AA$17="Moderado"),CONCATENATE("R1C",'Mapa de Riesgos'!$O$17),"")</f>
        <v/>
      </c>
      <c r="AB6" s="44" t="str">
        <f>IF(AND('Mapa de Riesgos'!$Y$12="Muy Alta",'Mapa de Riesgos'!$AA$12="Mayor"),CONCATENATE("R1C",'Mapa de Riesgos'!$O$12),"")</f>
        <v/>
      </c>
      <c r="AC6" s="45" t="str">
        <f>IF(AND('Mapa de Riesgos'!$Y$13="Muy Alta",'Mapa de Riesgos'!$AA$13="Mayor"),CONCATENATE("R1C",'Mapa de Riesgos'!$O$13),"")</f>
        <v/>
      </c>
      <c r="AD6" s="45" t="str">
        <f>IF(AND('Mapa de Riesgos'!$Y$14="Muy Alta",'Mapa de Riesgos'!$AA$14="Mayor"),CONCATENATE("R1C",'Mapa de Riesgos'!$O$14),"")</f>
        <v/>
      </c>
      <c r="AE6" s="45" t="str">
        <f>IF(AND('Mapa de Riesgos'!$Y$15="Muy Alta",'Mapa de Riesgos'!$AA$15="Mayor"),CONCATENATE("R1C",'Mapa de Riesgos'!$O$15),"")</f>
        <v/>
      </c>
      <c r="AF6" s="45" t="str">
        <f>IF(AND('Mapa de Riesgos'!$Y$16="Muy Alta",'Mapa de Riesgos'!$AA$16="Mayor"),CONCATENATE("R1C",'Mapa de Riesgos'!$O$16),"")</f>
        <v/>
      </c>
      <c r="AG6" s="46" t="str">
        <f>IF(AND('Mapa de Riesgos'!$Y$17="Muy Alta",'Mapa de Riesgos'!$AA$17="Mayor"),CONCATENATE("R1C",'Mapa de Riesgos'!$O$17),"")</f>
        <v/>
      </c>
      <c r="AH6" s="47" t="str">
        <f>IF(AND('Mapa de Riesgos'!$Y$12="Muy Alta",'Mapa de Riesgos'!$AA$12="Catastrófico"),CONCATENATE("R1C",'Mapa de Riesgos'!$O$12),"")</f>
        <v/>
      </c>
      <c r="AI6" s="48" t="str">
        <f>IF(AND('Mapa de Riesgos'!$Y$13="Muy Alta",'Mapa de Riesgos'!$AA$13="Catastrófico"),CONCATENATE("R1C",'Mapa de Riesgos'!$O$13),"")</f>
        <v/>
      </c>
      <c r="AJ6" s="48" t="str">
        <f>IF(AND('Mapa de Riesgos'!$Y$14="Muy Alta",'Mapa de Riesgos'!$AA$14="Catastrófico"),CONCATENATE("R1C",'Mapa de Riesgos'!$O$14),"")</f>
        <v/>
      </c>
      <c r="AK6" s="48" t="str">
        <f>IF(AND('Mapa de Riesgos'!$Y$15="Muy Alta",'Mapa de Riesgos'!$AA$15="Catastrófico"),CONCATENATE("R1C",'Mapa de Riesgos'!$O$15),"")</f>
        <v/>
      </c>
      <c r="AL6" s="48" t="str">
        <f>IF(AND('Mapa de Riesgos'!$Y$16="Muy Alta",'Mapa de Riesgos'!$AA$16="Catastrófico"),CONCATENATE("R1C",'Mapa de Riesgos'!$O$16),"")</f>
        <v/>
      </c>
      <c r="AM6" s="49" t="str">
        <f>IF(AND('Mapa de Riesgos'!$Y$17="Muy Alta",'Mapa de Riesgos'!$AA$17="Catastrófico"),CONCATENATE("R1C",'Mapa de Riesgos'!$O$17),"")</f>
        <v/>
      </c>
      <c r="AN6" s="81"/>
      <c r="AO6" s="541" t="s">
        <v>193</v>
      </c>
      <c r="AP6" s="542"/>
      <c r="AQ6" s="542"/>
      <c r="AR6" s="542"/>
      <c r="AS6" s="542"/>
      <c r="AT6" s="543"/>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483"/>
      <c r="C7" s="483"/>
      <c r="D7" s="484"/>
      <c r="E7" s="524"/>
      <c r="F7" s="525"/>
      <c r="G7" s="525"/>
      <c r="H7" s="525"/>
      <c r="I7" s="526"/>
      <c r="J7" s="50" t="str">
        <f>IF(AND('Mapa de Riesgos'!$Y$18="Muy Alta",'Mapa de Riesgos'!$AA$18="Leve"),CONCATENATE("R2C",'Mapa de Riesgos'!$O$18),"")</f>
        <v/>
      </c>
      <c r="K7" s="51" t="str">
        <f>IF(AND('Mapa de Riesgos'!$Y$19="Muy Alta",'Mapa de Riesgos'!$AA$19="Leve"),CONCATENATE("R2C",'Mapa de Riesgos'!$O$19),"")</f>
        <v/>
      </c>
      <c r="L7" s="51" t="str">
        <f>IF(AND('Mapa de Riesgos'!$Y$20="Muy Alta",'Mapa de Riesgos'!$AA$20="Leve"),CONCATENATE("R2C",'Mapa de Riesgos'!$O$20),"")</f>
        <v/>
      </c>
      <c r="M7" s="51" t="str">
        <f>IF(AND('Mapa de Riesgos'!$Y$21="Muy Alta",'Mapa de Riesgos'!$AA$21="Leve"),CONCATENATE("R2C",'Mapa de Riesgos'!$O$21),"")</f>
        <v/>
      </c>
      <c r="N7" s="51" t="str">
        <f>IF(AND('Mapa de Riesgos'!$Y$22="Muy Alta",'Mapa de Riesgos'!$AA$22="Leve"),CONCATENATE("R2C",'Mapa de Riesgos'!$O$22),"")</f>
        <v/>
      </c>
      <c r="O7" s="52" t="str">
        <f>IF(AND('Mapa de Riesgos'!$Y$23="Muy Alta",'Mapa de Riesgos'!$AA$23="Leve"),CONCATENATE("R2C",'Mapa de Riesgos'!$O$23),"")</f>
        <v/>
      </c>
      <c r="P7" s="50" t="str">
        <f>IF(AND('Mapa de Riesgos'!$Y$18="Muy Alta",'Mapa de Riesgos'!$AA$18="Menor"),CONCATENATE("R2C",'Mapa de Riesgos'!$O$18),"")</f>
        <v/>
      </c>
      <c r="Q7" s="51" t="str">
        <f>IF(AND('Mapa de Riesgos'!$Y$19="Muy Alta",'Mapa de Riesgos'!$AA$19="Menor"),CONCATENATE("R2C",'Mapa de Riesgos'!$O$19),"")</f>
        <v/>
      </c>
      <c r="R7" s="51" t="str">
        <f>IF(AND('Mapa de Riesgos'!$Y$20="Muy Alta",'Mapa de Riesgos'!$AA$20="Menor"),CONCATENATE("R2C",'Mapa de Riesgos'!$O$20),"")</f>
        <v/>
      </c>
      <c r="S7" s="51" t="str">
        <f>IF(AND('Mapa de Riesgos'!$Y$21="Muy Alta",'Mapa de Riesgos'!$AA$21="Menor"),CONCATENATE("R2C",'Mapa de Riesgos'!$O$21),"")</f>
        <v/>
      </c>
      <c r="T7" s="51" t="str">
        <f>IF(AND('Mapa de Riesgos'!$Y$22="Muy Alta",'Mapa de Riesgos'!$AA$22="Menor"),CONCATENATE("R2C",'Mapa de Riesgos'!$O$22),"")</f>
        <v/>
      </c>
      <c r="U7" s="52" t="str">
        <f>IF(AND('Mapa de Riesgos'!$Y$23="Muy Alta",'Mapa de Riesgos'!$AA$23="Menor"),CONCATENATE("R2C",'Mapa de Riesgos'!$O$23),"")</f>
        <v/>
      </c>
      <c r="V7" s="50" t="str">
        <f>IF(AND('Mapa de Riesgos'!$Y$18="Muy Alta",'Mapa de Riesgos'!$AA$18="Moderado"),CONCATENATE("R2C",'Mapa de Riesgos'!$O$18),"")</f>
        <v/>
      </c>
      <c r="W7" s="51" t="str">
        <f>IF(AND('Mapa de Riesgos'!$Y$19="Muy Alta",'Mapa de Riesgos'!$AA$19="Moderado"),CONCATENATE("R2C",'Mapa de Riesgos'!$O$19),"")</f>
        <v/>
      </c>
      <c r="X7" s="51" t="str">
        <f>IF(AND('Mapa de Riesgos'!$Y$20="Muy Alta",'Mapa de Riesgos'!$AA$20="Moderado"),CONCATENATE("R2C",'Mapa de Riesgos'!$O$20),"")</f>
        <v/>
      </c>
      <c r="Y7" s="51" t="str">
        <f>IF(AND('Mapa de Riesgos'!$Y$21="Muy Alta",'Mapa de Riesgos'!$AA$21="Moderado"),CONCATENATE("R2C",'Mapa de Riesgos'!$O$21),"")</f>
        <v/>
      </c>
      <c r="Z7" s="51" t="str">
        <f>IF(AND('Mapa de Riesgos'!$Y$22="Muy Alta",'Mapa de Riesgos'!$AA$22="Moderado"),CONCATENATE("R2C",'Mapa de Riesgos'!$O$22),"")</f>
        <v/>
      </c>
      <c r="AA7" s="52" t="str">
        <f>IF(AND('Mapa de Riesgos'!$Y$23="Muy Alta",'Mapa de Riesgos'!$AA$23="Moderado"),CONCATENATE("R2C",'Mapa de Riesgos'!$O$23),"")</f>
        <v/>
      </c>
      <c r="AB7" s="50" t="str">
        <f>IF(AND('Mapa de Riesgos'!$Y$18="Muy Alta",'Mapa de Riesgos'!$AA$18="Mayor"),CONCATENATE("R2C",'Mapa de Riesgos'!$O$18),"")</f>
        <v/>
      </c>
      <c r="AC7" s="51" t="str">
        <f>IF(AND('Mapa de Riesgos'!$Y$19="Muy Alta",'Mapa de Riesgos'!$AA$19="Mayor"),CONCATENATE("R2C",'Mapa de Riesgos'!$O$19),"")</f>
        <v/>
      </c>
      <c r="AD7" s="51" t="str">
        <f>IF(AND('Mapa de Riesgos'!$Y$20="Muy Alta",'Mapa de Riesgos'!$AA$20="Mayor"),CONCATENATE("R2C",'Mapa de Riesgos'!$O$20),"")</f>
        <v/>
      </c>
      <c r="AE7" s="51" t="str">
        <f>IF(AND('Mapa de Riesgos'!$Y$21="Muy Alta",'Mapa de Riesgos'!$AA$21="Mayor"),CONCATENATE("R2C",'Mapa de Riesgos'!$O$21),"")</f>
        <v/>
      </c>
      <c r="AF7" s="51" t="str">
        <f>IF(AND('Mapa de Riesgos'!$Y$22="Muy Alta",'Mapa de Riesgos'!$AA$22="Mayor"),CONCATENATE("R2C",'Mapa de Riesgos'!$O$22),"")</f>
        <v/>
      </c>
      <c r="AG7" s="52" t="str">
        <f>IF(AND('Mapa de Riesgos'!$Y$23="Muy Alta",'Mapa de Riesgos'!$AA$23="Mayor"),CONCATENATE("R2C",'Mapa de Riesgos'!$O$23),"")</f>
        <v/>
      </c>
      <c r="AH7" s="53" t="str">
        <f>IF(AND('Mapa de Riesgos'!$Y$18="Muy Alta",'Mapa de Riesgos'!$AA$18="Catastrófico"),CONCATENATE("R2C",'Mapa de Riesgos'!$O$18),"")</f>
        <v/>
      </c>
      <c r="AI7" s="54" t="str">
        <f>IF(AND('Mapa de Riesgos'!$Y$19="Muy Alta",'Mapa de Riesgos'!$AA$19="Catastrófico"),CONCATENATE("R2C",'Mapa de Riesgos'!$O$19),"")</f>
        <v/>
      </c>
      <c r="AJ7" s="54" t="str">
        <f>IF(AND('Mapa de Riesgos'!$Y$20="Muy Alta",'Mapa de Riesgos'!$AA$20="Catastrófico"),CONCATENATE("R2C",'Mapa de Riesgos'!$O$20),"")</f>
        <v/>
      </c>
      <c r="AK7" s="54" t="str">
        <f>IF(AND('Mapa de Riesgos'!$Y$21="Muy Alta",'Mapa de Riesgos'!$AA$21="Catastrófico"),CONCATENATE("R2C",'Mapa de Riesgos'!$O$21),"")</f>
        <v/>
      </c>
      <c r="AL7" s="54" t="str">
        <f>IF(AND('Mapa de Riesgos'!$Y$22="Muy Alta",'Mapa de Riesgos'!$AA$22="Catastrófico"),CONCATENATE("R2C",'Mapa de Riesgos'!$O$22),"")</f>
        <v/>
      </c>
      <c r="AM7" s="55" t="str">
        <f>IF(AND('Mapa de Riesgos'!$Y$23="Muy Alta",'Mapa de Riesgos'!$AA$23="Catastrófico"),CONCATENATE("R2C",'Mapa de Riesgos'!$O$23),"")</f>
        <v/>
      </c>
      <c r="AN7" s="81"/>
      <c r="AO7" s="544"/>
      <c r="AP7" s="545"/>
      <c r="AQ7" s="545"/>
      <c r="AR7" s="545"/>
      <c r="AS7" s="545"/>
      <c r="AT7" s="546"/>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483"/>
      <c r="C8" s="483"/>
      <c r="D8" s="484"/>
      <c r="E8" s="524"/>
      <c r="F8" s="525"/>
      <c r="G8" s="525"/>
      <c r="H8" s="525"/>
      <c r="I8" s="526"/>
      <c r="J8" s="50" t="str">
        <f>IF(AND('Mapa de Riesgos'!$Y$24="Muy Alta",'Mapa de Riesgos'!$AA$24="Leve"),CONCATENATE("R3C",'Mapa de Riesgos'!$O$24),"")</f>
        <v/>
      </c>
      <c r="K8" s="51" t="str">
        <f>IF(AND('Mapa de Riesgos'!$Y$25="Muy Alta",'Mapa de Riesgos'!$AA$25="Leve"),CONCATENATE("R3C",'Mapa de Riesgos'!$O$25),"")</f>
        <v/>
      </c>
      <c r="L8" s="51" t="str">
        <f>IF(AND('Mapa de Riesgos'!$Y$26="Muy Alta",'Mapa de Riesgos'!$AA$26="Leve"),CONCATENATE("R3C",'Mapa de Riesgos'!$O$26),"")</f>
        <v/>
      </c>
      <c r="M8" s="51" t="str">
        <f>IF(AND('Mapa de Riesgos'!$Y$27="Muy Alta",'Mapa de Riesgos'!$AA$27="Leve"),CONCATENATE("R3C",'Mapa de Riesgos'!$O$27),"")</f>
        <v/>
      </c>
      <c r="N8" s="51" t="str">
        <f>IF(AND('Mapa de Riesgos'!$Y$28="Muy Alta",'Mapa de Riesgos'!$AA$28="Leve"),CONCATENATE("R3C",'Mapa de Riesgos'!$O$28),"")</f>
        <v/>
      </c>
      <c r="O8" s="52" t="str">
        <f>IF(AND('Mapa de Riesgos'!$Y$29="Muy Alta",'Mapa de Riesgos'!$AA$29="Leve"),CONCATENATE("R3C",'Mapa de Riesgos'!$O$29),"")</f>
        <v/>
      </c>
      <c r="P8" s="50" t="str">
        <f>IF(AND('Mapa de Riesgos'!$Y$24="Muy Alta",'Mapa de Riesgos'!$AA$24="Menor"),CONCATENATE("R3C",'Mapa de Riesgos'!$O$24),"")</f>
        <v/>
      </c>
      <c r="Q8" s="51" t="str">
        <f>IF(AND('Mapa de Riesgos'!$Y$25="Muy Alta",'Mapa de Riesgos'!$AA$25="Menor"),CONCATENATE("R3C",'Mapa de Riesgos'!$O$25),"")</f>
        <v/>
      </c>
      <c r="R8" s="51" t="str">
        <f>IF(AND('Mapa de Riesgos'!$Y$26="Muy Alta",'Mapa de Riesgos'!$AA$26="Menor"),CONCATENATE("R3C",'Mapa de Riesgos'!$O$26),"")</f>
        <v/>
      </c>
      <c r="S8" s="51" t="str">
        <f>IF(AND('Mapa de Riesgos'!$Y$27="Muy Alta",'Mapa de Riesgos'!$AA$27="Menor"),CONCATENATE("R3C",'Mapa de Riesgos'!$O$27),"")</f>
        <v/>
      </c>
      <c r="T8" s="51" t="str">
        <f>IF(AND('Mapa de Riesgos'!$Y$28="Muy Alta",'Mapa de Riesgos'!$AA$28="Menor"),CONCATENATE("R3C",'Mapa de Riesgos'!$O$28),"")</f>
        <v/>
      </c>
      <c r="U8" s="52" t="str">
        <f>IF(AND('Mapa de Riesgos'!$Y$29="Muy Alta",'Mapa de Riesgos'!$AA$29="Menor"),CONCATENATE("R3C",'Mapa de Riesgos'!$O$29),"")</f>
        <v/>
      </c>
      <c r="V8" s="50" t="str">
        <f>IF(AND('Mapa de Riesgos'!$Y$24="Muy Alta",'Mapa de Riesgos'!$AA$24="Moderado"),CONCATENATE("R3C",'Mapa de Riesgos'!$O$24),"")</f>
        <v/>
      </c>
      <c r="W8" s="51" t="str">
        <f>IF(AND('Mapa de Riesgos'!$Y$25="Muy Alta",'Mapa de Riesgos'!$AA$25="Moderado"),CONCATENATE("R3C",'Mapa de Riesgos'!$O$25),"")</f>
        <v/>
      </c>
      <c r="X8" s="51" t="str">
        <f>IF(AND('Mapa de Riesgos'!$Y$26="Muy Alta",'Mapa de Riesgos'!$AA$26="Moderado"),CONCATENATE("R3C",'Mapa de Riesgos'!$O$26),"")</f>
        <v/>
      </c>
      <c r="Y8" s="51" t="str">
        <f>IF(AND('Mapa de Riesgos'!$Y$27="Muy Alta",'Mapa de Riesgos'!$AA$27="Moderado"),CONCATENATE("R3C",'Mapa de Riesgos'!$O$27),"")</f>
        <v/>
      </c>
      <c r="Z8" s="51" t="str">
        <f>IF(AND('Mapa de Riesgos'!$Y$28="Muy Alta",'Mapa de Riesgos'!$AA$28="Moderado"),CONCATENATE("R3C",'Mapa de Riesgos'!$O$28),"")</f>
        <v/>
      </c>
      <c r="AA8" s="52" t="str">
        <f>IF(AND('Mapa de Riesgos'!$Y$29="Muy Alta",'Mapa de Riesgos'!$AA$29="Moderado"),CONCATENATE("R3C",'Mapa de Riesgos'!$O$29),"")</f>
        <v/>
      </c>
      <c r="AB8" s="50" t="str">
        <f>IF(AND('Mapa de Riesgos'!$Y$24="Muy Alta",'Mapa de Riesgos'!$AA$24="Mayor"),CONCATENATE("R3C",'Mapa de Riesgos'!$O$24),"")</f>
        <v/>
      </c>
      <c r="AC8" s="51" t="str">
        <f>IF(AND('Mapa de Riesgos'!$Y$25="Muy Alta",'Mapa de Riesgos'!$AA$25="Mayor"),CONCATENATE("R3C",'Mapa de Riesgos'!$O$25),"")</f>
        <v/>
      </c>
      <c r="AD8" s="51" t="str">
        <f>IF(AND('Mapa de Riesgos'!$Y$26="Muy Alta",'Mapa de Riesgos'!$AA$26="Mayor"),CONCATENATE("R3C",'Mapa de Riesgos'!$O$26),"")</f>
        <v/>
      </c>
      <c r="AE8" s="51" t="str">
        <f>IF(AND('Mapa de Riesgos'!$Y$27="Muy Alta",'Mapa de Riesgos'!$AA$27="Mayor"),CONCATENATE("R3C",'Mapa de Riesgos'!$O$27),"")</f>
        <v/>
      </c>
      <c r="AF8" s="51" t="str">
        <f>IF(AND('Mapa de Riesgos'!$Y$28="Muy Alta",'Mapa de Riesgos'!$AA$28="Mayor"),CONCATENATE("R3C",'Mapa de Riesgos'!$O$28),"")</f>
        <v/>
      </c>
      <c r="AG8" s="52" t="str">
        <f>IF(AND('Mapa de Riesgos'!$Y$29="Muy Alta",'Mapa de Riesgos'!$AA$29="Mayor"),CONCATENATE("R3C",'Mapa de Riesgos'!$O$29),"")</f>
        <v/>
      </c>
      <c r="AH8" s="53" t="str">
        <f>IF(AND('Mapa de Riesgos'!$Y$24="Muy Alta",'Mapa de Riesgos'!$AA$24="Catastrófico"),CONCATENATE("R3C",'Mapa de Riesgos'!$O$24),"")</f>
        <v/>
      </c>
      <c r="AI8" s="54" t="str">
        <f>IF(AND('Mapa de Riesgos'!$Y$25="Muy Alta",'Mapa de Riesgos'!$AA$25="Catastrófico"),CONCATENATE("R3C",'Mapa de Riesgos'!$O$25),"")</f>
        <v/>
      </c>
      <c r="AJ8" s="54" t="str">
        <f>IF(AND('Mapa de Riesgos'!$Y$26="Muy Alta",'Mapa de Riesgos'!$AA$26="Catastrófico"),CONCATENATE("R3C",'Mapa de Riesgos'!$O$26),"")</f>
        <v/>
      </c>
      <c r="AK8" s="54" t="str">
        <f>IF(AND('Mapa de Riesgos'!$Y$27="Muy Alta",'Mapa de Riesgos'!$AA$27="Catastrófico"),CONCATENATE("R3C",'Mapa de Riesgos'!$O$27),"")</f>
        <v/>
      </c>
      <c r="AL8" s="54" t="str">
        <f>IF(AND('Mapa de Riesgos'!$Y$28="Muy Alta",'Mapa de Riesgos'!$AA$28="Catastrófico"),CONCATENATE("R3C",'Mapa de Riesgos'!$O$28),"")</f>
        <v/>
      </c>
      <c r="AM8" s="55" t="str">
        <f>IF(AND('Mapa de Riesgos'!$Y$29="Muy Alta",'Mapa de Riesgos'!$AA$29="Catastrófico"),CONCATENATE("R3C",'Mapa de Riesgos'!$O$29),"")</f>
        <v/>
      </c>
      <c r="AN8" s="81"/>
      <c r="AO8" s="544"/>
      <c r="AP8" s="545"/>
      <c r="AQ8" s="545"/>
      <c r="AR8" s="545"/>
      <c r="AS8" s="545"/>
      <c r="AT8" s="546"/>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483"/>
      <c r="C9" s="483"/>
      <c r="D9" s="484"/>
      <c r="E9" s="524"/>
      <c r="F9" s="525"/>
      <c r="G9" s="525"/>
      <c r="H9" s="525"/>
      <c r="I9" s="526"/>
      <c r="J9" s="50" t="str">
        <f>IF(AND('Mapa de Riesgos'!$Y$30="Muy Alta",'Mapa de Riesgos'!$AA$30="Leve"),CONCATENATE("R4C",'Mapa de Riesgos'!$O$30),"")</f>
        <v/>
      </c>
      <c r="K9" s="51" t="str">
        <f>IF(AND('Mapa de Riesgos'!$Y$31="Muy Alta",'Mapa de Riesgos'!$AA$31="Leve"),CONCATENATE("R4C",'Mapa de Riesgos'!$O$31),"")</f>
        <v/>
      </c>
      <c r="L9" s="51" t="str">
        <f>IF(AND('Mapa de Riesgos'!$Y$32="Muy Alta",'Mapa de Riesgos'!$AA$32="Leve"),CONCATENATE("R4C",'Mapa de Riesgos'!$O$32),"")</f>
        <v/>
      </c>
      <c r="M9" s="51" t="str">
        <f>IF(AND('Mapa de Riesgos'!$Y$33="Muy Alta",'Mapa de Riesgos'!$AA$33="Leve"),CONCATENATE("R4C",'Mapa de Riesgos'!$O$33),"")</f>
        <v/>
      </c>
      <c r="N9" s="51" t="str">
        <f>IF(AND('Mapa de Riesgos'!$Y$34="Muy Alta",'Mapa de Riesgos'!$AA$34="Leve"),CONCATENATE("R4C",'Mapa de Riesgos'!$O$34),"")</f>
        <v/>
      </c>
      <c r="O9" s="52" t="str">
        <f>IF(AND('Mapa de Riesgos'!$Y$35="Muy Alta",'Mapa de Riesgos'!$AA$35="Leve"),CONCATENATE("R4C",'Mapa de Riesgos'!$O$35),"")</f>
        <v/>
      </c>
      <c r="P9" s="50" t="str">
        <f>IF(AND('Mapa de Riesgos'!$Y$30="Muy Alta",'Mapa de Riesgos'!$AA$30="Menor"),CONCATENATE("R4C",'Mapa de Riesgos'!$O$30),"")</f>
        <v/>
      </c>
      <c r="Q9" s="51" t="str">
        <f>IF(AND('Mapa de Riesgos'!$Y$31="Muy Alta",'Mapa de Riesgos'!$AA$31="Menor"),CONCATENATE("R4C",'Mapa de Riesgos'!$O$31),"")</f>
        <v/>
      </c>
      <c r="R9" s="51" t="str">
        <f>IF(AND('Mapa de Riesgos'!$Y$32="Muy Alta",'Mapa de Riesgos'!$AA$32="Menor"),CONCATENATE("R4C",'Mapa de Riesgos'!$O$32),"")</f>
        <v/>
      </c>
      <c r="S9" s="51" t="str">
        <f>IF(AND('Mapa de Riesgos'!$Y$33="Muy Alta",'Mapa de Riesgos'!$AA$33="Menor"),CONCATENATE("R4C",'Mapa de Riesgos'!$O$33),"")</f>
        <v/>
      </c>
      <c r="T9" s="51" t="str">
        <f>IF(AND('Mapa de Riesgos'!$Y$34="Muy Alta",'Mapa de Riesgos'!$AA$34="Menor"),CONCATENATE("R4C",'Mapa de Riesgos'!$O$34),"")</f>
        <v/>
      </c>
      <c r="U9" s="52" t="str">
        <f>IF(AND('Mapa de Riesgos'!$Y$35="Muy Alta",'Mapa de Riesgos'!$AA$35="Menor"),CONCATENATE("R4C",'Mapa de Riesgos'!$O$35),"")</f>
        <v/>
      </c>
      <c r="V9" s="50" t="str">
        <f>IF(AND('Mapa de Riesgos'!$Y$30="Muy Alta",'Mapa de Riesgos'!$AA$30="Moderado"),CONCATENATE("R4C",'Mapa de Riesgos'!$O$30),"")</f>
        <v/>
      </c>
      <c r="W9" s="51" t="str">
        <f>IF(AND('Mapa de Riesgos'!$Y$31="Muy Alta",'Mapa de Riesgos'!$AA$31="Moderado"),CONCATENATE("R4C",'Mapa de Riesgos'!$O$31),"")</f>
        <v/>
      </c>
      <c r="X9" s="51" t="str">
        <f>IF(AND('Mapa de Riesgos'!$Y$32="Muy Alta",'Mapa de Riesgos'!$AA$32="Moderado"),CONCATENATE("R4C",'Mapa de Riesgos'!$O$32),"")</f>
        <v/>
      </c>
      <c r="Y9" s="51" t="str">
        <f>IF(AND('Mapa de Riesgos'!$Y$33="Muy Alta",'Mapa de Riesgos'!$AA$33="Moderado"),CONCATENATE("R4C",'Mapa de Riesgos'!$O$33),"")</f>
        <v/>
      </c>
      <c r="Z9" s="51" t="str">
        <f>IF(AND('Mapa de Riesgos'!$Y$34="Muy Alta",'Mapa de Riesgos'!$AA$34="Moderado"),CONCATENATE("R4C",'Mapa de Riesgos'!$O$34),"")</f>
        <v/>
      </c>
      <c r="AA9" s="52" t="str">
        <f>IF(AND('Mapa de Riesgos'!$Y$35="Muy Alta",'Mapa de Riesgos'!$AA$35="Moderado"),CONCATENATE("R4C",'Mapa de Riesgos'!$O$35),"")</f>
        <v/>
      </c>
      <c r="AB9" s="50" t="str">
        <f>IF(AND('Mapa de Riesgos'!$Y$30="Muy Alta",'Mapa de Riesgos'!$AA$30="Mayor"),CONCATENATE("R4C",'Mapa de Riesgos'!$O$30),"")</f>
        <v/>
      </c>
      <c r="AC9" s="51" t="str">
        <f>IF(AND('Mapa de Riesgos'!$Y$31="Muy Alta",'Mapa de Riesgos'!$AA$31="Mayor"),CONCATENATE("R4C",'Mapa de Riesgos'!$O$31),"")</f>
        <v/>
      </c>
      <c r="AD9" s="51" t="str">
        <f>IF(AND('Mapa de Riesgos'!$Y$32="Muy Alta",'Mapa de Riesgos'!$AA$32="Mayor"),CONCATENATE("R4C",'Mapa de Riesgos'!$O$32),"")</f>
        <v/>
      </c>
      <c r="AE9" s="51" t="str">
        <f>IF(AND('Mapa de Riesgos'!$Y$33="Muy Alta",'Mapa de Riesgos'!$AA$33="Mayor"),CONCATENATE("R4C",'Mapa de Riesgos'!$O$33),"")</f>
        <v/>
      </c>
      <c r="AF9" s="51" t="str">
        <f>IF(AND('Mapa de Riesgos'!$Y$34="Muy Alta",'Mapa de Riesgos'!$AA$34="Mayor"),CONCATENATE("R4C",'Mapa de Riesgos'!$O$34),"")</f>
        <v/>
      </c>
      <c r="AG9" s="52" t="str">
        <f>IF(AND('Mapa de Riesgos'!$Y$35="Muy Alta",'Mapa de Riesgos'!$AA$35="Mayor"),CONCATENATE("R4C",'Mapa de Riesgos'!$O$35),"")</f>
        <v/>
      </c>
      <c r="AH9" s="53" t="str">
        <f>IF(AND('Mapa de Riesgos'!$Y$30="Muy Alta",'Mapa de Riesgos'!$AA$30="Catastrófico"),CONCATENATE("R4C",'Mapa de Riesgos'!$O$30),"")</f>
        <v/>
      </c>
      <c r="AI9" s="54" t="str">
        <f>IF(AND('Mapa de Riesgos'!$Y$31="Muy Alta",'Mapa de Riesgos'!$AA$31="Catastrófico"),CONCATENATE("R4C",'Mapa de Riesgos'!$O$31),"")</f>
        <v/>
      </c>
      <c r="AJ9" s="54" t="str">
        <f>IF(AND('Mapa de Riesgos'!$Y$32="Muy Alta",'Mapa de Riesgos'!$AA$32="Catastrófico"),CONCATENATE("R4C",'Mapa de Riesgos'!$O$32),"")</f>
        <v/>
      </c>
      <c r="AK9" s="54" t="str">
        <f>IF(AND('Mapa de Riesgos'!$Y$33="Muy Alta",'Mapa de Riesgos'!$AA$33="Catastrófico"),CONCATENATE("R4C",'Mapa de Riesgos'!$O$33),"")</f>
        <v/>
      </c>
      <c r="AL9" s="54" t="str">
        <f>IF(AND('Mapa de Riesgos'!$Y$34="Muy Alta",'Mapa de Riesgos'!$AA$34="Catastrófico"),CONCATENATE("R4C",'Mapa de Riesgos'!$O$34),"")</f>
        <v/>
      </c>
      <c r="AM9" s="55" t="str">
        <f>IF(AND('Mapa de Riesgos'!$Y$35="Muy Alta",'Mapa de Riesgos'!$AA$35="Catastrófico"),CONCATENATE("R4C",'Mapa de Riesgos'!$O$35),"")</f>
        <v/>
      </c>
      <c r="AN9" s="81"/>
      <c r="AO9" s="544"/>
      <c r="AP9" s="545"/>
      <c r="AQ9" s="545"/>
      <c r="AR9" s="545"/>
      <c r="AS9" s="545"/>
      <c r="AT9" s="546"/>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483"/>
      <c r="C10" s="483"/>
      <c r="D10" s="484"/>
      <c r="E10" s="524"/>
      <c r="F10" s="525"/>
      <c r="G10" s="525"/>
      <c r="H10" s="525"/>
      <c r="I10" s="526"/>
      <c r="J10" s="50" t="str">
        <f>IF(AND('Mapa de Riesgos'!$Y$36="Muy Alta",'Mapa de Riesgos'!$AA$36="Leve"),CONCATENATE("R5C",'Mapa de Riesgos'!$O$36),"")</f>
        <v/>
      </c>
      <c r="K10" s="51" t="str">
        <f>IF(AND('Mapa de Riesgos'!$Y$37="Muy Alta",'Mapa de Riesgos'!$AA$37="Leve"),CONCATENATE("R5C",'Mapa de Riesgos'!$O$37),"")</f>
        <v/>
      </c>
      <c r="L10" s="51" t="str">
        <f>IF(AND('Mapa de Riesgos'!$Y$38="Muy Alta",'Mapa de Riesgos'!$AA$38="Leve"),CONCATENATE("R5C",'Mapa de Riesgos'!$O$38),"")</f>
        <v/>
      </c>
      <c r="M10" s="51" t="str">
        <f>IF(AND('Mapa de Riesgos'!$Y$39="Muy Alta",'Mapa de Riesgos'!$AA$39="Leve"),CONCATENATE("R5C",'Mapa de Riesgos'!$O$39),"")</f>
        <v/>
      </c>
      <c r="N10" s="51" t="str">
        <f>IF(AND('Mapa de Riesgos'!$Y$40="Muy Alta",'Mapa de Riesgos'!$AA$40="Leve"),CONCATENATE("R5C",'Mapa de Riesgos'!$O$40),"")</f>
        <v/>
      </c>
      <c r="O10" s="52" t="str">
        <f>IF(AND('Mapa de Riesgos'!$Y$41="Muy Alta",'Mapa de Riesgos'!$AA$41="Leve"),CONCATENATE("R5C",'Mapa de Riesgos'!$O$41),"")</f>
        <v/>
      </c>
      <c r="P10" s="50" t="str">
        <f>IF(AND('Mapa de Riesgos'!$Y$36="Muy Alta",'Mapa de Riesgos'!$AA$36="Menor"),CONCATENATE("R5C",'Mapa de Riesgos'!$O$36),"")</f>
        <v/>
      </c>
      <c r="Q10" s="51" t="str">
        <f>IF(AND('Mapa de Riesgos'!$Y$37="Muy Alta",'Mapa de Riesgos'!$AA$37="Menor"),CONCATENATE("R5C",'Mapa de Riesgos'!$O$37),"")</f>
        <v/>
      </c>
      <c r="R10" s="51" t="str">
        <f>IF(AND('Mapa de Riesgos'!$Y$38="Muy Alta",'Mapa de Riesgos'!$AA$38="Menor"),CONCATENATE("R5C",'Mapa de Riesgos'!$O$38),"")</f>
        <v/>
      </c>
      <c r="S10" s="51" t="str">
        <f>IF(AND('Mapa de Riesgos'!$Y$39="Muy Alta",'Mapa de Riesgos'!$AA$39="Menor"),CONCATENATE("R5C",'Mapa de Riesgos'!$O$39),"")</f>
        <v/>
      </c>
      <c r="T10" s="51" t="str">
        <f>IF(AND('Mapa de Riesgos'!$Y$40="Muy Alta",'Mapa de Riesgos'!$AA$40="Menor"),CONCATENATE("R5C",'Mapa de Riesgos'!$O$40),"")</f>
        <v/>
      </c>
      <c r="U10" s="52" t="str">
        <f>IF(AND('Mapa de Riesgos'!$Y$41="Muy Alta",'Mapa de Riesgos'!$AA$41="Menor"),CONCATENATE("R5C",'Mapa de Riesgos'!$O$41),"")</f>
        <v/>
      </c>
      <c r="V10" s="50" t="str">
        <f>IF(AND('Mapa de Riesgos'!$Y$36="Muy Alta",'Mapa de Riesgos'!$AA$36="Moderado"),CONCATENATE("R5C",'Mapa de Riesgos'!$O$36),"")</f>
        <v/>
      </c>
      <c r="W10" s="51" t="str">
        <f>IF(AND('Mapa de Riesgos'!$Y$37="Muy Alta",'Mapa de Riesgos'!$AA$37="Moderado"),CONCATENATE("R5C",'Mapa de Riesgos'!$O$37),"")</f>
        <v/>
      </c>
      <c r="X10" s="51" t="str">
        <f>IF(AND('Mapa de Riesgos'!$Y$38="Muy Alta",'Mapa de Riesgos'!$AA$38="Moderado"),CONCATENATE("R5C",'Mapa de Riesgos'!$O$38),"")</f>
        <v/>
      </c>
      <c r="Y10" s="51" t="str">
        <f>IF(AND('Mapa de Riesgos'!$Y$39="Muy Alta",'Mapa de Riesgos'!$AA$39="Moderado"),CONCATENATE("R5C",'Mapa de Riesgos'!$O$39),"")</f>
        <v/>
      </c>
      <c r="Z10" s="51" t="str">
        <f>IF(AND('Mapa de Riesgos'!$Y$40="Muy Alta",'Mapa de Riesgos'!$AA$40="Moderado"),CONCATENATE("R5C",'Mapa de Riesgos'!$O$40),"")</f>
        <v/>
      </c>
      <c r="AA10" s="52" t="str">
        <f>IF(AND('Mapa de Riesgos'!$Y$41="Muy Alta",'Mapa de Riesgos'!$AA$41="Moderado"),CONCATENATE("R5C",'Mapa de Riesgos'!$O$41),"")</f>
        <v/>
      </c>
      <c r="AB10" s="50" t="str">
        <f>IF(AND('Mapa de Riesgos'!$Y$36="Muy Alta",'Mapa de Riesgos'!$AA$36="Mayor"),CONCATENATE("R5C",'Mapa de Riesgos'!$O$36),"")</f>
        <v/>
      </c>
      <c r="AC10" s="51" t="str">
        <f>IF(AND('Mapa de Riesgos'!$Y$37="Muy Alta",'Mapa de Riesgos'!$AA$37="Mayor"),CONCATENATE("R5C",'Mapa de Riesgos'!$O$37),"")</f>
        <v/>
      </c>
      <c r="AD10" s="51" t="str">
        <f>IF(AND('Mapa de Riesgos'!$Y$38="Muy Alta",'Mapa de Riesgos'!$AA$38="Mayor"),CONCATENATE("R5C",'Mapa de Riesgos'!$O$38),"")</f>
        <v/>
      </c>
      <c r="AE10" s="51" t="str">
        <f>IF(AND('Mapa de Riesgos'!$Y$39="Muy Alta",'Mapa de Riesgos'!$AA$39="Mayor"),CONCATENATE("R5C",'Mapa de Riesgos'!$O$39),"")</f>
        <v/>
      </c>
      <c r="AF10" s="51" t="str">
        <f>IF(AND('Mapa de Riesgos'!$Y$40="Muy Alta",'Mapa de Riesgos'!$AA$40="Mayor"),CONCATENATE("R5C",'Mapa de Riesgos'!$O$40),"")</f>
        <v/>
      </c>
      <c r="AG10" s="52" t="str">
        <f>IF(AND('Mapa de Riesgos'!$Y$41="Muy Alta",'Mapa de Riesgos'!$AA$41="Mayor"),CONCATENATE("R5C",'Mapa de Riesgos'!$O$41),"")</f>
        <v/>
      </c>
      <c r="AH10" s="53" t="str">
        <f>IF(AND('Mapa de Riesgos'!$Y$36="Muy Alta",'Mapa de Riesgos'!$AA$36="Catastrófico"),CONCATENATE("R5C",'Mapa de Riesgos'!$O$36),"")</f>
        <v/>
      </c>
      <c r="AI10" s="54" t="str">
        <f>IF(AND('Mapa de Riesgos'!$Y$37="Muy Alta",'Mapa de Riesgos'!$AA$37="Catastrófico"),CONCATENATE("R5C",'Mapa de Riesgos'!$O$37),"")</f>
        <v/>
      </c>
      <c r="AJ10" s="54" t="str">
        <f>IF(AND('Mapa de Riesgos'!$Y$38="Muy Alta",'Mapa de Riesgos'!$AA$38="Catastrófico"),CONCATENATE("R5C",'Mapa de Riesgos'!$O$38),"")</f>
        <v/>
      </c>
      <c r="AK10" s="54" t="str">
        <f>IF(AND('Mapa de Riesgos'!$Y$39="Muy Alta",'Mapa de Riesgos'!$AA$39="Catastrófico"),CONCATENATE("R5C",'Mapa de Riesgos'!$O$39),"")</f>
        <v/>
      </c>
      <c r="AL10" s="54" t="str">
        <f>IF(AND('Mapa de Riesgos'!$Y$40="Muy Alta",'Mapa de Riesgos'!$AA$40="Catastrófico"),CONCATENATE("R5C",'Mapa de Riesgos'!$O$40),"")</f>
        <v/>
      </c>
      <c r="AM10" s="55" t="str">
        <f>IF(AND('Mapa de Riesgos'!$Y$41="Muy Alta",'Mapa de Riesgos'!$AA$41="Catastrófico"),CONCATENATE("R5C",'Mapa de Riesgos'!$O$41),"")</f>
        <v/>
      </c>
      <c r="AN10" s="81"/>
      <c r="AO10" s="544"/>
      <c r="AP10" s="545"/>
      <c r="AQ10" s="545"/>
      <c r="AR10" s="545"/>
      <c r="AS10" s="545"/>
      <c r="AT10" s="546"/>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483"/>
      <c r="C11" s="483"/>
      <c r="D11" s="484"/>
      <c r="E11" s="524"/>
      <c r="F11" s="525"/>
      <c r="G11" s="525"/>
      <c r="H11" s="525"/>
      <c r="I11" s="526"/>
      <c r="J11" s="50" t="str">
        <f>IF(AND('Mapa de Riesgos'!$Y$42="Muy Alta",'Mapa de Riesgos'!$AA$42="Leve"),CONCATENATE("R6C",'Mapa de Riesgos'!$O$42),"")</f>
        <v/>
      </c>
      <c r="K11" s="51" t="str">
        <f>IF(AND('Mapa de Riesgos'!$Y$43="Muy Alta",'Mapa de Riesgos'!$AA$43="Leve"),CONCATENATE("R6C",'Mapa de Riesgos'!$O$43),"")</f>
        <v/>
      </c>
      <c r="L11" s="51" t="str">
        <f>IF(AND('Mapa de Riesgos'!$Y$44="Muy Alta",'Mapa de Riesgos'!$AA$44="Leve"),CONCATENATE("R6C",'Mapa de Riesgos'!$O$44),"")</f>
        <v/>
      </c>
      <c r="M11" s="51" t="str">
        <f>IF(AND('Mapa de Riesgos'!$Y$45="Muy Alta",'Mapa de Riesgos'!$AA$45="Leve"),CONCATENATE("R6C",'Mapa de Riesgos'!$O$45),"")</f>
        <v/>
      </c>
      <c r="N11" s="51" t="str">
        <f>IF(AND('Mapa de Riesgos'!$Y$46="Muy Alta",'Mapa de Riesgos'!$AA$46="Leve"),CONCATENATE("R6C",'Mapa de Riesgos'!$O$46),"")</f>
        <v/>
      </c>
      <c r="O11" s="52" t="str">
        <f>IF(AND('Mapa de Riesgos'!$Y$47="Muy Alta",'Mapa de Riesgos'!$AA$47="Leve"),CONCATENATE("R6C",'Mapa de Riesgos'!$O$47),"")</f>
        <v/>
      </c>
      <c r="P11" s="50" t="str">
        <f>IF(AND('Mapa de Riesgos'!$Y$42="Muy Alta",'Mapa de Riesgos'!$AA$42="Menor"),CONCATENATE("R6C",'Mapa de Riesgos'!$O$42),"")</f>
        <v/>
      </c>
      <c r="Q11" s="51" t="str">
        <f>IF(AND('Mapa de Riesgos'!$Y$43="Muy Alta",'Mapa de Riesgos'!$AA$43="Menor"),CONCATENATE("R6C",'Mapa de Riesgos'!$O$43),"")</f>
        <v/>
      </c>
      <c r="R11" s="51" t="str">
        <f>IF(AND('Mapa de Riesgos'!$Y$44="Muy Alta",'Mapa de Riesgos'!$AA$44="Menor"),CONCATENATE("R6C",'Mapa de Riesgos'!$O$44),"")</f>
        <v/>
      </c>
      <c r="S11" s="51" t="str">
        <f>IF(AND('Mapa de Riesgos'!$Y$45="Muy Alta",'Mapa de Riesgos'!$AA$45="Menor"),CONCATENATE("R6C",'Mapa de Riesgos'!$O$45),"")</f>
        <v/>
      </c>
      <c r="T11" s="51" t="str">
        <f>IF(AND('Mapa de Riesgos'!$Y$46="Muy Alta",'Mapa de Riesgos'!$AA$46="Menor"),CONCATENATE("R6C",'Mapa de Riesgos'!$O$46),"")</f>
        <v/>
      </c>
      <c r="U11" s="52" t="str">
        <f>IF(AND('Mapa de Riesgos'!$Y$47="Muy Alta",'Mapa de Riesgos'!$AA$47="Menor"),CONCATENATE("R6C",'Mapa de Riesgos'!$O$47),"")</f>
        <v/>
      </c>
      <c r="V11" s="50" t="str">
        <f>IF(AND('Mapa de Riesgos'!$Y$42="Muy Alta",'Mapa de Riesgos'!$AA$42="Moderado"),CONCATENATE("R6C",'Mapa de Riesgos'!$O$42),"")</f>
        <v/>
      </c>
      <c r="W11" s="51" t="str">
        <f>IF(AND('Mapa de Riesgos'!$Y$43="Muy Alta",'Mapa de Riesgos'!$AA$43="Moderado"),CONCATENATE("R6C",'Mapa de Riesgos'!$O$43),"")</f>
        <v/>
      </c>
      <c r="X11" s="51" t="str">
        <f>IF(AND('Mapa de Riesgos'!$Y$44="Muy Alta",'Mapa de Riesgos'!$AA$44="Moderado"),CONCATENATE("R6C",'Mapa de Riesgos'!$O$44),"")</f>
        <v/>
      </c>
      <c r="Y11" s="51" t="str">
        <f>IF(AND('Mapa de Riesgos'!$Y$45="Muy Alta",'Mapa de Riesgos'!$AA$45="Moderado"),CONCATENATE("R6C",'Mapa de Riesgos'!$O$45),"")</f>
        <v/>
      </c>
      <c r="Z11" s="51" t="str">
        <f>IF(AND('Mapa de Riesgos'!$Y$46="Muy Alta",'Mapa de Riesgos'!$AA$46="Moderado"),CONCATENATE("R6C",'Mapa de Riesgos'!$O$46),"")</f>
        <v/>
      </c>
      <c r="AA11" s="52" t="str">
        <f>IF(AND('Mapa de Riesgos'!$Y$47="Muy Alta",'Mapa de Riesgos'!$AA$47="Moderado"),CONCATENATE("R6C",'Mapa de Riesgos'!$O$47),"")</f>
        <v/>
      </c>
      <c r="AB11" s="50" t="str">
        <f>IF(AND('Mapa de Riesgos'!$Y$42="Muy Alta",'Mapa de Riesgos'!$AA$42="Mayor"),CONCATENATE("R6C",'Mapa de Riesgos'!$O$42),"")</f>
        <v/>
      </c>
      <c r="AC11" s="51" t="str">
        <f>IF(AND('Mapa de Riesgos'!$Y$43="Muy Alta",'Mapa de Riesgos'!$AA$43="Mayor"),CONCATENATE("R6C",'Mapa de Riesgos'!$O$43),"")</f>
        <v/>
      </c>
      <c r="AD11" s="51" t="str">
        <f>IF(AND('Mapa de Riesgos'!$Y$44="Muy Alta",'Mapa de Riesgos'!$AA$44="Mayor"),CONCATENATE("R6C",'Mapa de Riesgos'!$O$44),"")</f>
        <v/>
      </c>
      <c r="AE11" s="51" t="str">
        <f>IF(AND('Mapa de Riesgos'!$Y$45="Muy Alta",'Mapa de Riesgos'!$AA$45="Mayor"),CONCATENATE("R6C",'Mapa de Riesgos'!$O$45),"")</f>
        <v/>
      </c>
      <c r="AF11" s="51" t="str">
        <f>IF(AND('Mapa de Riesgos'!$Y$46="Muy Alta",'Mapa de Riesgos'!$AA$46="Mayor"),CONCATENATE("R6C",'Mapa de Riesgos'!$O$46),"")</f>
        <v/>
      </c>
      <c r="AG11" s="52" t="str">
        <f>IF(AND('Mapa de Riesgos'!$Y$47="Muy Alta",'Mapa de Riesgos'!$AA$47="Mayor"),CONCATENATE("R6C",'Mapa de Riesgos'!$O$47),"")</f>
        <v/>
      </c>
      <c r="AH11" s="53" t="str">
        <f>IF(AND('Mapa de Riesgos'!$Y$42="Muy Alta",'Mapa de Riesgos'!$AA$42="Catastrófico"),CONCATENATE("R6C",'Mapa de Riesgos'!$O$42),"")</f>
        <v/>
      </c>
      <c r="AI11" s="54" t="str">
        <f>IF(AND('Mapa de Riesgos'!$Y$43="Muy Alta",'Mapa de Riesgos'!$AA$43="Catastrófico"),CONCATENATE("R6C",'Mapa de Riesgos'!$O$43),"")</f>
        <v/>
      </c>
      <c r="AJ11" s="54" t="str">
        <f>IF(AND('Mapa de Riesgos'!$Y$44="Muy Alta",'Mapa de Riesgos'!$AA$44="Catastrófico"),CONCATENATE("R6C",'Mapa de Riesgos'!$O$44),"")</f>
        <v/>
      </c>
      <c r="AK11" s="54" t="str">
        <f>IF(AND('Mapa de Riesgos'!$Y$45="Muy Alta",'Mapa de Riesgos'!$AA$45="Catastrófico"),CONCATENATE("R6C",'Mapa de Riesgos'!$O$45),"")</f>
        <v/>
      </c>
      <c r="AL11" s="54" t="str">
        <f>IF(AND('Mapa de Riesgos'!$Y$46="Muy Alta",'Mapa de Riesgos'!$AA$46="Catastrófico"),CONCATENATE("R6C",'Mapa de Riesgos'!$O$46),"")</f>
        <v/>
      </c>
      <c r="AM11" s="55" t="str">
        <f>IF(AND('Mapa de Riesgos'!$Y$47="Muy Alta",'Mapa de Riesgos'!$AA$47="Catastrófico"),CONCATENATE("R6C",'Mapa de Riesgos'!$O$47),"")</f>
        <v/>
      </c>
      <c r="AN11" s="81"/>
      <c r="AO11" s="544"/>
      <c r="AP11" s="545"/>
      <c r="AQ11" s="545"/>
      <c r="AR11" s="545"/>
      <c r="AS11" s="545"/>
      <c r="AT11" s="546"/>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483"/>
      <c r="C12" s="483"/>
      <c r="D12" s="484"/>
      <c r="E12" s="524"/>
      <c r="F12" s="525"/>
      <c r="G12" s="525"/>
      <c r="H12" s="525"/>
      <c r="I12" s="526"/>
      <c r="J12" s="50" t="str">
        <f>IF(AND('Mapa de Riesgos'!$Y$48="Muy Alta",'Mapa de Riesgos'!$AA$48="Leve"),CONCATENATE("R7C",'Mapa de Riesgos'!$O$48),"")</f>
        <v/>
      </c>
      <c r="K12" s="51" t="str">
        <f>IF(AND('Mapa de Riesgos'!$Y$49="Muy Alta",'Mapa de Riesgos'!$AA$49="Leve"),CONCATENATE("R7C",'Mapa de Riesgos'!$O$49),"")</f>
        <v/>
      </c>
      <c r="L12" s="51" t="str">
        <f>IF(AND('Mapa de Riesgos'!$Y$50="Muy Alta",'Mapa de Riesgos'!$AA$50="Leve"),CONCATENATE("R7C",'Mapa de Riesgos'!$O$50),"")</f>
        <v/>
      </c>
      <c r="M12" s="51" t="str">
        <f>IF(AND('Mapa de Riesgos'!$Y$51="Muy Alta",'Mapa de Riesgos'!$AA$51="Leve"),CONCATENATE("R7C",'Mapa de Riesgos'!$O$51),"")</f>
        <v/>
      </c>
      <c r="N12" s="51" t="str">
        <f>IF(AND('Mapa de Riesgos'!$Y$52="Muy Alta",'Mapa de Riesgos'!$AA$52="Leve"),CONCATENATE("R7C",'Mapa de Riesgos'!$O$52),"")</f>
        <v/>
      </c>
      <c r="O12" s="52" t="str">
        <f>IF(AND('Mapa de Riesgos'!$Y$53="Muy Alta",'Mapa de Riesgos'!$AA$53="Leve"),CONCATENATE("R7C",'Mapa de Riesgos'!$O$53),"")</f>
        <v/>
      </c>
      <c r="P12" s="50" t="str">
        <f>IF(AND('Mapa de Riesgos'!$Y$48="Muy Alta",'Mapa de Riesgos'!$AA$48="Menor"),CONCATENATE("R7C",'Mapa de Riesgos'!$O$48),"")</f>
        <v/>
      </c>
      <c r="Q12" s="51" t="str">
        <f>IF(AND('Mapa de Riesgos'!$Y$49="Muy Alta",'Mapa de Riesgos'!$AA$49="Menor"),CONCATENATE("R7C",'Mapa de Riesgos'!$O$49),"")</f>
        <v/>
      </c>
      <c r="R12" s="51" t="str">
        <f>IF(AND('Mapa de Riesgos'!$Y$50="Muy Alta",'Mapa de Riesgos'!$AA$50="Menor"),CONCATENATE("R7C",'Mapa de Riesgos'!$O$50),"")</f>
        <v/>
      </c>
      <c r="S12" s="51" t="str">
        <f>IF(AND('Mapa de Riesgos'!$Y$51="Muy Alta",'Mapa de Riesgos'!$AA$51="Menor"),CONCATENATE("R7C",'Mapa de Riesgos'!$O$51),"")</f>
        <v/>
      </c>
      <c r="T12" s="51" t="str">
        <f>IF(AND('Mapa de Riesgos'!$Y$52="Muy Alta",'Mapa de Riesgos'!$AA$52="Menor"),CONCATENATE("R7C",'Mapa de Riesgos'!$O$52),"")</f>
        <v/>
      </c>
      <c r="U12" s="52" t="str">
        <f>IF(AND('Mapa de Riesgos'!$Y$53="Muy Alta",'Mapa de Riesgos'!$AA$53="Menor"),CONCATENATE("R7C",'Mapa de Riesgos'!$O$53),"")</f>
        <v/>
      </c>
      <c r="V12" s="50" t="str">
        <f>IF(AND('Mapa de Riesgos'!$Y$48="Muy Alta",'Mapa de Riesgos'!$AA$48="Moderado"),CONCATENATE("R7C",'Mapa de Riesgos'!$O$48),"")</f>
        <v/>
      </c>
      <c r="W12" s="51" t="str">
        <f>IF(AND('Mapa de Riesgos'!$Y$49="Muy Alta",'Mapa de Riesgos'!$AA$49="Moderado"),CONCATENATE("R7C",'Mapa de Riesgos'!$O$49),"")</f>
        <v/>
      </c>
      <c r="X12" s="51" t="str">
        <f>IF(AND('Mapa de Riesgos'!$Y$50="Muy Alta",'Mapa de Riesgos'!$AA$50="Moderado"),CONCATENATE("R7C",'Mapa de Riesgos'!$O$50),"")</f>
        <v/>
      </c>
      <c r="Y12" s="51" t="str">
        <f>IF(AND('Mapa de Riesgos'!$Y$51="Muy Alta",'Mapa de Riesgos'!$AA$51="Moderado"),CONCATENATE("R7C",'Mapa de Riesgos'!$O$51),"")</f>
        <v/>
      </c>
      <c r="Z12" s="51" t="str">
        <f>IF(AND('Mapa de Riesgos'!$Y$52="Muy Alta",'Mapa de Riesgos'!$AA$52="Moderado"),CONCATENATE("R7C",'Mapa de Riesgos'!$O$52),"")</f>
        <v/>
      </c>
      <c r="AA12" s="52" t="str">
        <f>IF(AND('Mapa de Riesgos'!$Y$53="Muy Alta",'Mapa de Riesgos'!$AA$53="Moderado"),CONCATENATE("R7C",'Mapa de Riesgos'!$O$53),"")</f>
        <v/>
      </c>
      <c r="AB12" s="50" t="str">
        <f>IF(AND('Mapa de Riesgos'!$Y$48="Muy Alta",'Mapa de Riesgos'!$AA$48="Mayor"),CONCATENATE("R7C",'Mapa de Riesgos'!$O$48),"")</f>
        <v/>
      </c>
      <c r="AC12" s="51" t="str">
        <f>IF(AND('Mapa de Riesgos'!$Y$49="Muy Alta",'Mapa de Riesgos'!$AA$49="Mayor"),CONCATENATE("R7C",'Mapa de Riesgos'!$O$49),"")</f>
        <v/>
      </c>
      <c r="AD12" s="51" t="str">
        <f>IF(AND('Mapa de Riesgos'!$Y$50="Muy Alta",'Mapa de Riesgos'!$AA$50="Mayor"),CONCATENATE("R7C",'Mapa de Riesgos'!$O$50),"")</f>
        <v/>
      </c>
      <c r="AE12" s="51" t="str">
        <f>IF(AND('Mapa de Riesgos'!$Y$51="Muy Alta",'Mapa de Riesgos'!$AA$51="Mayor"),CONCATENATE("R7C",'Mapa de Riesgos'!$O$51),"")</f>
        <v/>
      </c>
      <c r="AF12" s="51" t="str">
        <f>IF(AND('Mapa de Riesgos'!$Y$52="Muy Alta",'Mapa de Riesgos'!$AA$52="Mayor"),CONCATENATE("R7C",'Mapa de Riesgos'!$O$52),"")</f>
        <v/>
      </c>
      <c r="AG12" s="52" t="str">
        <f>IF(AND('Mapa de Riesgos'!$Y$53="Muy Alta",'Mapa de Riesgos'!$AA$53="Mayor"),CONCATENATE("R7C",'Mapa de Riesgos'!$O$53),"")</f>
        <v/>
      </c>
      <c r="AH12" s="53" t="str">
        <f>IF(AND('Mapa de Riesgos'!$Y$48="Muy Alta",'Mapa de Riesgos'!$AA$48="Catastrófico"),CONCATENATE("R7C",'Mapa de Riesgos'!$O$48),"")</f>
        <v/>
      </c>
      <c r="AI12" s="54" t="str">
        <f>IF(AND('Mapa de Riesgos'!$Y$49="Muy Alta",'Mapa de Riesgos'!$AA$49="Catastrófico"),CONCATENATE("R7C",'Mapa de Riesgos'!$O$49),"")</f>
        <v/>
      </c>
      <c r="AJ12" s="54" t="str">
        <f>IF(AND('Mapa de Riesgos'!$Y$50="Muy Alta",'Mapa de Riesgos'!$AA$50="Catastrófico"),CONCATENATE("R7C",'Mapa de Riesgos'!$O$50),"")</f>
        <v/>
      </c>
      <c r="AK12" s="54" t="str">
        <f>IF(AND('Mapa de Riesgos'!$Y$51="Muy Alta",'Mapa de Riesgos'!$AA$51="Catastrófico"),CONCATENATE("R7C",'Mapa de Riesgos'!$O$51),"")</f>
        <v/>
      </c>
      <c r="AL12" s="54" t="str">
        <f>IF(AND('Mapa de Riesgos'!$Y$52="Muy Alta",'Mapa de Riesgos'!$AA$52="Catastrófico"),CONCATENATE("R7C",'Mapa de Riesgos'!$O$52),"")</f>
        <v/>
      </c>
      <c r="AM12" s="55" t="str">
        <f>IF(AND('Mapa de Riesgos'!$Y$53="Muy Alta",'Mapa de Riesgos'!$AA$53="Catastrófico"),CONCATENATE("R7C",'Mapa de Riesgos'!$O$53),"")</f>
        <v/>
      </c>
      <c r="AN12" s="81"/>
      <c r="AO12" s="544"/>
      <c r="AP12" s="545"/>
      <c r="AQ12" s="545"/>
      <c r="AR12" s="545"/>
      <c r="AS12" s="545"/>
      <c r="AT12" s="546"/>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483"/>
      <c r="C13" s="483"/>
      <c r="D13" s="484"/>
      <c r="E13" s="524"/>
      <c r="F13" s="525"/>
      <c r="G13" s="525"/>
      <c r="H13" s="525"/>
      <c r="I13" s="526"/>
      <c r="J13" s="50" t="str">
        <f>IF(AND('Mapa de Riesgos'!$Y$54="Muy Alta",'Mapa de Riesgos'!$AA$54="Leve"),CONCATENATE("R8C",'Mapa de Riesgos'!$O$54),"")</f>
        <v/>
      </c>
      <c r="K13" s="51" t="str">
        <f>IF(AND('Mapa de Riesgos'!$Y$55="Muy Alta",'Mapa de Riesgos'!$AA$55="Leve"),CONCATENATE("R8C",'Mapa de Riesgos'!$O$55),"")</f>
        <v/>
      </c>
      <c r="L13" s="51" t="str">
        <f>IF(AND('Mapa de Riesgos'!$Y$56="Muy Alta",'Mapa de Riesgos'!$AA$56="Leve"),CONCATENATE("R8C",'Mapa de Riesgos'!$O$56),"")</f>
        <v/>
      </c>
      <c r="M13" s="51" t="str">
        <f>IF(AND('Mapa de Riesgos'!$Y$57="Muy Alta",'Mapa de Riesgos'!$AA$57="Leve"),CONCATENATE("R8C",'Mapa de Riesgos'!$O$57),"")</f>
        <v/>
      </c>
      <c r="N13" s="51" t="str">
        <f>IF(AND('Mapa de Riesgos'!$Y$58="Muy Alta",'Mapa de Riesgos'!$AA$58="Leve"),CONCATENATE("R8C",'Mapa de Riesgos'!$O$58),"")</f>
        <v/>
      </c>
      <c r="O13" s="52" t="str">
        <f>IF(AND('Mapa de Riesgos'!$Y$59="Muy Alta",'Mapa de Riesgos'!$AA$59="Leve"),CONCATENATE("R8C",'Mapa de Riesgos'!$O$59),"")</f>
        <v/>
      </c>
      <c r="P13" s="50" t="str">
        <f>IF(AND('Mapa de Riesgos'!$Y$54="Muy Alta",'Mapa de Riesgos'!$AA$54="Menor"),CONCATENATE("R8C",'Mapa de Riesgos'!$O$54),"")</f>
        <v/>
      </c>
      <c r="Q13" s="51" t="str">
        <f>IF(AND('Mapa de Riesgos'!$Y$55="Muy Alta",'Mapa de Riesgos'!$AA$55="Menor"),CONCATENATE("R8C",'Mapa de Riesgos'!$O$55),"")</f>
        <v/>
      </c>
      <c r="R13" s="51" t="str">
        <f>IF(AND('Mapa de Riesgos'!$Y$56="Muy Alta",'Mapa de Riesgos'!$AA$56="Menor"),CONCATENATE("R8C",'Mapa de Riesgos'!$O$56),"")</f>
        <v/>
      </c>
      <c r="S13" s="51" t="str">
        <f>IF(AND('Mapa de Riesgos'!$Y$57="Muy Alta",'Mapa de Riesgos'!$AA$57="Menor"),CONCATENATE("R8C",'Mapa de Riesgos'!$O$57),"")</f>
        <v/>
      </c>
      <c r="T13" s="51" t="str">
        <f>IF(AND('Mapa de Riesgos'!$Y$58="Muy Alta",'Mapa de Riesgos'!$AA$58="Menor"),CONCATENATE("R8C",'Mapa de Riesgos'!$O$58),"")</f>
        <v/>
      </c>
      <c r="U13" s="52" t="str">
        <f>IF(AND('Mapa de Riesgos'!$Y$59="Muy Alta",'Mapa de Riesgos'!$AA$59="Menor"),CONCATENATE("R8C",'Mapa de Riesgos'!$O$59),"")</f>
        <v/>
      </c>
      <c r="V13" s="50" t="str">
        <f>IF(AND('Mapa de Riesgos'!$Y$54="Muy Alta",'Mapa de Riesgos'!$AA$54="Moderado"),CONCATENATE("R8C",'Mapa de Riesgos'!$O$54),"")</f>
        <v/>
      </c>
      <c r="W13" s="51" t="str">
        <f>IF(AND('Mapa de Riesgos'!$Y$55="Muy Alta",'Mapa de Riesgos'!$AA$55="Moderado"),CONCATENATE("R8C",'Mapa de Riesgos'!$O$55),"")</f>
        <v/>
      </c>
      <c r="X13" s="51" t="str">
        <f>IF(AND('Mapa de Riesgos'!$Y$56="Muy Alta",'Mapa de Riesgos'!$AA$56="Moderado"),CONCATENATE("R8C",'Mapa de Riesgos'!$O$56),"")</f>
        <v/>
      </c>
      <c r="Y13" s="51" t="str">
        <f>IF(AND('Mapa de Riesgos'!$Y$57="Muy Alta",'Mapa de Riesgos'!$AA$57="Moderado"),CONCATENATE("R8C",'Mapa de Riesgos'!$O$57),"")</f>
        <v/>
      </c>
      <c r="Z13" s="51" t="str">
        <f>IF(AND('Mapa de Riesgos'!$Y$58="Muy Alta",'Mapa de Riesgos'!$AA$58="Moderado"),CONCATENATE("R8C",'Mapa de Riesgos'!$O$58),"")</f>
        <v/>
      </c>
      <c r="AA13" s="52" t="str">
        <f>IF(AND('Mapa de Riesgos'!$Y$59="Muy Alta",'Mapa de Riesgos'!$AA$59="Moderado"),CONCATENATE("R8C",'Mapa de Riesgos'!$O$59),"")</f>
        <v/>
      </c>
      <c r="AB13" s="50" t="str">
        <f>IF(AND('Mapa de Riesgos'!$Y$54="Muy Alta",'Mapa de Riesgos'!$AA$54="Mayor"),CONCATENATE("R8C",'Mapa de Riesgos'!$O$54),"")</f>
        <v/>
      </c>
      <c r="AC13" s="51" t="str">
        <f>IF(AND('Mapa de Riesgos'!$Y$55="Muy Alta",'Mapa de Riesgos'!$AA$55="Mayor"),CONCATENATE("R8C",'Mapa de Riesgos'!$O$55),"")</f>
        <v/>
      </c>
      <c r="AD13" s="51" t="str">
        <f>IF(AND('Mapa de Riesgos'!$Y$56="Muy Alta",'Mapa de Riesgos'!$AA$56="Mayor"),CONCATENATE("R8C",'Mapa de Riesgos'!$O$56),"")</f>
        <v/>
      </c>
      <c r="AE13" s="51" t="str">
        <f>IF(AND('Mapa de Riesgos'!$Y$57="Muy Alta",'Mapa de Riesgos'!$AA$57="Mayor"),CONCATENATE("R8C",'Mapa de Riesgos'!$O$57),"")</f>
        <v/>
      </c>
      <c r="AF13" s="51" t="str">
        <f>IF(AND('Mapa de Riesgos'!$Y$58="Muy Alta",'Mapa de Riesgos'!$AA$58="Mayor"),CONCATENATE("R8C",'Mapa de Riesgos'!$O$58),"")</f>
        <v/>
      </c>
      <c r="AG13" s="52" t="str">
        <f>IF(AND('Mapa de Riesgos'!$Y$59="Muy Alta",'Mapa de Riesgos'!$AA$59="Mayor"),CONCATENATE("R8C",'Mapa de Riesgos'!$O$59),"")</f>
        <v/>
      </c>
      <c r="AH13" s="53" t="str">
        <f>IF(AND('Mapa de Riesgos'!$Y$54="Muy Alta",'Mapa de Riesgos'!$AA$54="Catastrófico"),CONCATENATE("R8C",'Mapa de Riesgos'!$O$54),"")</f>
        <v/>
      </c>
      <c r="AI13" s="54" t="str">
        <f>IF(AND('Mapa de Riesgos'!$Y$55="Muy Alta",'Mapa de Riesgos'!$AA$55="Catastrófico"),CONCATENATE("R8C",'Mapa de Riesgos'!$O$55),"")</f>
        <v/>
      </c>
      <c r="AJ13" s="54" t="str">
        <f>IF(AND('Mapa de Riesgos'!$Y$56="Muy Alta",'Mapa de Riesgos'!$AA$56="Catastrófico"),CONCATENATE("R8C",'Mapa de Riesgos'!$O$56),"")</f>
        <v/>
      </c>
      <c r="AK13" s="54" t="str">
        <f>IF(AND('Mapa de Riesgos'!$Y$57="Muy Alta",'Mapa de Riesgos'!$AA$57="Catastrófico"),CONCATENATE("R8C",'Mapa de Riesgos'!$O$57),"")</f>
        <v/>
      </c>
      <c r="AL13" s="54" t="str">
        <f>IF(AND('Mapa de Riesgos'!$Y$58="Muy Alta",'Mapa de Riesgos'!$AA$58="Catastrófico"),CONCATENATE("R8C",'Mapa de Riesgos'!$O$58),"")</f>
        <v/>
      </c>
      <c r="AM13" s="55" t="str">
        <f>IF(AND('Mapa de Riesgos'!$Y$59="Muy Alta",'Mapa de Riesgos'!$AA$59="Catastrófico"),CONCATENATE("R8C",'Mapa de Riesgos'!$O$59),"")</f>
        <v/>
      </c>
      <c r="AN13" s="81"/>
      <c r="AO13" s="544"/>
      <c r="AP13" s="545"/>
      <c r="AQ13" s="545"/>
      <c r="AR13" s="545"/>
      <c r="AS13" s="545"/>
      <c r="AT13" s="546"/>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483"/>
      <c r="C14" s="483"/>
      <c r="D14" s="484"/>
      <c r="E14" s="524"/>
      <c r="F14" s="525"/>
      <c r="G14" s="525"/>
      <c r="H14" s="525"/>
      <c r="I14" s="526"/>
      <c r="J14" s="50" t="str">
        <f>IF(AND('Mapa de Riesgos'!$Y$60="Muy Alta",'Mapa de Riesgos'!$AA$60="Leve"),CONCATENATE("R9C",'Mapa de Riesgos'!$O$60),"")</f>
        <v/>
      </c>
      <c r="K14" s="51" t="str">
        <f>IF(AND('Mapa de Riesgos'!$Y$61="Muy Alta",'Mapa de Riesgos'!$AA$61="Leve"),CONCATENATE("R9C",'Mapa de Riesgos'!$O$61),"")</f>
        <v/>
      </c>
      <c r="L14" s="51" t="str">
        <f>IF(AND('Mapa de Riesgos'!$Y$62="Muy Alta",'Mapa de Riesgos'!$AA$62="Leve"),CONCATENATE("R9C",'Mapa de Riesgos'!$O$62),"")</f>
        <v/>
      </c>
      <c r="M14" s="51" t="str">
        <f>IF(AND('Mapa de Riesgos'!$Y$63="Muy Alta",'Mapa de Riesgos'!$AA$63="Leve"),CONCATENATE("R9C",'Mapa de Riesgos'!$O$63),"")</f>
        <v/>
      </c>
      <c r="N14" s="51" t="str">
        <f>IF(AND('Mapa de Riesgos'!$Y$64="Muy Alta",'Mapa de Riesgos'!$AA$64="Leve"),CONCATENATE("R9C",'Mapa de Riesgos'!$O$64),"")</f>
        <v/>
      </c>
      <c r="O14" s="52" t="str">
        <f>IF(AND('Mapa de Riesgos'!$Y$65="Muy Alta",'Mapa de Riesgos'!$AA$65="Leve"),CONCATENATE("R9C",'Mapa de Riesgos'!$O$65),"")</f>
        <v/>
      </c>
      <c r="P14" s="50" t="str">
        <f>IF(AND('Mapa de Riesgos'!$Y$60="Muy Alta",'Mapa de Riesgos'!$AA$60="Menor"),CONCATENATE("R9C",'Mapa de Riesgos'!$O$60),"")</f>
        <v/>
      </c>
      <c r="Q14" s="51" t="str">
        <f>IF(AND('Mapa de Riesgos'!$Y$61="Muy Alta",'Mapa de Riesgos'!$AA$61="Menor"),CONCATENATE("R9C",'Mapa de Riesgos'!$O$61),"")</f>
        <v/>
      </c>
      <c r="R14" s="51" t="str">
        <f>IF(AND('Mapa de Riesgos'!$Y$62="Muy Alta",'Mapa de Riesgos'!$AA$62="Menor"),CONCATENATE("R9C",'Mapa de Riesgos'!$O$62),"")</f>
        <v/>
      </c>
      <c r="S14" s="51" t="str">
        <f>IF(AND('Mapa de Riesgos'!$Y$63="Muy Alta",'Mapa de Riesgos'!$AA$63="Menor"),CONCATENATE("R9C",'Mapa de Riesgos'!$O$63),"")</f>
        <v/>
      </c>
      <c r="T14" s="51" t="str">
        <f>IF(AND('Mapa de Riesgos'!$Y$64="Muy Alta",'Mapa de Riesgos'!$AA$64="Menor"),CONCATENATE("R9C",'Mapa de Riesgos'!$O$64),"")</f>
        <v/>
      </c>
      <c r="U14" s="52" t="str">
        <f>IF(AND('Mapa de Riesgos'!$Y$65="Muy Alta",'Mapa de Riesgos'!$AA$65="Menor"),CONCATENATE("R9C",'Mapa de Riesgos'!$O$65),"")</f>
        <v/>
      </c>
      <c r="V14" s="50" t="str">
        <f>IF(AND('Mapa de Riesgos'!$Y$60="Muy Alta",'Mapa de Riesgos'!$AA$60="Moderado"),CONCATENATE("R9C",'Mapa de Riesgos'!$O$60),"")</f>
        <v/>
      </c>
      <c r="W14" s="51" t="str">
        <f>IF(AND('Mapa de Riesgos'!$Y$61="Muy Alta",'Mapa de Riesgos'!$AA$61="Moderado"),CONCATENATE("R9C",'Mapa de Riesgos'!$O$61),"")</f>
        <v/>
      </c>
      <c r="X14" s="51" t="str">
        <f>IF(AND('Mapa de Riesgos'!$Y$62="Muy Alta",'Mapa de Riesgos'!$AA$62="Moderado"),CONCATENATE("R9C",'Mapa de Riesgos'!$O$62),"")</f>
        <v/>
      </c>
      <c r="Y14" s="51" t="str">
        <f>IF(AND('Mapa de Riesgos'!$Y$63="Muy Alta",'Mapa de Riesgos'!$AA$63="Moderado"),CONCATENATE("R9C",'Mapa de Riesgos'!$O$63),"")</f>
        <v/>
      </c>
      <c r="Z14" s="51" t="str">
        <f>IF(AND('Mapa de Riesgos'!$Y$64="Muy Alta",'Mapa de Riesgos'!$AA$64="Moderado"),CONCATENATE("R9C",'Mapa de Riesgos'!$O$64),"")</f>
        <v/>
      </c>
      <c r="AA14" s="52" t="str">
        <f>IF(AND('Mapa de Riesgos'!$Y$65="Muy Alta",'Mapa de Riesgos'!$AA$65="Moderado"),CONCATENATE("R9C",'Mapa de Riesgos'!$O$65),"")</f>
        <v/>
      </c>
      <c r="AB14" s="50" t="str">
        <f>IF(AND('Mapa de Riesgos'!$Y$60="Muy Alta",'Mapa de Riesgos'!$AA$60="Mayor"),CONCATENATE("R9C",'Mapa de Riesgos'!$O$60),"")</f>
        <v/>
      </c>
      <c r="AC14" s="51" t="str">
        <f>IF(AND('Mapa de Riesgos'!$Y$61="Muy Alta",'Mapa de Riesgos'!$AA$61="Mayor"),CONCATENATE("R9C",'Mapa de Riesgos'!$O$61),"")</f>
        <v/>
      </c>
      <c r="AD14" s="51" t="str">
        <f>IF(AND('Mapa de Riesgos'!$Y$62="Muy Alta",'Mapa de Riesgos'!$AA$62="Mayor"),CONCATENATE("R9C",'Mapa de Riesgos'!$O$62),"")</f>
        <v/>
      </c>
      <c r="AE14" s="51" t="str">
        <f>IF(AND('Mapa de Riesgos'!$Y$63="Muy Alta",'Mapa de Riesgos'!$AA$63="Mayor"),CONCATENATE("R9C",'Mapa de Riesgos'!$O$63),"")</f>
        <v/>
      </c>
      <c r="AF14" s="51" t="str">
        <f>IF(AND('Mapa de Riesgos'!$Y$64="Muy Alta",'Mapa de Riesgos'!$AA$64="Mayor"),CONCATENATE("R9C",'Mapa de Riesgos'!$O$64),"")</f>
        <v/>
      </c>
      <c r="AG14" s="52" t="str">
        <f>IF(AND('Mapa de Riesgos'!$Y$65="Muy Alta",'Mapa de Riesgos'!$AA$65="Mayor"),CONCATENATE("R9C",'Mapa de Riesgos'!$O$65),"")</f>
        <v/>
      </c>
      <c r="AH14" s="53" t="str">
        <f>IF(AND('Mapa de Riesgos'!$Y$60="Muy Alta",'Mapa de Riesgos'!$AA$60="Catastrófico"),CONCATENATE("R9C",'Mapa de Riesgos'!$O$60),"")</f>
        <v/>
      </c>
      <c r="AI14" s="54" t="str">
        <f>IF(AND('Mapa de Riesgos'!$Y$61="Muy Alta",'Mapa de Riesgos'!$AA$61="Catastrófico"),CONCATENATE("R9C",'Mapa de Riesgos'!$O$61),"")</f>
        <v/>
      </c>
      <c r="AJ14" s="54" t="str">
        <f>IF(AND('Mapa de Riesgos'!$Y$62="Muy Alta",'Mapa de Riesgos'!$AA$62="Catastrófico"),CONCATENATE("R9C",'Mapa de Riesgos'!$O$62),"")</f>
        <v/>
      </c>
      <c r="AK14" s="54" t="str">
        <f>IF(AND('Mapa de Riesgos'!$Y$63="Muy Alta",'Mapa de Riesgos'!$AA$63="Catastrófico"),CONCATENATE("R9C",'Mapa de Riesgos'!$O$63),"")</f>
        <v/>
      </c>
      <c r="AL14" s="54" t="str">
        <f>IF(AND('Mapa de Riesgos'!$Y$64="Muy Alta",'Mapa de Riesgos'!$AA$64="Catastrófico"),CONCATENATE("R9C",'Mapa de Riesgos'!$O$64),"")</f>
        <v/>
      </c>
      <c r="AM14" s="55" t="str">
        <f>IF(AND('Mapa de Riesgos'!$Y$65="Muy Alta",'Mapa de Riesgos'!$AA$65="Catastrófico"),CONCATENATE("R9C",'Mapa de Riesgos'!$O$65),"")</f>
        <v/>
      </c>
      <c r="AN14" s="81"/>
      <c r="AO14" s="544"/>
      <c r="AP14" s="545"/>
      <c r="AQ14" s="545"/>
      <c r="AR14" s="545"/>
      <c r="AS14" s="545"/>
      <c r="AT14" s="546"/>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483"/>
      <c r="C15" s="483"/>
      <c r="D15" s="484"/>
      <c r="E15" s="527"/>
      <c r="F15" s="528"/>
      <c r="G15" s="528"/>
      <c r="H15" s="528"/>
      <c r="I15" s="529"/>
      <c r="J15" s="56" t="str">
        <f>IF(AND('Mapa de Riesgos'!$Y$66="Muy Alta",'Mapa de Riesgos'!$AA$66="Leve"),CONCATENATE("R10C",'Mapa de Riesgos'!$O$66),"")</f>
        <v/>
      </c>
      <c r="K15" s="57" t="str">
        <f>IF(AND('Mapa de Riesgos'!$Y$67="Muy Alta",'Mapa de Riesgos'!$AA$67="Leve"),CONCATENATE("R10C",'Mapa de Riesgos'!$O$67),"")</f>
        <v/>
      </c>
      <c r="L15" s="57" t="str">
        <f>IF(AND('Mapa de Riesgos'!$Y$68="Muy Alta",'Mapa de Riesgos'!$AA$68="Leve"),CONCATENATE("R10C",'Mapa de Riesgos'!$O$68),"")</f>
        <v/>
      </c>
      <c r="M15" s="57" t="str">
        <f>IF(AND('Mapa de Riesgos'!$Y$69="Muy Alta",'Mapa de Riesgos'!$AA$69="Leve"),CONCATENATE("R10C",'Mapa de Riesgos'!$O$69),"")</f>
        <v/>
      </c>
      <c r="N15" s="57" t="str">
        <f>IF(AND('Mapa de Riesgos'!$Y$70="Muy Alta",'Mapa de Riesgos'!$AA$70="Leve"),CONCATENATE("R10C",'Mapa de Riesgos'!$O$70),"")</f>
        <v/>
      </c>
      <c r="O15" s="58" t="str">
        <f>IF(AND('Mapa de Riesgos'!$Y$71="Muy Alta",'Mapa de Riesgos'!$AA$71="Leve"),CONCATENATE("R10C",'Mapa de Riesgos'!$O$71),"")</f>
        <v/>
      </c>
      <c r="P15" s="50" t="str">
        <f>IF(AND('Mapa de Riesgos'!$Y$66="Muy Alta",'Mapa de Riesgos'!$AA$66="Menor"),CONCATENATE("R10C",'Mapa de Riesgos'!$O$66),"")</f>
        <v/>
      </c>
      <c r="Q15" s="51" t="str">
        <f>IF(AND('Mapa de Riesgos'!$Y$67="Muy Alta",'Mapa de Riesgos'!$AA$67="Menor"),CONCATENATE("R10C",'Mapa de Riesgos'!$O$67),"")</f>
        <v/>
      </c>
      <c r="R15" s="51" t="str">
        <f>IF(AND('Mapa de Riesgos'!$Y$68="Muy Alta",'Mapa de Riesgos'!$AA$68="Menor"),CONCATENATE("R10C",'Mapa de Riesgos'!$O$68),"")</f>
        <v/>
      </c>
      <c r="S15" s="51" t="str">
        <f>IF(AND('Mapa de Riesgos'!$Y$69="Muy Alta",'Mapa de Riesgos'!$AA$69="Menor"),CONCATENATE("R10C",'Mapa de Riesgos'!$O$69),"")</f>
        <v/>
      </c>
      <c r="T15" s="51" t="str">
        <f>IF(AND('Mapa de Riesgos'!$Y$70="Muy Alta",'Mapa de Riesgos'!$AA$70="Menor"),CONCATENATE("R10C",'Mapa de Riesgos'!$O$70),"")</f>
        <v/>
      </c>
      <c r="U15" s="52" t="str">
        <f>IF(AND('Mapa de Riesgos'!$Y$71="Muy Alta",'Mapa de Riesgos'!$AA$71="Menor"),CONCATENATE("R10C",'Mapa de Riesgos'!$O$71),"")</f>
        <v/>
      </c>
      <c r="V15" s="56" t="str">
        <f>IF(AND('Mapa de Riesgos'!$Y$66="Muy Alta",'Mapa de Riesgos'!$AA$66="Moderado"),CONCATENATE("R10C",'Mapa de Riesgos'!$O$66),"")</f>
        <v/>
      </c>
      <c r="W15" s="57" t="str">
        <f>IF(AND('Mapa de Riesgos'!$Y$67="Muy Alta",'Mapa de Riesgos'!$AA$67="Moderado"),CONCATENATE("R10C",'Mapa de Riesgos'!$O$67),"")</f>
        <v/>
      </c>
      <c r="X15" s="57" t="str">
        <f>IF(AND('Mapa de Riesgos'!$Y$68="Muy Alta",'Mapa de Riesgos'!$AA$68="Moderado"),CONCATENATE("R10C",'Mapa de Riesgos'!$O$68),"")</f>
        <v/>
      </c>
      <c r="Y15" s="57" t="str">
        <f>IF(AND('Mapa de Riesgos'!$Y$69="Muy Alta",'Mapa de Riesgos'!$AA$69="Moderado"),CONCATENATE("R10C",'Mapa de Riesgos'!$O$69),"")</f>
        <v/>
      </c>
      <c r="Z15" s="57" t="str">
        <f>IF(AND('Mapa de Riesgos'!$Y$70="Muy Alta",'Mapa de Riesgos'!$AA$70="Moderado"),CONCATENATE("R10C",'Mapa de Riesgos'!$O$70),"")</f>
        <v/>
      </c>
      <c r="AA15" s="58" t="str">
        <f>IF(AND('Mapa de Riesgos'!$Y$71="Muy Alta",'Mapa de Riesgos'!$AA$71="Moderado"),CONCATENATE("R10C",'Mapa de Riesgos'!$O$71),"")</f>
        <v/>
      </c>
      <c r="AB15" s="50" t="str">
        <f>IF(AND('Mapa de Riesgos'!$Y$66="Muy Alta",'Mapa de Riesgos'!$AA$66="Mayor"),CONCATENATE("R10C",'Mapa de Riesgos'!$O$66),"")</f>
        <v/>
      </c>
      <c r="AC15" s="51" t="str">
        <f>IF(AND('Mapa de Riesgos'!$Y$67="Muy Alta",'Mapa de Riesgos'!$AA$67="Mayor"),CONCATENATE("R10C",'Mapa de Riesgos'!$O$67),"")</f>
        <v/>
      </c>
      <c r="AD15" s="51" t="str">
        <f>IF(AND('Mapa de Riesgos'!$Y$68="Muy Alta",'Mapa de Riesgos'!$AA$68="Mayor"),CONCATENATE("R10C",'Mapa de Riesgos'!$O$68),"")</f>
        <v/>
      </c>
      <c r="AE15" s="51" t="str">
        <f>IF(AND('Mapa de Riesgos'!$Y$69="Muy Alta",'Mapa de Riesgos'!$AA$69="Mayor"),CONCATENATE("R10C",'Mapa de Riesgos'!$O$69),"")</f>
        <v/>
      </c>
      <c r="AF15" s="51" t="str">
        <f>IF(AND('Mapa de Riesgos'!$Y$70="Muy Alta",'Mapa de Riesgos'!$AA$70="Mayor"),CONCATENATE("R10C",'Mapa de Riesgos'!$O$70),"")</f>
        <v/>
      </c>
      <c r="AG15" s="52" t="str">
        <f>IF(AND('Mapa de Riesgos'!$Y$71="Muy Alta",'Mapa de Riesgos'!$AA$71="Mayor"),CONCATENATE("R10C",'Mapa de Riesgos'!$O$71),"")</f>
        <v/>
      </c>
      <c r="AH15" s="59" t="str">
        <f>IF(AND('Mapa de Riesgos'!$Y$66="Muy Alta",'Mapa de Riesgos'!$AA$66="Catastrófico"),CONCATENATE("R10C",'Mapa de Riesgos'!$O$66),"")</f>
        <v/>
      </c>
      <c r="AI15" s="60" t="str">
        <f>IF(AND('Mapa de Riesgos'!$Y$67="Muy Alta",'Mapa de Riesgos'!$AA$67="Catastrófico"),CONCATENATE("R10C",'Mapa de Riesgos'!$O$67),"")</f>
        <v/>
      </c>
      <c r="AJ15" s="60" t="str">
        <f>IF(AND('Mapa de Riesgos'!$Y$68="Muy Alta",'Mapa de Riesgos'!$AA$68="Catastrófico"),CONCATENATE("R10C",'Mapa de Riesgos'!$O$68),"")</f>
        <v/>
      </c>
      <c r="AK15" s="60" t="str">
        <f>IF(AND('Mapa de Riesgos'!$Y$69="Muy Alta",'Mapa de Riesgos'!$AA$69="Catastrófico"),CONCATENATE("R10C",'Mapa de Riesgos'!$O$69),"")</f>
        <v/>
      </c>
      <c r="AL15" s="60" t="str">
        <f>IF(AND('Mapa de Riesgos'!$Y$70="Muy Alta",'Mapa de Riesgos'!$AA$70="Catastrófico"),CONCATENATE("R10C",'Mapa de Riesgos'!$O$70),"")</f>
        <v/>
      </c>
      <c r="AM15" s="61" t="str">
        <f>IF(AND('Mapa de Riesgos'!$Y$71="Muy Alta",'Mapa de Riesgos'!$AA$71="Catastrófico"),CONCATENATE("R10C",'Mapa de Riesgos'!$O$71),"")</f>
        <v/>
      </c>
      <c r="AN15" s="81"/>
      <c r="AO15" s="547"/>
      <c r="AP15" s="548"/>
      <c r="AQ15" s="548"/>
      <c r="AR15" s="548"/>
      <c r="AS15" s="548"/>
      <c r="AT15" s="549"/>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483"/>
      <c r="C16" s="483"/>
      <c r="D16" s="484"/>
      <c r="E16" s="521" t="s">
        <v>194</v>
      </c>
      <c r="F16" s="522"/>
      <c r="G16" s="522"/>
      <c r="H16" s="522"/>
      <c r="I16" s="522"/>
      <c r="J16" s="62" t="str">
        <f>IF(AND('Mapa de Riesgos'!$Y$12="Alta",'Mapa de Riesgos'!$AA$12="Leve"),CONCATENATE("R1C",'Mapa de Riesgos'!$O$12),"")</f>
        <v/>
      </c>
      <c r="K16" s="63" t="str">
        <f>IF(AND('Mapa de Riesgos'!$Y$13="Alta",'Mapa de Riesgos'!$AA$13="Leve"),CONCATENATE("R1C",'Mapa de Riesgos'!$O$13),"")</f>
        <v/>
      </c>
      <c r="L16" s="63" t="str">
        <f>IF(AND('Mapa de Riesgos'!$Y$14="Alta",'Mapa de Riesgos'!$AA$14="Leve"),CONCATENATE("R1C",'Mapa de Riesgos'!$O$14),"")</f>
        <v/>
      </c>
      <c r="M16" s="63" t="str">
        <f>IF(AND('Mapa de Riesgos'!$Y$15="Alta",'Mapa de Riesgos'!$AA$15="Leve"),CONCATENATE("R1C",'Mapa de Riesgos'!$O$15),"")</f>
        <v/>
      </c>
      <c r="N16" s="63" t="str">
        <f>IF(AND('Mapa de Riesgos'!$Y$16="Alta",'Mapa de Riesgos'!$AA$16="Leve"),CONCATENATE("R1C",'Mapa de Riesgos'!$O$16),"")</f>
        <v/>
      </c>
      <c r="O16" s="64" t="str">
        <f>IF(AND('Mapa de Riesgos'!$Y$17="Alta",'Mapa de Riesgos'!$AA$17="Leve"),CONCATENATE("R1C",'Mapa de Riesgos'!$O$17),"")</f>
        <v/>
      </c>
      <c r="P16" s="62" t="str">
        <f>IF(AND('Mapa de Riesgos'!$Y$12="Alta",'Mapa de Riesgos'!$AA$12="Menor"),CONCATENATE("R1C",'Mapa de Riesgos'!$O$12),"")</f>
        <v/>
      </c>
      <c r="Q16" s="63" t="str">
        <f>IF(AND('Mapa de Riesgos'!$Y$13="Alta",'Mapa de Riesgos'!$AA$13="Menor"),CONCATENATE("R1C",'Mapa de Riesgos'!$O$13),"")</f>
        <v/>
      </c>
      <c r="R16" s="63" t="str">
        <f>IF(AND('Mapa de Riesgos'!$Y$14="Alta",'Mapa de Riesgos'!$AA$14="Menor"),CONCATENATE("R1C",'Mapa de Riesgos'!$O$14),"")</f>
        <v/>
      </c>
      <c r="S16" s="63" t="str">
        <f>IF(AND('Mapa de Riesgos'!$Y$15="Alta",'Mapa de Riesgos'!$AA$15="Menor"),CONCATENATE("R1C",'Mapa de Riesgos'!$O$15),"")</f>
        <v/>
      </c>
      <c r="T16" s="63" t="str">
        <f>IF(AND('Mapa de Riesgos'!$Y$16="Alta",'Mapa de Riesgos'!$AA$16="Menor"),CONCATENATE("R1C",'Mapa de Riesgos'!$O$16),"")</f>
        <v/>
      </c>
      <c r="U16" s="64" t="str">
        <f>IF(AND('Mapa de Riesgos'!$Y$17="Alta",'Mapa de Riesgos'!$AA$17="Menor"),CONCATENATE("R1C",'Mapa de Riesgos'!$O$17),"")</f>
        <v/>
      </c>
      <c r="V16" s="44" t="str">
        <f>IF(AND('Mapa de Riesgos'!$Y$12="Alta",'Mapa de Riesgos'!$AA$12="Moderado"),CONCATENATE("R1C",'Mapa de Riesgos'!$O$12),"")</f>
        <v/>
      </c>
      <c r="W16" s="45" t="str">
        <f>IF(AND('Mapa de Riesgos'!$Y$13="Alta",'Mapa de Riesgos'!$AA$13="Moderado"),CONCATENATE("R1C",'Mapa de Riesgos'!$O$13),"")</f>
        <v/>
      </c>
      <c r="X16" s="45" t="str">
        <f>IF(AND('Mapa de Riesgos'!$Y$14="Alta",'Mapa de Riesgos'!$AA$14="Moderado"),CONCATENATE("R1C",'Mapa de Riesgos'!$O$14),"")</f>
        <v/>
      </c>
      <c r="Y16" s="45" t="str">
        <f>IF(AND('Mapa de Riesgos'!$Y$15="Alta",'Mapa de Riesgos'!$AA$15="Moderado"),CONCATENATE("R1C",'Mapa de Riesgos'!$O$15),"")</f>
        <v/>
      </c>
      <c r="Z16" s="45" t="str">
        <f>IF(AND('Mapa de Riesgos'!$Y$16="Alta",'Mapa de Riesgos'!$AA$16="Moderado"),CONCATENATE("R1C",'Mapa de Riesgos'!$O$16),"")</f>
        <v/>
      </c>
      <c r="AA16" s="46" t="str">
        <f>IF(AND('Mapa de Riesgos'!$Y$17="Alta",'Mapa de Riesgos'!$AA$17="Moderado"),CONCATENATE("R1C",'Mapa de Riesgos'!$O$17),"")</f>
        <v/>
      </c>
      <c r="AB16" s="44" t="str">
        <f>IF(AND('Mapa de Riesgos'!$Y$12="Alta",'Mapa de Riesgos'!$AA$12="Mayor"),CONCATENATE("R1C",'Mapa de Riesgos'!$O$12),"")</f>
        <v/>
      </c>
      <c r="AC16" s="45" t="str">
        <f>IF(AND('Mapa de Riesgos'!$Y$13="Alta",'Mapa de Riesgos'!$AA$13="Mayor"),CONCATENATE("R1C",'Mapa de Riesgos'!$O$13),"")</f>
        <v/>
      </c>
      <c r="AD16" s="45" t="str">
        <f>IF(AND('Mapa de Riesgos'!$Y$14="Alta",'Mapa de Riesgos'!$AA$14="Mayor"),CONCATENATE("R1C",'Mapa de Riesgos'!$O$14),"")</f>
        <v/>
      </c>
      <c r="AE16" s="45" t="str">
        <f>IF(AND('Mapa de Riesgos'!$Y$15="Alta",'Mapa de Riesgos'!$AA$15="Mayor"),CONCATENATE("R1C",'Mapa de Riesgos'!$O$15),"")</f>
        <v/>
      </c>
      <c r="AF16" s="45" t="str">
        <f>IF(AND('Mapa de Riesgos'!$Y$16="Alta",'Mapa de Riesgos'!$AA$16="Mayor"),CONCATENATE("R1C",'Mapa de Riesgos'!$O$16),"")</f>
        <v/>
      </c>
      <c r="AG16" s="46" t="str">
        <f>IF(AND('Mapa de Riesgos'!$Y$17="Alta",'Mapa de Riesgos'!$AA$17="Mayor"),CONCATENATE("R1C",'Mapa de Riesgos'!$O$17),"")</f>
        <v/>
      </c>
      <c r="AH16" s="47" t="str">
        <f>IF(AND('Mapa de Riesgos'!$Y$12="Alta",'Mapa de Riesgos'!$AA$12="Catastrófico"),CONCATENATE("R1C",'Mapa de Riesgos'!$O$12),"")</f>
        <v/>
      </c>
      <c r="AI16" s="48" t="str">
        <f>IF(AND('Mapa de Riesgos'!$Y$13="Alta",'Mapa de Riesgos'!$AA$13="Catastrófico"),CONCATENATE("R1C",'Mapa de Riesgos'!$O$13),"")</f>
        <v/>
      </c>
      <c r="AJ16" s="48" t="str">
        <f>IF(AND('Mapa de Riesgos'!$Y$14="Alta",'Mapa de Riesgos'!$AA$14="Catastrófico"),CONCATENATE("R1C",'Mapa de Riesgos'!$O$14),"")</f>
        <v/>
      </c>
      <c r="AK16" s="48" t="str">
        <f>IF(AND('Mapa de Riesgos'!$Y$15="Alta",'Mapa de Riesgos'!$AA$15="Catastrófico"),CONCATENATE("R1C",'Mapa de Riesgos'!$O$15),"")</f>
        <v/>
      </c>
      <c r="AL16" s="48" t="str">
        <f>IF(AND('Mapa de Riesgos'!$Y$16="Alta",'Mapa de Riesgos'!$AA$16="Catastrófico"),CONCATENATE("R1C",'Mapa de Riesgos'!$O$16),"")</f>
        <v/>
      </c>
      <c r="AM16" s="49" t="str">
        <f>IF(AND('Mapa de Riesgos'!$Y$17="Alta",'Mapa de Riesgos'!$AA$17="Catastrófico"),CONCATENATE("R1C",'Mapa de Riesgos'!$O$17),"")</f>
        <v/>
      </c>
      <c r="AN16" s="81"/>
      <c r="AO16" s="531" t="s">
        <v>195</v>
      </c>
      <c r="AP16" s="532"/>
      <c r="AQ16" s="532"/>
      <c r="AR16" s="532"/>
      <c r="AS16" s="532"/>
      <c r="AT16" s="533"/>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483"/>
      <c r="C17" s="483"/>
      <c r="D17" s="484"/>
      <c r="E17" s="540"/>
      <c r="F17" s="525"/>
      <c r="G17" s="525"/>
      <c r="H17" s="525"/>
      <c r="I17" s="525"/>
      <c r="J17" s="65" t="str">
        <f>IF(AND('Mapa de Riesgos'!$Y$18="Alta",'Mapa de Riesgos'!$AA$18="Leve"),CONCATENATE("R2C",'Mapa de Riesgos'!$O$18),"")</f>
        <v/>
      </c>
      <c r="K17" s="66" t="str">
        <f>IF(AND('Mapa de Riesgos'!$Y$19="Alta",'Mapa de Riesgos'!$AA$19="Leve"),CONCATENATE("R2C",'Mapa de Riesgos'!$O$19),"")</f>
        <v/>
      </c>
      <c r="L17" s="66" t="str">
        <f>IF(AND('Mapa de Riesgos'!$Y$20="Alta",'Mapa de Riesgos'!$AA$20="Leve"),CONCATENATE("R2C",'Mapa de Riesgos'!$O$20),"")</f>
        <v/>
      </c>
      <c r="M17" s="66" t="str">
        <f>IF(AND('Mapa de Riesgos'!$Y$21="Alta",'Mapa de Riesgos'!$AA$21="Leve"),CONCATENATE("R2C",'Mapa de Riesgos'!$O$21),"")</f>
        <v/>
      </c>
      <c r="N17" s="66" t="str">
        <f>IF(AND('Mapa de Riesgos'!$Y$22="Alta",'Mapa de Riesgos'!$AA$22="Leve"),CONCATENATE("R2C",'Mapa de Riesgos'!$O$22),"")</f>
        <v/>
      </c>
      <c r="O17" s="67" t="str">
        <f>IF(AND('Mapa de Riesgos'!$Y$23="Alta",'Mapa de Riesgos'!$AA$23="Leve"),CONCATENATE("R2C",'Mapa de Riesgos'!$O$23),"")</f>
        <v/>
      </c>
      <c r="P17" s="65" t="str">
        <f>IF(AND('Mapa de Riesgos'!$Y$18="Alta",'Mapa de Riesgos'!$AA$18="Menor"),CONCATENATE("R2C",'Mapa de Riesgos'!$O$18),"")</f>
        <v/>
      </c>
      <c r="Q17" s="66" t="str">
        <f>IF(AND('Mapa de Riesgos'!$Y$19="Alta",'Mapa de Riesgos'!$AA$19="Menor"),CONCATENATE("R2C",'Mapa de Riesgos'!$O$19),"")</f>
        <v/>
      </c>
      <c r="R17" s="66" t="str">
        <f>IF(AND('Mapa de Riesgos'!$Y$20="Alta",'Mapa de Riesgos'!$AA$20="Menor"),CONCATENATE("R2C",'Mapa de Riesgos'!$O$20),"")</f>
        <v/>
      </c>
      <c r="S17" s="66" t="str">
        <f>IF(AND('Mapa de Riesgos'!$Y$21="Alta",'Mapa de Riesgos'!$AA$21="Menor"),CONCATENATE("R2C",'Mapa de Riesgos'!$O$21),"")</f>
        <v/>
      </c>
      <c r="T17" s="66" t="str">
        <f>IF(AND('Mapa de Riesgos'!$Y$22="Alta",'Mapa de Riesgos'!$AA$22="Menor"),CONCATENATE("R2C",'Mapa de Riesgos'!$O$22),"")</f>
        <v/>
      </c>
      <c r="U17" s="67" t="str">
        <f>IF(AND('Mapa de Riesgos'!$Y$23="Alta",'Mapa de Riesgos'!$AA$23="Menor"),CONCATENATE("R2C",'Mapa de Riesgos'!$O$23),"")</f>
        <v/>
      </c>
      <c r="V17" s="50" t="str">
        <f>IF(AND('Mapa de Riesgos'!$Y$18="Alta",'Mapa de Riesgos'!$AA$18="Moderado"),CONCATENATE("R2C",'Mapa de Riesgos'!$O$18),"")</f>
        <v/>
      </c>
      <c r="W17" s="51" t="str">
        <f>IF(AND('Mapa de Riesgos'!$Y$19="Alta",'Mapa de Riesgos'!$AA$19="Moderado"),CONCATENATE("R2C",'Mapa de Riesgos'!$O$19),"")</f>
        <v/>
      </c>
      <c r="X17" s="51" t="str">
        <f>IF(AND('Mapa de Riesgos'!$Y$20="Alta",'Mapa de Riesgos'!$AA$20="Moderado"),CONCATENATE("R2C",'Mapa de Riesgos'!$O$20),"")</f>
        <v/>
      </c>
      <c r="Y17" s="51" t="str">
        <f>IF(AND('Mapa de Riesgos'!$Y$21="Alta",'Mapa de Riesgos'!$AA$21="Moderado"),CONCATENATE("R2C",'Mapa de Riesgos'!$O$21),"")</f>
        <v/>
      </c>
      <c r="Z17" s="51" t="str">
        <f>IF(AND('Mapa de Riesgos'!$Y$22="Alta",'Mapa de Riesgos'!$AA$22="Moderado"),CONCATENATE("R2C",'Mapa de Riesgos'!$O$22),"")</f>
        <v/>
      </c>
      <c r="AA17" s="52" t="str">
        <f>IF(AND('Mapa de Riesgos'!$Y$23="Alta",'Mapa de Riesgos'!$AA$23="Moderado"),CONCATENATE("R2C",'Mapa de Riesgos'!$O$23),"")</f>
        <v/>
      </c>
      <c r="AB17" s="50" t="str">
        <f>IF(AND('Mapa de Riesgos'!$Y$18="Alta",'Mapa de Riesgos'!$AA$18="Mayor"),CONCATENATE("R2C",'Mapa de Riesgos'!$O$18),"")</f>
        <v/>
      </c>
      <c r="AC17" s="51" t="str">
        <f>IF(AND('Mapa de Riesgos'!$Y$19="Alta",'Mapa de Riesgos'!$AA$19="Mayor"),CONCATENATE("R2C",'Mapa de Riesgos'!$O$19),"")</f>
        <v/>
      </c>
      <c r="AD17" s="51" t="str">
        <f>IF(AND('Mapa de Riesgos'!$Y$20="Alta",'Mapa de Riesgos'!$AA$20="Mayor"),CONCATENATE("R2C",'Mapa de Riesgos'!$O$20),"")</f>
        <v/>
      </c>
      <c r="AE17" s="51" t="str">
        <f>IF(AND('Mapa de Riesgos'!$Y$21="Alta",'Mapa de Riesgos'!$AA$21="Mayor"),CONCATENATE("R2C",'Mapa de Riesgos'!$O$21),"")</f>
        <v/>
      </c>
      <c r="AF17" s="51" t="str">
        <f>IF(AND('Mapa de Riesgos'!$Y$22="Alta",'Mapa de Riesgos'!$AA$22="Mayor"),CONCATENATE("R2C",'Mapa de Riesgos'!$O$22),"")</f>
        <v/>
      </c>
      <c r="AG17" s="52" t="str">
        <f>IF(AND('Mapa de Riesgos'!$Y$23="Alta",'Mapa de Riesgos'!$AA$23="Mayor"),CONCATENATE("R2C",'Mapa de Riesgos'!$O$23),"")</f>
        <v/>
      </c>
      <c r="AH17" s="53" t="str">
        <f>IF(AND('Mapa de Riesgos'!$Y$18="Alta",'Mapa de Riesgos'!$AA$18="Catastrófico"),CONCATENATE("R2C",'Mapa de Riesgos'!$O$18),"")</f>
        <v/>
      </c>
      <c r="AI17" s="54" t="str">
        <f>IF(AND('Mapa de Riesgos'!$Y$19="Alta",'Mapa de Riesgos'!$AA$19="Catastrófico"),CONCATENATE("R2C",'Mapa de Riesgos'!$O$19),"")</f>
        <v/>
      </c>
      <c r="AJ17" s="54" t="str">
        <f>IF(AND('Mapa de Riesgos'!$Y$20="Alta",'Mapa de Riesgos'!$AA$20="Catastrófico"),CONCATENATE("R2C",'Mapa de Riesgos'!$O$20),"")</f>
        <v/>
      </c>
      <c r="AK17" s="54" t="str">
        <f>IF(AND('Mapa de Riesgos'!$Y$21="Alta",'Mapa de Riesgos'!$AA$21="Catastrófico"),CONCATENATE("R2C",'Mapa de Riesgos'!$O$21),"")</f>
        <v/>
      </c>
      <c r="AL17" s="54" t="str">
        <f>IF(AND('Mapa de Riesgos'!$Y$22="Alta",'Mapa de Riesgos'!$AA$22="Catastrófico"),CONCATENATE("R2C",'Mapa de Riesgos'!$O$22),"")</f>
        <v/>
      </c>
      <c r="AM17" s="55" t="str">
        <f>IF(AND('Mapa de Riesgos'!$Y$23="Alta",'Mapa de Riesgos'!$AA$23="Catastrófico"),CONCATENATE("R2C",'Mapa de Riesgos'!$O$23),"")</f>
        <v/>
      </c>
      <c r="AN17" s="81"/>
      <c r="AO17" s="534"/>
      <c r="AP17" s="535"/>
      <c r="AQ17" s="535"/>
      <c r="AR17" s="535"/>
      <c r="AS17" s="535"/>
      <c r="AT17" s="536"/>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483"/>
      <c r="C18" s="483"/>
      <c r="D18" s="484"/>
      <c r="E18" s="524"/>
      <c r="F18" s="525"/>
      <c r="G18" s="525"/>
      <c r="H18" s="525"/>
      <c r="I18" s="525"/>
      <c r="J18" s="65" t="str">
        <f>IF(AND('Mapa de Riesgos'!$Y$24="Alta",'Mapa de Riesgos'!$AA$24="Leve"),CONCATENATE("R3C",'Mapa de Riesgos'!$O$24),"")</f>
        <v/>
      </c>
      <c r="K18" s="66" t="str">
        <f>IF(AND('Mapa de Riesgos'!$Y$25="Alta",'Mapa de Riesgos'!$AA$25="Leve"),CONCATENATE("R3C",'Mapa de Riesgos'!$O$25),"")</f>
        <v/>
      </c>
      <c r="L18" s="66" t="str">
        <f>IF(AND('Mapa de Riesgos'!$Y$26="Alta",'Mapa de Riesgos'!$AA$26="Leve"),CONCATENATE("R3C",'Mapa de Riesgos'!$O$26),"")</f>
        <v/>
      </c>
      <c r="M18" s="66" t="str">
        <f>IF(AND('Mapa de Riesgos'!$Y$27="Alta",'Mapa de Riesgos'!$AA$27="Leve"),CONCATENATE("R3C",'Mapa de Riesgos'!$O$27),"")</f>
        <v/>
      </c>
      <c r="N18" s="66" t="str">
        <f>IF(AND('Mapa de Riesgos'!$Y$28="Alta",'Mapa de Riesgos'!$AA$28="Leve"),CONCATENATE("R3C",'Mapa de Riesgos'!$O$28),"")</f>
        <v/>
      </c>
      <c r="O18" s="67" t="str">
        <f>IF(AND('Mapa de Riesgos'!$Y$29="Alta",'Mapa de Riesgos'!$AA$29="Leve"),CONCATENATE("R3C",'Mapa de Riesgos'!$O$29),"")</f>
        <v/>
      </c>
      <c r="P18" s="65" t="str">
        <f>IF(AND('Mapa de Riesgos'!$Y$24="Alta",'Mapa de Riesgos'!$AA$24="Menor"),CONCATENATE("R3C",'Mapa de Riesgos'!$O$24),"")</f>
        <v/>
      </c>
      <c r="Q18" s="66" t="str">
        <f>IF(AND('Mapa de Riesgos'!$Y$25="Alta",'Mapa de Riesgos'!$AA$25="Menor"),CONCATENATE("R3C",'Mapa de Riesgos'!$O$25),"")</f>
        <v/>
      </c>
      <c r="R18" s="66" t="str">
        <f>IF(AND('Mapa de Riesgos'!$Y$26="Alta",'Mapa de Riesgos'!$AA$26="Menor"),CONCATENATE("R3C",'Mapa de Riesgos'!$O$26),"")</f>
        <v/>
      </c>
      <c r="S18" s="66" t="str">
        <f>IF(AND('Mapa de Riesgos'!$Y$27="Alta",'Mapa de Riesgos'!$AA$27="Menor"),CONCATENATE("R3C",'Mapa de Riesgos'!$O$27),"")</f>
        <v/>
      </c>
      <c r="T18" s="66" t="str">
        <f>IF(AND('Mapa de Riesgos'!$Y$28="Alta",'Mapa de Riesgos'!$AA$28="Menor"),CONCATENATE("R3C",'Mapa de Riesgos'!$O$28),"")</f>
        <v/>
      </c>
      <c r="U18" s="67" t="str">
        <f>IF(AND('Mapa de Riesgos'!$Y$29="Alta",'Mapa de Riesgos'!$AA$29="Menor"),CONCATENATE("R3C",'Mapa de Riesgos'!$O$29),"")</f>
        <v/>
      </c>
      <c r="V18" s="50" t="str">
        <f>IF(AND('Mapa de Riesgos'!$Y$24="Alta",'Mapa de Riesgos'!$AA$24="Moderado"),CONCATENATE("R3C",'Mapa de Riesgos'!$O$24),"")</f>
        <v/>
      </c>
      <c r="W18" s="51" t="str">
        <f>IF(AND('Mapa de Riesgos'!$Y$25="Alta",'Mapa de Riesgos'!$AA$25="Moderado"),CONCATENATE("R3C",'Mapa de Riesgos'!$O$25),"")</f>
        <v/>
      </c>
      <c r="X18" s="51" t="str">
        <f>IF(AND('Mapa de Riesgos'!$Y$26="Alta",'Mapa de Riesgos'!$AA$26="Moderado"),CONCATENATE("R3C",'Mapa de Riesgos'!$O$26),"")</f>
        <v/>
      </c>
      <c r="Y18" s="51" t="str">
        <f>IF(AND('Mapa de Riesgos'!$Y$27="Alta",'Mapa de Riesgos'!$AA$27="Moderado"),CONCATENATE("R3C",'Mapa de Riesgos'!$O$27),"")</f>
        <v/>
      </c>
      <c r="Z18" s="51" t="str">
        <f>IF(AND('Mapa de Riesgos'!$Y$28="Alta",'Mapa de Riesgos'!$AA$28="Moderado"),CONCATENATE("R3C",'Mapa de Riesgos'!$O$28),"")</f>
        <v/>
      </c>
      <c r="AA18" s="52" t="str">
        <f>IF(AND('Mapa de Riesgos'!$Y$29="Alta",'Mapa de Riesgos'!$AA$29="Moderado"),CONCATENATE("R3C",'Mapa de Riesgos'!$O$29),"")</f>
        <v/>
      </c>
      <c r="AB18" s="50" t="str">
        <f>IF(AND('Mapa de Riesgos'!$Y$24="Alta",'Mapa de Riesgos'!$AA$24="Mayor"),CONCATENATE("R3C",'Mapa de Riesgos'!$O$24),"")</f>
        <v/>
      </c>
      <c r="AC18" s="51" t="str">
        <f>IF(AND('Mapa de Riesgos'!$Y$25="Alta",'Mapa de Riesgos'!$AA$25="Mayor"),CONCATENATE("R3C",'Mapa de Riesgos'!$O$25),"")</f>
        <v/>
      </c>
      <c r="AD18" s="51" t="str">
        <f>IF(AND('Mapa de Riesgos'!$Y$26="Alta",'Mapa de Riesgos'!$AA$26="Mayor"),CONCATENATE("R3C",'Mapa de Riesgos'!$O$26),"")</f>
        <v/>
      </c>
      <c r="AE18" s="51" t="str">
        <f>IF(AND('Mapa de Riesgos'!$Y$27="Alta",'Mapa de Riesgos'!$AA$27="Mayor"),CONCATENATE("R3C",'Mapa de Riesgos'!$O$27),"")</f>
        <v/>
      </c>
      <c r="AF18" s="51" t="str">
        <f>IF(AND('Mapa de Riesgos'!$Y$28="Alta",'Mapa de Riesgos'!$AA$28="Mayor"),CONCATENATE("R3C",'Mapa de Riesgos'!$O$28),"")</f>
        <v/>
      </c>
      <c r="AG18" s="52" t="str">
        <f>IF(AND('Mapa de Riesgos'!$Y$29="Alta",'Mapa de Riesgos'!$AA$29="Mayor"),CONCATENATE("R3C",'Mapa de Riesgos'!$O$29),"")</f>
        <v/>
      </c>
      <c r="AH18" s="53" t="str">
        <f>IF(AND('Mapa de Riesgos'!$Y$24="Alta",'Mapa de Riesgos'!$AA$24="Catastrófico"),CONCATENATE("R3C",'Mapa de Riesgos'!$O$24),"")</f>
        <v/>
      </c>
      <c r="AI18" s="54" t="str">
        <f>IF(AND('Mapa de Riesgos'!$Y$25="Alta",'Mapa de Riesgos'!$AA$25="Catastrófico"),CONCATENATE("R3C",'Mapa de Riesgos'!$O$25),"")</f>
        <v/>
      </c>
      <c r="AJ18" s="54" t="str">
        <f>IF(AND('Mapa de Riesgos'!$Y$26="Alta",'Mapa de Riesgos'!$AA$26="Catastrófico"),CONCATENATE("R3C",'Mapa de Riesgos'!$O$26),"")</f>
        <v/>
      </c>
      <c r="AK18" s="54" t="str">
        <f>IF(AND('Mapa de Riesgos'!$Y$27="Alta",'Mapa de Riesgos'!$AA$27="Catastrófico"),CONCATENATE("R3C",'Mapa de Riesgos'!$O$27),"")</f>
        <v/>
      </c>
      <c r="AL18" s="54" t="str">
        <f>IF(AND('Mapa de Riesgos'!$Y$28="Alta",'Mapa de Riesgos'!$AA$28="Catastrófico"),CONCATENATE("R3C",'Mapa de Riesgos'!$O$28),"")</f>
        <v/>
      </c>
      <c r="AM18" s="55" t="str">
        <f>IF(AND('Mapa de Riesgos'!$Y$29="Alta",'Mapa de Riesgos'!$AA$29="Catastrófico"),CONCATENATE("R3C",'Mapa de Riesgos'!$O$29),"")</f>
        <v/>
      </c>
      <c r="AN18" s="81"/>
      <c r="AO18" s="534"/>
      <c r="AP18" s="535"/>
      <c r="AQ18" s="535"/>
      <c r="AR18" s="535"/>
      <c r="AS18" s="535"/>
      <c r="AT18" s="536"/>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483"/>
      <c r="C19" s="483"/>
      <c r="D19" s="484"/>
      <c r="E19" s="524"/>
      <c r="F19" s="525"/>
      <c r="G19" s="525"/>
      <c r="H19" s="525"/>
      <c r="I19" s="525"/>
      <c r="J19" s="65" t="str">
        <f>IF(AND('Mapa de Riesgos'!$Y$30="Alta",'Mapa de Riesgos'!$AA$30="Leve"),CONCATENATE("R4C",'Mapa de Riesgos'!$O$30),"")</f>
        <v/>
      </c>
      <c r="K19" s="66" t="str">
        <f>IF(AND('Mapa de Riesgos'!$Y$31="Alta",'Mapa de Riesgos'!$AA$31="Leve"),CONCATENATE("R4C",'Mapa de Riesgos'!$O$31),"")</f>
        <v/>
      </c>
      <c r="L19" s="66" t="str">
        <f>IF(AND('Mapa de Riesgos'!$Y$32="Alta",'Mapa de Riesgos'!$AA$32="Leve"),CONCATENATE("R4C",'Mapa de Riesgos'!$O$32),"")</f>
        <v/>
      </c>
      <c r="M19" s="66" t="str">
        <f>IF(AND('Mapa de Riesgos'!$Y$33="Alta",'Mapa de Riesgos'!$AA$33="Leve"),CONCATENATE("R4C",'Mapa de Riesgos'!$O$33),"")</f>
        <v/>
      </c>
      <c r="N19" s="66" t="str">
        <f>IF(AND('Mapa de Riesgos'!$Y$34="Alta",'Mapa de Riesgos'!$AA$34="Leve"),CONCATENATE("R4C",'Mapa de Riesgos'!$O$34),"")</f>
        <v/>
      </c>
      <c r="O19" s="67" t="str">
        <f>IF(AND('Mapa de Riesgos'!$Y$35="Alta",'Mapa de Riesgos'!$AA$35="Leve"),CONCATENATE("R4C",'Mapa de Riesgos'!$O$35),"")</f>
        <v/>
      </c>
      <c r="P19" s="65" t="str">
        <f>IF(AND('Mapa de Riesgos'!$Y$30="Alta",'Mapa de Riesgos'!$AA$30="Menor"),CONCATENATE("R4C",'Mapa de Riesgos'!$O$30),"")</f>
        <v/>
      </c>
      <c r="Q19" s="66" t="str">
        <f>IF(AND('Mapa de Riesgos'!$Y$31="Alta",'Mapa de Riesgos'!$AA$31="Menor"),CONCATENATE("R4C",'Mapa de Riesgos'!$O$31),"")</f>
        <v/>
      </c>
      <c r="R19" s="66" t="str">
        <f>IF(AND('Mapa de Riesgos'!$Y$32="Alta",'Mapa de Riesgos'!$AA$32="Menor"),CONCATENATE("R4C",'Mapa de Riesgos'!$O$32),"")</f>
        <v/>
      </c>
      <c r="S19" s="66" t="str">
        <f>IF(AND('Mapa de Riesgos'!$Y$33="Alta",'Mapa de Riesgos'!$AA$33="Menor"),CONCATENATE("R4C",'Mapa de Riesgos'!$O$33),"")</f>
        <v/>
      </c>
      <c r="T19" s="66" t="str">
        <f>IF(AND('Mapa de Riesgos'!$Y$34="Alta",'Mapa de Riesgos'!$AA$34="Menor"),CONCATENATE("R4C",'Mapa de Riesgos'!$O$34),"")</f>
        <v/>
      </c>
      <c r="U19" s="67" t="str">
        <f>IF(AND('Mapa de Riesgos'!$Y$35="Alta",'Mapa de Riesgos'!$AA$35="Menor"),CONCATENATE("R4C",'Mapa de Riesgos'!$O$35),"")</f>
        <v/>
      </c>
      <c r="V19" s="50" t="str">
        <f>IF(AND('Mapa de Riesgos'!$Y$30="Alta",'Mapa de Riesgos'!$AA$30="Moderado"),CONCATENATE("R4C",'Mapa de Riesgos'!$O$30),"")</f>
        <v/>
      </c>
      <c r="W19" s="51" t="str">
        <f>IF(AND('Mapa de Riesgos'!$Y$31="Alta",'Mapa de Riesgos'!$AA$31="Moderado"),CONCATENATE("R4C",'Mapa de Riesgos'!$O$31),"")</f>
        <v/>
      </c>
      <c r="X19" s="51" t="str">
        <f>IF(AND('Mapa de Riesgos'!$Y$32="Alta",'Mapa de Riesgos'!$AA$32="Moderado"),CONCATENATE("R4C",'Mapa de Riesgos'!$O$32),"")</f>
        <v/>
      </c>
      <c r="Y19" s="51" t="str">
        <f>IF(AND('Mapa de Riesgos'!$Y$33="Alta",'Mapa de Riesgos'!$AA$33="Moderado"),CONCATENATE("R4C",'Mapa de Riesgos'!$O$33),"")</f>
        <v/>
      </c>
      <c r="Z19" s="51" t="str">
        <f>IF(AND('Mapa de Riesgos'!$Y$34="Alta",'Mapa de Riesgos'!$AA$34="Moderado"),CONCATENATE("R4C",'Mapa de Riesgos'!$O$34),"")</f>
        <v/>
      </c>
      <c r="AA19" s="52" t="str">
        <f>IF(AND('Mapa de Riesgos'!$Y$35="Alta",'Mapa de Riesgos'!$AA$35="Moderado"),CONCATENATE("R4C",'Mapa de Riesgos'!$O$35),"")</f>
        <v/>
      </c>
      <c r="AB19" s="50" t="str">
        <f>IF(AND('Mapa de Riesgos'!$Y$30="Alta",'Mapa de Riesgos'!$AA$30="Mayor"),CONCATENATE("R4C",'Mapa de Riesgos'!$O$30),"")</f>
        <v/>
      </c>
      <c r="AC19" s="51" t="str">
        <f>IF(AND('Mapa de Riesgos'!$Y$31="Alta",'Mapa de Riesgos'!$AA$31="Mayor"),CONCATENATE("R4C",'Mapa de Riesgos'!$O$31),"")</f>
        <v/>
      </c>
      <c r="AD19" s="51" t="str">
        <f>IF(AND('Mapa de Riesgos'!$Y$32="Alta",'Mapa de Riesgos'!$AA$32="Mayor"),CONCATENATE("R4C",'Mapa de Riesgos'!$O$32),"")</f>
        <v/>
      </c>
      <c r="AE19" s="51" t="str">
        <f>IF(AND('Mapa de Riesgos'!$Y$33="Alta",'Mapa de Riesgos'!$AA$33="Mayor"),CONCATENATE("R4C",'Mapa de Riesgos'!$O$33),"")</f>
        <v/>
      </c>
      <c r="AF19" s="51" t="str">
        <f>IF(AND('Mapa de Riesgos'!$Y$34="Alta",'Mapa de Riesgos'!$AA$34="Mayor"),CONCATENATE("R4C",'Mapa de Riesgos'!$O$34),"")</f>
        <v/>
      </c>
      <c r="AG19" s="52" t="str">
        <f>IF(AND('Mapa de Riesgos'!$Y$35="Alta",'Mapa de Riesgos'!$AA$35="Mayor"),CONCATENATE("R4C",'Mapa de Riesgos'!$O$35),"")</f>
        <v/>
      </c>
      <c r="AH19" s="53" t="str">
        <f>IF(AND('Mapa de Riesgos'!$Y$30="Alta",'Mapa de Riesgos'!$AA$30="Catastrófico"),CONCATENATE("R4C",'Mapa de Riesgos'!$O$30),"")</f>
        <v/>
      </c>
      <c r="AI19" s="54" t="str">
        <f>IF(AND('Mapa de Riesgos'!$Y$31="Alta",'Mapa de Riesgos'!$AA$31="Catastrófico"),CONCATENATE("R4C",'Mapa de Riesgos'!$O$31),"")</f>
        <v/>
      </c>
      <c r="AJ19" s="54" t="str">
        <f>IF(AND('Mapa de Riesgos'!$Y$32="Alta",'Mapa de Riesgos'!$AA$32="Catastrófico"),CONCATENATE("R4C",'Mapa de Riesgos'!$O$32),"")</f>
        <v/>
      </c>
      <c r="AK19" s="54" t="str">
        <f>IF(AND('Mapa de Riesgos'!$Y$33="Alta",'Mapa de Riesgos'!$AA$33="Catastrófico"),CONCATENATE("R4C",'Mapa de Riesgos'!$O$33),"")</f>
        <v/>
      </c>
      <c r="AL19" s="54" t="str">
        <f>IF(AND('Mapa de Riesgos'!$Y$34="Alta",'Mapa de Riesgos'!$AA$34="Catastrófico"),CONCATENATE("R4C",'Mapa de Riesgos'!$O$34),"")</f>
        <v/>
      </c>
      <c r="AM19" s="55" t="str">
        <f>IF(AND('Mapa de Riesgos'!$Y$35="Alta",'Mapa de Riesgos'!$AA$35="Catastrófico"),CONCATENATE("R4C",'Mapa de Riesgos'!$O$35),"")</f>
        <v/>
      </c>
      <c r="AN19" s="81"/>
      <c r="AO19" s="534"/>
      <c r="AP19" s="535"/>
      <c r="AQ19" s="535"/>
      <c r="AR19" s="535"/>
      <c r="AS19" s="535"/>
      <c r="AT19" s="536"/>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483"/>
      <c r="C20" s="483"/>
      <c r="D20" s="484"/>
      <c r="E20" s="524"/>
      <c r="F20" s="525"/>
      <c r="G20" s="525"/>
      <c r="H20" s="525"/>
      <c r="I20" s="525"/>
      <c r="J20" s="65" t="str">
        <f>IF(AND('Mapa de Riesgos'!$Y$36="Alta",'Mapa de Riesgos'!$AA$36="Leve"),CONCATENATE("R5C",'Mapa de Riesgos'!$O$36),"")</f>
        <v/>
      </c>
      <c r="K20" s="66" t="str">
        <f>IF(AND('Mapa de Riesgos'!$Y$37="Alta",'Mapa de Riesgos'!$AA$37="Leve"),CONCATENATE("R5C",'Mapa de Riesgos'!$O$37),"")</f>
        <v/>
      </c>
      <c r="L20" s="66" t="str">
        <f>IF(AND('Mapa de Riesgos'!$Y$38="Alta",'Mapa de Riesgos'!$AA$38="Leve"),CONCATENATE("R5C",'Mapa de Riesgos'!$O$38),"")</f>
        <v/>
      </c>
      <c r="M20" s="66" t="str">
        <f>IF(AND('Mapa de Riesgos'!$Y$39="Alta",'Mapa de Riesgos'!$AA$39="Leve"),CONCATENATE("R5C",'Mapa de Riesgos'!$O$39),"")</f>
        <v/>
      </c>
      <c r="N20" s="66" t="str">
        <f>IF(AND('Mapa de Riesgos'!$Y$40="Alta",'Mapa de Riesgos'!$AA$40="Leve"),CONCATENATE("R5C",'Mapa de Riesgos'!$O$40),"")</f>
        <v/>
      </c>
      <c r="O20" s="67" t="str">
        <f>IF(AND('Mapa de Riesgos'!$Y$41="Alta",'Mapa de Riesgos'!$AA$41="Leve"),CONCATENATE("R5C",'Mapa de Riesgos'!$O$41),"")</f>
        <v/>
      </c>
      <c r="P20" s="65" t="str">
        <f>IF(AND('Mapa de Riesgos'!$Y$36="Alta",'Mapa de Riesgos'!$AA$36="Menor"),CONCATENATE("R5C",'Mapa de Riesgos'!$O$36),"")</f>
        <v/>
      </c>
      <c r="Q20" s="66" t="str">
        <f>IF(AND('Mapa de Riesgos'!$Y$37="Alta",'Mapa de Riesgos'!$AA$37="Menor"),CONCATENATE("R5C",'Mapa de Riesgos'!$O$37),"")</f>
        <v/>
      </c>
      <c r="R20" s="66" t="str">
        <f>IF(AND('Mapa de Riesgos'!$Y$38="Alta",'Mapa de Riesgos'!$AA$38="Menor"),CONCATENATE("R5C",'Mapa de Riesgos'!$O$38),"")</f>
        <v/>
      </c>
      <c r="S20" s="66" t="str">
        <f>IF(AND('Mapa de Riesgos'!$Y$39="Alta",'Mapa de Riesgos'!$AA$39="Menor"),CONCATENATE("R5C",'Mapa de Riesgos'!$O$39),"")</f>
        <v/>
      </c>
      <c r="T20" s="66" t="str">
        <f>IF(AND('Mapa de Riesgos'!$Y$40="Alta",'Mapa de Riesgos'!$AA$40="Menor"),CONCATENATE("R5C",'Mapa de Riesgos'!$O$40),"")</f>
        <v/>
      </c>
      <c r="U20" s="67" t="str">
        <f>IF(AND('Mapa de Riesgos'!$Y$41="Alta",'Mapa de Riesgos'!$AA$41="Menor"),CONCATENATE("R5C",'Mapa de Riesgos'!$O$41),"")</f>
        <v/>
      </c>
      <c r="V20" s="50" t="str">
        <f>IF(AND('Mapa de Riesgos'!$Y$36="Alta",'Mapa de Riesgos'!$AA$36="Moderado"),CONCATENATE("R5C",'Mapa de Riesgos'!$O$36),"")</f>
        <v/>
      </c>
      <c r="W20" s="51" t="str">
        <f>IF(AND('Mapa de Riesgos'!$Y$37="Alta",'Mapa de Riesgos'!$AA$37="Moderado"),CONCATENATE("R5C",'Mapa de Riesgos'!$O$37),"")</f>
        <v/>
      </c>
      <c r="X20" s="51" t="str">
        <f>IF(AND('Mapa de Riesgos'!$Y$38="Alta",'Mapa de Riesgos'!$AA$38="Moderado"),CONCATENATE("R5C",'Mapa de Riesgos'!$O$38),"")</f>
        <v/>
      </c>
      <c r="Y20" s="51" t="str">
        <f>IF(AND('Mapa de Riesgos'!$Y$39="Alta",'Mapa de Riesgos'!$AA$39="Moderado"),CONCATENATE("R5C",'Mapa de Riesgos'!$O$39),"")</f>
        <v/>
      </c>
      <c r="Z20" s="51" t="str">
        <f>IF(AND('Mapa de Riesgos'!$Y$40="Alta",'Mapa de Riesgos'!$AA$40="Moderado"),CONCATENATE("R5C",'Mapa de Riesgos'!$O$40),"")</f>
        <v/>
      </c>
      <c r="AA20" s="52" t="str">
        <f>IF(AND('Mapa de Riesgos'!$Y$41="Alta",'Mapa de Riesgos'!$AA$41="Moderado"),CONCATENATE("R5C",'Mapa de Riesgos'!$O$41),"")</f>
        <v/>
      </c>
      <c r="AB20" s="50" t="str">
        <f>IF(AND('Mapa de Riesgos'!$Y$36="Alta",'Mapa de Riesgos'!$AA$36="Mayor"),CONCATENATE("R5C",'Mapa de Riesgos'!$O$36),"")</f>
        <v/>
      </c>
      <c r="AC20" s="51" t="str">
        <f>IF(AND('Mapa de Riesgos'!$Y$37="Alta",'Mapa de Riesgos'!$AA$37="Mayor"),CONCATENATE("R5C",'Mapa de Riesgos'!$O$37),"")</f>
        <v/>
      </c>
      <c r="AD20" s="51" t="str">
        <f>IF(AND('Mapa de Riesgos'!$Y$38="Alta",'Mapa de Riesgos'!$AA$38="Mayor"),CONCATENATE("R5C",'Mapa de Riesgos'!$O$38),"")</f>
        <v/>
      </c>
      <c r="AE20" s="51" t="str">
        <f>IF(AND('Mapa de Riesgos'!$Y$39="Alta",'Mapa de Riesgos'!$AA$39="Mayor"),CONCATENATE("R5C",'Mapa de Riesgos'!$O$39),"")</f>
        <v/>
      </c>
      <c r="AF20" s="51" t="str">
        <f>IF(AND('Mapa de Riesgos'!$Y$40="Alta",'Mapa de Riesgos'!$AA$40="Mayor"),CONCATENATE("R5C",'Mapa de Riesgos'!$O$40),"")</f>
        <v/>
      </c>
      <c r="AG20" s="52" t="str">
        <f>IF(AND('Mapa de Riesgos'!$Y$41="Alta",'Mapa de Riesgos'!$AA$41="Mayor"),CONCATENATE("R5C",'Mapa de Riesgos'!$O$41),"")</f>
        <v/>
      </c>
      <c r="AH20" s="53" t="str">
        <f>IF(AND('Mapa de Riesgos'!$Y$36="Alta",'Mapa de Riesgos'!$AA$36="Catastrófico"),CONCATENATE("R5C",'Mapa de Riesgos'!$O$36),"")</f>
        <v/>
      </c>
      <c r="AI20" s="54" t="str">
        <f>IF(AND('Mapa de Riesgos'!$Y$37="Alta",'Mapa de Riesgos'!$AA$37="Catastrófico"),CONCATENATE("R5C",'Mapa de Riesgos'!$O$37),"")</f>
        <v/>
      </c>
      <c r="AJ20" s="54" t="str">
        <f>IF(AND('Mapa de Riesgos'!$Y$38="Alta",'Mapa de Riesgos'!$AA$38="Catastrófico"),CONCATENATE("R5C",'Mapa de Riesgos'!$O$38),"")</f>
        <v/>
      </c>
      <c r="AK20" s="54" t="str">
        <f>IF(AND('Mapa de Riesgos'!$Y$39="Alta",'Mapa de Riesgos'!$AA$39="Catastrófico"),CONCATENATE("R5C",'Mapa de Riesgos'!$O$39),"")</f>
        <v/>
      </c>
      <c r="AL20" s="54" t="str">
        <f>IF(AND('Mapa de Riesgos'!$Y$40="Alta",'Mapa de Riesgos'!$AA$40="Catastrófico"),CONCATENATE("R5C",'Mapa de Riesgos'!$O$40),"")</f>
        <v/>
      </c>
      <c r="AM20" s="55" t="str">
        <f>IF(AND('Mapa de Riesgos'!$Y$41="Alta",'Mapa de Riesgos'!$AA$41="Catastrófico"),CONCATENATE("R5C",'Mapa de Riesgos'!$O$41),"")</f>
        <v/>
      </c>
      <c r="AN20" s="81"/>
      <c r="AO20" s="534"/>
      <c r="AP20" s="535"/>
      <c r="AQ20" s="535"/>
      <c r="AR20" s="535"/>
      <c r="AS20" s="535"/>
      <c r="AT20" s="536"/>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483"/>
      <c r="C21" s="483"/>
      <c r="D21" s="484"/>
      <c r="E21" s="524"/>
      <c r="F21" s="525"/>
      <c r="G21" s="525"/>
      <c r="H21" s="525"/>
      <c r="I21" s="525"/>
      <c r="J21" s="65" t="str">
        <f>IF(AND('Mapa de Riesgos'!$Y$42="Alta",'Mapa de Riesgos'!$AA$42="Leve"),CONCATENATE("R6C",'Mapa de Riesgos'!$O$42),"")</f>
        <v/>
      </c>
      <c r="K21" s="66" t="str">
        <f>IF(AND('Mapa de Riesgos'!$Y$43="Alta",'Mapa de Riesgos'!$AA$43="Leve"),CONCATENATE("R6C",'Mapa de Riesgos'!$O$43),"")</f>
        <v/>
      </c>
      <c r="L21" s="66" t="str">
        <f>IF(AND('Mapa de Riesgos'!$Y$44="Alta",'Mapa de Riesgos'!$AA$44="Leve"),CONCATENATE("R6C",'Mapa de Riesgos'!$O$44),"")</f>
        <v/>
      </c>
      <c r="M21" s="66" t="str">
        <f>IF(AND('Mapa de Riesgos'!$Y$45="Alta",'Mapa de Riesgos'!$AA$45="Leve"),CONCATENATE("R6C",'Mapa de Riesgos'!$O$45),"")</f>
        <v/>
      </c>
      <c r="N21" s="66" t="str">
        <f>IF(AND('Mapa de Riesgos'!$Y$46="Alta",'Mapa de Riesgos'!$AA$46="Leve"),CONCATENATE("R6C",'Mapa de Riesgos'!$O$46),"")</f>
        <v/>
      </c>
      <c r="O21" s="67" t="str">
        <f>IF(AND('Mapa de Riesgos'!$Y$47="Alta",'Mapa de Riesgos'!$AA$47="Leve"),CONCATENATE("R6C",'Mapa de Riesgos'!$O$47),"")</f>
        <v/>
      </c>
      <c r="P21" s="65" t="str">
        <f>IF(AND('Mapa de Riesgos'!$Y$42="Alta",'Mapa de Riesgos'!$AA$42="Menor"),CONCATENATE("R6C",'Mapa de Riesgos'!$O$42),"")</f>
        <v/>
      </c>
      <c r="Q21" s="66" t="str">
        <f>IF(AND('Mapa de Riesgos'!$Y$43="Alta",'Mapa de Riesgos'!$AA$43="Menor"),CONCATENATE("R6C",'Mapa de Riesgos'!$O$43),"")</f>
        <v/>
      </c>
      <c r="R21" s="66" t="str">
        <f>IF(AND('Mapa de Riesgos'!$Y$44="Alta",'Mapa de Riesgos'!$AA$44="Menor"),CONCATENATE("R6C",'Mapa de Riesgos'!$O$44),"")</f>
        <v/>
      </c>
      <c r="S21" s="66" t="str">
        <f>IF(AND('Mapa de Riesgos'!$Y$45="Alta",'Mapa de Riesgos'!$AA$45="Menor"),CONCATENATE("R6C",'Mapa de Riesgos'!$O$45),"")</f>
        <v/>
      </c>
      <c r="T21" s="66" t="str">
        <f>IF(AND('Mapa de Riesgos'!$Y$46="Alta",'Mapa de Riesgos'!$AA$46="Menor"),CONCATENATE("R6C",'Mapa de Riesgos'!$O$46),"")</f>
        <v/>
      </c>
      <c r="U21" s="67" t="str">
        <f>IF(AND('Mapa de Riesgos'!$Y$47="Alta",'Mapa de Riesgos'!$AA$47="Menor"),CONCATENATE("R6C",'Mapa de Riesgos'!$O$47),"")</f>
        <v/>
      </c>
      <c r="V21" s="50" t="str">
        <f>IF(AND('Mapa de Riesgos'!$Y$42="Alta",'Mapa de Riesgos'!$AA$42="Moderado"),CONCATENATE("R6C",'Mapa de Riesgos'!$O$42),"")</f>
        <v/>
      </c>
      <c r="W21" s="51" t="str">
        <f>IF(AND('Mapa de Riesgos'!$Y$43="Alta",'Mapa de Riesgos'!$AA$43="Moderado"),CONCATENATE("R6C",'Mapa de Riesgos'!$O$43),"")</f>
        <v/>
      </c>
      <c r="X21" s="51" t="str">
        <f>IF(AND('Mapa de Riesgos'!$Y$44="Alta",'Mapa de Riesgos'!$AA$44="Moderado"),CONCATENATE("R6C",'Mapa de Riesgos'!$O$44),"")</f>
        <v/>
      </c>
      <c r="Y21" s="51" t="str">
        <f>IF(AND('Mapa de Riesgos'!$Y$45="Alta",'Mapa de Riesgos'!$AA$45="Moderado"),CONCATENATE("R6C",'Mapa de Riesgos'!$O$45),"")</f>
        <v/>
      </c>
      <c r="Z21" s="51" t="str">
        <f>IF(AND('Mapa de Riesgos'!$Y$46="Alta",'Mapa de Riesgos'!$AA$46="Moderado"),CONCATENATE("R6C",'Mapa de Riesgos'!$O$46),"")</f>
        <v/>
      </c>
      <c r="AA21" s="52" t="str">
        <f>IF(AND('Mapa de Riesgos'!$Y$47="Alta",'Mapa de Riesgos'!$AA$47="Moderado"),CONCATENATE("R6C",'Mapa de Riesgos'!$O$47),"")</f>
        <v/>
      </c>
      <c r="AB21" s="50" t="str">
        <f>IF(AND('Mapa de Riesgos'!$Y$42="Alta",'Mapa de Riesgos'!$AA$42="Mayor"),CONCATENATE("R6C",'Mapa de Riesgos'!$O$42),"")</f>
        <v/>
      </c>
      <c r="AC21" s="51" t="str">
        <f>IF(AND('Mapa de Riesgos'!$Y$43="Alta",'Mapa de Riesgos'!$AA$43="Mayor"),CONCATENATE("R6C",'Mapa de Riesgos'!$O$43),"")</f>
        <v/>
      </c>
      <c r="AD21" s="51" t="str">
        <f>IF(AND('Mapa de Riesgos'!$Y$44="Alta",'Mapa de Riesgos'!$AA$44="Mayor"),CONCATENATE("R6C",'Mapa de Riesgos'!$O$44),"")</f>
        <v/>
      </c>
      <c r="AE21" s="51" t="str">
        <f>IF(AND('Mapa de Riesgos'!$Y$45="Alta",'Mapa de Riesgos'!$AA$45="Mayor"),CONCATENATE("R6C",'Mapa de Riesgos'!$O$45),"")</f>
        <v/>
      </c>
      <c r="AF21" s="51" t="str">
        <f>IF(AND('Mapa de Riesgos'!$Y$46="Alta",'Mapa de Riesgos'!$AA$46="Mayor"),CONCATENATE("R6C",'Mapa de Riesgos'!$O$46),"")</f>
        <v/>
      </c>
      <c r="AG21" s="52" t="str">
        <f>IF(AND('Mapa de Riesgos'!$Y$47="Alta",'Mapa de Riesgos'!$AA$47="Mayor"),CONCATENATE("R6C",'Mapa de Riesgos'!$O$47),"")</f>
        <v/>
      </c>
      <c r="AH21" s="53" t="str">
        <f>IF(AND('Mapa de Riesgos'!$Y$42="Alta",'Mapa de Riesgos'!$AA$42="Catastrófico"),CONCATENATE("R6C",'Mapa de Riesgos'!$O$42),"")</f>
        <v/>
      </c>
      <c r="AI21" s="54" t="str">
        <f>IF(AND('Mapa de Riesgos'!$Y$43="Alta",'Mapa de Riesgos'!$AA$43="Catastrófico"),CONCATENATE("R6C",'Mapa de Riesgos'!$O$43),"")</f>
        <v/>
      </c>
      <c r="AJ21" s="54" t="str">
        <f>IF(AND('Mapa de Riesgos'!$Y$44="Alta",'Mapa de Riesgos'!$AA$44="Catastrófico"),CONCATENATE("R6C",'Mapa de Riesgos'!$O$44),"")</f>
        <v/>
      </c>
      <c r="AK21" s="54" t="str">
        <f>IF(AND('Mapa de Riesgos'!$Y$45="Alta",'Mapa de Riesgos'!$AA$45="Catastrófico"),CONCATENATE("R6C",'Mapa de Riesgos'!$O$45),"")</f>
        <v/>
      </c>
      <c r="AL21" s="54" t="str">
        <f>IF(AND('Mapa de Riesgos'!$Y$46="Alta",'Mapa de Riesgos'!$AA$46="Catastrófico"),CONCATENATE("R6C",'Mapa de Riesgos'!$O$46),"")</f>
        <v/>
      </c>
      <c r="AM21" s="55" t="str">
        <f>IF(AND('Mapa de Riesgos'!$Y$47="Alta",'Mapa de Riesgos'!$AA$47="Catastrófico"),CONCATENATE("R6C",'Mapa de Riesgos'!$O$47),"")</f>
        <v/>
      </c>
      <c r="AN21" s="81"/>
      <c r="AO21" s="534"/>
      <c r="AP21" s="535"/>
      <c r="AQ21" s="535"/>
      <c r="AR21" s="535"/>
      <c r="AS21" s="535"/>
      <c r="AT21" s="536"/>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483"/>
      <c r="C22" s="483"/>
      <c r="D22" s="484"/>
      <c r="E22" s="524"/>
      <c r="F22" s="525"/>
      <c r="G22" s="525"/>
      <c r="H22" s="525"/>
      <c r="I22" s="525"/>
      <c r="J22" s="65" t="str">
        <f>IF(AND('Mapa de Riesgos'!$Y$48="Alta",'Mapa de Riesgos'!$AA$48="Leve"),CONCATENATE("R7C",'Mapa de Riesgos'!$O$48),"")</f>
        <v/>
      </c>
      <c r="K22" s="66" t="str">
        <f>IF(AND('Mapa de Riesgos'!$Y$49="Alta",'Mapa de Riesgos'!$AA$49="Leve"),CONCATENATE("R7C",'Mapa de Riesgos'!$O$49),"")</f>
        <v/>
      </c>
      <c r="L22" s="66" t="str">
        <f>IF(AND('Mapa de Riesgos'!$Y$50="Alta",'Mapa de Riesgos'!$AA$50="Leve"),CONCATENATE("R7C",'Mapa de Riesgos'!$O$50),"")</f>
        <v/>
      </c>
      <c r="M22" s="66" t="str">
        <f>IF(AND('Mapa de Riesgos'!$Y$51="Alta",'Mapa de Riesgos'!$AA$51="Leve"),CONCATENATE("R7C",'Mapa de Riesgos'!$O$51),"")</f>
        <v/>
      </c>
      <c r="N22" s="66" t="str">
        <f>IF(AND('Mapa de Riesgos'!$Y$52="Alta",'Mapa de Riesgos'!$AA$52="Leve"),CONCATENATE("R7C",'Mapa de Riesgos'!$O$52),"")</f>
        <v/>
      </c>
      <c r="O22" s="67" t="str">
        <f>IF(AND('Mapa de Riesgos'!$Y$53="Alta",'Mapa de Riesgos'!$AA$53="Leve"),CONCATENATE("R7C",'Mapa de Riesgos'!$O$53),"")</f>
        <v/>
      </c>
      <c r="P22" s="65" t="str">
        <f>IF(AND('Mapa de Riesgos'!$Y$48="Alta",'Mapa de Riesgos'!$AA$48="Menor"),CONCATENATE("R7C",'Mapa de Riesgos'!$O$48),"")</f>
        <v/>
      </c>
      <c r="Q22" s="66" t="str">
        <f>IF(AND('Mapa de Riesgos'!$Y$49="Alta",'Mapa de Riesgos'!$AA$49="Menor"),CONCATENATE("R7C",'Mapa de Riesgos'!$O$49),"")</f>
        <v/>
      </c>
      <c r="R22" s="66" t="str">
        <f>IF(AND('Mapa de Riesgos'!$Y$50="Alta",'Mapa de Riesgos'!$AA$50="Menor"),CONCATENATE("R7C",'Mapa de Riesgos'!$O$50),"")</f>
        <v/>
      </c>
      <c r="S22" s="66" t="str">
        <f>IF(AND('Mapa de Riesgos'!$Y$51="Alta",'Mapa de Riesgos'!$AA$51="Menor"),CONCATENATE("R7C",'Mapa de Riesgos'!$O$51),"")</f>
        <v/>
      </c>
      <c r="T22" s="66" t="str">
        <f>IF(AND('Mapa de Riesgos'!$Y$52="Alta",'Mapa de Riesgos'!$AA$52="Menor"),CONCATENATE("R7C",'Mapa de Riesgos'!$O$52),"")</f>
        <v/>
      </c>
      <c r="U22" s="67" t="str">
        <f>IF(AND('Mapa de Riesgos'!$Y$53="Alta",'Mapa de Riesgos'!$AA$53="Menor"),CONCATENATE("R7C",'Mapa de Riesgos'!$O$53),"")</f>
        <v/>
      </c>
      <c r="V22" s="50" t="str">
        <f>IF(AND('Mapa de Riesgos'!$Y$48="Alta",'Mapa de Riesgos'!$AA$48="Moderado"),CONCATENATE("R7C",'Mapa de Riesgos'!$O$48),"")</f>
        <v/>
      </c>
      <c r="W22" s="51" t="str">
        <f>IF(AND('Mapa de Riesgos'!$Y$49="Alta",'Mapa de Riesgos'!$AA$49="Moderado"),CONCATENATE("R7C",'Mapa de Riesgos'!$O$49),"")</f>
        <v/>
      </c>
      <c r="X22" s="51" t="str">
        <f>IF(AND('Mapa de Riesgos'!$Y$50="Alta",'Mapa de Riesgos'!$AA$50="Moderado"),CONCATENATE("R7C",'Mapa de Riesgos'!$O$50),"")</f>
        <v/>
      </c>
      <c r="Y22" s="51" t="str">
        <f>IF(AND('Mapa de Riesgos'!$Y$51="Alta",'Mapa de Riesgos'!$AA$51="Moderado"),CONCATENATE("R7C",'Mapa de Riesgos'!$O$51),"")</f>
        <v/>
      </c>
      <c r="Z22" s="51" t="str">
        <f>IF(AND('Mapa de Riesgos'!$Y$52="Alta",'Mapa de Riesgos'!$AA$52="Moderado"),CONCATENATE("R7C",'Mapa de Riesgos'!$O$52),"")</f>
        <v/>
      </c>
      <c r="AA22" s="52" t="str">
        <f>IF(AND('Mapa de Riesgos'!$Y$53="Alta",'Mapa de Riesgos'!$AA$53="Moderado"),CONCATENATE("R7C",'Mapa de Riesgos'!$O$53),"")</f>
        <v/>
      </c>
      <c r="AB22" s="50" t="str">
        <f>IF(AND('Mapa de Riesgos'!$Y$48="Alta",'Mapa de Riesgos'!$AA$48="Mayor"),CONCATENATE("R7C",'Mapa de Riesgos'!$O$48),"")</f>
        <v/>
      </c>
      <c r="AC22" s="51" t="str">
        <f>IF(AND('Mapa de Riesgos'!$Y$49="Alta",'Mapa de Riesgos'!$AA$49="Mayor"),CONCATENATE("R7C",'Mapa de Riesgos'!$O$49),"")</f>
        <v/>
      </c>
      <c r="AD22" s="51" t="str">
        <f>IF(AND('Mapa de Riesgos'!$Y$50="Alta",'Mapa de Riesgos'!$AA$50="Mayor"),CONCATENATE("R7C",'Mapa de Riesgos'!$O$50),"")</f>
        <v/>
      </c>
      <c r="AE22" s="51" t="str">
        <f>IF(AND('Mapa de Riesgos'!$Y$51="Alta",'Mapa de Riesgos'!$AA$51="Mayor"),CONCATENATE("R7C",'Mapa de Riesgos'!$O$51),"")</f>
        <v/>
      </c>
      <c r="AF22" s="51" t="str">
        <f>IF(AND('Mapa de Riesgos'!$Y$52="Alta",'Mapa de Riesgos'!$AA$52="Mayor"),CONCATENATE("R7C",'Mapa de Riesgos'!$O$52),"")</f>
        <v/>
      </c>
      <c r="AG22" s="52" t="str">
        <f>IF(AND('Mapa de Riesgos'!$Y$53="Alta",'Mapa de Riesgos'!$AA$53="Mayor"),CONCATENATE("R7C",'Mapa de Riesgos'!$O$53),"")</f>
        <v/>
      </c>
      <c r="AH22" s="53" t="str">
        <f>IF(AND('Mapa de Riesgos'!$Y$48="Alta",'Mapa de Riesgos'!$AA$48="Catastrófico"),CONCATENATE("R7C",'Mapa de Riesgos'!$O$48),"")</f>
        <v/>
      </c>
      <c r="AI22" s="54" t="str">
        <f>IF(AND('Mapa de Riesgos'!$Y$49="Alta",'Mapa de Riesgos'!$AA$49="Catastrófico"),CONCATENATE("R7C",'Mapa de Riesgos'!$O$49),"")</f>
        <v/>
      </c>
      <c r="AJ22" s="54" t="str">
        <f>IF(AND('Mapa de Riesgos'!$Y$50="Alta",'Mapa de Riesgos'!$AA$50="Catastrófico"),CONCATENATE("R7C",'Mapa de Riesgos'!$O$50),"")</f>
        <v/>
      </c>
      <c r="AK22" s="54" t="str">
        <f>IF(AND('Mapa de Riesgos'!$Y$51="Alta",'Mapa de Riesgos'!$AA$51="Catastrófico"),CONCATENATE("R7C",'Mapa de Riesgos'!$O$51),"")</f>
        <v/>
      </c>
      <c r="AL22" s="54" t="str">
        <f>IF(AND('Mapa de Riesgos'!$Y$52="Alta",'Mapa de Riesgos'!$AA$52="Catastrófico"),CONCATENATE("R7C",'Mapa de Riesgos'!$O$52),"")</f>
        <v/>
      </c>
      <c r="AM22" s="55" t="str">
        <f>IF(AND('Mapa de Riesgos'!$Y$53="Alta",'Mapa de Riesgos'!$AA$53="Catastrófico"),CONCATENATE("R7C",'Mapa de Riesgos'!$O$53),"")</f>
        <v/>
      </c>
      <c r="AN22" s="81"/>
      <c r="AO22" s="534"/>
      <c r="AP22" s="535"/>
      <c r="AQ22" s="535"/>
      <c r="AR22" s="535"/>
      <c r="AS22" s="535"/>
      <c r="AT22" s="536"/>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483"/>
      <c r="C23" s="483"/>
      <c r="D23" s="484"/>
      <c r="E23" s="524"/>
      <c r="F23" s="525"/>
      <c r="G23" s="525"/>
      <c r="H23" s="525"/>
      <c r="I23" s="525"/>
      <c r="J23" s="65" t="str">
        <f>IF(AND('Mapa de Riesgos'!$Y$54="Alta",'Mapa de Riesgos'!$AA$54="Leve"),CONCATENATE("R8C",'Mapa de Riesgos'!$O$54),"")</f>
        <v/>
      </c>
      <c r="K23" s="66" t="str">
        <f>IF(AND('Mapa de Riesgos'!$Y$55="Alta",'Mapa de Riesgos'!$AA$55="Leve"),CONCATENATE("R8C",'Mapa de Riesgos'!$O$55),"")</f>
        <v/>
      </c>
      <c r="L23" s="66" t="str">
        <f>IF(AND('Mapa de Riesgos'!$Y$56="Alta",'Mapa de Riesgos'!$AA$56="Leve"),CONCATENATE("R8C",'Mapa de Riesgos'!$O$56),"")</f>
        <v/>
      </c>
      <c r="M23" s="66" t="str">
        <f>IF(AND('Mapa de Riesgos'!$Y$57="Alta",'Mapa de Riesgos'!$AA$57="Leve"),CONCATENATE("R8C",'Mapa de Riesgos'!$O$57),"")</f>
        <v/>
      </c>
      <c r="N23" s="66" t="str">
        <f>IF(AND('Mapa de Riesgos'!$Y$58="Alta",'Mapa de Riesgos'!$AA$58="Leve"),CONCATENATE("R8C",'Mapa de Riesgos'!$O$58),"")</f>
        <v/>
      </c>
      <c r="O23" s="67" t="str">
        <f>IF(AND('Mapa de Riesgos'!$Y$59="Alta",'Mapa de Riesgos'!$AA$59="Leve"),CONCATENATE("R8C",'Mapa de Riesgos'!$O$59),"")</f>
        <v/>
      </c>
      <c r="P23" s="65" t="str">
        <f>IF(AND('Mapa de Riesgos'!$Y$54="Alta",'Mapa de Riesgos'!$AA$54="Menor"),CONCATENATE("R8C",'Mapa de Riesgos'!$O$54),"")</f>
        <v/>
      </c>
      <c r="Q23" s="66" t="str">
        <f>IF(AND('Mapa de Riesgos'!$Y$55="Alta",'Mapa de Riesgos'!$AA$55="Menor"),CONCATENATE("R8C",'Mapa de Riesgos'!$O$55),"")</f>
        <v/>
      </c>
      <c r="R23" s="66" t="str">
        <f>IF(AND('Mapa de Riesgos'!$Y$56="Alta",'Mapa de Riesgos'!$AA$56="Menor"),CONCATENATE("R8C",'Mapa de Riesgos'!$O$56),"")</f>
        <v/>
      </c>
      <c r="S23" s="66" t="str">
        <f>IF(AND('Mapa de Riesgos'!$Y$57="Alta",'Mapa de Riesgos'!$AA$57="Menor"),CONCATENATE("R8C",'Mapa de Riesgos'!$O$57),"")</f>
        <v/>
      </c>
      <c r="T23" s="66" t="str">
        <f>IF(AND('Mapa de Riesgos'!$Y$58="Alta",'Mapa de Riesgos'!$AA$58="Menor"),CONCATENATE("R8C",'Mapa de Riesgos'!$O$58),"")</f>
        <v/>
      </c>
      <c r="U23" s="67" t="str">
        <f>IF(AND('Mapa de Riesgos'!$Y$59="Alta",'Mapa de Riesgos'!$AA$59="Menor"),CONCATENATE("R8C",'Mapa de Riesgos'!$O$59),"")</f>
        <v/>
      </c>
      <c r="V23" s="50" t="str">
        <f>IF(AND('Mapa de Riesgos'!$Y$54="Alta",'Mapa de Riesgos'!$AA$54="Moderado"),CONCATENATE("R8C",'Mapa de Riesgos'!$O$54),"")</f>
        <v/>
      </c>
      <c r="W23" s="51" t="str">
        <f>IF(AND('Mapa de Riesgos'!$Y$55="Alta",'Mapa de Riesgos'!$AA$55="Moderado"),CONCATENATE("R8C",'Mapa de Riesgos'!$O$55),"")</f>
        <v/>
      </c>
      <c r="X23" s="51" t="str">
        <f>IF(AND('Mapa de Riesgos'!$Y$56="Alta",'Mapa de Riesgos'!$AA$56="Moderado"),CONCATENATE("R8C",'Mapa de Riesgos'!$O$56),"")</f>
        <v/>
      </c>
      <c r="Y23" s="51" t="str">
        <f>IF(AND('Mapa de Riesgos'!$Y$57="Alta",'Mapa de Riesgos'!$AA$57="Moderado"),CONCATENATE("R8C",'Mapa de Riesgos'!$O$57),"")</f>
        <v/>
      </c>
      <c r="Z23" s="51" t="str">
        <f>IF(AND('Mapa de Riesgos'!$Y$58="Alta",'Mapa de Riesgos'!$AA$58="Moderado"),CONCATENATE("R8C",'Mapa de Riesgos'!$O$58),"")</f>
        <v/>
      </c>
      <c r="AA23" s="52" t="str">
        <f>IF(AND('Mapa de Riesgos'!$Y$59="Alta",'Mapa de Riesgos'!$AA$59="Moderado"),CONCATENATE("R8C",'Mapa de Riesgos'!$O$59),"")</f>
        <v/>
      </c>
      <c r="AB23" s="50" t="str">
        <f>IF(AND('Mapa de Riesgos'!$Y$54="Alta",'Mapa de Riesgos'!$AA$54="Mayor"),CONCATENATE("R8C",'Mapa de Riesgos'!$O$54),"")</f>
        <v/>
      </c>
      <c r="AC23" s="51" t="str">
        <f>IF(AND('Mapa de Riesgos'!$Y$55="Alta",'Mapa de Riesgos'!$AA$55="Mayor"),CONCATENATE("R8C",'Mapa de Riesgos'!$O$55),"")</f>
        <v/>
      </c>
      <c r="AD23" s="51" t="str">
        <f>IF(AND('Mapa de Riesgos'!$Y$56="Alta",'Mapa de Riesgos'!$AA$56="Mayor"),CONCATENATE("R8C",'Mapa de Riesgos'!$O$56),"")</f>
        <v/>
      </c>
      <c r="AE23" s="51" t="str">
        <f>IF(AND('Mapa de Riesgos'!$Y$57="Alta",'Mapa de Riesgos'!$AA$57="Mayor"),CONCATENATE("R8C",'Mapa de Riesgos'!$O$57),"")</f>
        <v/>
      </c>
      <c r="AF23" s="51" t="str">
        <f>IF(AND('Mapa de Riesgos'!$Y$58="Alta",'Mapa de Riesgos'!$AA$58="Mayor"),CONCATENATE("R8C",'Mapa de Riesgos'!$O$58),"")</f>
        <v/>
      </c>
      <c r="AG23" s="52" t="str">
        <f>IF(AND('Mapa de Riesgos'!$Y$59="Alta",'Mapa de Riesgos'!$AA$59="Mayor"),CONCATENATE("R8C",'Mapa de Riesgos'!$O$59),"")</f>
        <v/>
      </c>
      <c r="AH23" s="53" t="str">
        <f>IF(AND('Mapa de Riesgos'!$Y$54="Alta",'Mapa de Riesgos'!$AA$54="Catastrófico"),CONCATENATE("R8C",'Mapa de Riesgos'!$O$54),"")</f>
        <v/>
      </c>
      <c r="AI23" s="54" t="str">
        <f>IF(AND('Mapa de Riesgos'!$Y$55="Alta",'Mapa de Riesgos'!$AA$55="Catastrófico"),CONCATENATE("R8C",'Mapa de Riesgos'!$O$55),"")</f>
        <v/>
      </c>
      <c r="AJ23" s="54" t="str">
        <f>IF(AND('Mapa de Riesgos'!$Y$56="Alta",'Mapa de Riesgos'!$AA$56="Catastrófico"),CONCATENATE("R8C",'Mapa de Riesgos'!$O$56),"")</f>
        <v/>
      </c>
      <c r="AK23" s="54" t="str">
        <f>IF(AND('Mapa de Riesgos'!$Y$57="Alta",'Mapa de Riesgos'!$AA$57="Catastrófico"),CONCATENATE("R8C",'Mapa de Riesgos'!$O$57),"")</f>
        <v/>
      </c>
      <c r="AL23" s="54" t="str">
        <f>IF(AND('Mapa de Riesgos'!$Y$58="Alta",'Mapa de Riesgos'!$AA$58="Catastrófico"),CONCATENATE("R8C",'Mapa de Riesgos'!$O$58),"")</f>
        <v/>
      </c>
      <c r="AM23" s="55" t="str">
        <f>IF(AND('Mapa de Riesgos'!$Y$59="Alta",'Mapa de Riesgos'!$AA$59="Catastrófico"),CONCATENATE("R8C",'Mapa de Riesgos'!$O$59),"")</f>
        <v/>
      </c>
      <c r="AN23" s="81"/>
      <c r="AO23" s="534"/>
      <c r="AP23" s="535"/>
      <c r="AQ23" s="535"/>
      <c r="AR23" s="535"/>
      <c r="AS23" s="535"/>
      <c r="AT23" s="536"/>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483"/>
      <c r="C24" s="483"/>
      <c r="D24" s="484"/>
      <c r="E24" s="524"/>
      <c r="F24" s="525"/>
      <c r="G24" s="525"/>
      <c r="H24" s="525"/>
      <c r="I24" s="525"/>
      <c r="J24" s="65" t="str">
        <f>IF(AND('Mapa de Riesgos'!$Y$60="Alta",'Mapa de Riesgos'!$AA$60="Leve"),CONCATENATE("R9C",'Mapa de Riesgos'!$O$60),"")</f>
        <v/>
      </c>
      <c r="K24" s="66" t="str">
        <f>IF(AND('Mapa de Riesgos'!$Y$61="Alta",'Mapa de Riesgos'!$AA$61="Leve"),CONCATENATE("R9C",'Mapa de Riesgos'!$O$61),"")</f>
        <v/>
      </c>
      <c r="L24" s="66" t="str">
        <f>IF(AND('Mapa de Riesgos'!$Y$62="Alta",'Mapa de Riesgos'!$AA$62="Leve"),CONCATENATE("R9C",'Mapa de Riesgos'!$O$62),"")</f>
        <v/>
      </c>
      <c r="M24" s="66" t="str">
        <f>IF(AND('Mapa de Riesgos'!$Y$63="Alta",'Mapa de Riesgos'!$AA$63="Leve"),CONCATENATE("R9C",'Mapa de Riesgos'!$O$63),"")</f>
        <v/>
      </c>
      <c r="N24" s="66" t="str">
        <f>IF(AND('Mapa de Riesgos'!$Y$64="Alta",'Mapa de Riesgos'!$AA$64="Leve"),CONCATENATE("R9C",'Mapa de Riesgos'!$O$64),"")</f>
        <v/>
      </c>
      <c r="O24" s="67" t="str">
        <f>IF(AND('Mapa de Riesgos'!$Y$65="Alta",'Mapa de Riesgos'!$AA$65="Leve"),CONCATENATE("R9C",'Mapa de Riesgos'!$O$65),"")</f>
        <v/>
      </c>
      <c r="P24" s="65" t="str">
        <f>IF(AND('Mapa de Riesgos'!$Y$60="Alta",'Mapa de Riesgos'!$AA$60="Menor"),CONCATENATE("R9C",'Mapa de Riesgos'!$O$60),"")</f>
        <v/>
      </c>
      <c r="Q24" s="66" t="str">
        <f>IF(AND('Mapa de Riesgos'!$Y$61="Alta",'Mapa de Riesgos'!$AA$61="Menor"),CONCATENATE("R9C",'Mapa de Riesgos'!$O$61),"")</f>
        <v/>
      </c>
      <c r="R24" s="66" t="str">
        <f>IF(AND('Mapa de Riesgos'!$Y$62="Alta",'Mapa de Riesgos'!$AA$62="Menor"),CONCATENATE("R9C",'Mapa de Riesgos'!$O$62),"")</f>
        <v/>
      </c>
      <c r="S24" s="66" t="str">
        <f>IF(AND('Mapa de Riesgos'!$Y$63="Alta",'Mapa de Riesgos'!$AA$63="Menor"),CONCATENATE("R9C",'Mapa de Riesgos'!$O$63),"")</f>
        <v/>
      </c>
      <c r="T24" s="66" t="str">
        <f>IF(AND('Mapa de Riesgos'!$Y$64="Alta",'Mapa de Riesgos'!$AA$64="Menor"),CONCATENATE("R9C",'Mapa de Riesgos'!$O$64),"")</f>
        <v/>
      </c>
      <c r="U24" s="67" t="str">
        <f>IF(AND('Mapa de Riesgos'!$Y$65="Alta",'Mapa de Riesgos'!$AA$65="Menor"),CONCATENATE("R9C",'Mapa de Riesgos'!$O$65),"")</f>
        <v/>
      </c>
      <c r="V24" s="50" t="str">
        <f>IF(AND('Mapa de Riesgos'!$Y$60="Alta",'Mapa de Riesgos'!$AA$60="Moderado"),CONCATENATE("R9C",'Mapa de Riesgos'!$O$60),"")</f>
        <v/>
      </c>
      <c r="W24" s="51" t="str">
        <f>IF(AND('Mapa de Riesgos'!$Y$61="Alta",'Mapa de Riesgos'!$AA$61="Moderado"),CONCATENATE("R9C",'Mapa de Riesgos'!$O$61),"")</f>
        <v/>
      </c>
      <c r="X24" s="51" t="str">
        <f>IF(AND('Mapa de Riesgos'!$Y$62="Alta",'Mapa de Riesgos'!$AA$62="Moderado"),CONCATENATE("R9C",'Mapa de Riesgos'!$O$62),"")</f>
        <v/>
      </c>
      <c r="Y24" s="51" t="str">
        <f>IF(AND('Mapa de Riesgos'!$Y$63="Alta",'Mapa de Riesgos'!$AA$63="Moderado"),CONCATENATE("R9C",'Mapa de Riesgos'!$O$63),"")</f>
        <v/>
      </c>
      <c r="Z24" s="51" t="str">
        <f>IF(AND('Mapa de Riesgos'!$Y$64="Alta",'Mapa de Riesgos'!$AA$64="Moderado"),CONCATENATE("R9C",'Mapa de Riesgos'!$O$64),"")</f>
        <v/>
      </c>
      <c r="AA24" s="52" t="str">
        <f>IF(AND('Mapa de Riesgos'!$Y$65="Alta",'Mapa de Riesgos'!$AA$65="Moderado"),CONCATENATE("R9C",'Mapa de Riesgos'!$O$65),"")</f>
        <v/>
      </c>
      <c r="AB24" s="50" t="str">
        <f>IF(AND('Mapa de Riesgos'!$Y$60="Alta",'Mapa de Riesgos'!$AA$60="Mayor"),CONCATENATE("R9C",'Mapa de Riesgos'!$O$60),"")</f>
        <v/>
      </c>
      <c r="AC24" s="51" t="str">
        <f>IF(AND('Mapa de Riesgos'!$Y$61="Alta",'Mapa de Riesgos'!$AA$61="Mayor"),CONCATENATE("R9C",'Mapa de Riesgos'!$O$61),"")</f>
        <v/>
      </c>
      <c r="AD24" s="51" t="str">
        <f>IF(AND('Mapa de Riesgos'!$Y$62="Alta",'Mapa de Riesgos'!$AA$62="Mayor"),CONCATENATE("R9C",'Mapa de Riesgos'!$O$62),"")</f>
        <v/>
      </c>
      <c r="AE24" s="51" t="str">
        <f>IF(AND('Mapa de Riesgos'!$Y$63="Alta",'Mapa de Riesgos'!$AA$63="Mayor"),CONCATENATE("R9C",'Mapa de Riesgos'!$O$63),"")</f>
        <v/>
      </c>
      <c r="AF24" s="51" t="str">
        <f>IF(AND('Mapa de Riesgos'!$Y$64="Alta",'Mapa de Riesgos'!$AA$64="Mayor"),CONCATENATE("R9C",'Mapa de Riesgos'!$O$64),"")</f>
        <v/>
      </c>
      <c r="AG24" s="52" t="str">
        <f>IF(AND('Mapa de Riesgos'!$Y$65="Alta",'Mapa de Riesgos'!$AA$65="Mayor"),CONCATENATE("R9C",'Mapa de Riesgos'!$O$65),"")</f>
        <v/>
      </c>
      <c r="AH24" s="53" t="str">
        <f>IF(AND('Mapa de Riesgos'!$Y$60="Alta",'Mapa de Riesgos'!$AA$60="Catastrófico"),CONCATENATE("R9C",'Mapa de Riesgos'!$O$60),"")</f>
        <v/>
      </c>
      <c r="AI24" s="54" t="str">
        <f>IF(AND('Mapa de Riesgos'!$Y$61="Alta",'Mapa de Riesgos'!$AA$61="Catastrófico"),CONCATENATE("R9C",'Mapa de Riesgos'!$O$61),"")</f>
        <v/>
      </c>
      <c r="AJ24" s="54" t="str">
        <f>IF(AND('Mapa de Riesgos'!$Y$62="Alta",'Mapa de Riesgos'!$AA$62="Catastrófico"),CONCATENATE("R9C",'Mapa de Riesgos'!$O$62),"")</f>
        <v/>
      </c>
      <c r="AK24" s="54" t="str">
        <f>IF(AND('Mapa de Riesgos'!$Y$63="Alta",'Mapa de Riesgos'!$AA$63="Catastrófico"),CONCATENATE("R9C",'Mapa de Riesgos'!$O$63),"")</f>
        <v/>
      </c>
      <c r="AL24" s="54" t="str">
        <f>IF(AND('Mapa de Riesgos'!$Y$64="Alta",'Mapa de Riesgos'!$AA$64="Catastrófico"),CONCATENATE("R9C",'Mapa de Riesgos'!$O$64),"")</f>
        <v/>
      </c>
      <c r="AM24" s="55" t="str">
        <f>IF(AND('Mapa de Riesgos'!$Y$65="Alta",'Mapa de Riesgos'!$AA$65="Catastrófico"),CONCATENATE("R9C",'Mapa de Riesgos'!$O$65),"")</f>
        <v/>
      </c>
      <c r="AN24" s="81"/>
      <c r="AO24" s="534"/>
      <c r="AP24" s="535"/>
      <c r="AQ24" s="535"/>
      <c r="AR24" s="535"/>
      <c r="AS24" s="535"/>
      <c r="AT24" s="536"/>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483"/>
      <c r="C25" s="483"/>
      <c r="D25" s="484"/>
      <c r="E25" s="527"/>
      <c r="F25" s="528"/>
      <c r="G25" s="528"/>
      <c r="H25" s="528"/>
      <c r="I25" s="528"/>
      <c r="J25" s="68" t="str">
        <f>IF(AND('Mapa de Riesgos'!$Y$66="Alta",'Mapa de Riesgos'!$AA$66="Leve"),CONCATENATE("R10C",'Mapa de Riesgos'!$O$66),"")</f>
        <v/>
      </c>
      <c r="K25" s="69" t="str">
        <f>IF(AND('Mapa de Riesgos'!$Y$67="Alta",'Mapa de Riesgos'!$AA$67="Leve"),CONCATENATE("R10C",'Mapa de Riesgos'!$O$67),"")</f>
        <v/>
      </c>
      <c r="L25" s="69" t="str">
        <f>IF(AND('Mapa de Riesgos'!$Y$68="Alta",'Mapa de Riesgos'!$AA$68="Leve"),CONCATENATE("R10C",'Mapa de Riesgos'!$O$68),"")</f>
        <v/>
      </c>
      <c r="M25" s="69" t="str">
        <f>IF(AND('Mapa de Riesgos'!$Y$69="Alta",'Mapa de Riesgos'!$AA$69="Leve"),CONCATENATE("R10C",'Mapa de Riesgos'!$O$69),"")</f>
        <v/>
      </c>
      <c r="N25" s="69" t="str">
        <f>IF(AND('Mapa de Riesgos'!$Y$70="Alta",'Mapa de Riesgos'!$AA$70="Leve"),CONCATENATE("R10C",'Mapa de Riesgos'!$O$70),"")</f>
        <v/>
      </c>
      <c r="O25" s="70" t="str">
        <f>IF(AND('Mapa de Riesgos'!$Y$71="Alta",'Mapa de Riesgos'!$AA$71="Leve"),CONCATENATE("R10C",'Mapa de Riesgos'!$O$71),"")</f>
        <v/>
      </c>
      <c r="P25" s="68" t="str">
        <f>IF(AND('Mapa de Riesgos'!$Y$66="Alta",'Mapa de Riesgos'!$AA$66="Menor"),CONCATENATE("R10C",'Mapa de Riesgos'!$O$66),"")</f>
        <v/>
      </c>
      <c r="Q25" s="69" t="str">
        <f>IF(AND('Mapa de Riesgos'!$Y$67="Alta",'Mapa de Riesgos'!$AA$67="Menor"),CONCATENATE("R10C",'Mapa de Riesgos'!$O$67),"")</f>
        <v/>
      </c>
      <c r="R25" s="69" t="str">
        <f>IF(AND('Mapa de Riesgos'!$Y$68="Alta",'Mapa de Riesgos'!$AA$68="Menor"),CONCATENATE("R10C",'Mapa de Riesgos'!$O$68),"")</f>
        <v/>
      </c>
      <c r="S25" s="69" t="str">
        <f>IF(AND('Mapa de Riesgos'!$Y$69="Alta",'Mapa de Riesgos'!$AA$69="Menor"),CONCATENATE("R10C",'Mapa de Riesgos'!$O$69),"")</f>
        <v/>
      </c>
      <c r="T25" s="69" t="str">
        <f>IF(AND('Mapa de Riesgos'!$Y$70="Alta",'Mapa de Riesgos'!$AA$70="Menor"),CONCATENATE("R10C",'Mapa de Riesgos'!$O$70),"")</f>
        <v/>
      </c>
      <c r="U25" s="70" t="str">
        <f>IF(AND('Mapa de Riesgos'!$Y$71="Alta",'Mapa de Riesgos'!$AA$71="Menor"),CONCATENATE("R10C",'Mapa de Riesgos'!$O$71),"")</f>
        <v/>
      </c>
      <c r="V25" s="56" t="str">
        <f>IF(AND('Mapa de Riesgos'!$Y$66="Alta",'Mapa de Riesgos'!$AA$66="Moderado"),CONCATENATE("R10C",'Mapa de Riesgos'!$O$66),"")</f>
        <v/>
      </c>
      <c r="W25" s="57" t="str">
        <f>IF(AND('Mapa de Riesgos'!$Y$67="Alta",'Mapa de Riesgos'!$AA$67="Moderado"),CONCATENATE("R10C",'Mapa de Riesgos'!$O$67),"")</f>
        <v/>
      </c>
      <c r="X25" s="57" t="str">
        <f>IF(AND('Mapa de Riesgos'!$Y$68="Alta",'Mapa de Riesgos'!$AA$68="Moderado"),CONCATENATE("R10C",'Mapa de Riesgos'!$O$68),"")</f>
        <v/>
      </c>
      <c r="Y25" s="57" t="str">
        <f>IF(AND('Mapa de Riesgos'!$Y$69="Alta",'Mapa de Riesgos'!$AA$69="Moderado"),CONCATENATE("R10C",'Mapa de Riesgos'!$O$69),"")</f>
        <v/>
      </c>
      <c r="Z25" s="57" t="str">
        <f>IF(AND('Mapa de Riesgos'!$Y$70="Alta",'Mapa de Riesgos'!$AA$70="Moderado"),CONCATENATE("R10C",'Mapa de Riesgos'!$O$70),"")</f>
        <v/>
      </c>
      <c r="AA25" s="58" t="str">
        <f>IF(AND('Mapa de Riesgos'!$Y$71="Alta",'Mapa de Riesgos'!$AA$71="Moderado"),CONCATENATE("R10C",'Mapa de Riesgos'!$O$71),"")</f>
        <v/>
      </c>
      <c r="AB25" s="56" t="str">
        <f>IF(AND('Mapa de Riesgos'!$Y$66="Alta",'Mapa de Riesgos'!$AA$66="Mayor"),CONCATENATE("R10C",'Mapa de Riesgos'!$O$66),"")</f>
        <v/>
      </c>
      <c r="AC25" s="57" t="str">
        <f>IF(AND('Mapa de Riesgos'!$Y$67="Alta",'Mapa de Riesgos'!$AA$67="Mayor"),CONCATENATE("R10C",'Mapa de Riesgos'!$O$67),"")</f>
        <v/>
      </c>
      <c r="AD25" s="57" t="str">
        <f>IF(AND('Mapa de Riesgos'!$Y$68="Alta",'Mapa de Riesgos'!$AA$68="Mayor"),CONCATENATE("R10C",'Mapa de Riesgos'!$O$68),"")</f>
        <v/>
      </c>
      <c r="AE25" s="57" t="str">
        <f>IF(AND('Mapa de Riesgos'!$Y$69="Alta",'Mapa de Riesgos'!$AA$69="Mayor"),CONCATENATE("R10C",'Mapa de Riesgos'!$O$69),"")</f>
        <v/>
      </c>
      <c r="AF25" s="57" t="str">
        <f>IF(AND('Mapa de Riesgos'!$Y$70="Alta",'Mapa de Riesgos'!$AA$70="Mayor"),CONCATENATE("R10C",'Mapa de Riesgos'!$O$70),"")</f>
        <v/>
      </c>
      <c r="AG25" s="58" t="str">
        <f>IF(AND('Mapa de Riesgos'!$Y$71="Alta",'Mapa de Riesgos'!$AA$71="Mayor"),CONCATENATE("R10C",'Mapa de Riesgos'!$O$71),"")</f>
        <v/>
      </c>
      <c r="AH25" s="59" t="str">
        <f>IF(AND('Mapa de Riesgos'!$Y$66="Alta",'Mapa de Riesgos'!$AA$66="Catastrófico"),CONCATENATE("R10C",'Mapa de Riesgos'!$O$66),"")</f>
        <v/>
      </c>
      <c r="AI25" s="60" t="str">
        <f>IF(AND('Mapa de Riesgos'!$Y$67="Alta",'Mapa de Riesgos'!$AA$67="Catastrófico"),CONCATENATE("R10C",'Mapa de Riesgos'!$O$67),"")</f>
        <v/>
      </c>
      <c r="AJ25" s="60" t="str">
        <f>IF(AND('Mapa de Riesgos'!$Y$68="Alta",'Mapa de Riesgos'!$AA$68="Catastrófico"),CONCATENATE("R10C",'Mapa de Riesgos'!$O$68),"")</f>
        <v/>
      </c>
      <c r="AK25" s="60" t="str">
        <f>IF(AND('Mapa de Riesgos'!$Y$69="Alta",'Mapa de Riesgos'!$AA$69="Catastrófico"),CONCATENATE("R10C",'Mapa de Riesgos'!$O$69),"")</f>
        <v/>
      </c>
      <c r="AL25" s="60" t="str">
        <f>IF(AND('Mapa de Riesgos'!$Y$70="Alta",'Mapa de Riesgos'!$AA$70="Catastrófico"),CONCATENATE("R10C",'Mapa de Riesgos'!$O$70),"")</f>
        <v/>
      </c>
      <c r="AM25" s="61" t="str">
        <f>IF(AND('Mapa de Riesgos'!$Y$71="Alta",'Mapa de Riesgos'!$AA$71="Catastrófico"),CONCATENATE("R10C",'Mapa de Riesgos'!$O$71),"")</f>
        <v/>
      </c>
      <c r="AN25" s="81"/>
      <c r="AO25" s="537"/>
      <c r="AP25" s="538"/>
      <c r="AQ25" s="538"/>
      <c r="AR25" s="538"/>
      <c r="AS25" s="538"/>
      <c r="AT25" s="539"/>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483"/>
      <c r="C26" s="483"/>
      <c r="D26" s="484"/>
      <c r="E26" s="521" t="s">
        <v>196</v>
      </c>
      <c r="F26" s="522"/>
      <c r="G26" s="522"/>
      <c r="H26" s="522"/>
      <c r="I26" s="523"/>
      <c r="J26" s="62" t="str">
        <f>IF(AND('Mapa de Riesgos'!$Y$12="Media",'Mapa de Riesgos'!$AA$12="Leve"),CONCATENATE("R1C",'Mapa de Riesgos'!$O$12),"")</f>
        <v/>
      </c>
      <c r="K26" s="63" t="str">
        <f>IF(AND('Mapa de Riesgos'!$Y$13="Media",'Mapa de Riesgos'!$AA$13="Leve"),CONCATENATE("R1C",'Mapa de Riesgos'!$O$13),"")</f>
        <v/>
      </c>
      <c r="L26" s="63" t="str">
        <f>IF(AND('Mapa de Riesgos'!$Y$14="Media",'Mapa de Riesgos'!$AA$14="Leve"),CONCATENATE("R1C",'Mapa de Riesgos'!$O$14),"")</f>
        <v/>
      </c>
      <c r="M26" s="63" t="str">
        <f>IF(AND('Mapa de Riesgos'!$Y$15="Media",'Mapa de Riesgos'!$AA$15="Leve"),CONCATENATE("R1C",'Mapa de Riesgos'!$O$15),"")</f>
        <v/>
      </c>
      <c r="N26" s="63" t="str">
        <f>IF(AND('Mapa de Riesgos'!$Y$16="Media",'Mapa de Riesgos'!$AA$16="Leve"),CONCATENATE("R1C",'Mapa de Riesgos'!$O$16),"")</f>
        <v/>
      </c>
      <c r="O26" s="64" t="str">
        <f>IF(AND('Mapa de Riesgos'!$Y$17="Media",'Mapa de Riesgos'!$AA$17="Leve"),CONCATENATE("R1C",'Mapa de Riesgos'!$O$17),"")</f>
        <v/>
      </c>
      <c r="P26" s="62" t="str">
        <f>IF(AND('Mapa de Riesgos'!$Y$12="Media",'Mapa de Riesgos'!$AA$12="Menor"),CONCATENATE("R1C",'Mapa de Riesgos'!$O$12),"")</f>
        <v/>
      </c>
      <c r="Q26" s="63" t="str">
        <f>IF(AND('Mapa de Riesgos'!$Y$13="Media",'Mapa de Riesgos'!$AA$13="Menor"),CONCATENATE("R1C",'Mapa de Riesgos'!$O$13),"")</f>
        <v/>
      </c>
      <c r="R26" s="63" t="str">
        <f>IF(AND('Mapa de Riesgos'!$Y$14="Media",'Mapa de Riesgos'!$AA$14="Menor"),CONCATENATE("R1C",'Mapa de Riesgos'!$O$14),"")</f>
        <v/>
      </c>
      <c r="S26" s="63" t="str">
        <f>IF(AND('Mapa de Riesgos'!$Y$15="Media",'Mapa de Riesgos'!$AA$15="Menor"),CONCATENATE("R1C",'Mapa de Riesgos'!$O$15),"")</f>
        <v/>
      </c>
      <c r="T26" s="63" t="str">
        <f>IF(AND('Mapa de Riesgos'!$Y$16="Media",'Mapa de Riesgos'!$AA$16="Menor"),CONCATENATE("R1C",'Mapa de Riesgos'!$O$16),"")</f>
        <v/>
      </c>
      <c r="U26" s="64" t="str">
        <f>IF(AND('Mapa de Riesgos'!$Y$17="Media",'Mapa de Riesgos'!$AA$17="Menor"),CONCATENATE("R1C",'Mapa de Riesgos'!$O$17),"")</f>
        <v/>
      </c>
      <c r="V26" s="62" t="str">
        <f>IF(AND('Mapa de Riesgos'!$Y$12="Media",'Mapa de Riesgos'!$AA$12="Moderado"),CONCATENATE("R1C",'Mapa de Riesgos'!$O$12),"")</f>
        <v/>
      </c>
      <c r="W26" s="63" t="str">
        <f>IF(AND('Mapa de Riesgos'!$Y$13="Media",'Mapa de Riesgos'!$AA$13="Moderado"),CONCATENATE("R1C",'Mapa de Riesgos'!$O$13),"")</f>
        <v/>
      </c>
      <c r="X26" s="63" t="str">
        <f>IF(AND('Mapa de Riesgos'!$Y$14="Media",'Mapa de Riesgos'!$AA$14="Moderado"),CONCATENATE("R1C",'Mapa de Riesgos'!$O$14),"")</f>
        <v/>
      </c>
      <c r="Y26" s="63" t="str">
        <f>IF(AND('Mapa de Riesgos'!$Y$15="Media",'Mapa de Riesgos'!$AA$15="Moderado"),CONCATENATE("R1C",'Mapa de Riesgos'!$O$15),"")</f>
        <v/>
      </c>
      <c r="Z26" s="63" t="str">
        <f>IF(AND('Mapa de Riesgos'!$Y$16="Media",'Mapa de Riesgos'!$AA$16="Moderado"),CONCATENATE("R1C",'Mapa de Riesgos'!$O$16),"")</f>
        <v/>
      </c>
      <c r="AA26" s="64" t="str">
        <f>IF(AND('Mapa de Riesgos'!$Y$17="Media",'Mapa de Riesgos'!$AA$17="Moderado"),CONCATENATE("R1C",'Mapa de Riesgos'!$O$17),"")</f>
        <v/>
      </c>
      <c r="AB26" s="44" t="str">
        <f>IF(AND('Mapa de Riesgos'!$Y$12="Media",'Mapa de Riesgos'!$AA$12="Mayor"),CONCATENATE("R1C",'Mapa de Riesgos'!$O$12),"")</f>
        <v/>
      </c>
      <c r="AC26" s="45" t="str">
        <f>IF(AND('Mapa de Riesgos'!$Y$13="Media",'Mapa de Riesgos'!$AA$13="Mayor"),CONCATENATE("R1C",'Mapa de Riesgos'!$O$13),"")</f>
        <v/>
      </c>
      <c r="AD26" s="45" t="str">
        <f>IF(AND('Mapa de Riesgos'!$Y$14="Media",'Mapa de Riesgos'!$AA$14="Mayor"),CONCATENATE("R1C",'Mapa de Riesgos'!$O$14),"")</f>
        <v/>
      </c>
      <c r="AE26" s="45" t="str">
        <f>IF(AND('Mapa de Riesgos'!$Y$15="Media",'Mapa de Riesgos'!$AA$15="Mayor"),CONCATENATE("R1C",'Mapa de Riesgos'!$O$15),"")</f>
        <v/>
      </c>
      <c r="AF26" s="45" t="str">
        <f>IF(AND('Mapa de Riesgos'!$Y$16="Media",'Mapa de Riesgos'!$AA$16="Mayor"),CONCATENATE("R1C",'Mapa de Riesgos'!$O$16),"")</f>
        <v/>
      </c>
      <c r="AG26" s="46" t="str">
        <f>IF(AND('Mapa de Riesgos'!$Y$17="Media",'Mapa de Riesgos'!$AA$17="Mayor"),CONCATENATE("R1C",'Mapa de Riesgos'!$O$17),"")</f>
        <v/>
      </c>
      <c r="AH26" s="47" t="str">
        <f>IF(AND('Mapa de Riesgos'!$Y$12="Media",'Mapa de Riesgos'!$AA$12="Catastrófico"),CONCATENATE("R1C",'Mapa de Riesgos'!$O$12),"")</f>
        <v/>
      </c>
      <c r="AI26" s="48" t="str">
        <f>IF(AND('Mapa de Riesgos'!$Y$13="Media",'Mapa de Riesgos'!$AA$13="Catastrófico"),CONCATENATE("R1C",'Mapa de Riesgos'!$O$13),"")</f>
        <v/>
      </c>
      <c r="AJ26" s="48" t="str">
        <f>IF(AND('Mapa de Riesgos'!$Y$14="Media",'Mapa de Riesgos'!$AA$14="Catastrófico"),CONCATENATE("R1C",'Mapa de Riesgos'!$O$14),"")</f>
        <v/>
      </c>
      <c r="AK26" s="48" t="str">
        <f>IF(AND('Mapa de Riesgos'!$Y$15="Media",'Mapa de Riesgos'!$AA$15="Catastrófico"),CONCATENATE("R1C",'Mapa de Riesgos'!$O$15),"")</f>
        <v/>
      </c>
      <c r="AL26" s="48" t="str">
        <f>IF(AND('Mapa de Riesgos'!$Y$16="Media",'Mapa de Riesgos'!$AA$16="Catastrófico"),CONCATENATE("R1C",'Mapa de Riesgos'!$O$16),"")</f>
        <v/>
      </c>
      <c r="AM26" s="49" t="str">
        <f>IF(AND('Mapa de Riesgos'!$Y$17="Media",'Mapa de Riesgos'!$AA$17="Catastrófico"),CONCATENATE("R1C",'Mapa de Riesgos'!$O$17),"")</f>
        <v/>
      </c>
      <c r="AN26" s="81"/>
      <c r="AO26" s="561" t="s">
        <v>197</v>
      </c>
      <c r="AP26" s="562"/>
      <c r="AQ26" s="562"/>
      <c r="AR26" s="562"/>
      <c r="AS26" s="562"/>
      <c r="AT26" s="563"/>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483"/>
      <c r="C27" s="483"/>
      <c r="D27" s="484"/>
      <c r="E27" s="540"/>
      <c r="F27" s="525"/>
      <c r="G27" s="525"/>
      <c r="H27" s="525"/>
      <c r="I27" s="526"/>
      <c r="J27" s="65" t="str">
        <f>IF(AND('Mapa de Riesgos'!$Y$18="Media",'Mapa de Riesgos'!$AA$18="Leve"),CONCATENATE("R2C",'Mapa de Riesgos'!$O$18),"")</f>
        <v/>
      </c>
      <c r="K27" s="66" t="str">
        <f>IF(AND('Mapa de Riesgos'!$Y$19="Media",'Mapa de Riesgos'!$AA$19="Leve"),CONCATENATE("R2C",'Mapa de Riesgos'!$O$19),"")</f>
        <v/>
      </c>
      <c r="L27" s="66" t="str">
        <f>IF(AND('Mapa de Riesgos'!$Y$20="Media",'Mapa de Riesgos'!$AA$20="Leve"),CONCATENATE("R2C",'Mapa de Riesgos'!$O$20),"")</f>
        <v/>
      </c>
      <c r="M27" s="66" t="str">
        <f>IF(AND('Mapa de Riesgos'!$Y$21="Media",'Mapa de Riesgos'!$AA$21="Leve"),CONCATENATE("R2C",'Mapa de Riesgos'!$O$21),"")</f>
        <v/>
      </c>
      <c r="N27" s="66" t="str">
        <f>IF(AND('Mapa de Riesgos'!$Y$22="Media",'Mapa de Riesgos'!$AA$22="Leve"),CONCATENATE("R2C",'Mapa de Riesgos'!$O$22),"")</f>
        <v/>
      </c>
      <c r="O27" s="67" t="str">
        <f>IF(AND('Mapa de Riesgos'!$Y$23="Media",'Mapa de Riesgos'!$AA$23="Leve"),CONCATENATE("R2C",'Mapa de Riesgos'!$O$23),"")</f>
        <v/>
      </c>
      <c r="P27" s="65" t="str">
        <f>IF(AND('Mapa de Riesgos'!$Y$18="Media",'Mapa de Riesgos'!$AA$18="Menor"),CONCATENATE("R2C",'Mapa de Riesgos'!$O$18),"")</f>
        <v/>
      </c>
      <c r="Q27" s="66" t="str">
        <f>IF(AND('Mapa de Riesgos'!$Y$19="Media",'Mapa de Riesgos'!$AA$19="Menor"),CONCATENATE("R2C",'Mapa de Riesgos'!$O$19),"")</f>
        <v/>
      </c>
      <c r="R27" s="66" t="str">
        <f>IF(AND('Mapa de Riesgos'!$Y$20="Media",'Mapa de Riesgos'!$AA$20="Menor"),CONCATENATE("R2C",'Mapa de Riesgos'!$O$20),"")</f>
        <v/>
      </c>
      <c r="S27" s="66" t="str">
        <f>IF(AND('Mapa de Riesgos'!$Y$21="Media",'Mapa de Riesgos'!$AA$21="Menor"),CONCATENATE("R2C",'Mapa de Riesgos'!$O$21),"")</f>
        <v/>
      </c>
      <c r="T27" s="66" t="str">
        <f>IF(AND('Mapa de Riesgos'!$Y$22="Media",'Mapa de Riesgos'!$AA$22="Menor"),CONCATENATE("R2C",'Mapa de Riesgos'!$O$22),"")</f>
        <v/>
      </c>
      <c r="U27" s="67" t="str">
        <f>IF(AND('Mapa de Riesgos'!$Y$23="Media",'Mapa de Riesgos'!$AA$23="Menor"),CONCATENATE("R2C",'Mapa de Riesgos'!$O$23),"")</f>
        <v/>
      </c>
      <c r="V27" s="65" t="str">
        <f>IF(AND('Mapa de Riesgos'!$Y$18="Media",'Mapa de Riesgos'!$AA$18="Moderado"),CONCATENATE("R2C",'Mapa de Riesgos'!$O$18),"")</f>
        <v/>
      </c>
      <c r="W27" s="66" t="str">
        <f>IF(AND('Mapa de Riesgos'!$Y$19="Media",'Mapa de Riesgos'!$AA$19="Moderado"),CONCATENATE("R2C",'Mapa de Riesgos'!$O$19),"")</f>
        <v/>
      </c>
      <c r="X27" s="66" t="str">
        <f>IF(AND('Mapa de Riesgos'!$Y$20="Media",'Mapa de Riesgos'!$AA$20="Moderado"),CONCATENATE("R2C",'Mapa de Riesgos'!$O$20),"")</f>
        <v/>
      </c>
      <c r="Y27" s="66" t="str">
        <f>IF(AND('Mapa de Riesgos'!$Y$21="Media",'Mapa de Riesgos'!$AA$21="Moderado"),CONCATENATE("R2C",'Mapa de Riesgos'!$O$21),"")</f>
        <v/>
      </c>
      <c r="Z27" s="66" t="str">
        <f>IF(AND('Mapa de Riesgos'!$Y$22="Media",'Mapa de Riesgos'!$AA$22="Moderado"),CONCATENATE("R2C",'Mapa de Riesgos'!$O$22),"")</f>
        <v/>
      </c>
      <c r="AA27" s="67" t="str">
        <f>IF(AND('Mapa de Riesgos'!$Y$23="Media",'Mapa de Riesgos'!$AA$23="Moderado"),CONCATENATE("R2C",'Mapa de Riesgos'!$O$23),"")</f>
        <v/>
      </c>
      <c r="AB27" s="50" t="str">
        <f>IF(AND('Mapa de Riesgos'!$Y$18="Media",'Mapa de Riesgos'!$AA$18="Mayor"),CONCATENATE("R2C",'Mapa de Riesgos'!$O$18),"")</f>
        <v/>
      </c>
      <c r="AC27" s="51" t="str">
        <f>IF(AND('Mapa de Riesgos'!$Y$19="Media",'Mapa de Riesgos'!$AA$19="Mayor"),CONCATENATE("R2C",'Mapa de Riesgos'!$O$19),"")</f>
        <v/>
      </c>
      <c r="AD27" s="51" t="str">
        <f>IF(AND('Mapa de Riesgos'!$Y$20="Media",'Mapa de Riesgos'!$AA$20="Mayor"),CONCATENATE("R2C",'Mapa de Riesgos'!$O$20),"")</f>
        <v/>
      </c>
      <c r="AE27" s="51" t="str">
        <f>IF(AND('Mapa de Riesgos'!$Y$21="Media",'Mapa de Riesgos'!$AA$21="Mayor"),CONCATENATE("R2C",'Mapa de Riesgos'!$O$21),"")</f>
        <v/>
      </c>
      <c r="AF27" s="51" t="str">
        <f>IF(AND('Mapa de Riesgos'!$Y$22="Media",'Mapa de Riesgos'!$AA$22="Mayor"),CONCATENATE("R2C",'Mapa de Riesgos'!$O$22),"")</f>
        <v/>
      </c>
      <c r="AG27" s="52" t="str">
        <f>IF(AND('Mapa de Riesgos'!$Y$23="Media",'Mapa de Riesgos'!$AA$23="Mayor"),CONCATENATE("R2C",'Mapa de Riesgos'!$O$23),"")</f>
        <v/>
      </c>
      <c r="AH27" s="53" t="str">
        <f>IF(AND('Mapa de Riesgos'!$Y$18="Media",'Mapa de Riesgos'!$AA$18="Catastrófico"),CONCATENATE("R2C",'Mapa de Riesgos'!$O$18),"")</f>
        <v/>
      </c>
      <c r="AI27" s="54" t="str">
        <f>IF(AND('Mapa de Riesgos'!$Y$19="Media",'Mapa de Riesgos'!$AA$19="Catastrófico"),CONCATENATE("R2C",'Mapa de Riesgos'!$O$19),"")</f>
        <v/>
      </c>
      <c r="AJ27" s="54" t="str">
        <f>IF(AND('Mapa de Riesgos'!$Y$20="Media",'Mapa de Riesgos'!$AA$20="Catastrófico"),CONCATENATE("R2C",'Mapa de Riesgos'!$O$20),"")</f>
        <v/>
      </c>
      <c r="AK27" s="54" t="str">
        <f>IF(AND('Mapa de Riesgos'!$Y$21="Media",'Mapa de Riesgos'!$AA$21="Catastrófico"),CONCATENATE("R2C",'Mapa de Riesgos'!$O$21),"")</f>
        <v/>
      </c>
      <c r="AL27" s="54" t="str">
        <f>IF(AND('Mapa de Riesgos'!$Y$22="Media",'Mapa de Riesgos'!$AA$22="Catastrófico"),CONCATENATE("R2C",'Mapa de Riesgos'!$O$22),"")</f>
        <v/>
      </c>
      <c r="AM27" s="55" t="str">
        <f>IF(AND('Mapa de Riesgos'!$Y$23="Media",'Mapa de Riesgos'!$AA$23="Catastrófico"),CONCATENATE("R2C",'Mapa de Riesgos'!$O$23),"")</f>
        <v/>
      </c>
      <c r="AN27" s="81"/>
      <c r="AO27" s="564"/>
      <c r="AP27" s="565"/>
      <c r="AQ27" s="565"/>
      <c r="AR27" s="565"/>
      <c r="AS27" s="565"/>
      <c r="AT27" s="566"/>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483"/>
      <c r="C28" s="483"/>
      <c r="D28" s="484"/>
      <c r="E28" s="524"/>
      <c r="F28" s="525"/>
      <c r="G28" s="525"/>
      <c r="H28" s="525"/>
      <c r="I28" s="526"/>
      <c r="J28" s="65" t="str">
        <f>IF(AND('Mapa de Riesgos'!$Y$24="Media",'Mapa de Riesgos'!$AA$24="Leve"),CONCATENATE("R3C",'Mapa de Riesgos'!$O$24),"")</f>
        <v/>
      </c>
      <c r="K28" s="66" t="str">
        <f>IF(AND('Mapa de Riesgos'!$Y$25="Media",'Mapa de Riesgos'!$AA$25="Leve"),CONCATENATE("R3C",'Mapa de Riesgos'!$O$25),"")</f>
        <v/>
      </c>
      <c r="L28" s="66" t="str">
        <f>IF(AND('Mapa de Riesgos'!$Y$26="Media",'Mapa de Riesgos'!$AA$26="Leve"),CONCATENATE("R3C",'Mapa de Riesgos'!$O$26),"")</f>
        <v/>
      </c>
      <c r="M28" s="66" t="str">
        <f>IF(AND('Mapa de Riesgos'!$Y$27="Media",'Mapa de Riesgos'!$AA$27="Leve"),CONCATENATE("R3C",'Mapa de Riesgos'!$O$27),"")</f>
        <v/>
      </c>
      <c r="N28" s="66" t="str">
        <f>IF(AND('Mapa de Riesgos'!$Y$28="Media",'Mapa de Riesgos'!$AA$28="Leve"),CONCATENATE("R3C",'Mapa de Riesgos'!$O$28),"")</f>
        <v/>
      </c>
      <c r="O28" s="67" t="str">
        <f>IF(AND('Mapa de Riesgos'!$Y$29="Media",'Mapa de Riesgos'!$AA$29="Leve"),CONCATENATE("R3C",'Mapa de Riesgos'!$O$29),"")</f>
        <v/>
      </c>
      <c r="P28" s="65" t="str">
        <f>IF(AND('Mapa de Riesgos'!$Y$24="Media",'Mapa de Riesgos'!$AA$24="Menor"),CONCATENATE("R3C",'Mapa de Riesgos'!$O$24),"")</f>
        <v/>
      </c>
      <c r="Q28" s="66" t="str">
        <f>IF(AND('Mapa de Riesgos'!$Y$25="Media",'Mapa de Riesgos'!$AA$25="Menor"),CONCATENATE("R3C",'Mapa de Riesgos'!$O$25),"")</f>
        <v/>
      </c>
      <c r="R28" s="66" t="str">
        <f>IF(AND('Mapa de Riesgos'!$Y$26="Media",'Mapa de Riesgos'!$AA$26="Menor"),CONCATENATE("R3C",'Mapa de Riesgos'!$O$26),"")</f>
        <v/>
      </c>
      <c r="S28" s="66" t="str">
        <f>IF(AND('Mapa de Riesgos'!$Y$27="Media",'Mapa de Riesgos'!$AA$27="Menor"),CONCATENATE("R3C",'Mapa de Riesgos'!$O$27),"")</f>
        <v/>
      </c>
      <c r="T28" s="66" t="str">
        <f>IF(AND('Mapa de Riesgos'!$Y$28="Media",'Mapa de Riesgos'!$AA$28="Menor"),CONCATENATE("R3C",'Mapa de Riesgos'!$O$28),"")</f>
        <v/>
      </c>
      <c r="U28" s="67" t="str">
        <f>IF(AND('Mapa de Riesgos'!$Y$29="Media",'Mapa de Riesgos'!$AA$29="Menor"),CONCATENATE("R3C",'Mapa de Riesgos'!$O$29),"")</f>
        <v/>
      </c>
      <c r="V28" s="65" t="str">
        <f>IF(AND('Mapa de Riesgos'!$Y$24="Media",'Mapa de Riesgos'!$AA$24="Moderado"),CONCATENATE("R3C",'Mapa de Riesgos'!$O$24),"")</f>
        <v/>
      </c>
      <c r="W28" s="66" t="str">
        <f>IF(AND('Mapa de Riesgos'!$Y$25="Media",'Mapa de Riesgos'!$AA$25="Moderado"),CONCATENATE("R3C",'Mapa de Riesgos'!$O$25),"")</f>
        <v/>
      </c>
      <c r="X28" s="66" t="str">
        <f>IF(AND('Mapa de Riesgos'!$Y$26="Media",'Mapa de Riesgos'!$AA$26="Moderado"),CONCATENATE("R3C",'Mapa de Riesgos'!$O$26),"")</f>
        <v/>
      </c>
      <c r="Y28" s="66" t="str">
        <f>IF(AND('Mapa de Riesgos'!$Y$27="Media",'Mapa de Riesgos'!$AA$27="Moderado"),CONCATENATE("R3C",'Mapa de Riesgos'!$O$27),"")</f>
        <v/>
      </c>
      <c r="Z28" s="66" t="str">
        <f>IF(AND('Mapa de Riesgos'!$Y$28="Media",'Mapa de Riesgos'!$AA$28="Moderado"),CONCATENATE("R3C",'Mapa de Riesgos'!$O$28),"")</f>
        <v/>
      </c>
      <c r="AA28" s="67" t="str">
        <f>IF(AND('Mapa de Riesgos'!$Y$29="Media",'Mapa de Riesgos'!$AA$29="Moderado"),CONCATENATE("R3C",'Mapa de Riesgos'!$O$29),"")</f>
        <v/>
      </c>
      <c r="AB28" s="50" t="str">
        <f>IF(AND('Mapa de Riesgos'!$Y$24="Media",'Mapa de Riesgos'!$AA$24="Mayor"),CONCATENATE("R3C",'Mapa de Riesgos'!$O$24),"")</f>
        <v/>
      </c>
      <c r="AC28" s="51" t="str">
        <f>IF(AND('Mapa de Riesgos'!$Y$25="Media",'Mapa de Riesgos'!$AA$25="Mayor"),CONCATENATE("R3C",'Mapa de Riesgos'!$O$25),"")</f>
        <v/>
      </c>
      <c r="AD28" s="51" t="str">
        <f>IF(AND('Mapa de Riesgos'!$Y$26="Media",'Mapa de Riesgos'!$AA$26="Mayor"),CONCATENATE("R3C",'Mapa de Riesgos'!$O$26),"")</f>
        <v/>
      </c>
      <c r="AE28" s="51" t="str">
        <f>IF(AND('Mapa de Riesgos'!$Y$27="Media",'Mapa de Riesgos'!$AA$27="Mayor"),CONCATENATE("R3C",'Mapa de Riesgos'!$O$27),"")</f>
        <v/>
      </c>
      <c r="AF28" s="51" t="str">
        <f>IF(AND('Mapa de Riesgos'!$Y$28="Media",'Mapa de Riesgos'!$AA$28="Mayor"),CONCATENATE("R3C",'Mapa de Riesgos'!$O$28),"")</f>
        <v/>
      </c>
      <c r="AG28" s="52" t="str">
        <f>IF(AND('Mapa de Riesgos'!$Y$29="Media",'Mapa de Riesgos'!$AA$29="Mayor"),CONCATENATE("R3C",'Mapa de Riesgos'!$O$29),"")</f>
        <v/>
      </c>
      <c r="AH28" s="53" t="str">
        <f>IF(AND('Mapa de Riesgos'!$Y$24="Media",'Mapa de Riesgos'!$AA$24="Catastrófico"),CONCATENATE("R3C",'Mapa de Riesgos'!$O$24),"")</f>
        <v/>
      </c>
      <c r="AI28" s="54" t="str">
        <f>IF(AND('Mapa de Riesgos'!$Y$25="Media",'Mapa de Riesgos'!$AA$25="Catastrófico"),CONCATENATE("R3C",'Mapa de Riesgos'!$O$25),"")</f>
        <v/>
      </c>
      <c r="AJ28" s="54" t="str">
        <f>IF(AND('Mapa de Riesgos'!$Y$26="Media",'Mapa de Riesgos'!$AA$26="Catastrófico"),CONCATENATE("R3C",'Mapa de Riesgos'!$O$26),"")</f>
        <v/>
      </c>
      <c r="AK28" s="54" t="str">
        <f>IF(AND('Mapa de Riesgos'!$Y$27="Media",'Mapa de Riesgos'!$AA$27="Catastrófico"),CONCATENATE("R3C",'Mapa de Riesgos'!$O$27),"")</f>
        <v/>
      </c>
      <c r="AL28" s="54" t="str">
        <f>IF(AND('Mapa de Riesgos'!$Y$28="Media",'Mapa de Riesgos'!$AA$28="Catastrófico"),CONCATENATE("R3C",'Mapa de Riesgos'!$O$28),"")</f>
        <v/>
      </c>
      <c r="AM28" s="55" t="str">
        <f>IF(AND('Mapa de Riesgos'!$Y$29="Media",'Mapa de Riesgos'!$AA$29="Catastrófico"),CONCATENATE("R3C",'Mapa de Riesgos'!$O$29),"")</f>
        <v/>
      </c>
      <c r="AN28" s="81"/>
      <c r="AO28" s="564"/>
      <c r="AP28" s="565"/>
      <c r="AQ28" s="565"/>
      <c r="AR28" s="565"/>
      <c r="AS28" s="565"/>
      <c r="AT28" s="566"/>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483"/>
      <c r="C29" s="483"/>
      <c r="D29" s="484"/>
      <c r="E29" s="524"/>
      <c r="F29" s="525"/>
      <c r="G29" s="525"/>
      <c r="H29" s="525"/>
      <c r="I29" s="526"/>
      <c r="J29" s="65" t="str">
        <f>IF(AND('Mapa de Riesgos'!$Y$30="Media",'Mapa de Riesgos'!$AA$30="Leve"),CONCATENATE("R4C",'Mapa de Riesgos'!$O$30),"")</f>
        <v/>
      </c>
      <c r="K29" s="66" t="str">
        <f>IF(AND('Mapa de Riesgos'!$Y$31="Media",'Mapa de Riesgos'!$AA$31="Leve"),CONCATENATE("R4C",'Mapa de Riesgos'!$O$31),"")</f>
        <v/>
      </c>
      <c r="L29" s="66" t="str">
        <f>IF(AND('Mapa de Riesgos'!$Y$32="Media",'Mapa de Riesgos'!$AA$32="Leve"),CONCATENATE("R4C",'Mapa de Riesgos'!$O$32),"")</f>
        <v/>
      </c>
      <c r="M29" s="66" t="str">
        <f>IF(AND('Mapa de Riesgos'!$Y$33="Media",'Mapa de Riesgos'!$AA$33="Leve"),CONCATENATE("R4C",'Mapa de Riesgos'!$O$33),"")</f>
        <v/>
      </c>
      <c r="N29" s="66" t="str">
        <f>IF(AND('Mapa de Riesgos'!$Y$34="Media",'Mapa de Riesgos'!$AA$34="Leve"),CONCATENATE("R4C",'Mapa de Riesgos'!$O$34),"")</f>
        <v/>
      </c>
      <c r="O29" s="67" t="str">
        <f>IF(AND('Mapa de Riesgos'!$Y$35="Media",'Mapa de Riesgos'!$AA$35="Leve"),CONCATENATE("R4C",'Mapa de Riesgos'!$O$35),"")</f>
        <v/>
      </c>
      <c r="P29" s="65" t="str">
        <f>IF(AND('Mapa de Riesgos'!$Y$30="Media",'Mapa de Riesgos'!$AA$30="Menor"),CONCATENATE("R4C",'Mapa de Riesgos'!$O$30),"")</f>
        <v/>
      </c>
      <c r="Q29" s="66" t="str">
        <f>IF(AND('Mapa de Riesgos'!$Y$31="Media",'Mapa de Riesgos'!$AA$31="Menor"),CONCATENATE("R4C",'Mapa de Riesgos'!$O$31),"")</f>
        <v/>
      </c>
      <c r="R29" s="66" t="str">
        <f>IF(AND('Mapa de Riesgos'!$Y$32="Media",'Mapa de Riesgos'!$AA$32="Menor"),CONCATENATE("R4C",'Mapa de Riesgos'!$O$32),"")</f>
        <v/>
      </c>
      <c r="S29" s="66" t="str">
        <f>IF(AND('Mapa de Riesgos'!$Y$33="Media",'Mapa de Riesgos'!$AA$33="Menor"),CONCATENATE("R4C",'Mapa de Riesgos'!$O$33),"")</f>
        <v/>
      </c>
      <c r="T29" s="66" t="str">
        <f>IF(AND('Mapa de Riesgos'!$Y$34="Media",'Mapa de Riesgos'!$AA$34="Menor"),CONCATENATE("R4C",'Mapa de Riesgos'!$O$34),"")</f>
        <v/>
      </c>
      <c r="U29" s="67" t="str">
        <f>IF(AND('Mapa de Riesgos'!$Y$35="Media",'Mapa de Riesgos'!$AA$35="Menor"),CONCATENATE("R4C",'Mapa de Riesgos'!$O$35),"")</f>
        <v/>
      </c>
      <c r="V29" s="65" t="str">
        <f>IF(AND('Mapa de Riesgos'!$Y$30="Media",'Mapa de Riesgos'!$AA$30="Moderado"),CONCATENATE("R4C",'Mapa de Riesgos'!$O$30),"")</f>
        <v/>
      </c>
      <c r="W29" s="66" t="str">
        <f>IF(AND('Mapa de Riesgos'!$Y$31="Media",'Mapa de Riesgos'!$AA$31="Moderado"),CONCATENATE("R4C",'Mapa de Riesgos'!$O$31),"")</f>
        <v/>
      </c>
      <c r="X29" s="66" t="str">
        <f>IF(AND('Mapa de Riesgos'!$Y$32="Media",'Mapa de Riesgos'!$AA$32="Moderado"),CONCATENATE("R4C",'Mapa de Riesgos'!$O$32),"")</f>
        <v/>
      </c>
      <c r="Y29" s="66" t="str">
        <f>IF(AND('Mapa de Riesgos'!$Y$33="Media",'Mapa de Riesgos'!$AA$33="Moderado"),CONCATENATE("R4C",'Mapa de Riesgos'!$O$33),"")</f>
        <v/>
      </c>
      <c r="Z29" s="66" t="str">
        <f>IF(AND('Mapa de Riesgos'!$Y$34="Media",'Mapa de Riesgos'!$AA$34="Moderado"),CONCATENATE("R4C",'Mapa de Riesgos'!$O$34),"")</f>
        <v/>
      </c>
      <c r="AA29" s="67" t="str">
        <f>IF(AND('Mapa de Riesgos'!$Y$35="Media",'Mapa de Riesgos'!$AA$35="Moderado"),CONCATENATE("R4C",'Mapa de Riesgos'!$O$35),"")</f>
        <v/>
      </c>
      <c r="AB29" s="50" t="str">
        <f>IF(AND('Mapa de Riesgos'!$Y$30="Media",'Mapa de Riesgos'!$AA$30="Mayor"),CONCATENATE("R4C",'Mapa de Riesgos'!$O$30),"")</f>
        <v/>
      </c>
      <c r="AC29" s="51" t="str">
        <f>IF(AND('Mapa de Riesgos'!$Y$31="Media",'Mapa de Riesgos'!$AA$31="Mayor"),CONCATENATE("R4C",'Mapa de Riesgos'!$O$31),"")</f>
        <v/>
      </c>
      <c r="AD29" s="51" t="str">
        <f>IF(AND('Mapa de Riesgos'!$Y$32="Media",'Mapa de Riesgos'!$AA$32="Mayor"),CONCATENATE("R4C",'Mapa de Riesgos'!$O$32),"")</f>
        <v/>
      </c>
      <c r="AE29" s="51" t="str">
        <f>IF(AND('Mapa de Riesgos'!$Y$33="Media",'Mapa de Riesgos'!$AA$33="Mayor"),CONCATENATE("R4C",'Mapa de Riesgos'!$O$33),"")</f>
        <v/>
      </c>
      <c r="AF29" s="51" t="str">
        <f>IF(AND('Mapa de Riesgos'!$Y$34="Media",'Mapa de Riesgos'!$AA$34="Mayor"),CONCATENATE("R4C",'Mapa de Riesgos'!$O$34),"")</f>
        <v/>
      </c>
      <c r="AG29" s="52" t="str">
        <f>IF(AND('Mapa de Riesgos'!$Y$35="Media",'Mapa de Riesgos'!$AA$35="Mayor"),CONCATENATE("R4C",'Mapa de Riesgos'!$O$35),"")</f>
        <v/>
      </c>
      <c r="AH29" s="53" t="str">
        <f>IF(AND('Mapa de Riesgos'!$Y$30="Media",'Mapa de Riesgos'!$AA$30="Catastrófico"),CONCATENATE("R4C",'Mapa de Riesgos'!$O$30),"")</f>
        <v/>
      </c>
      <c r="AI29" s="54" t="str">
        <f>IF(AND('Mapa de Riesgos'!$Y$31="Media",'Mapa de Riesgos'!$AA$31="Catastrófico"),CONCATENATE("R4C",'Mapa de Riesgos'!$O$31),"")</f>
        <v/>
      </c>
      <c r="AJ29" s="54" t="str">
        <f>IF(AND('Mapa de Riesgos'!$Y$32="Media",'Mapa de Riesgos'!$AA$32="Catastrófico"),CONCATENATE("R4C",'Mapa de Riesgos'!$O$32),"")</f>
        <v/>
      </c>
      <c r="AK29" s="54" t="str">
        <f>IF(AND('Mapa de Riesgos'!$Y$33="Media",'Mapa de Riesgos'!$AA$33="Catastrófico"),CONCATENATE("R4C",'Mapa de Riesgos'!$O$33),"")</f>
        <v/>
      </c>
      <c r="AL29" s="54" t="str">
        <f>IF(AND('Mapa de Riesgos'!$Y$34="Media",'Mapa de Riesgos'!$AA$34="Catastrófico"),CONCATENATE("R4C",'Mapa de Riesgos'!$O$34),"")</f>
        <v/>
      </c>
      <c r="AM29" s="55" t="str">
        <f>IF(AND('Mapa de Riesgos'!$Y$35="Media",'Mapa de Riesgos'!$AA$35="Catastrófico"),CONCATENATE("R4C",'Mapa de Riesgos'!$O$35),"")</f>
        <v/>
      </c>
      <c r="AN29" s="81"/>
      <c r="AO29" s="564"/>
      <c r="AP29" s="565"/>
      <c r="AQ29" s="565"/>
      <c r="AR29" s="565"/>
      <c r="AS29" s="565"/>
      <c r="AT29" s="566"/>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483"/>
      <c r="C30" s="483"/>
      <c r="D30" s="484"/>
      <c r="E30" s="524"/>
      <c r="F30" s="525"/>
      <c r="G30" s="525"/>
      <c r="H30" s="525"/>
      <c r="I30" s="526"/>
      <c r="J30" s="65" t="str">
        <f>IF(AND('Mapa de Riesgos'!$Y$36="Media",'Mapa de Riesgos'!$AA$36="Leve"),CONCATENATE("R5C",'Mapa de Riesgos'!$O$36),"")</f>
        <v/>
      </c>
      <c r="K30" s="66" t="str">
        <f>IF(AND('Mapa de Riesgos'!$Y$37="Media",'Mapa de Riesgos'!$AA$37="Leve"),CONCATENATE("R5C",'Mapa de Riesgos'!$O$37),"")</f>
        <v/>
      </c>
      <c r="L30" s="66" t="str">
        <f>IF(AND('Mapa de Riesgos'!$Y$38="Media",'Mapa de Riesgos'!$AA$38="Leve"),CONCATENATE("R5C",'Mapa de Riesgos'!$O$38),"")</f>
        <v/>
      </c>
      <c r="M30" s="66" t="str">
        <f>IF(AND('Mapa de Riesgos'!$Y$39="Media",'Mapa de Riesgos'!$AA$39="Leve"),CONCATENATE("R5C",'Mapa de Riesgos'!$O$39),"")</f>
        <v/>
      </c>
      <c r="N30" s="66" t="str">
        <f>IF(AND('Mapa de Riesgos'!$Y$40="Media",'Mapa de Riesgos'!$AA$40="Leve"),CONCATENATE("R5C",'Mapa de Riesgos'!$O$40),"")</f>
        <v/>
      </c>
      <c r="O30" s="67" t="str">
        <f>IF(AND('Mapa de Riesgos'!$Y$41="Media",'Mapa de Riesgos'!$AA$41="Leve"),CONCATENATE("R5C",'Mapa de Riesgos'!$O$41),"")</f>
        <v/>
      </c>
      <c r="P30" s="65" t="str">
        <f>IF(AND('Mapa de Riesgos'!$Y$36="Media",'Mapa de Riesgos'!$AA$36="Menor"),CONCATENATE("R5C",'Mapa de Riesgos'!$O$36),"")</f>
        <v/>
      </c>
      <c r="Q30" s="66" t="str">
        <f>IF(AND('Mapa de Riesgos'!$Y$37="Media",'Mapa de Riesgos'!$AA$37="Menor"),CONCATENATE("R5C",'Mapa de Riesgos'!$O$37),"")</f>
        <v/>
      </c>
      <c r="R30" s="66" t="str">
        <f>IF(AND('Mapa de Riesgos'!$Y$38="Media",'Mapa de Riesgos'!$AA$38="Menor"),CONCATENATE("R5C",'Mapa de Riesgos'!$O$38),"")</f>
        <v/>
      </c>
      <c r="S30" s="66" t="str">
        <f>IF(AND('Mapa de Riesgos'!$Y$39="Media",'Mapa de Riesgos'!$AA$39="Menor"),CONCATENATE("R5C",'Mapa de Riesgos'!$O$39),"")</f>
        <v/>
      </c>
      <c r="T30" s="66" t="str">
        <f>IF(AND('Mapa de Riesgos'!$Y$40="Media",'Mapa de Riesgos'!$AA$40="Menor"),CONCATENATE("R5C",'Mapa de Riesgos'!$O$40),"")</f>
        <v/>
      </c>
      <c r="U30" s="67" t="str">
        <f>IF(AND('Mapa de Riesgos'!$Y$41="Media",'Mapa de Riesgos'!$AA$41="Menor"),CONCATENATE("R5C",'Mapa de Riesgos'!$O$41),"")</f>
        <v/>
      </c>
      <c r="V30" s="65" t="str">
        <f>IF(AND('Mapa de Riesgos'!$Y$36="Media",'Mapa de Riesgos'!$AA$36="Moderado"),CONCATENATE("R5C",'Mapa de Riesgos'!$O$36),"")</f>
        <v/>
      </c>
      <c r="W30" s="66" t="str">
        <f>IF(AND('Mapa de Riesgos'!$Y$37="Media",'Mapa de Riesgos'!$AA$37="Moderado"),CONCATENATE("R5C",'Mapa de Riesgos'!$O$37),"")</f>
        <v/>
      </c>
      <c r="X30" s="66" t="str">
        <f>IF(AND('Mapa de Riesgos'!$Y$38="Media",'Mapa de Riesgos'!$AA$38="Moderado"),CONCATENATE("R5C",'Mapa de Riesgos'!$O$38),"")</f>
        <v/>
      </c>
      <c r="Y30" s="66" t="str">
        <f>IF(AND('Mapa de Riesgos'!$Y$39="Media",'Mapa de Riesgos'!$AA$39="Moderado"),CONCATENATE("R5C",'Mapa de Riesgos'!$O$39),"")</f>
        <v/>
      </c>
      <c r="Z30" s="66" t="str">
        <f>IF(AND('Mapa de Riesgos'!$Y$40="Media",'Mapa de Riesgos'!$AA$40="Moderado"),CONCATENATE("R5C",'Mapa de Riesgos'!$O$40),"")</f>
        <v/>
      </c>
      <c r="AA30" s="67" t="str">
        <f>IF(AND('Mapa de Riesgos'!$Y$41="Media",'Mapa de Riesgos'!$AA$41="Moderado"),CONCATENATE("R5C",'Mapa de Riesgos'!$O$41),"")</f>
        <v/>
      </c>
      <c r="AB30" s="50" t="str">
        <f>IF(AND('Mapa de Riesgos'!$Y$36="Media",'Mapa de Riesgos'!$AA$36="Mayor"),CONCATENATE("R5C",'Mapa de Riesgos'!$O$36),"")</f>
        <v/>
      </c>
      <c r="AC30" s="51" t="str">
        <f>IF(AND('Mapa de Riesgos'!$Y$37="Media",'Mapa de Riesgos'!$AA$37="Mayor"),CONCATENATE("R5C",'Mapa de Riesgos'!$O$37),"")</f>
        <v/>
      </c>
      <c r="AD30" s="51" t="str">
        <f>IF(AND('Mapa de Riesgos'!$Y$38="Media",'Mapa de Riesgos'!$AA$38="Mayor"),CONCATENATE("R5C",'Mapa de Riesgos'!$O$38),"")</f>
        <v/>
      </c>
      <c r="AE30" s="51" t="str">
        <f>IF(AND('Mapa de Riesgos'!$Y$39="Media",'Mapa de Riesgos'!$AA$39="Mayor"),CONCATENATE("R5C",'Mapa de Riesgos'!$O$39),"")</f>
        <v/>
      </c>
      <c r="AF30" s="51" t="str">
        <f>IF(AND('Mapa de Riesgos'!$Y$40="Media",'Mapa de Riesgos'!$AA$40="Mayor"),CONCATENATE("R5C",'Mapa de Riesgos'!$O$40),"")</f>
        <v/>
      </c>
      <c r="AG30" s="52" t="str">
        <f>IF(AND('Mapa de Riesgos'!$Y$41="Media",'Mapa de Riesgos'!$AA$41="Mayor"),CONCATENATE("R5C",'Mapa de Riesgos'!$O$41),"")</f>
        <v/>
      </c>
      <c r="AH30" s="53" t="str">
        <f>IF(AND('Mapa de Riesgos'!$Y$36="Media",'Mapa de Riesgos'!$AA$36="Catastrófico"),CONCATENATE("R5C",'Mapa de Riesgos'!$O$36),"")</f>
        <v/>
      </c>
      <c r="AI30" s="54" t="str">
        <f>IF(AND('Mapa de Riesgos'!$Y$37="Media",'Mapa de Riesgos'!$AA$37="Catastrófico"),CONCATENATE("R5C",'Mapa de Riesgos'!$O$37),"")</f>
        <v/>
      </c>
      <c r="AJ30" s="54" t="str">
        <f>IF(AND('Mapa de Riesgos'!$Y$38="Media",'Mapa de Riesgos'!$AA$38="Catastrófico"),CONCATENATE("R5C",'Mapa de Riesgos'!$O$38),"")</f>
        <v/>
      </c>
      <c r="AK30" s="54" t="str">
        <f>IF(AND('Mapa de Riesgos'!$Y$39="Media",'Mapa de Riesgos'!$AA$39="Catastrófico"),CONCATENATE("R5C",'Mapa de Riesgos'!$O$39),"")</f>
        <v/>
      </c>
      <c r="AL30" s="54" t="str">
        <f>IF(AND('Mapa de Riesgos'!$Y$40="Media",'Mapa de Riesgos'!$AA$40="Catastrófico"),CONCATENATE("R5C",'Mapa de Riesgos'!$O$40),"")</f>
        <v/>
      </c>
      <c r="AM30" s="55" t="str">
        <f>IF(AND('Mapa de Riesgos'!$Y$41="Media",'Mapa de Riesgos'!$AA$41="Catastrófico"),CONCATENATE("R5C",'Mapa de Riesgos'!$O$41),"")</f>
        <v/>
      </c>
      <c r="AN30" s="81"/>
      <c r="AO30" s="564"/>
      <c r="AP30" s="565"/>
      <c r="AQ30" s="565"/>
      <c r="AR30" s="565"/>
      <c r="AS30" s="565"/>
      <c r="AT30" s="566"/>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483"/>
      <c r="C31" s="483"/>
      <c r="D31" s="484"/>
      <c r="E31" s="524"/>
      <c r="F31" s="525"/>
      <c r="G31" s="525"/>
      <c r="H31" s="525"/>
      <c r="I31" s="526"/>
      <c r="J31" s="65" t="str">
        <f>IF(AND('Mapa de Riesgos'!$Y$42="Media",'Mapa de Riesgos'!$AA$42="Leve"),CONCATENATE("R6C",'Mapa de Riesgos'!$O$42),"")</f>
        <v/>
      </c>
      <c r="K31" s="66" t="str">
        <f>IF(AND('Mapa de Riesgos'!$Y$43="Media",'Mapa de Riesgos'!$AA$43="Leve"),CONCATENATE("R6C",'Mapa de Riesgos'!$O$43),"")</f>
        <v/>
      </c>
      <c r="L31" s="66" t="str">
        <f>IF(AND('Mapa de Riesgos'!$Y$44="Media",'Mapa de Riesgos'!$AA$44="Leve"),CONCATENATE("R6C",'Mapa de Riesgos'!$O$44),"")</f>
        <v/>
      </c>
      <c r="M31" s="66" t="str">
        <f>IF(AND('Mapa de Riesgos'!$Y$45="Media",'Mapa de Riesgos'!$AA$45="Leve"),CONCATENATE("R6C",'Mapa de Riesgos'!$O$45),"")</f>
        <v/>
      </c>
      <c r="N31" s="66" t="str">
        <f>IF(AND('Mapa de Riesgos'!$Y$46="Media",'Mapa de Riesgos'!$AA$46="Leve"),CONCATENATE("R6C",'Mapa de Riesgos'!$O$46),"")</f>
        <v/>
      </c>
      <c r="O31" s="67" t="str">
        <f>IF(AND('Mapa de Riesgos'!$Y$47="Media",'Mapa de Riesgos'!$AA$47="Leve"),CONCATENATE("R6C",'Mapa de Riesgos'!$O$47),"")</f>
        <v/>
      </c>
      <c r="P31" s="65" t="str">
        <f>IF(AND('Mapa de Riesgos'!$Y$42="Media",'Mapa de Riesgos'!$AA$42="Menor"),CONCATENATE("R6C",'Mapa de Riesgos'!$O$42),"")</f>
        <v/>
      </c>
      <c r="Q31" s="66" t="str">
        <f>IF(AND('Mapa de Riesgos'!$Y$43="Media",'Mapa de Riesgos'!$AA$43="Menor"),CONCATENATE("R6C",'Mapa de Riesgos'!$O$43),"")</f>
        <v/>
      </c>
      <c r="R31" s="66" t="str">
        <f>IF(AND('Mapa de Riesgos'!$Y$44="Media",'Mapa de Riesgos'!$AA$44="Menor"),CONCATENATE("R6C",'Mapa de Riesgos'!$O$44),"")</f>
        <v/>
      </c>
      <c r="S31" s="66" t="str">
        <f>IF(AND('Mapa de Riesgos'!$Y$45="Media",'Mapa de Riesgos'!$AA$45="Menor"),CONCATENATE("R6C",'Mapa de Riesgos'!$O$45),"")</f>
        <v/>
      </c>
      <c r="T31" s="66" t="str">
        <f>IF(AND('Mapa de Riesgos'!$Y$46="Media",'Mapa de Riesgos'!$AA$46="Menor"),CONCATENATE("R6C",'Mapa de Riesgos'!$O$46),"")</f>
        <v/>
      </c>
      <c r="U31" s="67" t="str">
        <f>IF(AND('Mapa de Riesgos'!$Y$47="Media",'Mapa de Riesgos'!$AA$47="Menor"),CONCATENATE("R6C",'Mapa de Riesgos'!$O$47),"")</f>
        <v/>
      </c>
      <c r="V31" s="65" t="str">
        <f>IF(AND('Mapa de Riesgos'!$Y$42="Media",'Mapa de Riesgos'!$AA$42="Moderado"),CONCATENATE("R6C",'Mapa de Riesgos'!$O$42),"")</f>
        <v/>
      </c>
      <c r="W31" s="66" t="str">
        <f>IF(AND('Mapa de Riesgos'!$Y$43="Media",'Mapa de Riesgos'!$AA$43="Moderado"),CONCATENATE("R6C",'Mapa de Riesgos'!$O$43),"")</f>
        <v/>
      </c>
      <c r="X31" s="66" t="str">
        <f>IF(AND('Mapa de Riesgos'!$Y$44="Media",'Mapa de Riesgos'!$AA$44="Moderado"),CONCATENATE("R6C",'Mapa de Riesgos'!$O$44),"")</f>
        <v/>
      </c>
      <c r="Y31" s="66" t="str">
        <f>IF(AND('Mapa de Riesgos'!$Y$45="Media",'Mapa de Riesgos'!$AA$45="Moderado"),CONCATENATE("R6C",'Mapa de Riesgos'!$O$45),"")</f>
        <v/>
      </c>
      <c r="Z31" s="66" t="str">
        <f>IF(AND('Mapa de Riesgos'!$Y$46="Media",'Mapa de Riesgos'!$AA$46="Moderado"),CONCATENATE("R6C",'Mapa de Riesgos'!$O$46),"")</f>
        <v/>
      </c>
      <c r="AA31" s="67" t="str">
        <f>IF(AND('Mapa de Riesgos'!$Y$47="Media",'Mapa de Riesgos'!$AA$47="Moderado"),CONCATENATE("R6C",'Mapa de Riesgos'!$O$47),"")</f>
        <v/>
      </c>
      <c r="AB31" s="50" t="str">
        <f>IF(AND('Mapa de Riesgos'!$Y$42="Media",'Mapa de Riesgos'!$AA$42="Mayor"),CONCATENATE("R6C",'Mapa de Riesgos'!$O$42),"")</f>
        <v/>
      </c>
      <c r="AC31" s="51" t="str">
        <f>IF(AND('Mapa de Riesgos'!$Y$43="Media",'Mapa de Riesgos'!$AA$43="Mayor"),CONCATENATE("R6C",'Mapa de Riesgos'!$O$43),"")</f>
        <v/>
      </c>
      <c r="AD31" s="51" t="str">
        <f>IF(AND('Mapa de Riesgos'!$Y$44="Media",'Mapa de Riesgos'!$AA$44="Mayor"),CONCATENATE("R6C",'Mapa de Riesgos'!$O$44),"")</f>
        <v/>
      </c>
      <c r="AE31" s="51" t="str">
        <f>IF(AND('Mapa de Riesgos'!$Y$45="Media",'Mapa de Riesgos'!$AA$45="Mayor"),CONCATENATE("R6C",'Mapa de Riesgos'!$O$45),"")</f>
        <v/>
      </c>
      <c r="AF31" s="51" t="str">
        <f>IF(AND('Mapa de Riesgos'!$Y$46="Media",'Mapa de Riesgos'!$AA$46="Mayor"),CONCATENATE("R6C",'Mapa de Riesgos'!$O$46),"")</f>
        <v/>
      </c>
      <c r="AG31" s="52" t="str">
        <f>IF(AND('Mapa de Riesgos'!$Y$47="Media",'Mapa de Riesgos'!$AA$47="Mayor"),CONCATENATE("R6C",'Mapa de Riesgos'!$O$47),"")</f>
        <v/>
      </c>
      <c r="AH31" s="53" t="str">
        <f>IF(AND('Mapa de Riesgos'!$Y$42="Media",'Mapa de Riesgos'!$AA$42="Catastrófico"),CONCATENATE("R6C",'Mapa de Riesgos'!$O$42),"")</f>
        <v/>
      </c>
      <c r="AI31" s="54" t="str">
        <f>IF(AND('Mapa de Riesgos'!$Y$43="Media",'Mapa de Riesgos'!$AA$43="Catastrófico"),CONCATENATE("R6C",'Mapa de Riesgos'!$O$43),"")</f>
        <v/>
      </c>
      <c r="AJ31" s="54" t="str">
        <f>IF(AND('Mapa de Riesgos'!$Y$44="Media",'Mapa de Riesgos'!$AA$44="Catastrófico"),CONCATENATE("R6C",'Mapa de Riesgos'!$O$44),"")</f>
        <v/>
      </c>
      <c r="AK31" s="54" t="str">
        <f>IF(AND('Mapa de Riesgos'!$Y$45="Media",'Mapa de Riesgos'!$AA$45="Catastrófico"),CONCATENATE("R6C",'Mapa de Riesgos'!$O$45),"")</f>
        <v/>
      </c>
      <c r="AL31" s="54" t="str">
        <f>IF(AND('Mapa de Riesgos'!$Y$46="Media",'Mapa de Riesgos'!$AA$46="Catastrófico"),CONCATENATE("R6C",'Mapa de Riesgos'!$O$46),"")</f>
        <v/>
      </c>
      <c r="AM31" s="55" t="str">
        <f>IF(AND('Mapa de Riesgos'!$Y$47="Media",'Mapa de Riesgos'!$AA$47="Catastrófico"),CONCATENATE("R6C",'Mapa de Riesgos'!$O$47),"")</f>
        <v/>
      </c>
      <c r="AN31" s="81"/>
      <c r="AO31" s="564"/>
      <c r="AP31" s="565"/>
      <c r="AQ31" s="565"/>
      <c r="AR31" s="565"/>
      <c r="AS31" s="565"/>
      <c r="AT31" s="566"/>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483"/>
      <c r="C32" s="483"/>
      <c r="D32" s="484"/>
      <c r="E32" s="524"/>
      <c r="F32" s="525"/>
      <c r="G32" s="525"/>
      <c r="H32" s="525"/>
      <c r="I32" s="526"/>
      <c r="J32" s="65" t="str">
        <f>IF(AND('Mapa de Riesgos'!$Y$48="Media",'Mapa de Riesgos'!$AA$48="Leve"),CONCATENATE("R7C",'Mapa de Riesgos'!$O$48),"")</f>
        <v/>
      </c>
      <c r="K32" s="66" t="str">
        <f>IF(AND('Mapa de Riesgos'!$Y$49="Media",'Mapa de Riesgos'!$AA$49="Leve"),CONCATENATE("R7C",'Mapa de Riesgos'!$O$49),"")</f>
        <v/>
      </c>
      <c r="L32" s="66" t="str">
        <f>IF(AND('Mapa de Riesgos'!$Y$50="Media",'Mapa de Riesgos'!$AA$50="Leve"),CONCATENATE("R7C",'Mapa de Riesgos'!$O$50),"")</f>
        <v/>
      </c>
      <c r="M32" s="66" t="str">
        <f>IF(AND('Mapa de Riesgos'!$Y$51="Media",'Mapa de Riesgos'!$AA$51="Leve"),CONCATENATE("R7C",'Mapa de Riesgos'!$O$51),"")</f>
        <v/>
      </c>
      <c r="N32" s="66" t="str">
        <f>IF(AND('Mapa de Riesgos'!$Y$52="Media",'Mapa de Riesgos'!$AA$52="Leve"),CONCATENATE("R7C",'Mapa de Riesgos'!$O$52),"")</f>
        <v/>
      </c>
      <c r="O32" s="67" t="str">
        <f>IF(AND('Mapa de Riesgos'!$Y$53="Media",'Mapa de Riesgos'!$AA$53="Leve"),CONCATENATE("R7C",'Mapa de Riesgos'!$O$53),"")</f>
        <v/>
      </c>
      <c r="P32" s="65" t="str">
        <f>IF(AND('Mapa de Riesgos'!$Y$48="Media",'Mapa de Riesgos'!$AA$48="Menor"),CONCATENATE("R7C",'Mapa de Riesgos'!$O$48),"")</f>
        <v/>
      </c>
      <c r="Q32" s="66" t="str">
        <f>IF(AND('Mapa de Riesgos'!$Y$49="Media",'Mapa de Riesgos'!$AA$49="Menor"),CONCATENATE("R7C",'Mapa de Riesgos'!$O$49),"")</f>
        <v/>
      </c>
      <c r="R32" s="66" t="str">
        <f>IF(AND('Mapa de Riesgos'!$Y$50="Media",'Mapa de Riesgos'!$AA$50="Menor"),CONCATENATE("R7C",'Mapa de Riesgos'!$O$50),"")</f>
        <v/>
      </c>
      <c r="S32" s="66" t="str">
        <f>IF(AND('Mapa de Riesgos'!$Y$51="Media",'Mapa de Riesgos'!$AA$51="Menor"),CONCATENATE("R7C",'Mapa de Riesgos'!$O$51),"")</f>
        <v/>
      </c>
      <c r="T32" s="66" t="str">
        <f>IF(AND('Mapa de Riesgos'!$Y$52="Media",'Mapa de Riesgos'!$AA$52="Menor"),CONCATENATE("R7C",'Mapa de Riesgos'!$O$52),"")</f>
        <v/>
      </c>
      <c r="U32" s="67" t="str">
        <f>IF(AND('Mapa de Riesgos'!$Y$53="Media",'Mapa de Riesgos'!$AA$53="Menor"),CONCATENATE("R7C",'Mapa de Riesgos'!$O$53),"")</f>
        <v/>
      </c>
      <c r="V32" s="65" t="str">
        <f>IF(AND('Mapa de Riesgos'!$Y$48="Media",'Mapa de Riesgos'!$AA$48="Moderado"),CONCATENATE("R7C",'Mapa de Riesgos'!$O$48),"")</f>
        <v/>
      </c>
      <c r="W32" s="66" t="str">
        <f>IF(AND('Mapa de Riesgos'!$Y$49="Media",'Mapa de Riesgos'!$AA$49="Moderado"),CONCATENATE("R7C",'Mapa de Riesgos'!$O$49),"")</f>
        <v/>
      </c>
      <c r="X32" s="66" t="str">
        <f>IF(AND('Mapa de Riesgos'!$Y$50="Media",'Mapa de Riesgos'!$AA$50="Moderado"),CONCATENATE("R7C",'Mapa de Riesgos'!$O$50),"")</f>
        <v/>
      </c>
      <c r="Y32" s="66" t="str">
        <f>IF(AND('Mapa de Riesgos'!$Y$51="Media",'Mapa de Riesgos'!$AA$51="Moderado"),CONCATENATE("R7C",'Mapa de Riesgos'!$O$51),"")</f>
        <v/>
      </c>
      <c r="Z32" s="66" t="str">
        <f>IF(AND('Mapa de Riesgos'!$Y$52="Media",'Mapa de Riesgos'!$AA$52="Moderado"),CONCATENATE("R7C",'Mapa de Riesgos'!$O$52),"")</f>
        <v/>
      </c>
      <c r="AA32" s="67" t="str">
        <f>IF(AND('Mapa de Riesgos'!$Y$53="Media",'Mapa de Riesgos'!$AA$53="Moderado"),CONCATENATE("R7C",'Mapa de Riesgos'!$O$53),"")</f>
        <v/>
      </c>
      <c r="AB32" s="50" t="str">
        <f>IF(AND('Mapa de Riesgos'!$Y$48="Media",'Mapa de Riesgos'!$AA$48="Mayor"),CONCATENATE("R7C",'Mapa de Riesgos'!$O$48),"")</f>
        <v/>
      </c>
      <c r="AC32" s="51" t="str">
        <f>IF(AND('Mapa de Riesgos'!$Y$49="Media",'Mapa de Riesgos'!$AA$49="Mayor"),CONCATENATE("R7C",'Mapa de Riesgos'!$O$49),"")</f>
        <v/>
      </c>
      <c r="AD32" s="51" t="str">
        <f>IF(AND('Mapa de Riesgos'!$Y$50="Media",'Mapa de Riesgos'!$AA$50="Mayor"),CONCATENATE("R7C",'Mapa de Riesgos'!$O$50),"")</f>
        <v/>
      </c>
      <c r="AE32" s="51" t="str">
        <f>IF(AND('Mapa de Riesgos'!$Y$51="Media",'Mapa de Riesgos'!$AA$51="Mayor"),CONCATENATE("R7C",'Mapa de Riesgos'!$O$51),"")</f>
        <v/>
      </c>
      <c r="AF32" s="51" t="str">
        <f>IF(AND('Mapa de Riesgos'!$Y$52="Media",'Mapa de Riesgos'!$AA$52="Mayor"),CONCATENATE("R7C",'Mapa de Riesgos'!$O$52),"")</f>
        <v/>
      </c>
      <c r="AG32" s="52" t="str">
        <f>IF(AND('Mapa de Riesgos'!$Y$53="Media",'Mapa de Riesgos'!$AA$53="Mayor"),CONCATENATE("R7C",'Mapa de Riesgos'!$O$53),"")</f>
        <v/>
      </c>
      <c r="AH32" s="53" t="str">
        <f>IF(AND('Mapa de Riesgos'!$Y$48="Media",'Mapa de Riesgos'!$AA$48="Catastrófico"),CONCATENATE("R7C",'Mapa de Riesgos'!$O$48),"")</f>
        <v/>
      </c>
      <c r="AI32" s="54" t="str">
        <f>IF(AND('Mapa de Riesgos'!$Y$49="Media",'Mapa de Riesgos'!$AA$49="Catastrófico"),CONCATENATE("R7C",'Mapa de Riesgos'!$O$49),"")</f>
        <v/>
      </c>
      <c r="AJ32" s="54" t="str">
        <f>IF(AND('Mapa de Riesgos'!$Y$50="Media",'Mapa de Riesgos'!$AA$50="Catastrófico"),CONCATENATE("R7C",'Mapa de Riesgos'!$O$50),"")</f>
        <v/>
      </c>
      <c r="AK32" s="54" t="str">
        <f>IF(AND('Mapa de Riesgos'!$Y$51="Media",'Mapa de Riesgos'!$AA$51="Catastrófico"),CONCATENATE("R7C",'Mapa de Riesgos'!$O$51),"")</f>
        <v/>
      </c>
      <c r="AL32" s="54" t="str">
        <f>IF(AND('Mapa de Riesgos'!$Y$52="Media",'Mapa de Riesgos'!$AA$52="Catastrófico"),CONCATENATE("R7C",'Mapa de Riesgos'!$O$52),"")</f>
        <v/>
      </c>
      <c r="AM32" s="55" t="str">
        <f>IF(AND('Mapa de Riesgos'!$Y$53="Media",'Mapa de Riesgos'!$AA$53="Catastrófico"),CONCATENATE("R7C",'Mapa de Riesgos'!$O$53),"")</f>
        <v/>
      </c>
      <c r="AN32" s="81"/>
      <c r="AO32" s="564"/>
      <c r="AP32" s="565"/>
      <c r="AQ32" s="565"/>
      <c r="AR32" s="565"/>
      <c r="AS32" s="565"/>
      <c r="AT32" s="566"/>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483"/>
      <c r="C33" s="483"/>
      <c r="D33" s="484"/>
      <c r="E33" s="524"/>
      <c r="F33" s="525"/>
      <c r="G33" s="525"/>
      <c r="H33" s="525"/>
      <c r="I33" s="526"/>
      <c r="J33" s="65" t="str">
        <f>IF(AND('Mapa de Riesgos'!$Y$54="Media",'Mapa de Riesgos'!$AA$54="Leve"),CONCATENATE("R8C",'Mapa de Riesgos'!$O$54),"")</f>
        <v/>
      </c>
      <c r="K33" s="66" t="str">
        <f>IF(AND('Mapa de Riesgos'!$Y$55="Media",'Mapa de Riesgos'!$AA$55="Leve"),CONCATENATE("R8C",'Mapa de Riesgos'!$O$55),"")</f>
        <v/>
      </c>
      <c r="L33" s="66" t="str">
        <f>IF(AND('Mapa de Riesgos'!$Y$56="Media",'Mapa de Riesgos'!$AA$56="Leve"),CONCATENATE("R8C",'Mapa de Riesgos'!$O$56),"")</f>
        <v/>
      </c>
      <c r="M33" s="66" t="str">
        <f>IF(AND('Mapa de Riesgos'!$Y$57="Media",'Mapa de Riesgos'!$AA$57="Leve"),CONCATENATE("R8C",'Mapa de Riesgos'!$O$57),"")</f>
        <v/>
      </c>
      <c r="N33" s="66" t="str">
        <f>IF(AND('Mapa de Riesgos'!$Y$58="Media",'Mapa de Riesgos'!$AA$58="Leve"),CONCATENATE("R8C",'Mapa de Riesgos'!$O$58),"")</f>
        <v/>
      </c>
      <c r="O33" s="67" t="str">
        <f>IF(AND('Mapa de Riesgos'!$Y$59="Media",'Mapa de Riesgos'!$AA$59="Leve"),CONCATENATE("R8C",'Mapa de Riesgos'!$O$59),"")</f>
        <v/>
      </c>
      <c r="P33" s="65" t="str">
        <f>IF(AND('Mapa de Riesgos'!$Y$54="Media",'Mapa de Riesgos'!$AA$54="Menor"),CONCATENATE("R8C",'Mapa de Riesgos'!$O$54),"")</f>
        <v/>
      </c>
      <c r="Q33" s="66" t="str">
        <f>IF(AND('Mapa de Riesgos'!$Y$55="Media",'Mapa de Riesgos'!$AA$55="Menor"),CONCATENATE("R8C",'Mapa de Riesgos'!$O$55),"")</f>
        <v/>
      </c>
      <c r="R33" s="66" t="str">
        <f>IF(AND('Mapa de Riesgos'!$Y$56="Media",'Mapa de Riesgos'!$AA$56="Menor"),CONCATENATE("R8C",'Mapa de Riesgos'!$O$56),"")</f>
        <v/>
      </c>
      <c r="S33" s="66" t="str">
        <f>IF(AND('Mapa de Riesgos'!$Y$57="Media",'Mapa de Riesgos'!$AA$57="Menor"),CONCATENATE("R8C",'Mapa de Riesgos'!$O$57),"")</f>
        <v/>
      </c>
      <c r="T33" s="66" t="str">
        <f>IF(AND('Mapa de Riesgos'!$Y$58="Media",'Mapa de Riesgos'!$AA$58="Menor"),CONCATENATE("R8C",'Mapa de Riesgos'!$O$58),"")</f>
        <v/>
      </c>
      <c r="U33" s="67" t="str">
        <f>IF(AND('Mapa de Riesgos'!$Y$59="Media",'Mapa de Riesgos'!$AA$59="Menor"),CONCATENATE("R8C",'Mapa de Riesgos'!$O$59),"")</f>
        <v/>
      </c>
      <c r="V33" s="65" t="str">
        <f>IF(AND('Mapa de Riesgos'!$Y$54="Media",'Mapa de Riesgos'!$AA$54="Moderado"),CONCATENATE("R8C",'Mapa de Riesgos'!$O$54),"")</f>
        <v/>
      </c>
      <c r="W33" s="66" t="str">
        <f>IF(AND('Mapa de Riesgos'!$Y$55="Media",'Mapa de Riesgos'!$AA$55="Moderado"),CONCATENATE("R8C",'Mapa de Riesgos'!$O$55),"")</f>
        <v/>
      </c>
      <c r="X33" s="66" t="str">
        <f>IF(AND('Mapa de Riesgos'!$Y$56="Media",'Mapa de Riesgos'!$AA$56="Moderado"),CONCATENATE("R8C",'Mapa de Riesgos'!$O$56),"")</f>
        <v/>
      </c>
      <c r="Y33" s="66" t="str">
        <f>IF(AND('Mapa de Riesgos'!$Y$57="Media",'Mapa de Riesgos'!$AA$57="Moderado"),CONCATENATE("R8C",'Mapa de Riesgos'!$O$57),"")</f>
        <v/>
      </c>
      <c r="Z33" s="66" t="str">
        <f>IF(AND('Mapa de Riesgos'!$Y$58="Media",'Mapa de Riesgos'!$AA$58="Moderado"),CONCATENATE("R8C",'Mapa de Riesgos'!$O$58),"")</f>
        <v/>
      </c>
      <c r="AA33" s="67" t="str">
        <f>IF(AND('Mapa de Riesgos'!$Y$59="Media",'Mapa de Riesgos'!$AA$59="Moderado"),CONCATENATE("R8C",'Mapa de Riesgos'!$O$59),"")</f>
        <v/>
      </c>
      <c r="AB33" s="50" t="str">
        <f>IF(AND('Mapa de Riesgos'!$Y$54="Media",'Mapa de Riesgos'!$AA$54="Mayor"),CONCATENATE("R8C",'Mapa de Riesgos'!$O$54),"")</f>
        <v/>
      </c>
      <c r="AC33" s="51" t="str">
        <f>IF(AND('Mapa de Riesgos'!$Y$55="Media",'Mapa de Riesgos'!$AA$55="Mayor"),CONCATENATE("R8C",'Mapa de Riesgos'!$O$55),"")</f>
        <v/>
      </c>
      <c r="AD33" s="51" t="str">
        <f>IF(AND('Mapa de Riesgos'!$Y$56="Media",'Mapa de Riesgos'!$AA$56="Mayor"),CONCATENATE("R8C",'Mapa de Riesgos'!$O$56),"")</f>
        <v/>
      </c>
      <c r="AE33" s="51" t="str">
        <f>IF(AND('Mapa de Riesgos'!$Y$57="Media",'Mapa de Riesgos'!$AA$57="Mayor"),CONCATENATE("R8C",'Mapa de Riesgos'!$O$57),"")</f>
        <v/>
      </c>
      <c r="AF33" s="51" t="str">
        <f>IF(AND('Mapa de Riesgos'!$Y$58="Media",'Mapa de Riesgos'!$AA$58="Mayor"),CONCATENATE("R8C",'Mapa de Riesgos'!$O$58),"")</f>
        <v/>
      </c>
      <c r="AG33" s="52" t="str">
        <f>IF(AND('Mapa de Riesgos'!$Y$59="Media",'Mapa de Riesgos'!$AA$59="Mayor"),CONCATENATE("R8C",'Mapa de Riesgos'!$O$59),"")</f>
        <v/>
      </c>
      <c r="AH33" s="53" t="str">
        <f>IF(AND('Mapa de Riesgos'!$Y$54="Media",'Mapa de Riesgos'!$AA$54="Catastrófico"),CONCATENATE("R8C",'Mapa de Riesgos'!$O$54),"")</f>
        <v/>
      </c>
      <c r="AI33" s="54" t="str">
        <f>IF(AND('Mapa de Riesgos'!$Y$55="Media",'Mapa de Riesgos'!$AA$55="Catastrófico"),CONCATENATE("R8C",'Mapa de Riesgos'!$O$55),"")</f>
        <v/>
      </c>
      <c r="AJ33" s="54" t="str">
        <f>IF(AND('Mapa de Riesgos'!$Y$56="Media",'Mapa de Riesgos'!$AA$56="Catastrófico"),CONCATENATE("R8C",'Mapa de Riesgos'!$O$56),"")</f>
        <v/>
      </c>
      <c r="AK33" s="54" t="str">
        <f>IF(AND('Mapa de Riesgos'!$Y$57="Media",'Mapa de Riesgos'!$AA$57="Catastrófico"),CONCATENATE("R8C",'Mapa de Riesgos'!$O$57),"")</f>
        <v/>
      </c>
      <c r="AL33" s="54" t="str">
        <f>IF(AND('Mapa de Riesgos'!$Y$58="Media",'Mapa de Riesgos'!$AA$58="Catastrófico"),CONCATENATE("R8C",'Mapa de Riesgos'!$O$58),"")</f>
        <v/>
      </c>
      <c r="AM33" s="55" t="str">
        <f>IF(AND('Mapa de Riesgos'!$Y$59="Media",'Mapa de Riesgos'!$AA$59="Catastrófico"),CONCATENATE("R8C",'Mapa de Riesgos'!$O$59),"")</f>
        <v/>
      </c>
      <c r="AN33" s="81"/>
      <c r="AO33" s="564"/>
      <c r="AP33" s="565"/>
      <c r="AQ33" s="565"/>
      <c r="AR33" s="565"/>
      <c r="AS33" s="565"/>
      <c r="AT33" s="566"/>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483"/>
      <c r="C34" s="483"/>
      <c r="D34" s="484"/>
      <c r="E34" s="524"/>
      <c r="F34" s="525"/>
      <c r="G34" s="525"/>
      <c r="H34" s="525"/>
      <c r="I34" s="526"/>
      <c r="J34" s="65" t="str">
        <f>IF(AND('Mapa de Riesgos'!$Y$60="Media",'Mapa de Riesgos'!$AA$60="Leve"),CONCATENATE("R9C",'Mapa de Riesgos'!$O$60),"")</f>
        <v/>
      </c>
      <c r="K34" s="66" t="str">
        <f>IF(AND('Mapa de Riesgos'!$Y$61="Media",'Mapa de Riesgos'!$AA$61="Leve"),CONCATENATE("R9C",'Mapa de Riesgos'!$O$61),"")</f>
        <v/>
      </c>
      <c r="L34" s="66" t="str">
        <f>IF(AND('Mapa de Riesgos'!$Y$62="Media",'Mapa de Riesgos'!$AA$62="Leve"),CONCATENATE("R9C",'Mapa de Riesgos'!$O$62),"")</f>
        <v/>
      </c>
      <c r="M34" s="66" t="str">
        <f>IF(AND('Mapa de Riesgos'!$Y$63="Media",'Mapa de Riesgos'!$AA$63="Leve"),CONCATENATE("R9C",'Mapa de Riesgos'!$O$63),"")</f>
        <v/>
      </c>
      <c r="N34" s="66" t="str">
        <f>IF(AND('Mapa de Riesgos'!$Y$64="Media",'Mapa de Riesgos'!$AA$64="Leve"),CONCATENATE("R9C",'Mapa de Riesgos'!$O$64),"")</f>
        <v/>
      </c>
      <c r="O34" s="67" t="str">
        <f>IF(AND('Mapa de Riesgos'!$Y$65="Media",'Mapa de Riesgos'!$AA$65="Leve"),CONCATENATE("R9C",'Mapa de Riesgos'!$O$65),"")</f>
        <v/>
      </c>
      <c r="P34" s="65" t="str">
        <f>IF(AND('Mapa de Riesgos'!$Y$60="Media",'Mapa de Riesgos'!$AA$60="Menor"),CONCATENATE("R9C",'Mapa de Riesgos'!$O$60),"")</f>
        <v/>
      </c>
      <c r="Q34" s="66" t="str">
        <f>IF(AND('Mapa de Riesgos'!$Y$61="Media",'Mapa de Riesgos'!$AA$61="Menor"),CONCATENATE("R9C",'Mapa de Riesgos'!$O$61),"")</f>
        <v/>
      </c>
      <c r="R34" s="66" t="str">
        <f>IF(AND('Mapa de Riesgos'!$Y$62="Media",'Mapa de Riesgos'!$AA$62="Menor"),CONCATENATE("R9C",'Mapa de Riesgos'!$O$62),"")</f>
        <v/>
      </c>
      <c r="S34" s="66" t="str">
        <f>IF(AND('Mapa de Riesgos'!$Y$63="Media",'Mapa de Riesgos'!$AA$63="Menor"),CONCATENATE("R9C",'Mapa de Riesgos'!$O$63),"")</f>
        <v/>
      </c>
      <c r="T34" s="66" t="str">
        <f>IF(AND('Mapa de Riesgos'!$Y$64="Media",'Mapa de Riesgos'!$AA$64="Menor"),CONCATENATE("R9C",'Mapa de Riesgos'!$O$64),"")</f>
        <v/>
      </c>
      <c r="U34" s="67" t="str">
        <f>IF(AND('Mapa de Riesgos'!$Y$65="Media",'Mapa de Riesgos'!$AA$65="Menor"),CONCATENATE("R9C",'Mapa de Riesgos'!$O$65),"")</f>
        <v/>
      </c>
      <c r="V34" s="65" t="str">
        <f>IF(AND('Mapa de Riesgos'!$Y$60="Media",'Mapa de Riesgos'!$AA$60="Moderado"),CONCATENATE("R9C",'Mapa de Riesgos'!$O$60),"")</f>
        <v/>
      </c>
      <c r="W34" s="66" t="str">
        <f>IF(AND('Mapa de Riesgos'!$Y$61="Media",'Mapa de Riesgos'!$AA$61="Moderado"),CONCATENATE("R9C",'Mapa de Riesgos'!$O$61),"")</f>
        <v/>
      </c>
      <c r="X34" s="66" t="str">
        <f>IF(AND('Mapa de Riesgos'!$Y$62="Media",'Mapa de Riesgos'!$AA$62="Moderado"),CONCATENATE("R9C",'Mapa de Riesgos'!$O$62),"")</f>
        <v/>
      </c>
      <c r="Y34" s="66" t="str">
        <f>IF(AND('Mapa de Riesgos'!$Y$63="Media",'Mapa de Riesgos'!$AA$63="Moderado"),CONCATENATE("R9C",'Mapa de Riesgos'!$O$63),"")</f>
        <v/>
      </c>
      <c r="Z34" s="66" t="str">
        <f>IF(AND('Mapa de Riesgos'!$Y$64="Media",'Mapa de Riesgos'!$AA$64="Moderado"),CONCATENATE("R9C",'Mapa de Riesgos'!$O$64),"")</f>
        <v/>
      </c>
      <c r="AA34" s="67" t="str">
        <f>IF(AND('Mapa de Riesgos'!$Y$65="Media",'Mapa de Riesgos'!$AA$65="Moderado"),CONCATENATE("R9C",'Mapa de Riesgos'!$O$65),"")</f>
        <v/>
      </c>
      <c r="AB34" s="50" t="str">
        <f>IF(AND('Mapa de Riesgos'!$Y$60="Media",'Mapa de Riesgos'!$AA$60="Mayor"),CONCATENATE("R9C",'Mapa de Riesgos'!$O$60),"")</f>
        <v/>
      </c>
      <c r="AC34" s="51" t="str">
        <f>IF(AND('Mapa de Riesgos'!$Y$61="Media",'Mapa de Riesgos'!$AA$61="Mayor"),CONCATENATE("R9C",'Mapa de Riesgos'!$O$61),"")</f>
        <v/>
      </c>
      <c r="AD34" s="51" t="str">
        <f>IF(AND('Mapa de Riesgos'!$Y$62="Media",'Mapa de Riesgos'!$AA$62="Mayor"),CONCATENATE("R9C",'Mapa de Riesgos'!$O$62),"")</f>
        <v/>
      </c>
      <c r="AE34" s="51" t="str">
        <f>IF(AND('Mapa de Riesgos'!$Y$63="Media",'Mapa de Riesgos'!$AA$63="Mayor"),CONCATENATE("R9C",'Mapa de Riesgos'!$O$63),"")</f>
        <v/>
      </c>
      <c r="AF34" s="51" t="str">
        <f>IF(AND('Mapa de Riesgos'!$Y$64="Media",'Mapa de Riesgos'!$AA$64="Mayor"),CONCATENATE("R9C",'Mapa de Riesgos'!$O$64),"")</f>
        <v/>
      </c>
      <c r="AG34" s="52" t="str">
        <f>IF(AND('Mapa de Riesgos'!$Y$65="Media",'Mapa de Riesgos'!$AA$65="Mayor"),CONCATENATE("R9C",'Mapa de Riesgos'!$O$65),"")</f>
        <v/>
      </c>
      <c r="AH34" s="53" t="str">
        <f>IF(AND('Mapa de Riesgos'!$Y$60="Media",'Mapa de Riesgos'!$AA$60="Catastrófico"),CONCATENATE("R9C",'Mapa de Riesgos'!$O$60),"")</f>
        <v/>
      </c>
      <c r="AI34" s="54" t="str">
        <f>IF(AND('Mapa de Riesgos'!$Y$61="Media",'Mapa de Riesgos'!$AA$61="Catastrófico"),CONCATENATE("R9C",'Mapa de Riesgos'!$O$61),"")</f>
        <v/>
      </c>
      <c r="AJ34" s="54" t="str">
        <f>IF(AND('Mapa de Riesgos'!$Y$62="Media",'Mapa de Riesgos'!$AA$62="Catastrófico"),CONCATENATE("R9C",'Mapa de Riesgos'!$O$62),"")</f>
        <v/>
      </c>
      <c r="AK34" s="54" t="str">
        <f>IF(AND('Mapa de Riesgos'!$Y$63="Media",'Mapa de Riesgos'!$AA$63="Catastrófico"),CONCATENATE("R9C",'Mapa de Riesgos'!$O$63),"")</f>
        <v/>
      </c>
      <c r="AL34" s="54" t="str">
        <f>IF(AND('Mapa de Riesgos'!$Y$64="Media",'Mapa de Riesgos'!$AA$64="Catastrófico"),CONCATENATE("R9C",'Mapa de Riesgos'!$O$64),"")</f>
        <v/>
      </c>
      <c r="AM34" s="55" t="str">
        <f>IF(AND('Mapa de Riesgos'!$Y$65="Media",'Mapa de Riesgos'!$AA$65="Catastrófico"),CONCATENATE("R9C",'Mapa de Riesgos'!$O$65),"")</f>
        <v/>
      </c>
      <c r="AN34" s="81"/>
      <c r="AO34" s="564"/>
      <c r="AP34" s="565"/>
      <c r="AQ34" s="565"/>
      <c r="AR34" s="565"/>
      <c r="AS34" s="565"/>
      <c r="AT34" s="566"/>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483"/>
      <c r="C35" s="483"/>
      <c r="D35" s="484"/>
      <c r="E35" s="527"/>
      <c r="F35" s="528"/>
      <c r="G35" s="528"/>
      <c r="H35" s="528"/>
      <c r="I35" s="529"/>
      <c r="J35" s="65" t="str">
        <f>IF(AND('Mapa de Riesgos'!$Y$66="Media",'Mapa de Riesgos'!$AA$66="Leve"),CONCATENATE("R10C",'Mapa de Riesgos'!$O$66),"")</f>
        <v/>
      </c>
      <c r="K35" s="66" t="str">
        <f>IF(AND('Mapa de Riesgos'!$Y$67="Media",'Mapa de Riesgos'!$AA$67="Leve"),CONCATENATE("R10C",'Mapa de Riesgos'!$O$67),"")</f>
        <v/>
      </c>
      <c r="L35" s="66" t="str">
        <f>IF(AND('Mapa de Riesgos'!$Y$68="Media",'Mapa de Riesgos'!$AA$68="Leve"),CONCATENATE("R10C",'Mapa de Riesgos'!$O$68),"")</f>
        <v/>
      </c>
      <c r="M35" s="66" t="str">
        <f>IF(AND('Mapa de Riesgos'!$Y$69="Media",'Mapa de Riesgos'!$AA$69="Leve"),CONCATENATE("R10C",'Mapa de Riesgos'!$O$69),"")</f>
        <v/>
      </c>
      <c r="N35" s="66" t="str">
        <f>IF(AND('Mapa de Riesgos'!$Y$70="Media",'Mapa de Riesgos'!$AA$70="Leve"),CONCATENATE("R10C",'Mapa de Riesgos'!$O$70),"")</f>
        <v/>
      </c>
      <c r="O35" s="67" t="str">
        <f>IF(AND('Mapa de Riesgos'!$Y$71="Media",'Mapa de Riesgos'!$AA$71="Leve"),CONCATENATE("R10C",'Mapa de Riesgos'!$O$71),"")</f>
        <v/>
      </c>
      <c r="P35" s="65" t="str">
        <f>IF(AND('Mapa de Riesgos'!$Y$66="Media",'Mapa de Riesgos'!$AA$66="Menor"),CONCATENATE("R10C",'Mapa de Riesgos'!$O$66),"")</f>
        <v/>
      </c>
      <c r="Q35" s="66" t="str">
        <f>IF(AND('Mapa de Riesgos'!$Y$67="Media",'Mapa de Riesgos'!$AA$67="Menor"),CONCATENATE("R10C",'Mapa de Riesgos'!$O$67),"")</f>
        <v/>
      </c>
      <c r="R35" s="66" t="str">
        <f>IF(AND('Mapa de Riesgos'!$Y$68="Media",'Mapa de Riesgos'!$AA$68="Menor"),CONCATENATE("R10C",'Mapa de Riesgos'!$O$68),"")</f>
        <v/>
      </c>
      <c r="S35" s="66" t="str">
        <f>IF(AND('Mapa de Riesgos'!$Y$69="Media",'Mapa de Riesgos'!$AA$69="Menor"),CONCATENATE("R10C",'Mapa de Riesgos'!$O$69),"")</f>
        <v/>
      </c>
      <c r="T35" s="66" t="str">
        <f>IF(AND('Mapa de Riesgos'!$Y$70="Media",'Mapa de Riesgos'!$AA$70="Menor"),CONCATENATE("R10C",'Mapa de Riesgos'!$O$70),"")</f>
        <v/>
      </c>
      <c r="U35" s="67" t="str">
        <f>IF(AND('Mapa de Riesgos'!$Y$71="Media",'Mapa de Riesgos'!$AA$71="Menor"),CONCATENATE("R10C",'Mapa de Riesgos'!$O$71),"")</f>
        <v/>
      </c>
      <c r="V35" s="65" t="str">
        <f>IF(AND('Mapa de Riesgos'!$Y$66="Media",'Mapa de Riesgos'!$AA$66="Moderado"),CONCATENATE("R10C",'Mapa de Riesgos'!$O$66),"")</f>
        <v/>
      </c>
      <c r="W35" s="66" t="str">
        <f>IF(AND('Mapa de Riesgos'!$Y$67="Media",'Mapa de Riesgos'!$AA$67="Moderado"),CONCATENATE("R10C",'Mapa de Riesgos'!$O$67),"")</f>
        <v/>
      </c>
      <c r="X35" s="66" t="str">
        <f>IF(AND('Mapa de Riesgos'!$Y$68="Media",'Mapa de Riesgos'!$AA$68="Moderado"),CONCATENATE("R10C",'Mapa de Riesgos'!$O$68),"")</f>
        <v/>
      </c>
      <c r="Y35" s="66" t="str">
        <f>IF(AND('Mapa de Riesgos'!$Y$69="Media",'Mapa de Riesgos'!$AA$69="Moderado"),CONCATENATE("R10C",'Mapa de Riesgos'!$O$69),"")</f>
        <v/>
      </c>
      <c r="Z35" s="66" t="str">
        <f>IF(AND('Mapa de Riesgos'!$Y$70="Media",'Mapa de Riesgos'!$AA$70="Moderado"),CONCATENATE("R10C",'Mapa de Riesgos'!$O$70),"")</f>
        <v/>
      </c>
      <c r="AA35" s="67" t="str">
        <f>IF(AND('Mapa de Riesgos'!$Y$71="Media",'Mapa de Riesgos'!$AA$71="Moderado"),CONCATENATE("R10C",'Mapa de Riesgos'!$O$71),"")</f>
        <v/>
      </c>
      <c r="AB35" s="56" t="str">
        <f>IF(AND('Mapa de Riesgos'!$Y$66="Media",'Mapa de Riesgos'!$AA$66="Mayor"),CONCATENATE("R10C",'Mapa de Riesgos'!$O$66),"")</f>
        <v/>
      </c>
      <c r="AC35" s="57" t="str">
        <f>IF(AND('Mapa de Riesgos'!$Y$67="Media",'Mapa de Riesgos'!$AA$67="Mayor"),CONCATENATE("R10C",'Mapa de Riesgos'!$O$67),"")</f>
        <v/>
      </c>
      <c r="AD35" s="57" t="str">
        <f>IF(AND('Mapa de Riesgos'!$Y$68="Media",'Mapa de Riesgos'!$AA$68="Mayor"),CONCATENATE("R10C",'Mapa de Riesgos'!$O$68),"")</f>
        <v/>
      </c>
      <c r="AE35" s="57" t="str">
        <f>IF(AND('Mapa de Riesgos'!$Y$69="Media",'Mapa de Riesgos'!$AA$69="Mayor"),CONCATENATE("R10C",'Mapa de Riesgos'!$O$69),"")</f>
        <v/>
      </c>
      <c r="AF35" s="57" t="str">
        <f>IF(AND('Mapa de Riesgos'!$Y$70="Media",'Mapa de Riesgos'!$AA$70="Mayor"),CONCATENATE("R10C",'Mapa de Riesgos'!$O$70),"")</f>
        <v/>
      </c>
      <c r="AG35" s="58" t="str">
        <f>IF(AND('Mapa de Riesgos'!$Y$71="Media",'Mapa de Riesgos'!$AA$71="Mayor"),CONCATENATE("R10C",'Mapa de Riesgos'!$O$71),"")</f>
        <v/>
      </c>
      <c r="AH35" s="59" t="str">
        <f>IF(AND('Mapa de Riesgos'!$Y$66="Media",'Mapa de Riesgos'!$AA$66="Catastrófico"),CONCATENATE("R10C",'Mapa de Riesgos'!$O$66),"")</f>
        <v/>
      </c>
      <c r="AI35" s="60" t="str">
        <f>IF(AND('Mapa de Riesgos'!$Y$67="Media",'Mapa de Riesgos'!$AA$67="Catastrófico"),CONCATENATE("R10C",'Mapa de Riesgos'!$O$67),"")</f>
        <v/>
      </c>
      <c r="AJ35" s="60" t="str">
        <f>IF(AND('Mapa de Riesgos'!$Y$68="Media",'Mapa de Riesgos'!$AA$68="Catastrófico"),CONCATENATE("R10C",'Mapa de Riesgos'!$O$68),"")</f>
        <v/>
      </c>
      <c r="AK35" s="60" t="str">
        <f>IF(AND('Mapa de Riesgos'!$Y$69="Media",'Mapa de Riesgos'!$AA$69="Catastrófico"),CONCATENATE("R10C",'Mapa de Riesgos'!$O$69),"")</f>
        <v/>
      </c>
      <c r="AL35" s="60" t="str">
        <f>IF(AND('Mapa de Riesgos'!$Y$70="Media",'Mapa de Riesgos'!$AA$70="Catastrófico"),CONCATENATE("R10C",'Mapa de Riesgos'!$O$70),"")</f>
        <v/>
      </c>
      <c r="AM35" s="61" t="str">
        <f>IF(AND('Mapa de Riesgos'!$Y$71="Media",'Mapa de Riesgos'!$AA$71="Catastrófico"),CONCATENATE("R10C",'Mapa de Riesgos'!$O$71),"")</f>
        <v/>
      </c>
      <c r="AN35" s="81"/>
      <c r="AO35" s="567"/>
      <c r="AP35" s="568"/>
      <c r="AQ35" s="568"/>
      <c r="AR35" s="568"/>
      <c r="AS35" s="568"/>
      <c r="AT35" s="569"/>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483"/>
      <c r="C36" s="483"/>
      <c r="D36" s="484"/>
      <c r="E36" s="521" t="s">
        <v>198</v>
      </c>
      <c r="F36" s="522"/>
      <c r="G36" s="522"/>
      <c r="H36" s="522"/>
      <c r="I36" s="522"/>
      <c r="J36" s="71" t="str">
        <f>IF(AND('Mapa de Riesgos'!$Y$12="Baja",'Mapa de Riesgos'!$AA$12="Leve"),CONCATENATE("R1C",'Mapa de Riesgos'!$O$12),"")</f>
        <v/>
      </c>
      <c r="K36" s="72" t="str">
        <f>IF(AND('Mapa de Riesgos'!$Y$13="Baja",'Mapa de Riesgos'!$AA$13="Leve"),CONCATENATE("R1C",'Mapa de Riesgos'!$O$13),"")</f>
        <v/>
      </c>
      <c r="L36" s="72" t="str">
        <f>IF(AND('Mapa de Riesgos'!$Y$14="Baja",'Mapa de Riesgos'!$AA$14="Leve"),CONCATENATE("R1C",'Mapa de Riesgos'!$O$14),"")</f>
        <v/>
      </c>
      <c r="M36" s="72" t="str">
        <f>IF(AND('Mapa de Riesgos'!$Y$15="Baja",'Mapa de Riesgos'!$AA$15="Leve"),CONCATENATE("R1C",'Mapa de Riesgos'!$O$15),"")</f>
        <v/>
      </c>
      <c r="N36" s="72" t="str">
        <f>IF(AND('Mapa de Riesgos'!$Y$16="Baja",'Mapa de Riesgos'!$AA$16="Leve"),CONCATENATE("R1C",'Mapa de Riesgos'!$O$16),"")</f>
        <v/>
      </c>
      <c r="O36" s="73" t="str">
        <f>IF(AND('Mapa de Riesgos'!$Y$17="Baja",'Mapa de Riesgos'!$AA$17="Leve"),CONCATENATE("R1C",'Mapa de Riesgos'!$O$17),"")</f>
        <v/>
      </c>
      <c r="P36" s="62" t="str">
        <f>IF(AND('Mapa de Riesgos'!$Y$12="Baja",'Mapa de Riesgos'!$AA$12="Menor"),CONCATENATE("R1C",'Mapa de Riesgos'!$O$12),"")</f>
        <v/>
      </c>
      <c r="Q36" s="63" t="str">
        <f>IF(AND('Mapa de Riesgos'!$Y$13="Baja",'Mapa de Riesgos'!$AA$13="Menor"),CONCATENATE("R1C",'Mapa de Riesgos'!$O$13),"")</f>
        <v/>
      </c>
      <c r="R36" s="63" t="str">
        <f>IF(AND('Mapa de Riesgos'!$Y$14="Baja",'Mapa de Riesgos'!$AA$14="Menor"),CONCATENATE("R1C",'Mapa de Riesgos'!$O$14),"")</f>
        <v/>
      </c>
      <c r="S36" s="63" t="str">
        <f>IF(AND('Mapa de Riesgos'!$Y$15="Baja",'Mapa de Riesgos'!$AA$15="Menor"),CONCATENATE("R1C",'Mapa de Riesgos'!$O$15),"")</f>
        <v/>
      </c>
      <c r="T36" s="63" t="str">
        <f>IF(AND('Mapa de Riesgos'!$Y$16="Baja",'Mapa de Riesgos'!$AA$16="Menor"),CONCATENATE("R1C",'Mapa de Riesgos'!$O$16),"")</f>
        <v/>
      </c>
      <c r="U36" s="64" t="str">
        <f>IF(AND('Mapa de Riesgos'!$Y$17="Baja",'Mapa de Riesgos'!$AA$17="Menor"),CONCATENATE("R1C",'Mapa de Riesgos'!$O$17),"")</f>
        <v/>
      </c>
      <c r="V36" s="62" t="str">
        <f>IF(AND('Mapa de Riesgos'!$Y$12="Baja",'Mapa de Riesgos'!$AA$12="Moderado"),CONCATENATE("R1C",'Mapa de Riesgos'!$O$12),"")</f>
        <v/>
      </c>
      <c r="W36" s="63" t="str">
        <f>IF(AND('Mapa de Riesgos'!$Y$13="Baja",'Mapa de Riesgos'!$AA$13="Moderado"),CONCATENATE("R1C",'Mapa de Riesgos'!$O$13),"")</f>
        <v/>
      </c>
      <c r="X36" s="63" t="str">
        <f>IF(AND('Mapa de Riesgos'!$Y$14="Baja",'Mapa de Riesgos'!$AA$14="Moderado"),CONCATENATE("R1C",'Mapa de Riesgos'!$O$14),"")</f>
        <v/>
      </c>
      <c r="Y36" s="63" t="str">
        <f>IF(AND('Mapa de Riesgos'!$Y$15="Baja",'Mapa de Riesgos'!$AA$15="Moderado"),CONCATENATE("R1C",'Mapa de Riesgos'!$O$15),"")</f>
        <v/>
      </c>
      <c r="Z36" s="63" t="str">
        <f>IF(AND('Mapa de Riesgos'!$Y$16="Baja",'Mapa de Riesgos'!$AA$16="Moderado"),CONCATENATE("R1C",'Mapa de Riesgos'!$O$16),"")</f>
        <v/>
      </c>
      <c r="AA36" s="64" t="str">
        <f>IF(AND('Mapa de Riesgos'!$Y$17="Baja",'Mapa de Riesgos'!$AA$17="Moderado"),CONCATENATE("R1C",'Mapa de Riesgos'!$O$17),"")</f>
        <v/>
      </c>
      <c r="AB36" s="44" t="str">
        <f>IF(AND('Mapa de Riesgos'!$Y$12="Baja",'Mapa de Riesgos'!$AA$12="Mayor"),CONCATENATE("R1C",'Mapa de Riesgos'!$O$12),"")</f>
        <v/>
      </c>
      <c r="AC36" s="45" t="str">
        <f>IF(AND('Mapa de Riesgos'!$Y$13="Baja",'Mapa de Riesgos'!$AA$13="Mayor"),CONCATENATE("R1C",'Mapa de Riesgos'!$O$13),"")</f>
        <v/>
      </c>
      <c r="AD36" s="45" t="str">
        <f>IF(AND('Mapa de Riesgos'!$Y$14="Baja",'Mapa de Riesgos'!$AA$14="Mayor"),CONCATENATE("R1C",'Mapa de Riesgos'!$O$14),"")</f>
        <v/>
      </c>
      <c r="AE36" s="45" t="str">
        <f>IF(AND('Mapa de Riesgos'!$Y$15="Baja",'Mapa de Riesgos'!$AA$15="Mayor"),CONCATENATE("R1C",'Mapa de Riesgos'!$O$15),"")</f>
        <v/>
      </c>
      <c r="AF36" s="45" t="str">
        <f>IF(AND('Mapa de Riesgos'!$Y$16="Baja",'Mapa de Riesgos'!$AA$16="Mayor"),CONCATENATE("R1C",'Mapa de Riesgos'!$O$16),"")</f>
        <v/>
      </c>
      <c r="AG36" s="46" t="str">
        <f>IF(AND('Mapa de Riesgos'!$Y$17="Baja",'Mapa de Riesgos'!$AA$17="Mayor"),CONCATENATE("R1C",'Mapa de Riesgos'!$O$17),"")</f>
        <v/>
      </c>
      <c r="AH36" s="47" t="str">
        <f>IF(AND('Mapa de Riesgos'!$Y$12="Baja",'Mapa de Riesgos'!$AA$12="Catastrófico"),CONCATENATE("R1C",'Mapa de Riesgos'!$O$12),"")</f>
        <v/>
      </c>
      <c r="AI36" s="48" t="str">
        <f>IF(AND('Mapa de Riesgos'!$Y$13="Baja",'Mapa de Riesgos'!$AA$13="Catastrófico"),CONCATENATE("R1C",'Mapa de Riesgos'!$O$13),"")</f>
        <v/>
      </c>
      <c r="AJ36" s="48" t="str">
        <f>IF(AND('Mapa de Riesgos'!$Y$14="Baja",'Mapa de Riesgos'!$AA$14="Catastrófico"),CONCATENATE("R1C",'Mapa de Riesgos'!$O$14),"")</f>
        <v/>
      </c>
      <c r="AK36" s="48" t="str">
        <f>IF(AND('Mapa de Riesgos'!$Y$15="Baja",'Mapa de Riesgos'!$AA$15="Catastrófico"),CONCATENATE("R1C",'Mapa de Riesgos'!$O$15),"")</f>
        <v/>
      </c>
      <c r="AL36" s="48" t="str">
        <f>IF(AND('Mapa de Riesgos'!$Y$16="Baja",'Mapa de Riesgos'!$AA$16="Catastrófico"),CONCATENATE("R1C",'Mapa de Riesgos'!$O$16),"")</f>
        <v/>
      </c>
      <c r="AM36" s="49" t="str">
        <f>IF(AND('Mapa de Riesgos'!$Y$17="Baja",'Mapa de Riesgos'!$AA$17="Catastrófico"),CONCATENATE("R1C",'Mapa de Riesgos'!$O$17),"")</f>
        <v/>
      </c>
      <c r="AN36" s="81"/>
      <c r="AO36" s="552" t="s">
        <v>199</v>
      </c>
      <c r="AP36" s="553"/>
      <c r="AQ36" s="553"/>
      <c r="AR36" s="553"/>
      <c r="AS36" s="553"/>
      <c r="AT36" s="554"/>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483"/>
      <c r="C37" s="483"/>
      <c r="D37" s="484"/>
      <c r="E37" s="540"/>
      <c r="F37" s="525"/>
      <c r="G37" s="525"/>
      <c r="H37" s="525"/>
      <c r="I37" s="525"/>
      <c r="J37" s="74" t="str">
        <f>IF(AND('Mapa de Riesgos'!$Y$18="Baja",'Mapa de Riesgos'!$AA$18="Leve"),CONCATENATE("R2C",'Mapa de Riesgos'!$O$18),"")</f>
        <v/>
      </c>
      <c r="K37" s="75" t="str">
        <f>IF(AND('Mapa de Riesgos'!$Y$19="Baja",'Mapa de Riesgos'!$AA$19="Leve"),CONCATENATE("R2C",'Mapa de Riesgos'!$O$19),"")</f>
        <v/>
      </c>
      <c r="L37" s="75" t="str">
        <f>IF(AND('Mapa de Riesgos'!$Y$20="Baja",'Mapa de Riesgos'!$AA$20="Leve"),CONCATENATE("R2C",'Mapa de Riesgos'!$O$20),"")</f>
        <v/>
      </c>
      <c r="M37" s="75" t="str">
        <f>IF(AND('Mapa de Riesgos'!$Y$21="Baja",'Mapa de Riesgos'!$AA$21="Leve"),CONCATENATE("R2C",'Mapa de Riesgos'!$O$21),"")</f>
        <v/>
      </c>
      <c r="N37" s="75" t="str">
        <f>IF(AND('Mapa de Riesgos'!$Y$22="Baja",'Mapa de Riesgos'!$AA$22="Leve"),CONCATENATE("R2C",'Mapa de Riesgos'!$O$22),"")</f>
        <v/>
      </c>
      <c r="O37" s="76" t="str">
        <f>IF(AND('Mapa de Riesgos'!$Y$23="Baja",'Mapa de Riesgos'!$AA$23="Leve"),CONCATENATE("R2C",'Mapa de Riesgos'!$O$23),"")</f>
        <v/>
      </c>
      <c r="P37" s="65" t="str">
        <f>IF(AND('Mapa de Riesgos'!$Y$18="Baja",'Mapa de Riesgos'!$AA$18="Menor"),CONCATENATE("R2C",'Mapa de Riesgos'!$O$18),"")</f>
        <v/>
      </c>
      <c r="Q37" s="66" t="str">
        <f>IF(AND('Mapa de Riesgos'!$Y$19="Baja",'Mapa de Riesgos'!$AA$19="Menor"),CONCATENATE("R2C",'Mapa de Riesgos'!$O$19),"")</f>
        <v/>
      </c>
      <c r="R37" s="66" t="str">
        <f>IF(AND('Mapa de Riesgos'!$Y$20="Baja",'Mapa de Riesgos'!$AA$20="Menor"),CONCATENATE("R2C",'Mapa de Riesgos'!$O$20),"")</f>
        <v/>
      </c>
      <c r="S37" s="66" t="str">
        <f>IF(AND('Mapa de Riesgos'!$Y$21="Baja",'Mapa de Riesgos'!$AA$21="Menor"),CONCATENATE("R2C",'Mapa de Riesgos'!$O$21),"")</f>
        <v/>
      </c>
      <c r="T37" s="66" t="str">
        <f>IF(AND('Mapa de Riesgos'!$Y$22="Baja",'Mapa de Riesgos'!$AA$22="Menor"),CONCATENATE("R2C",'Mapa de Riesgos'!$O$22),"")</f>
        <v/>
      </c>
      <c r="U37" s="67" t="str">
        <f>IF(AND('Mapa de Riesgos'!$Y$23="Baja",'Mapa de Riesgos'!$AA$23="Menor"),CONCATENATE("R2C",'Mapa de Riesgos'!$O$23),"")</f>
        <v/>
      </c>
      <c r="V37" s="65" t="str">
        <f>IF(AND('Mapa de Riesgos'!$Y$18="Baja",'Mapa de Riesgos'!$AA$18="Moderado"),CONCATENATE("R2C",'Mapa de Riesgos'!$O$18),"")</f>
        <v/>
      </c>
      <c r="W37" s="66" t="str">
        <f>IF(AND('Mapa de Riesgos'!$Y$19="Baja",'Mapa de Riesgos'!$AA$19="Moderado"),CONCATENATE("R2C",'Mapa de Riesgos'!$O$19),"")</f>
        <v/>
      </c>
      <c r="X37" s="66" t="str">
        <f>IF(AND('Mapa de Riesgos'!$Y$20="Baja",'Mapa de Riesgos'!$AA$20="Moderado"),CONCATENATE("R2C",'Mapa de Riesgos'!$O$20),"")</f>
        <v/>
      </c>
      <c r="Y37" s="66" t="str">
        <f>IF(AND('Mapa de Riesgos'!$Y$21="Baja",'Mapa de Riesgos'!$AA$21="Moderado"),CONCATENATE("R2C",'Mapa de Riesgos'!$O$21),"")</f>
        <v/>
      </c>
      <c r="Z37" s="66" t="str">
        <f>IF(AND('Mapa de Riesgos'!$Y$22="Baja",'Mapa de Riesgos'!$AA$22="Moderado"),CONCATENATE("R2C",'Mapa de Riesgos'!$O$22),"")</f>
        <v/>
      </c>
      <c r="AA37" s="67" t="str">
        <f>IF(AND('Mapa de Riesgos'!$Y$23="Baja",'Mapa de Riesgos'!$AA$23="Moderado"),CONCATENATE("R2C",'Mapa de Riesgos'!$O$23),"")</f>
        <v/>
      </c>
      <c r="AB37" s="50" t="str">
        <f>IF(AND('Mapa de Riesgos'!$Y$18="Baja",'Mapa de Riesgos'!$AA$18="Mayor"),CONCATENATE("R2C",'Mapa de Riesgos'!$O$18),"")</f>
        <v/>
      </c>
      <c r="AC37" s="51" t="str">
        <f>IF(AND('Mapa de Riesgos'!$Y$19="Baja",'Mapa de Riesgos'!$AA$19="Mayor"),CONCATENATE("R2C",'Mapa de Riesgos'!$O$19),"")</f>
        <v/>
      </c>
      <c r="AD37" s="51" t="str">
        <f>IF(AND('Mapa de Riesgos'!$Y$20="Baja",'Mapa de Riesgos'!$AA$20="Mayor"),CONCATENATE("R2C",'Mapa de Riesgos'!$O$20),"")</f>
        <v/>
      </c>
      <c r="AE37" s="51" t="str">
        <f>IF(AND('Mapa de Riesgos'!$Y$21="Baja",'Mapa de Riesgos'!$AA$21="Mayor"),CONCATENATE("R2C",'Mapa de Riesgos'!$O$21),"")</f>
        <v/>
      </c>
      <c r="AF37" s="51" t="str">
        <f>IF(AND('Mapa de Riesgos'!$Y$22="Baja",'Mapa de Riesgos'!$AA$22="Mayor"),CONCATENATE("R2C",'Mapa de Riesgos'!$O$22),"")</f>
        <v/>
      </c>
      <c r="AG37" s="52" t="str">
        <f>IF(AND('Mapa de Riesgos'!$Y$23="Baja",'Mapa de Riesgos'!$AA$23="Mayor"),CONCATENATE("R2C",'Mapa de Riesgos'!$O$23),"")</f>
        <v/>
      </c>
      <c r="AH37" s="53" t="str">
        <f>IF(AND('Mapa de Riesgos'!$Y$18="Baja",'Mapa de Riesgos'!$AA$18="Catastrófico"),CONCATENATE("R2C",'Mapa de Riesgos'!$O$18),"")</f>
        <v/>
      </c>
      <c r="AI37" s="54" t="str">
        <f>IF(AND('Mapa de Riesgos'!$Y$19="Baja",'Mapa de Riesgos'!$AA$19="Catastrófico"),CONCATENATE("R2C",'Mapa de Riesgos'!$O$19),"")</f>
        <v/>
      </c>
      <c r="AJ37" s="54" t="str">
        <f>IF(AND('Mapa de Riesgos'!$Y$20="Baja",'Mapa de Riesgos'!$AA$20="Catastrófico"),CONCATENATE("R2C",'Mapa de Riesgos'!$O$20),"")</f>
        <v/>
      </c>
      <c r="AK37" s="54" t="str">
        <f>IF(AND('Mapa de Riesgos'!$Y$21="Baja",'Mapa de Riesgos'!$AA$21="Catastrófico"),CONCATENATE("R2C",'Mapa de Riesgos'!$O$21),"")</f>
        <v/>
      </c>
      <c r="AL37" s="54" t="str">
        <f>IF(AND('Mapa de Riesgos'!$Y$22="Baja",'Mapa de Riesgos'!$AA$22="Catastrófico"),CONCATENATE("R2C",'Mapa de Riesgos'!$O$22),"")</f>
        <v/>
      </c>
      <c r="AM37" s="55" t="str">
        <f>IF(AND('Mapa de Riesgos'!$Y$23="Baja",'Mapa de Riesgos'!$AA$23="Catastrófico"),CONCATENATE("R2C",'Mapa de Riesgos'!$O$23),"")</f>
        <v/>
      </c>
      <c r="AN37" s="81"/>
      <c r="AO37" s="555"/>
      <c r="AP37" s="556"/>
      <c r="AQ37" s="556"/>
      <c r="AR37" s="556"/>
      <c r="AS37" s="556"/>
      <c r="AT37" s="557"/>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483"/>
      <c r="C38" s="483"/>
      <c r="D38" s="484"/>
      <c r="E38" s="524"/>
      <c r="F38" s="525"/>
      <c r="G38" s="525"/>
      <c r="H38" s="525"/>
      <c r="I38" s="525"/>
      <c r="J38" s="74" t="str">
        <f>IF(AND('Mapa de Riesgos'!$Y$24="Baja",'Mapa de Riesgos'!$AA$24="Leve"),CONCATENATE("R3C",'Mapa de Riesgos'!$O$24),"")</f>
        <v/>
      </c>
      <c r="K38" s="75" t="str">
        <f>IF(AND('Mapa de Riesgos'!$Y$25="Baja",'Mapa de Riesgos'!$AA$25="Leve"),CONCATENATE("R3C",'Mapa de Riesgos'!$O$25),"")</f>
        <v/>
      </c>
      <c r="L38" s="75" t="str">
        <f>IF(AND('Mapa de Riesgos'!$Y$26="Baja",'Mapa de Riesgos'!$AA$26="Leve"),CONCATENATE("R3C",'Mapa de Riesgos'!$O$26),"")</f>
        <v/>
      </c>
      <c r="M38" s="75" t="str">
        <f>IF(AND('Mapa de Riesgos'!$Y$27="Baja",'Mapa de Riesgos'!$AA$27="Leve"),CONCATENATE("R3C",'Mapa de Riesgos'!$O$27),"")</f>
        <v/>
      </c>
      <c r="N38" s="75" t="str">
        <f>IF(AND('Mapa de Riesgos'!$Y$28="Baja",'Mapa de Riesgos'!$AA$28="Leve"),CONCATENATE("R3C",'Mapa de Riesgos'!$O$28),"")</f>
        <v/>
      </c>
      <c r="O38" s="76" t="str">
        <f>IF(AND('Mapa de Riesgos'!$Y$29="Baja",'Mapa de Riesgos'!$AA$29="Leve"),CONCATENATE("R3C",'Mapa de Riesgos'!$O$29),"")</f>
        <v/>
      </c>
      <c r="P38" s="65" t="str">
        <f>IF(AND('Mapa de Riesgos'!$Y$24="Baja",'Mapa de Riesgos'!$AA$24="Menor"),CONCATENATE("R3C",'Mapa de Riesgos'!$O$24),"")</f>
        <v/>
      </c>
      <c r="Q38" s="66" t="str">
        <f>IF(AND('Mapa de Riesgos'!$Y$25="Baja",'Mapa de Riesgos'!$AA$25="Menor"),CONCATENATE("R3C",'Mapa de Riesgos'!$O$25),"")</f>
        <v/>
      </c>
      <c r="R38" s="66" t="str">
        <f>IF(AND('Mapa de Riesgos'!$Y$26="Baja",'Mapa de Riesgos'!$AA$26="Menor"),CONCATENATE("R3C",'Mapa de Riesgos'!$O$26),"")</f>
        <v/>
      </c>
      <c r="S38" s="66" t="str">
        <f>IF(AND('Mapa de Riesgos'!$Y$27="Baja",'Mapa de Riesgos'!$AA$27="Menor"),CONCATENATE("R3C",'Mapa de Riesgos'!$O$27),"")</f>
        <v/>
      </c>
      <c r="T38" s="66" t="str">
        <f>IF(AND('Mapa de Riesgos'!$Y$28="Baja",'Mapa de Riesgos'!$AA$28="Menor"),CONCATENATE("R3C",'Mapa de Riesgos'!$O$28),"")</f>
        <v/>
      </c>
      <c r="U38" s="67" t="str">
        <f>IF(AND('Mapa de Riesgos'!$Y$29="Baja",'Mapa de Riesgos'!$AA$29="Menor"),CONCATENATE("R3C",'Mapa de Riesgos'!$O$29),"")</f>
        <v/>
      </c>
      <c r="V38" s="65" t="str">
        <f>IF(AND('Mapa de Riesgos'!$Y$24="Baja",'Mapa de Riesgos'!$AA$24="Moderado"),CONCATENATE("R3C",'Mapa de Riesgos'!$O$24),"")</f>
        <v>R3C1</v>
      </c>
      <c r="W38" s="66" t="str">
        <f>IF(AND('Mapa de Riesgos'!$Y$25="Baja",'Mapa de Riesgos'!$AA$25="Moderado"),CONCATENATE("R3C",'Mapa de Riesgos'!$O$25),"")</f>
        <v/>
      </c>
      <c r="X38" s="66" t="str">
        <f>IF(AND('Mapa de Riesgos'!$Y$26="Baja",'Mapa de Riesgos'!$AA$26="Moderado"),CONCATENATE("R3C",'Mapa de Riesgos'!$O$26),"")</f>
        <v/>
      </c>
      <c r="Y38" s="66" t="str">
        <f>IF(AND('Mapa de Riesgos'!$Y$27="Baja",'Mapa de Riesgos'!$AA$27="Moderado"),CONCATENATE("R3C",'Mapa de Riesgos'!$O$27),"")</f>
        <v/>
      </c>
      <c r="Z38" s="66" t="str">
        <f>IF(AND('Mapa de Riesgos'!$Y$28="Baja",'Mapa de Riesgos'!$AA$28="Moderado"),CONCATENATE("R3C",'Mapa de Riesgos'!$O$28),"")</f>
        <v/>
      </c>
      <c r="AA38" s="67" t="str">
        <f>IF(AND('Mapa de Riesgos'!$Y$29="Baja",'Mapa de Riesgos'!$AA$29="Moderado"),CONCATENATE("R3C",'Mapa de Riesgos'!$O$29),"")</f>
        <v/>
      </c>
      <c r="AB38" s="50" t="str">
        <f>IF(AND('Mapa de Riesgos'!$Y$24="Baja",'Mapa de Riesgos'!$AA$24="Mayor"),CONCATENATE("R3C",'Mapa de Riesgos'!$O$24),"")</f>
        <v/>
      </c>
      <c r="AC38" s="51" t="str">
        <f>IF(AND('Mapa de Riesgos'!$Y$25="Baja",'Mapa de Riesgos'!$AA$25="Mayor"),CONCATENATE("R3C",'Mapa de Riesgos'!$O$25),"")</f>
        <v/>
      </c>
      <c r="AD38" s="51" t="str">
        <f>IF(AND('Mapa de Riesgos'!$Y$26="Baja",'Mapa de Riesgos'!$AA$26="Mayor"),CONCATENATE("R3C",'Mapa de Riesgos'!$O$26),"")</f>
        <v/>
      </c>
      <c r="AE38" s="51" t="str">
        <f>IF(AND('Mapa de Riesgos'!$Y$27="Baja",'Mapa de Riesgos'!$AA$27="Mayor"),CONCATENATE("R3C",'Mapa de Riesgos'!$O$27),"")</f>
        <v/>
      </c>
      <c r="AF38" s="51" t="str">
        <f>IF(AND('Mapa de Riesgos'!$Y$28="Baja",'Mapa de Riesgos'!$AA$28="Mayor"),CONCATENATE("R3C",'Mapa de Riesgos'!$O$28),"")</f>
        <v/>
      </c>
      <c r="AG38" s="52" t="str">
        <f>IF(AND('Mapa de Riesgos'!$Y$29="Baja",'Mapa de Riesgos'!$AA$29="Mayor"),CONCATENATE("R3C",'Mapa de Riesgos'!$O$29),"")</f>
        <v/>
      </c>
      <c r="AH38" s="53" t="str">
        <f>IF(AND('Mapa de Riesgos'!$Y$24="Baja",'Mapa de Riesgos'!$AA$24="Catastrófico"),CONCATENATE("R3C",'Mapa de Riesgos'!$O$24),"")</f>
        <v/>
      </c>
      <c r="AI38" s="54" t="str">
        <f>IF(AND('Mapa de Riesgos'!$Y$25="Baja",'Mapa de Riesgos'!$AA$25="Catastrófico"),CONCATENATE("R3C",'Mapa de Riesgos'!$O$25),"")</f>
        <v/>
      </c>
      <c r="AJ38" s="54" t="str">
        <f>IF(AND('Mapa de Riesgos'!$Y$26="Baja",'Mapa de Riesgos'!$AA$26="Catastrófico"),CONCATENATE("R3C",'Mapa de Riesgos'!$O$26),"")</f>
        <v/>
      </c>
      <c r="AK38" s="54" t="str">
        <f>IF(AND('Mapa de Riesgos'!$Y$27="Baja",'Mapa de Riesgos'!$AA$27="Catastrófico"),CONCATENATE("R3C",'Mapa de Riesgos'!$O$27),"")</f>
        <v/>
      </c>
      <c r="AL38" s="54" t="str">
        <f>IF(AND('Mapa de Riesgos'!$Y$28="Baja",'Mapa de Riesgos'!$AA$28="Catastrófico"),CONCATENATE("R3C",'Mapa de Riesgos'!$O$28),"")</f>
        <v/>
      </c>
      <c r="AM38" s="55" t="str">
        <f>IF(AND('Mapa de Riesgos'!$Y$29="Baja",'Mapa de Riesgos'!$AA$29="Catastrófico"),CONCATENATE("R3C",'Mapa de Riesgos'!$O$29),"")</f>
        <v/>
      </c>
      <c r="AN38" s="81"/>
      <c r="AO38" s="555"/>
      <c r="AP38" s="556"/>
      <c r="AQ38" s="556"/>
      <c r="AR38" s="556"/>
      <c r="AS38" s="556"/>
      <c r="AT38" s="557"/>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483"/>
      <c r="C39" s="483"/>
      <c r="D39" s="484"/>
      <c r="E39" s="524"/>
      <c r="F39" s="525"/>
      <c r="G39" s="525"/>
      <c r="H39" s="525"/>
      <c r="I39" s="525"/>
      <c r="J39" s="74" t="str">
        <f>IF(AND('Mapa de Riesgos'!$Y$30="Baja",'Mapa de Riesgos'!$AA$30="Leve"),CONCATENATE("R4C",'Mapa de Riesgos'!$O$30),"")</f>
        <v/>
      </c>
      <c r="K39" s="75" t="str">
        <f>IF(AND('Mapa de Riesgos'!$Y$31="Baja",'Mapa de Riesgos'!$AA$31="Leve"),CONCATENATE("R4C",'Mapa de Riesgos'!$O$31),"")</f>
        <v/>
      </c>
      <c r="L39" s="75" t="str">
        <f>IF(AND('Mapa de Riesgos'!$Y$32="Baja",'Mapa de Riesgos'!$AA$32="Leve"),CONCATENATE("R4C",'Mapa de Riesgos'!$O$32),"")</f>
        <v/>
      </c>
      <c r="M39" s="75" t="str">
        <f>IF(AND('Mapa de Riesgos'!$Y$33="Baja",'Mapa de Riesgos'!$AA$33="Leve"),CONCATENATE("R4C",'Mapa de Riesgos'!$O$33),"")</f>
        <v/>
      </c>
      <c r="N39" s="75" t="str">
        <f>IF(AND('Mapa de Riesgos'!$Y$34="Baja",'Mapa de Riesgos'!$AA$34="Leve"),CONCATENATE("R4C",'Mapa de Riesgos'!$O$34),"")</f>
        <v/>
      </c>
      <c r="O39" s="76" t="str">
        <f>IF(AND('Mapa de Riesgos'!$Y$35="Baja",'Mapa de Riesgos'!$AA$35="Leve"),CONCATENATE("R4C",'Mapa de Riesgos'!$O$35),"")</f>
        <v/>
      </c>
      <c r="P39" s="65" t="str">
        <f>IF(AND('Mapa de Riesgos'!$Y$30="Baja",'Mapa de Riesgos'!$AA$30="Menor"),CONCATENATE("R4C",'Mapa de Riesgos'!$O$30),"")</f>
        <v/>
      </c>
      <c r="Q39" s="66" t="str">
        <f>IF(AND('Mapa de Riesgos'!$Y$31="Baja",'Mapa de Riesgos'!$AA$31="Menor"),CONCATENATE("R4C",'Mapa de Riesgos'!$O$31),"")</f>
        <v/>
      </c>
      <c r="R39" s="66" t="str">
        <f>IF(AND('Mapa de Riesgos'!$Y$32="Baja",'Mapa de Riesgos'!$AA$32="Menor"),CONCATENATE("R4C",'Mapa de Riesgos'!$O$32),"")</f>
        <v/>
      </c>
      <c r="S39" s="66" t="str">
        <f>IF(AND('Mapa de Riesgos'!$Y$33="Baja",'Mapa de Riesgos'!$AA$33="Menor"),CONCATENATE("R4C",'Mapa de Riesgos'!$O$33),"")</f>
        <v/>
      </c>
      <c r="T39" s="66" t="str">
        <f>IF(AND('Mapa de Riesgos'!$Y$34="Baja",'Mapa de Riesgos'!$AA$34="Menor"),CONCATENATE("R4C",'Mapa de Riesgos'!$O$34),"")</f>
        <v/>
      </c>
      <c r="U39" s="67" t="str">
        <f>IF(AND('Mapa de Riesgos'!$Y$35="Baja",'Mapa de Riesgos'!$AA$35="Menor"),CONCATENATE("R4C",'Mapa de Riesgos'!$O$35),"")</f>
        <v/>
      </c>
      <c r="V39" s="65" t="str">
        <f>IF(AND('Mapa de Riesgos'!$Y$30="Baja",'Mapa de Riesgos'!$AA$30="Moderado"),CONCATENATE("R4C",'Mapa de Riesgos'!$O$30),"")</f>
        <v>R4C1</v>
      </c>
      <c r="W39" s="66" t="str">
        <f>IF(AND('Mapa de Riesgos'!$Y$31="Baja",'Mapa de Riesgos'!$AA$31="Moderado"),CONCATENATE("R4C",'Mapa de Riesgos'!$O$31),"")</f>
        <v/>
      </c>
      <c r="X39" s="66" t="str">
        <f>IF(AND('Mapa de Riesgos'!$Y$32="Baja",'Mapa de Riesgos'!$AA$32="Moderado"),CONCATENATE("R4C",'Mapa de Riesgos'!$O$32),"")</f>
        <v/>
      </c>
      <c r="Y39" s="66" t="str">
        <f>IF(AND('Mapa de Riesgos'!$Y$33="Baja",'Mapa de Riesgos'!$AA$33="Moderado"),CONCATENATE("R4C",'Mapa de Riesgos'!$O$33),"")</f>
        <v/>
      </c>
      <c r="Z39" s="66" t="str">
        <f>IF(AND('Mapa de Riesgos'!$Y$34="Baja",'Mapa de Riesgos'!$AA$34="Moderado"),CONCATENATE("R4C",'Mapa de Riesgos'!$O$34),"")</f>
        <v/>
      </c>
      <c r="AA39" s="67" t="str">
        <f>IF(AND('Mapa de Riesgos'!$Y$35="Baja",'Mapa de Riesgos'!$AA$35="Moderado"),CONCATENATE("R4C",'Mapa de Riesgos'!$O$35),"")</f>
        <v/>
      </c>
      <c r="AB39" s="50" t="str">
        <f>IF(AND('Mapa de Riesgos'!$Y$30="Baja",'Mapa de Riesgos'!$AA$30="Mayor"),CONCATENATE("R4C",'Mapa de Riesgos'!$O$30),"")</f>
        <v/>
      </c>
      <c r="AC39" s="51" t="str">
        <f>IF(AND('Mapa de Riesgos'!$Y$31="Baja",'Mapa de Riesgos'!$AA$31="Mayor"),CONCATENATE("R4C",'Mapa de Riesgos'!$O$31),"")</f>
        <v/>
      </c>
      <c r="AD39" s="51" t="str">
        <f>IF(AND('Mapa de Riesgos'!$Y$32="Baja",'Mapa de Riesgos'!$AA$32="Mayor"),CONCATENATE("R4C",'Mapa de Riesgos'!$O$32),"")</f>
        <v/>
      </c>
      <c r="AE39" s="51" t="str">
        <f>IF(AND('Mapa de Riesgos'!$Y$33="Baja",'Mapa de Riesgos'!$AA$33="Mayor"),CONCATENATE("R4C",'Mapa de Riesgos'!$O$33),"")</f>
        <v/>
      </c>
      <c r="AF39" s="51" t="str">
        <f>IF(AND('Mapa de Riesgos'!$Y$34="Baja",'Mapa de Riesgos'!$AA$34="Mayor"),CONCATENATE("R4C",'Mapa de Riesgos'!$O$34),"")</f>
        <v/>
      </c>
      <c r="AG39" s="52" t="str">
        <f>IF(AND('Mapa de Riesgos'!$Y$35="Baja",'Mapa de Riesgos'!$AA$35="Mayor"),CONCATENATE("R4C",'Mapa de Riesgos'!$O$35),"")</f>
        <v/>
      </c>
      <c r="AH39" s="53" t="str">
        <f>IF(AND('Mapa de Riesgos'!$Y$30="Baja",'Mapa de Riesgos'!$AA$30="Catastrófico"),CONCATENATE("R4C",'Mapa de Riesgos'!$O$30),"")</f>
        <v/>
      </c>
      <c r="AI39" s="54" t="str">
        <f>IF(AND('Mapa de Riesgos'!$Y$31="Baja",'Mapa de Riesgos'!$AA$31="Catastrófico"),CONCATENATE("R4C",'Mapa de Riesgos'!$O$31),"")</f>
        <v/>
      </c>
      <c r="AJ39" s="54" t="str">
        <f>IF(AND('Mapa de Riesgos'!$Y$32="Baja",'Mapa de Riesgos'!$AA$32="Catastrófico"),CONCATENATE("R4C",'Mapa de Riesgos'!$O$32),"")</f>
        <v/>
      </c>
      <c r="AK39" s="54" t="str">
        <f>IF(AND('Mapa de Riesgos'!$Y$33="Baja",'Mapa de Riesgos'!$AA$33="Catastrófico"),CONCATENATE("R4C",'Mapa de Riesgos'!$O$33),"")</f>
        <v/>
      </c>
      <c r="AL39" s="54" t="str">
        <f>IF(AND('Mapa de Riesgos'!$Y$34="Baja",'Mapa de Riesgos'!$AA$34="Catastrófico"),CONCATENATE("R4C",'Mapa de Riesgos'!$O$34),"")</f>
        <v/>
      </c>
      <c r="AM39" s="55" t="str">
        <f>IF(AND('Mapa de Riesgos'!$Y$35="Baja",'Mapa de Riesgos'!$AA$35="Catastrófico"),CONCATENATE("R4C",'Mapa de Riesgos'!$O$35),"")</f>
        <v/>
      </c>
      <c r="AN39" s="81"/>
      <c r="AO39" s="555"/>
      <c r="AP39" s="556"/>
      <c r="AQ39" s="556"/>
      <c r="AR39" s="556"/>
      <c r="AS39" s="556"/>
      <c r="AT39" s="557"/>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483"/>
      <c r="C40" s="483"/>
      <c r="D40" s="484"/>
      <c r="E40" s="524"/>
      <c r="F40" s="525"/>
      <c r="G40" s="525"/>
      <c r="H40" s="525"/>
      <c r="I40" s="525"/>
      <c r="J40" s="74" t="str">
        <f>IF(AND('Mapa de Riesgos'!$Y$36="Baja",'Mapa de Riesgos'!$AA$36="Leve"),CONCATENATE("R5C",'Mapa de Riesgos'!$O$36),"")</f>
        <v/>
      </c>
      <c r="K40" s="75" t="str">
        <f>IF(AND('Mapa de Riesgos'!$Y$37="Baja",'Mapa de Riesgos'!$AA$37="Leve"),CONCATENATE("R5C",'Mapa de Riesgos'!$O$37),"")</f>
        <v/>
      </c>
      <c r="L40" s="75" t="str">
        <f>IF(AND('Mapa de Riesgos'!$Y$38="Baja",'Mapa de Riesgos'!$AA$38="Leve"),CONCATENATE("R5C",'Mapa de Riesgos'!$O$38),"")</f>
        <v/>
      </c>
      <c r="M40" s="75" t="str">
        <f>IF(AND('Mapa de Riesgos'!$Y$39="Baja",'Mapa de Riesgos'!$AA$39="Leve"),CONCATENATE("R5C",'Mapa de Riesgos'!$O$39),"")</f>
        <v/>
      </c>
      <c r="N40" s="75" t="str">
        <f>IF(AND('Mapa de Riesgos'!$Y$40="Baja",'Mapa de Riesgos'!$AA$40="Leve"),CONCATENATE("R5C",'Mapa de Riesgos'!$O$40),"")</f>
        <v/>
      </c>
      <c r="O40" s="76" t="str">
        <f>IF(AND('Mapa de Riesgos'!$Y$41="Baja",'Mapa de Riesgos'!$AA$41="Leve"),CONCATENATE("R5C",'Mapa de Riesgos'!$O$41),"")</f>
        <v/>
      </c>
      <c r="P40" s="65" t="str">
        <f>IF(AND('Mapa de Riesgos'!$Y$36="Baja",'Mapa de Riesgos'!$AA$36="Menor"),CONCATENATE("R5C",'Mapa de Riesgos'!$O$36),"")</f>
        <v/>
      </c>
      <c r="Q40" s="66" t="str">
        <f>IF(AND('Mapa de Riesgos'!$Y$37="Baja",'Mapa de Riesgos'!$AA$37="Menor"),CONCATENATE("R5C",'Mapa de Riesgos'!$O$37),"")</f>
        <v/>
      </c>
      <c r="R40" s="66" t="str">
        <f>IF(AND('Mapa de Riesgos'!$Y$38="Baja",'Mapa de Riesgos'!$AA$38="Menor"),CONCATENATE("R5C",'Mapa de Riesgos'!$O$38),"")</f>
        <v/>
      </c>
      <c r="S40" s="66" t="str">
        <f>IF(AND('Mapa de Riesgos'!$Y$39="Baja",'Mapa de Riesgos'!$AA$39="Menor"),CONCATENATE("R5C",'Mapa de Riesgos'!$O$39),"")</f>
        <v/>
      </c>
      <c r="T40" s="66" t="str">
        <f>IF(AND('Mapa de Riesgos'!$Y$40="Baja",'Mapa de Riesgos'!$AA$40="Menor"),CONCATENATE("R5C",'Mapa de Riesgos'!$O$40),"")</f>
        <v/>
      </c>
      <c r="U40" s="67" t="str">
        <f>IF(AND('Mapa de Riesgos'!$Y$41="Baja",'Mapa de Riesgos'!$AA$41="Menor"),CONCATENATE("R5C",'Mapa de Riesgos'!$O$41),"")</f>
        <v/>
      </c>
      <c r="V40" s="65" t="str">
        <f>IF(AND('Mapa de Riesgos'!$Y$36="Baja",'Mapa de Riesgos'!$AA$36="Moderado"),CONCATENATE("R5C",'Mapa de Riesgos'!$O$36),"")</f>
        <v/>
      </c>
      <c r="W40" s="66" t="str">
        <f>IF(AND('Mapa de Riesgos'!$Y$37="Baja",'Mapa de Riesgos'!$AA$37="Moderado"),CONCATENATE("R5C",'Mapa de Riesgos'!$O$37),"")</f>
        <v/>
      </c>
      <c r="X40" s="66" t="str">
        <f>IF(AND('Mapa de Riesgos'!$Y$38="Baja",'Mapa de Riesgos'!$AA$38="Moderado"),CONCATENATE("R5C",'Mapa de Riesgos'!$O$38),"")</f>
        <v/>
      </c>
      <c r="Y40" s="66" t="str">
        <f>IF(AND('Mapa de Riesgos'!$Y$39="Baja",'Mapa de Riesgos'!$AA$39="Moderado"),CONCATENATE("R5C",'Mapa de Riesgos'!$O$39),"")</f>
        <v/>
      </c>
      <c r="Z40" s="66" t="str">
        <f>IF(AND('Mapa de Riesgos'!$Y$40="Baja",'Mapa de Riesgos'!$AA$40="Moderado"),CONCATENATE("R5C",'Mapa de Riesgos'!$O$40),"")</f>
        <v/>
      </c>
      <c r="AA40" s="67" t="str">
        <f>IF(AND('Mapa de Riesgos'!$Y$41="Baja",'Mapa de Riesgos'!$AA$41="Moderado"),CONCATENATE("R5C",'Mapa de Riesgos'!$O$41),"")</f>
        <v/>
      </c>
      <c r="AB40" s="50" t="str">
        <f>IF(AND('Mapa de Riesgos'!$Y$36="Baja",'Mapa de Riesgos'!$AA$36="Mayor"),CONCATENATE("R5C",'Mapa de Riesgos'!$O$36),"")</f>
        <v/>
      </c>
      <c r="AC40" s="51" t="str">
        <f>IF(AND('Mapa de Riesgos'!$Y$37="Baja",'Mapa de Riesgos'!$AA$37="Mayor"),CONCATENATE("R5C",'Mapa de Riesgos'!$O$37),"")</f>
        <v/>
      </c>
      <c r="AD40" s="51" t="str">
        <f>IF(AND('Mapa de Riesgos'!$Y$38="Baja",'Mapa de Riesgos'!$AA$38="Mayor"),CONCATENATE("R5C",'Mapa de Riesgos'!$O$38),"")</f>
        <v/>
      </c>
      <c r="AE40" s="51" t="str">
        <f>IF(AND('Mapa de Riesgos'!$Y$39="Baja",'Mapa de Riesgos'!$AA$39="Mayor"),CONCATENATE("R5C",'Mapa de Riesgos'!$O$39),"")</f>
        <v/>
      </c>
      <c r="AF40" s="51" t="str">
        <f>IF(AND('Mapa de Riesgos'!$Y$40="Baja",'Mapa de Riesgos'!$AA$40="Mayor"),CONCATENATE("R5C",'Mapa de Riesgos'!$O$40),"")</f>
        <v/>
      </c>
      <c r="AG40" s="52" t="str">
        <f>IF(AND('Mapa de Riesgos'!$Y$41="Baja",'Mapa de Riesgos'!$AA$41="Mayor"),CONCATENATE("R5C",'Mapa de Riesgos'!$O$41),"")</f>
        <v/>
      </c>
      <c r="AH40" s="53" t="str">
        <f>IF(AND('Mapa de Riesgos'!$Y$36="Baja",'Mapa de Riesgos'!$AA$36="Catastrófico"),CONCATENATE("R5C",'Mapa de Riesgos'!$O$36),"")</f>
        <v/>
      </c>
      <c r="AI40" s="54" t="str">
        <f>IF(AND('Mapa de Riesgos'!$Y$37="Baja",'Mapa de Riesgos'!$AA$37="Catastrófico"),CONCATENATE("R5C",'Mapa de Riesgos'!$O$37),"")</f>
        <v/>
      </c>
      <c r="AJ40" s="54" t="str">
        <f>IF(AND('Mapa de Riesgos'!$Y$38="Baja",'Mapa de Riesgos'!$AA$38="Catastrófico"),CONCATENATE("R5C",'Mapa de Riesgos'!$O$38),"")</f>
        <v/>
      </c>
      <c r="AK40" s="54" t="str">
        <f>IF(AND('Mapa de Riesgos'!$Y$39="Baja",'Mapa de Riesgos'!$AA$39="Catastrófico"),CONCATENATE("R5C",'Mapa de Riesgos'!$O$39),"")</f>
        <v/>
      </c>
      <c r="AL40" s="54" t="str">
        <f>IF(AND('Mapa de Riesgos'!$Y$40="Baja",'Mapa de Riesgos'!$AA$40="Catastrófico"),CONCATENATE("R5C",'Mapa de Riesgos'!$O$40),"")</f>
        <v/>
      </c>
      <c r="AM40" s="55" t="str">
        <f>IF(AND('Mapa de Riesgos'!$Y$41="Baja",'Mapa de Riesgos'!$AA$41="Catastrófico"),CONCATENATE("R5C",'Mapa de Riesgos'!$O$41),"")</f>
        <v/>
      </c>
      <c r="AN40" s="81"/>
      <c r="AO40" s="555"/>
      <c r="AP40" s="556"/>
      <c r="AQ40" s="556"/>
      <c r="AR40" s="556"/>
      <c r="AS40" s="556"/>
      <c r="AT40" s="557"/>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483"/>
      <c r="C41" s="483"/>
      <c r="D41" s="484"/>
      <c r="E41" s="524"/>
      <c r="F41" s="525"/>
      <c r="G41" s="525"/>
      <c r="H41" s="525"/>
      <c r="I41" s="525"/>
      <c r="J41" s="74" t="str">
        <f>IF(AND('Mapa de Riesgos'!$Y$42="Baja",'Mapa de Riesgos'!$AA$42="Leve"),CONCATENATE("R6C",'Mapa de Riesgos'!$O$42),"")</f>
        <v/>
      </c>
      <c r="K41" s="75" t="str">
        <f>IF(AND('Mapa de Riesgos'!$Y$43="Baja",'Mapa de Riesgos'!$AA$43="Leve"),CONCATENATE("R6C",'Mapa de Riesgos'!$O$43),"")</f>
        <v/>
      </c>
      <c r="L41" s="75" t="str">
        <f>IF(AND('Mapa de Riesgos'!$Y$44="Baja",'Mapa de Riesgos'!$AA$44="Leve"),CONCATENATE("R6C",'Mapa de Riesgos'!$O$44),"")</f>
        <v/>
      </c>
      <c r="M41" s="75" t="str">
        <f>IF(AND('Mapa de Riesgos'!$Y$45="Baja",'Mapa de Riesgos'!$AA$45="Leve"),CONCATENATE("R6C",'Mapa de Riesgos'!$O$45),"")</f>
        <v/>
      </c>
      <c r="N41" s="75" t="str">
        <f>IF(AND('Mapa de Riesgos'!$Y$46="Baja",'Mapa de Riesgos'!$AA$46="Leve"),CONCATENATE("R6C",'Mapa de Riesgos'!$O$46),"")</f>
        <v/>
      </c>
      <c r="O41" s="76" t="str">
        <f>IF(AND('Mapa de Riesgos'!$Y$47="Baja",'Mapa de Riesgos'!$AA$47="Leve"),CONCATENATE("R6C",'Mapa de Riesgos'!$O$47),"")</f>
        <v/>
      </c>
      <c r="P41" s="65" t="str">
        <f>IF(AND('Mapa de Riesgos'!$Y$42="Baja",'Mapa de Riesgos'!$AA$42="Menor"),CONCATENATE("R6C",'Mapa de Riesgos'!$O$42),"")</f>
        <v/>
      </c>
      <c r="Q41" s="66" t="str">
        <f>IF(AND('Mapa de Riesgos'!$Y$43="Baja",'Mapa de Riesgos'!$AA$43="Menor"),CONCATENATE("R6C",'Mapa de Riesgos'!$O$43),"")</f>
        <v/>
      </c>
      <c r="R41" s="66" t="str">
        <f>IF(AND('Mapa de Riesgos'!$Y$44="Baja",'Mapa de Riesgos'!$AA$44="Menor"),CONCATENATE("R6C",'Mapa de Riesgos'!$O$44),"")</f>
        <v/>
      </c>
      <c r="S41" s="66" t="str">
        <f>IF(AND('Mapa de Riesgos'!$Y$45="Baja",'Mapa de Riesgos'!$AA$45="Menor"),CONCATENATE("R6C",'Mapa de Riesgos'!$O$45),"")</f>
        <v/>
      </c>
      <c r="T41" s="66" t="str">
        <f>IF(AND('Mapa de Riesgos'!$Y$46="Baja",'Mapa de Riesgos'!$AA$46="Menor"),CONCATENATE("R6C",'Mapa de Riesgos'!$O$46),"")</f>
        <v/>
      </c>
      <c r="U41" s="67" t="str">
        <f>IF(AND('Mapa de Riesgos'!$Y$47="Baja",'Mapa de Riesgos'!$AA$47="Menor"),CONCATENATE("R6C",'Mapa de Riesgos'!$O$47),"")</f>
        <v/>
      </c>
      <c r="V41" s="65" t="str">
        <f>IF(AND('Mapa de Riesgos'!$Y$42="Baja",'Mapa de Riesgos'!$AA$42="Moderado"),CONCATENATE("R6C",'Mapa de Riesgos'!$O$42),"")</f>
        <v>R6C1</v>
      </c>
      <c r="W41" s="66" t="str">
        <f>IF(AND('Mapa de Riesgos'!$Y$43="Baja",'Mapa de Riesgos'!$AA$43="Moderado"),CONCATENATE("R6C",'Mapa de Riesgos'!$O$43),"")</f>
        <v/>
      </c>
      <c r="X41" s="66" t="str">
        <f>IF(AND('Mapa de Riesgos'!$Y$44="Baja",'Mapa de Riesgos'!$AA$44="Moderado"),CONCATENATE("R6C",'Mapa de Riesgos'!$O$44),"")</f>
        <v/>
      </c>
      <c r="Y41" s="66" t="str">
        <f>IF(AND('Mapa de Riesgos'!$Y$45="Baja",'Mapa de Riesgos'!$AA$45="Moderado"),CONCATENATE("R6C",'Mapa de Riesgos'!$O$45),"")</f>
        <v/>
      </c>
      <c r="Z41" s="66" t="str">
        <f>IF(AND('Mapa de Riesgos'!$Y$46="Baja",'Mapa de Riesgos'!$AA$46="Moderado"),CONCATENATE("R6C",'Mapa de Riesgos'!$O$46),"")</f>
        <v/>
      </c>
      <c r="AA41" s="67" t="str">
        <f>IF(AND('Mapa de Riesgos'!$Y$47="Baja",'Mapa de Riesgos'!$AA$47="Moderado"),CONCATENATE("R6C",'Mapa de Riesgos'!$O$47),"")</f>
        <v/>
      </c>
      <c r="AB41" s="50" t="str">
        <f>IF(AND('Mapa de Riesgos'!$Y$42="Baja",'Mapa de Riesgos'!$AA$42="Mayor"),CONCATENATE("R6C",'Mapa de Riesgos'!$O$42),"")</f>
        <v/>
      </c>
      <c r="AC41" s="51" t="str">
        <f>IF(AND('Mapa de Riesgos'!$Y$43="Baja",'Mapa de Riesgos'!$AA$43="Mayor"),CONCATENATE("R6C",'Mapa de Riesgos'!$O$43),"")</f>
        <v/>
      </c>
      <c r="AD41" s="51" t="str">
        <f>IF(AND('Mapa de Riesgos'!$Y$44="Baja",'Mapa de Riesgos'!$AA$44="Mayor"),CONCATENATE("R6C",'Mapa de Riesgos'!$O$44),"")</f>
        <v/>
      </c>
      <c r="AE41" s="51" t="str">
        <f>IF(AND('Mapa de Riesgos'!$Y$45="Baja",'Mapa de Riesgos'!$AA$45="Mayor"),CONCATENATE("R6C",'Mapa de Riesgos'!$O$45),"")</f>
        <v/>
      </c>
      <c r="AF41" s="51" t="str">
        <f>IF(AND('Mapa de Riesgos'!$Y$46="Baja",'Mapa de Riesgos'!$AA$46="Mayor"),CONCATENATE("R6C",'Mapa de Riesgos'!$O$46),"")</f>
        <v/>
      </c>
      <c r="AG41" s="52" t="str">
        <f>IF(AND('Mapa de Riesgos'!$Y$47="Baja",'Mapa de Riesgos'!$AA$47="Mayor"),CONCATENATE("R6C",'Mapa de Riesgos'!$O$47),"")</f>
        <v/>
      </c>
      <c r="AH41" s="53" t="str">
        <f>IF(AND('Mapa de Riesgos'!$Y$42="Baja",'Mapa de Riesgos'!$AA$42="Catastrófico"),CONCATENATE("R6C",'Mapa de Riesgos'!$O$42),"")</f>
        <v/>
      </c>
      <c r="AI41" s="54" t="str">
        <f>IF(AND('Mapa de Riesgos'!$Y$43="Baja",'Mapa de Riesgos'!$AA$43="Catastrófico"),CONCATENATE("R6C",'Mapa de Riesgos'!$O$43),"")</f>
        <v/>
      </c>
      <c r="AJ41" s="54" t="str">
        <f>IF(AND('Mapa de Riesgos'!$Y$44="Baja",'Mapa de Riesgos'!$AA$44="Catastrófico"),CONCATENATE("R6C",'Mapa de Riesgos'!$O$44),"")</f>
        <v/>
      </c>
      <c r="AK41" s="54" t="str">
        <f>IF(AND('Mapa de Riesgos'!$Y$45="Baja",'Mapa de Riesgos'!$AA$45="Catastrófico"),CONCATENATE("R6C",'Mapa de Riesgos'!$O$45),"")</f>
        <v/>
      </c>
      <c r="AL41" s="54" t="str">
        <f>IF(AND('Mapa de Riesgos'!$Y$46="Baja",'Mapa de Riesgos'!$AA$46="Catastrófico"),CONCATENATE("R6C",'Mapa de Riesgos'!$O$46),"")</f>
        <v/>
      </c>
      <c r="AM41" s="55" t="str">
        <f>IF(AND('Mapa de Riesgos'!$Y$47="Baja",'Mapa de Riesgos'!$AA$47="Catastrófico"),CONCATENATE("R6C",'Mapa de Riesgos'!$O$47),"")</f>
        <v/>
      </c>
      <c r="AN41" s="81"/>
      <c r="AO41" s="555"/>
      <c r="AP41" s="556"/>
      <c r="AQ41" s="556"/>
      <c r="AR41" s="556"/>
      <c r="AS41" s="556"/>
      <c r="AT41" s="557"/>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483"/>
      <c r="C42" s="483"/>
      <c r="D42" s="484"/>
      <c r="E42" s="524"/>
      <c r="F42" s="525"/>
      <c r="G42" s="525"/>
      <c r="H42" s="525"/>
      <c r="I42" s="525"/>
      <c r="J42" s="74" t="str">
        <f>IF(AND('Mapa de Riesgos'!$Y$48="Baja",'Mapa de Riesgos'!$AA$48="Leve"),CONCATENATE("R7C",'Mapa de Riesgos'!$O$48),"")</f>
        <v/>
      </c>
      <c r="K42" s="75" t="str">
        <f>IF(AND('Mapa de Riesgos'!$Y$49="Baja",'Mapa de Riesgos'!$AA$49="Leve"),CONCATENATE("R7C",'Mapa de Riesgos'!$O$49),"")</f>
        <v/>
      </c>
      <c r="L42" s="75" t="str">
        <f>IF(AND('Mapa de Riesgos'!$Y$50="Baja",'Mapa de Riesgos'!$AA$50="Leve"),CONCATENATE("R7C",'Mapa de Riesgos'!$O$50),"")</f>
        <v/>
      </c>
      <c r="M42" s="75" t="str">
        <f>IF(AND('Mapa de Riesgos'!$Y$51="Baja",'Mapa de Riesgos'!$AA$51="Leve"),CONCATENATE("R7C",'Mapa de Riesgos'!$O$51),"")</f>
        <v/>
      </c>
      <c r="N42" s="75" t="str">
        <f>IF(AND('Mapa de Riesgos'!$Y$52="Baja",'Mapa de Riesgos'!$AA$52="Leve"),CONCATENATE("R7C",'Mapa de Riesgos'!$O$52),"")</f>
        <v/>
      </c>
      <c r="O42" s="76" t="str">
        <f>IF(AND('Mapa de Riesgos'!$Y$53="Baja",'Mapa de Riesgos'!$AA$53="Leve"),CONCATENATE("R7C",'Mapa de Riesgos'!$O$53),"")</f>
        <v/>
      </c>
      <c r="P42" s="65" t="str">
        <f>IF(AND('Mapa de Riesgos'!$Y$48="Baja",'Mapa de Riesgos'!$AA$48="Menor"),CONCATENATE("R7C",'Mapa de Riesgos'!$O$48),"")</f>
        <v/>
      </c>
      <c r="Q42" s="66" t="str">
        <f>IF(AND('Mapa de Riesgos'!$Y$49="Baja",'Mapa de Riesgos'!$AA$49="Menor"),CONCATENATE("R7C",'Mapa de Riesgos'!$O$49),"")</f>
        <v/>
      </c>
      <c r="R42" s="66" t="str">
        <f>IF(AND('Mapa de Riesgos'!$Y$50="Baja",'Mapa de Riesgos'!$AA$50="Menor"),CONCATENATE("R7C",'Mapa de Riesgos'!$O$50),"")</f>
        <v/>
      </c>
      <c r="S42" s="66" t="str">
        <f>IF(AND('Mapa de Riesgos'!$Y$51="Baja",'Mapa de Riesgos'!$AA$51="Menor"),CONCATENATE("R7C",'Mapa de Riesgos'!$O$51),"")</f>
        <v/>
      </c>
      <c r="T42" s="66" t="str">
        <f>IF(AND('Mapa de Riesgos'!$Y$52="Baja",'Mapa de Riesgos'!$AA$52="Menor"),CONCATENATE("R7C",'Mapa de Riesgos'!$O$52),"")</f>
        <v/>
      </c>
      <c r="U42" s="67" t="str">
        <f>IF(AND('Mapa de Riesgos'!$Y$53="Baja",'Mapa de Riesgos'!$AA$53="Menor"),CONCATENATE("R7C",'Mapa de Riesgos'!$O$53),"")</f>
        <v/>
      </c>
      <c r="V42" s="65" t="str">
        <f>IF(AND('Mapa de Riesgos'!$Y$48="Baja",'Mapa de Riesgos'!$AA$48="Moderado"),CONCATENATE("R7C",'Mapa de Riesgos'!$O$48),"")</f>
        <v/>
      </c>
      <c r="W42" s="66" t="str">
        <f>IF(AND('Mapa de Riesgos'!$Y$49="Baja",'Mapa de Riesgos'!$AA$49="Moderado"),CONCATENATE("R7C",'Mapa de Riesgos'!$O$49),"")</f>
        <v/>
      </c>
      <c r="X42" s="66" t="str">
        <f>IF(AND('Mapa de Riesgos'!$Y$50="Baja",'Mapa de Riesgos'!$AA$50="Moderado"),CONCATENATE("R7C",'Mapa de Riesgos'!$O$50),"")</f>
        <v/>
      </c>
      <c r="Y42" s="66" t="str">
        <f>IF(AND('Mapa de Riesgos'!$Y$51="Baja",'Mapa de Riesgos'!$AA$51="Moderado"),CONCATENATE("R7C",'Mapa de Riesgos'!$O$51),"")</f>
        <v/>
      </c>
      <c r="Z42" s="66" t="str">
        <f>IF(AND('Mapa de Riesgos'!$Y$52="Baja",'Mapa de Riesgos'!$AA$52="Moderado"),CONCATENATE("R7C",'Mapa de Riesgos'!$O$52),"")</f>
        <v/>
      </c>
      <c r="AA42" s="67" t="str">
        <f>IF(AND('Mapa de Riesgos'!$Y$53="Baja",'Mapa de Riesgos'!$AA$53="Moderado"),CONCATENATE("R7C",'Mapa de Riesgos'!$O$53),"")</f>
        <v/>
      </c>
      <c r="AB42" s="50" t="str">
        <f>IF(AND('Mapa de Riesgos'!$Y$48="Baja",'Mapa de Riesgos'!$AA$48="Mayor"),CONCATENATE("R7C",'Mapa de Riesgos'!$O$48),"")</f>
        <v/>
      </c>
      <c r="AC42" s="51" t="str">
        <f>IF(AND('Mapa de Riesgos'!$Y$49="Baja",'Mapa de Riesgos'!$AA$49="Mayor"),CONCATENATE("R7C",'Mapa de Riesgos'!$O$49),"")</f>
        <v/>
      </c>
      <c r="AD42" s="51" t="str">
        <f>IF(AND('Mapa de Riesgos'!$Y$50="Baja",'Mapa de Riesgos'!$AA$50="Mayor"),CONCATENATE("R7C",'Mapa de Riesgos'!$O$50),"")</f>
        <v/>
      </c>
      <c r="AE42" s="51" t="str">
        <f>IF(AND('Mapa de Riesgos'!$Y$51="Baja",'Mapa de Riesgos'!$AA$51="Mayor"),CONCATENATE("R7C",'Mapa de Riesgos'!$O$51),"")</f>
        <v/>
      </c>
      <c r="AF42" s="51" t="str">
        <f>IF(AND('Mapa de Riesgos'!$Y$52="Baja",'Mapa de Riesgos'!$AA$52="Mayor"),CONCATENATE("R7C",'Mapa de Riesgos'!$O$52),"")</f>
        <v/>
      </c>
      <c r="AG42" s="52" t="str">
        <f>IF(AND('Mapa de Riesgos'!$Y$53="Baja",'Mapa de Riesgos'!$AA$53="Mayor"),CONCATENATE("R7C",'Mapa de Riesgos'!$O$53),"")</f>
        <v/>
      </c>
      <c r="AH42" s="53" t="str">
        <f>IF(AND('Mapa de Riesgos'!$Y$48="Baja",'Mapa de Riesgos'!$AA$48="Catastrófico"),CONCATENATE("R7C",'Mapa de Riesgos'!$O$48),"")</f>
        <v/>
      </c>
      <c r="AI42" s="54" t="str">
        <f>IF(AND('Mapa de Riesgos'!$Y$49="Baja",'Mapa de Riesgos'!$AA$49="Catastrófico"),CONCATENATE("R7C",'Mapa de Riesgos'!$O$49),"")</f>
        <v/>
      </c>
      <c r="AJ42" s="54" t="str">
        <f>IF(AND('Mapa de Riesgos'!$Y$50="Baja",'Mapa de Riesgos'!$AA$50="Catastrófico"),CONCATENATE("R7C",'Mapa de Riesgos'!$O$50),"")</f>
        <v/>
      </c>
      <c r="AK42" s="54" t="str">
        <f>IF(AND('Mapa de Riesgos'!$Y$51="Baja",'Mapa de Riesgos'!$AA$51="Catastrófico"),CONCATENATE("R7C",'Mapa de Riesgos'!$O$51),"")</f>
        <v/>
      </c>
      <c r="AL42" s="54" t="str">
        <f>IF(AND('Mapa de Riesgos'!$Y$52="Baja",'Mapa de Riesgos'!$AA$52="Catastrófico"),CONCATENATE("R7C",'Mapa de Riesgos'!$O$52),"")</f>
        <v/>
      </c>
      <c r="AM42" s="55" t="str">
        <f>IF(AND('Mapa de Riesgos'!$Y$53="Baja",'Mapa de Riesgos'!$AA$53="Catastrófico"),CONCATENATE("R7C",'Mapa de Riesgos'!$O$53),"")</f>
        <v/>
      </c>
      <c r="AN42" s="81"/>
      <c r="AO42" s="555"/>
      <c r="AP42" s="556"/>
      <c r="AQ42" s="556"/>
      <c r="AR42" s="556"/>
      <c r="AS42" s="556"/>
      <c r="AT42" s="557"/>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483"/>
      <c r="C43" s="483"/>
      <c r="D43" s="484"/>
      <c r="E43" s="524"/>
      <c r="F43" s="525"/>
      <c r="G43" s="525"/>
      <c r="H43" s="525"/>
      <c r="I43" s="525"/>
      <c r="J43" s="74" t="str">
        <f>IF(AND('Mapa de Riesgos'!$Y$54="Baja",'Mapa de Riesgos'!$AA$54="Leve"),CONCATENATE("R8C",'Mapa de Riesgos'!$O$54),"")</f>
        <v/>
      </c>
      <c r="K43" s="75" t="str">
        <f>IF(AND('Mapa de Riesgos'!$Y$55="Baja",'Mapa de Riesgos'!$AA$55="Leve"),CONCATENATE("R8C",'Mapa de Riesgos'!$O$55),"")</f>
        <v/>
      </c>
      <c r="L43" s="75" t="str">
        <f>IF(AND('Mapa de Riesgos'!$Y$56="Baja",'Mapa de Riesgos'!$AA$56="Leve"),CONCATENATE("R8C",'Mapa de Riesgos'!$O$56),"")</f>
        <v/>
      </c>
      <c r="M43" s="75" t="str">
        <f>IF(AND('Mapa de Riesgos'!$Y$57="Baja",'Mapa de Riesgos'!$AA$57="Leve"),CONCATENATE("R8C",'Mapa de Riesgos'!$O$57),"")</f>
        <v/>
      </c>
      <c r="N43" s="75" t="str">
        <f>IF(AND('Mapa de Riesgos'!$Y$58="Baja",'Mapa de Riesgos'!$AA$58="Leve"),CONCATENATE("R8C",'Mapa de Riesgos'!$O$58),"")</f>
        <v/>
      </c>
      <c r="O43" s="76" t="str">
        <f>IF(AND('Mapa de Riesgos'!$Y$59="Baja",'Mapa de Riesgos'!$AA$59="Leve"),CONCATENATE("R8C",'Mapa de Riesgos'!$O$59),"")</f>
        <v/>
      </c>
      <c r="P43" s="65" t="str">
        <f>IF(AND('Mapa de Riesgos'!$Y$54="Baja",'Mapa de Riesgos'!$AA$54="Menor"),CONCATENATE("R8C",'Mapa de Riesgos'!$O$54),"")</f>
        <v/>
      </c>
      <c r="Q43" s="66" t="str">
        <f>IF(AND('Mapa de Riesgos'!$Y$55="Baja",'Mapa de Riesgos'!$AA$55="Menor"),CONCATENATE("R8C",'Mapa de Riesgos'!$O$55),"")</f>
        <v/>
      </c>
      <c r="R43" s="66" t="str">
        <f>IF(AND('Mapa de Riesgos'!$Y$56="Baja",'Mapa de Riesgos'!$AA$56="Menor"),CONCATENATE("R8C",'Mapa de Riesgos'!$O$56),"")</f>
        <v/>
      </c>
      <c r="S43" s="66" t="str">
        <f>IF(AND('Mapa de Riesgos'!$Y$57="Baja",'Mapa de Riesgos'!$AA$57="Menor"),CONCATENATE("R8C",'Mapa de Riesgos'!$O$57),"")</f>
        <v/>
      </c>
      <c r="T43" s="66" t="str">
        <f>IF(AND('Mapa de Riesgos'!$Y$58="Baja",'Mapa de Riesgos'!$AA$58="Menor"),CONCATENATE("R8C",'Mapa de Riesgos'!$O$58),"")</f>
        <v/>
      </c>
      <c r="U43" s="67" t="str">
        <f>IF(AND('Mapa de Riesgos'!$Y$59="Baja",'Mapa de Riesgos'!$AA$59="Menor"),CONCATENATE("R8C",'Mapa de Riesgos'!$O$59),"")</f>
        <v/>
      </c>
      <c r="V43" s="65" t="str">
        <f>IF(AND('Mapa de Riesgos'!$Y$54="Baja",'Mapa de Riesgos'!$AA$54="Moderado"),CONCATENATE("R8C",'Mapa de Riesgos'!$O$54),"")</f>
        <v/>
      </c>
      <c r="W43" s="66" t="str">
        <f>IF(AND('Mapa de Riesgos'!$Y$55="Baja",'Mapa de Riesgos'!$AA$55="Moderado"),CONCATENATE("R8C",'Mapa de Riesgos'!$O$55),"")</f>
        <v/>
      </c>
      <c r="X43" s="66" t="str">
        <f>IF(AND('Mapa de Riesgos'!$Y$56="Baja",'Mapa de Riesgos'!$AA$56="Moderado"),CONCATENATE("R8C",'Mapa de Riesgos'!$O$56),"")</f>
        <v/>
      </c>
      <c r="Y43" s="66" t="str">
        <f>IF(AND('Mapa de Riesgos'!$Y$57="Baja",'Mapa de Riesgos'!$AA$57="Moderado"),CONCATENATE("R8C",'Mapa de Riesgos'!$O$57),"")</f>
        <v/>
      </c>
      <c r="Z43" s="66" t="str">
        <f>IF(AND('Mapa de Riesgos'!$Y$58="Baja",'Mapa de Riesgos'!$AA$58="Moderado"),CONCATENATE("R8C",'Mapa de Riesgos'!$O$58),"")</f>
        <v/>
      </c>
      <c r="AA43" s="67" t="str">
        <f>IF(AND('Mapa de Riesgos'!$Y$59="Baja",'Mapa de Riesgos'!$AA$59="Moderado"),CONCATENATE("R8C",'Mapa de Riesgos'!$O$59),"")</f>
        <v/>
      </c>
      <c r="AB43" s="50" t="str">
        <f>IF(AND('Mapa de Riesgos'!$Y$54="Baja",'Mapa de Riesgos'!$AA$54="Mayor"),CONCATENATE("R8C",'Mapa de Riesgos'!$O$54),"")</f>
        <v/>
      </c>
      <c r="AC43" s="51" t="str">
        <f>IF(AND('Mapa de Riesgos'!$Y$55="Baja",'Mapa de Riesgos'!$AA$55="Mayor"),CONCATENATE("R8C",'Mapa de Riesgos'!$O$55),"")</f>
        <v/>
      </c>
      <c r="AD43" s="51" t="str">
        <f>IF(AND('Mapa de Riesgos'!$Y$56="Baja",'Mapa de Riesgos'!$AA$56="Mayor"),CONCATENATE("R8C",'Mapa de Riesgos'!$O$56),"")</f>
        <v/>
      </c>
      <c r="AE43" s="51" t="str">
        <f>IF(AND('Mapa de Riesgos'!$Y$57="Baja",'Mapa de Riesgos'!$AA$57="Mayor"),CONCATENATE("R8C",'Mapa de Riesgos'!$O$57),"")</f>
        <v/>
      </c>
      <c r="AF43" s="51" t="str">
        <f>IF(AND('Mapa de Riesgos'!$Y$58="Baja",'Mapa de Riesgos'!$AA$58="Mayor"),CONCATENATE("R8C",'Mapa de Riesgos'!$O$58),"")</f>
        <v/>
      </c>
      <c r="AG43" s="52" t="str">
        <f>IF(AND('Mapa de Riesgos'!$Y$59="Baja",'Mapa de Riesgos'!$AA$59="Mayor"),CONCATENATE("R8C",'Mapa de Riesgos'!$O$59),"")</f>
        <v/>
      </c>
      <c r="AH43" s="53" t="str">
        <f>IF(AND('Mapa de Riesgos'!$Y$54="Baja",'Mapa de Riesgos'!$AA$54="Catastrófico"),CONCATENATE("R8C",'Mapa de Riesgos'!$O$54),"")</f>
        <v/>
      </c>
      <c r="AI43" s="54" t="str">
        <f>IF(AND('Mapa de Riesgos'!$Y$55="Baja",'Mapa de Riesgos'!$AA$55="Catastrófico"),CONCATENATE("R8C",'Mapa de Riesgos'!$O$55),"")</f>
        <v/>
      </c>
      <c r="AJ43" s="54" t="str">
        <f>IF(AND('Mapa de Riesgos'!$Y$56="Baja",'Mapa de Riesgos'!$AA$56="Catastrófico"),CONCATENATE("R8C",'Mapa de Riesgos'!$O$56),"")</f>
        <v/>
      </c>
      <c r="AK43" s="54" t="str">
        <f>IF(AND('Mapa de Riesgos'!$Y$57="Baja",'Mapa de Riesgos'!$AA$57="Catastrófico"),CONCATENATE("R8C",'Mapa de Riesgos'!$O$57),"")</f>
        <v/>
      </c>
      <c r="AL43" s="54" t="str">
        <f>IF(AND('Mapa de Riesgos'!$Y$58="Baja",'Mapa de Riesgos'!$AA$58="Catastrófico"),CONCATENATE("R8C",'Mapa de Riesgos'!$O$58),"")</f>
        <v/>
      </c>
      <c r="AM43" s="55" t="str">
        <f>IF(AND('Mapa de Riesgos'!$Y$59="Baja",'Mapa de Riesgos'!$AA$59="Catastrófico"),CONCATENATE("R8C",'Mapa de Riesgos'!$O$59),"")</f>
        <v/>
      </c>
      <c r="AN43" s="81"/>
      <c r="AO43" s="555"/>
      <c r="AP43" s="556"/>
      <c r="AQ43" s="556"/>
      <c r="AR43" s="556"/>
      <c r="AS43" s="556"/>
      <c r="AT43" s="557"/>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483"/>
      <c r="C44" s="483"/>
      <c r="D44" s="484"/>
      <c r="E44" s="524"/>
      <c r="F44" s="525"/>
      <c r="G44" s="525"/>
      <c r="H44" s="525"/>
      <c r="I44" s="525"/>
      <c r="J44" s="74" t="str">
        <f>IF(AND('Mapa de Riesgos'!$Y$60="Baja",'Mapa de Riesgos'!$AA$60="Leve"),CONCATENATE("R9C",'Mapa de Riesgos'!$O$60),"")</f>
        <v/>
      </c>
      <c r="K44" s="75" t="str">
        <f>IF(AND('Mapa de Riesgos'!$Y$61="Baja",'Mapa de Riesgos'!$AA$61="Leve"),CONCATENATE("R9C",'Mapa de Riesgos'!$O$61),"")</f>
        <v/>
      </c>
      <c r="L44" s="75" t="str">
        <f>IF(AND('Mapa de Riesgos'!$Y$62="Baja",'Mapa de Riesgos'!$AA$62="Leve"),CONCATENATE("R9C",'Mapa de Riesgos'!$O$62),"")</f>
        <v/>
      </c>
      <c r="M44" s="75" t="str">
        <f>IF(AND('Mapa de Riesgos'!$Y$63="Baja",'Mapa de Riesgos'!$AA$63="Leve"),CONCATENATE("R9C",'Mapa de Riesgos'!$O$63),"")</f>
        <v/>
      </c>
      <c r="N44" s="75" t="str">
        <f>IF(AND('Mapa de Riesgos'!$Y$64="Baja",'Mapa de Riesgos'!$AA$64="Leve"),CONCATENATE("R9C",'Mapa de Riesgos'!$O$64),"")</f>
        <v/>
      </c>
      <c r="O44" s="76" t="str">
        <f>IF(AND('Mapa de Riesgos'!$Y$65="Baja",'Mapa de Riesgos'!$AA$65="Leve"),CONCATENATE("R9C",'Mapa de Riesgos'!$O$65),"")</f>
        <v/>
      </c>
      <c r="P44" s="65" t="str">
        <f>IF(AND('Mapa de Riesgos'!$Y$60="Baja",'Mapa de Riesgos'!$AA$60="Menor"),CONCATENATE("R9C",'Mapa de Riesgos'!$O$60),"")</f>
        <v/>
      </c>
      <c r="Q44" s="66" t="str">
        <f>IF(AND('Mapa de Riesgos'!$Y$61="Baja",'Mapa de Riesgos'!$AA$61="Menor"),CONCATENATE("R9C",'Mapa de Riesgos'!$O$61),"")</f>
        <v/>
      </c>
      <c r="R44" s="66" t="str">
        <f>IF(AND('Mapa de Riesgos'!$Y$62="Baja",'Mapa de Riesgos'!$AA$62="Menor"),CONCATENATE("R9C",'Mapa de Riesgos'!$O$62),"")</f>
        <v/>
      </c>
      <c r="S44" s="66" t="str">
        <f>IF(AND('Mapa de Riesgos'!$Y$63="Baja",'Mapa de Riesgos'!$AA$63="Menor"),CONCATENATE("R9C",'Mapa de Riesgos'!$O$63),"")</f>
        <v/>
      </c>
      <c r="T44" s="66" t="str">
        <f>IF(AND('Mapa de Riesgos'!$Y$64="Baja",'Mapa de Riesgos'!$AA$64="Menor"),CONCATENATE("R9C",'Mapa de Riesgos'!$O$64),"")</f>
        <v/>
      </c>
      <c r="U44" s="67" t="str">
        <f>IF(AND('Mapa de Riesgos'!$Y$65="Baja",'Mapa de Riesgos'!$AA$65="Menor"),CONCATENATE("R9C",'Mapa de Riesgos'!$O$65),"")</f>
        <v/>
      </c>
      <c r="V44" s="65" t="str">
        <f>IF(AND('Mapa de Riesgos'!$Y$60="Baja",'Mapa de Riesgos'!$AA$60="Moderado"),CONCATENATE("R9C",'Mapa de Riesgos'!$O$60),"")</f>
        <v/>
      </c>
      <c r="W44" s="66" t="str">
        <f>IF(AND('Mapa de Riesgos'!$Y$61="Baja",'Mapa de Riesgos'!$AA$61="Moderado"),CONCATENATE("R9C",'Mapa de Riesgos'!$O$61),"")</f>
        <v/>
      </c>
      <c r="X44" s="66" t="str">
        <f>IF(AND('Mapa de Riesgos'!$Y$62="Baja",'Mapa de Riesgos'!$AA$62="Moderado"),CONCATENATE("R9C",'Mapa de Riesgos'!$O$62),"")</f>
        <v/>
      </c>
      <c r="Y44" s="66" t="str">
        <f>IF(AND('Mapa de Riesgos'!$Y$63="Baja",'Mapa de Riesgos'!$AA$63="Moderado"),CONCATENATE("R9C",'Mapa de Riesgos'!$O$63),"")</f>
        <v/>
      </c>
      <c r="Z44" s="66" t="str">
        <f>IF(AND('Mapa de Riesgos'!$Y$64="Baja",'Mapa de Riesgos'!$AA$64="Moderado"),CONCATENATE("R9C",'Mapa de Riesgos'!$O$64),"")</f>
        <v/>
      </c>
      <c r="AA44" s="67" t="str">
        <f>IF(AND('Mapa de Riesgos'!$Y$65="Baja",'Mapa de Riesgos'!$AA$65="Moderado"),CONCATENATE("R9C",'Mapa de Riesgos'!$O$65),"")</f>
        <v/>
      </c>
      <c r="AB44" s="50" t="str">
        <f>IF(AND('Mapa de Riesgos'!$Y$60="Baja",'Mapa de Riesgos'!$AA$60="Mayor"),CONCATENATE("R9C",'Mapa de Riesgos'!$O$60),"")</f>
        <v/>
      </c>
      <c r="AC44" s="51" t="str">
        <f>IF(AND('Mapa de Riesgos'!$Y$61="Baja",'Mapa de Riesgos'!$AA$61="Mayor"),CONCATENATE("R9C",'Mapa de Riesgos'!$O$61),"")</f>
        <v/>
      </c>
      <c r="AD44" s="51" t="str">
        <f>IF(AND('Mapa de Riesgos'!$Y$62="Baja",'Mapa de Riesgos'!$AA$62="Mayor"),CONCATENATE("R9C",'Mapa de Riesgos'!$O$62),"")</f>
        <v/>
      </c>
      <c r="AE44" s="51" t="str">
        <f>IF(AND('Mapa de Riesgos'!$Y$63="Baja",'Mapa de Riesgos'!$AA$63="Mayor"),CONCATENATE("R9C",'Mapa de Riesgos'!$O$63),"")</f>
        <v/>
      </c>
      <c r="AF44" s="51" t="str">
        <f>IF(AND('Mapa de Riesgos'!$Y$64="Baja",'Mapa de Riesgos'!$AA$64="Mayor"),CONCATENATE("R9C",'Mapa de Riesgos'!$O$64),"")</f>
        <v/>
      </c>
      <c r="AG44" s="52" t="str">
        <f>IF(AND('Mapa de Riesgos'!$Y$65="Baja",'Mapa de Riesgos'!$AA$65="Mayor"),CONCATENATE("R9C",'Mapa de Riesgos'!$O$65),"")</f>
        <v/>
      </c>
      <c r="AH44" s="53" t="str">
        <f>IF(AND('Mapa de Riesgos'!$Y$60="Baja",'Mapa de Riesgos'!$AA$60="Catastrófico"),CONCATENATE("R9C",'Mapa de Riesgos'!$O$60),"")</f>
        <v/>
      </c>
      <c r="AI44" s="54" t="str">
        <f>IF(AND('Mapa de Riesgos'!$Y$61="Baja",'Mapa de Riesgos'!$AA$61="Catastrófico"),CONCATENATE("R9C",'Mapa de Riesgos'!$O$61),"")</f>
        <v/>
      </c>
      <c r="AJ44" s="54" t="str">
        <f>IF(AND('Mapa de Riesgos'!$Y$62="Baja",'Mapa de Riesgos'!$AA$62="Catastrófico"),CONCATENATE("R9C",'Mapa de Riesgos'!$O$62),"")</f>
        <v/>
      </c>
      <c r="AK44" s="54" t="str">
        <f>IF(AND('Mapa de Riesgos'!$Y$63="Baja",'Mapa de Riesgos'!$AA$63="Catastrófico"),CONCATENATE("R9C",'Mapa de Riesgos'!$O$63),"")</f>
        <v/>
      </c>
      <c r="AL44" s="54" t="str">
        <f>IF(AND('Mapa de Riesgos'!$Y$64="Baja",'Mapa de Riesgos'!$AA$64="Catastrófico"),CONCATENATE("R9C",'Mapa de Riesgos'!$O$64),"")</f>
        <v/>
      </c>
      <c r="AM44" s="55" t="str">
        <f>IF(AND('Mapa de Riesgos'!$Y$65="Baja",'Mapa de Riesgos'!$AA$65="Catastrófico"),CONCATENATE("R9C",'Mapa de Riesgos'!$O$65),"")</f>
        <v/>
      </c>
      <c r="AN44" s="81"/>
      <c r="AO44" s="555"/>
      <c r="AP44" s="556"/>
      <c r="AQ44" s="556"/>
      <c r="AR44" s="556"/>
      <c r="AS44" s="556"/>
      <c r="AT44" s="557"/>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483"/>
      <c r="C45" s="483"/>
      <c r="D45" s="484"/>
      <c r="E45" s="527"/>
      <c r="F45" s="528"/>
      <c r="G45" s="528"/>
      <c r="H45" s="528"/>
      <c r="I45" s="528"/>
      <c r="J45" s="77" t="str">
        <f>IF(AND('Mapa de Riesgos'!$Y$66="Baja",'Mapa de Riesgos'!$AA$66="Leve"),CONCATENATE("R10C",'Mapa de Riesgos'!$O$66),"")</f>
        <v/>
      </c>
      <c r="K45" s="78" t="str">
        <f>IF(AND('Mapa de Riesgos'!$Y$67="Baja",'Mapa de Riesgos'!$AA$67="Leve"),CONCATENATE("R10C",'Mapa de Riesgos'!$O$67),"")</f>
        <v/>
      </c>
      <c r="L45" s="78" t="str">
        <f>IF(AND('Mapa de Riesgos'!$Y$68="Baja",'Mapa de Riesgos'!$AA$68="Leve"),CONCATENATE("R10C",'Mapa de Riesgos'!$O$68),"")</f>
        <v/>
      </c>
      <c r="M45" s="78" t="str">
        <f>IF(AND('Mapa de Riesgos'!$Y$69="Baja",'Mapa de Riesgos'!$AA$69="Leve"),CONCATENATE("R10C",'Mapa de Riesgos'!$O$69),"")</f>
        <v/>
      </c>
      <c r="N45" s="78" t="str">
        <f>IF(AND('Mapa de Riesgos'!$Y$70="Baja",'Mapa de Riesgos'!$AA$70="Leve"),CONCATENATE("R10C",'Mapa de Riesgos'!$O$70),"")</f>
        <v/>
      </c>
      <c r="O45" s="79" t="str">
        <f>IF(AND('Mapa de Riesgos'!$Y$71="Baja",'Mapa de Riesgos'!$AA$71="Leve"),CONCATENATE("R10C",'Mapa de Riesgos'!$O$71),"")</f>
        <v/>
      </c>
      <c r="P45" s="65" t="str">
        <f>IF(AND('Mapa de Riesgos'!$Y$66="Baja",'Mapa de Riesgos'!$AA$66="Menor"),CONCATENATE("R10C",'Mapa de Riesgos'!$O$66),"")</f>
        <v/>
      </c>
      <c r="Q45" s="66" t="str">
        <f>IF(AND('Mapa de Riesgos'!$Y$67="Baja",'Mapa de Riesgos'!$AA$67="Menor"),CONCATENATE("R10C",'Mapa de Riesgos'!$O$67),"")</f>
        <v/>
      </c>
      <c r="R45" s="66" t="str">
        <f>IF(AND('Mapa de Riesgos'!$Y$68="Baja",'Mapa de Riesgos'!$AA$68="Menor"),CONCATENATE("R10C",'Mapa de Riesgos'!$O$68),"")</f>
        <v/>
      </c>
      <c r="S45" s="66" t="str">
        <f>IF(AND('Mapa de Riesgos'!$Y$69="Baja",'Mapa de Riesgos'!$AA$69="Menor"),CONCATENATE("R10C",'Mapa de Riesgos'!$O$69),"")</f>
        <v/>
      </c>
      <c r="T45" s="66" t="str">
        <f>IF(AND('Mapa de Riesgos'!$Y$70="Baja",'Mapa de Riesgos'!$AA$70="Menor"),CONCATENATE("R10C",'Mapa de Riesgos'!$O$70),"")</f>
        <v/>
      </c>
      <c r="U45" s="67" t="str">
        <f>IF(AND('Mapa de Riesgos'!$Y$71="Baja",'Mapa de Riesgos'!$AA$71="Menor"),CONCATENATE("R10C",'Mapa de Riesgos'!$O$71),"")</f>
        <v/>
      </c>
      <c r="V45" s="68" t="str">
        <f>IF(AND('Mapa de Riesgos'!$Y$66="Baja",'Mapa de Riesgos'!$AA$66="Moderado"),CONCATENATE("R10C",'Mapa de Riesgos'!$O$66),"")</f>
        <v/>
      </c>
      <c r="W45" s="69" t="str">
        <f>IF(AND('Mapa de Riesgos'!$Y$67="Baja",'Mapa de Riesgos'!$AA$67="Moderado"),CONCATENATE("R10C",'Mapa de Riesgos'!$O$67),"")</f>
        <v/>
      </c>
      <c r="X45" s="69" t="str">
        <f>IF(AND('Mapa de Riesgos'!$Y$68="Baja",'Mapa de Riesgos'!$AA$68="Moderado"),CONCATENATE("R10C",'Mapa de Riesgos'!$O$68),"")</f>
        <v/>
      </c>
      <c r="Y45" s="69" t="str">
        <f>IF(AND('Mapa de Riesgos'!$Y$69="Baja",'Mapa de Riesgos'!$AA$69="Moderado"),CONCATENATE("R10C",'Mapa de Riesgos'!$O$69),"")</f>
        <v/>
      </c>
      <c r="Z45" s="69" t="str">
        <f>IF(AND('Mapa de Riesgos'!$Y$70="Baja",'Mapa de Riesgos'!$AA$70="Moderado"),CONCATENATE("R10C",'Mapa de Riesgos'!$O$70),"")</f>
        <v/>
      </c>
      <c r="AA45" s="70" t="str">
        <f>IF(AND('Mapa de Riesgos'!$Y$71="Baja",'Mapa de Riesgos'!$AA$71="Moderado"),CONCATENATE("R10C",'Mapa de Riesgos'!$O$71),"")</f>
        <v/>
      </c>
      <c r="AB45" s="56" t="str">
        <f>IF(AND('Mapa de Riesgos'!$Y$66="Baja",'Mapa de Riesgos'!$AA$66="Mayor"),CONCATENATE("R10C",'Mapa de Riesgos'!$O$66),"")</f>
        <v/>
      </c>
      <c r="AC45" s="57" t="str">
        <f>IF(AND('Mapa de Riesgos'!$Y$67="Baja",'Mapa de Riesgos'!$AA$67="Mayor"),CONCATENATE("R10C",'Mapa de Riesgos'!$O$67),"")</f>
        <v/>
      </c>
      <c r="AD45" s="57" t="str">
        <f>IF(AND('Mapa de Riesgos'!$Y$68="Baja",'Mapa de Riesgos'!$AA$68="Mayor"),CONCATENATE("R10C",'Mapa de Riesgos'!$O$68),"")</f>
        <v/>
      </c>
      <c r="AE45" s="57" t="str">
        <f>IF(AND('Mapa de Riesgos'!$Y$69="Baja",'Mapa de Riesgos'!$AA$69="Mayor"),CONCATENATE("R10C",'Mapa de Riesgos'!$O$69),"")</f>
        <v/>
      </c>
      <c r="AF45" s="57" t="str">
        <f>IF(AND('Mapa de Riesgos'!$Y$70="Baja",'Mapa de Riesgos'!$AA$70="Mayor"),CONCATENATE("R10C",'Mapa de Riesgos'!$O$70),"")</f>
        <v/>
      </c>
      <c r="AG45" s="58" t="str">
        <f>IF(AND('Mapa de Riesgos'!$Y$71="Baja",'Mapa de Riesgos'!$AA$71="Mayor"),CONCATENATE("R10C",'Mapa de Riesgos'!$O$71),"")</f>
        <v/>
      </c>
      <c r="AH45" s="59" t="str">
        <f>IF(AND('Mapa de Riesgos'!$Y$66="Baja",'Mapa de Riesgos'!$AA$66="Catastrófico"),CONCATENATE("R10C",'Mapa de Riesgos'!$O$66),"")</f>
        <v/>
      </c>
      <c r="AI45" s="60" t="str">
        <f>IF(AND('Mapa de Riesgos'!$Y$67="Baja",'Mapa de Riesgos'!$AA$67="Catastrófico"),CONCATENATE("R10C",'Mapa de Riesgos'!$O$67),"")</f>
        <v/>
      </c>
      <c r="AJ45" s="60" t="str">
        <f>IF(AND('Mapa de Riesgos'!$Y$68="Baja",'Mapa de Riesgos'!$AA$68="Catastrófico"),CONCATENATE("R10C",'Mapa de Riesgos'!$O$68),"")</f>
        <v/>
      </c>
      <c r="AK45" s="60" t="str">
        <f>IF(AND('Mapa de Riesgos'!$Y$69="Baja",'Mapa de Riesgos'!$AA$69="Catastrófico"),CONCATENATE("R10C",'Mapa de Riesgos'!$O$69),"")</f>
        <v/>
      </c>
      <c r="AL45" s="60" t="str">
        <f>IF(AND('Mapa de Riesgos'!$Y$70="Baja",'Mapa de Riesgos'!$AA$70="Catastrófico"),CONCATENATE("R10C",'Mapa de Riesgos'!$O$70),"")</f>
        <v/>
      </c>
      <c r="AM45" s="61" t="str">
        <f>IF(AND('Mapa de Riesgos'!$Y$71="Baja",'Mapa de Riesgos'!$AA$71="Catastrófico"),CONCATENATE("R10C",'Mapa de Riesgos'!$O$71),"")</f>
        <v/>
      </c>
      <c r="AN45" s="81"/>
      <c r="AO45" s="558"/>
      <c r="AP45" s="559"/>
      <c r="AQ45" s="559"/>
      <c r="AR45" s="559"/>
      <c r="AS45" s="559"/>
      <c r="AT45" s="560"/>
    </row>
    <row r="46" spans="1:80" ht="46.5" customHeight="1" x14ac:dyDescent="0.35">
      <c r="A46" s="81"/>
      <c r="B46" s="483"/>
      <c r="C46" s="483"/>
      <c r="D46" s="484"/>
      <c r="E46" s="521" t="s">
        <v>200</v>
      </c>
      <c r="F46" s="522"/>
      <c r="G46" s="522"/>
      <c r="H46" s="522"/>
      <c r="I46" s="523"/>
      <c r="J46" s="71" t="str">
        <f>IF(AND('Mapa de Riesgos'!$Y$12="Muy Baja",'Mapa de Riesgos'!$AA$12="Leve"),CONCATENATE("R1C",'Mapa de Riesgos'!$O$12),"")</f>
        <v/>
      </c>
      <c r="K46" s="72" t="str">
        <f>IF(AND('Mapa de Riesgos'!$Y$13="Muy Baja",'Mapa de Riesgos'!$AA$13="Leve"),CONCATENATE("R1C",'Mapa de Riesgos'!$O$13),"")</f>
        <v/>
      </c>
      <c r="L46" s="72" t="str">
        <f>IF(AND('Mapa de Riesgos'!$Y$14="Muy Baja",'Mapa de Riesgos'!$AA$14="Leve"),CONCATENATE("R1C",'Mapa de Riesgos'!$O$14),"")</f>
        <v/>
      </c>
      <c r="M46" s="72" t="str">
        <f>IF(AND('Mapa de Riesgos'!$Y$15="Muy Baja",'Mapa de Riesgos'!$AA$15="Leve"),CONCATENATE("R1C",'Mapa de Riesgos'!$O$15),"")</f>
        <v/>
      </c>
      <c r="N46" s="72" t="str">
        <f>IF(AND('Mapa de Riesgos'!$Y$16="Muy Baja",'Mapa de Riesgos'!$AA$16="Leve"),CONCATENATE("R1C",'Mapa de Riesgos'!$O$16),"")</f>
        <v/>
      </c>
      <c r="O46" s="73" t="str">
        <f>IF(AND('Mapa de Riesgos'!$Y$17="Muy Baja",'Mapa de Riesgos'!$AA$17="Leve"),CONCATENATE("R1C",'Mapa de Riesgos'!$O$17),"")</f>
        <v/>
      </c>
      <c r="P46" s="71" t="str">
        <f>IF(AND('Mapa de Riesgos'!$Y$12="Muy Baja",'Mapa de Riesgos'!$AA$12="Menor"),CONCATENATE("R1C",'Mapa de Riesgos'!$O$12),"")</f>
        <v/>
      </c>
      <c r="Q46" s="72" t="str">
        <f>IF(AND('Mapa de Riesgos'!$Y$13="Muy Baja",'Mapa de Riesgos'!$AA$13="Menor"),CONCATENATE("R1C",'Mapa de Riesgos'!$O$13),"")</f>
        <v/>
      </c>
      <c r="R46" s="72" t="str">
        <f>IF(AND('Mapa de Riesgos'!$Y$14="Muy Baja",'Mapa de Riesgos'!$AA$14="Menor"),CONCATENATE("R1C",'Mapa de Riesgos'!$O$14),"")</f>
        <v/>
      </c>
      <c r="S46" s="72" t="str">
        <f>IF(AND('Mapa de Riesgos'!$Y$15="Muy Baja",'Mapa de Riesgos'!$AA$15="Menor"),CONCATENATE("R1C",'Mapa de Riesgos'!$O$15),"")</f>
        <v/>
      </c>
      <c r="T46" s="72" t="str">
        <f>IF(AND('Mapa de Riesgos'!$Y$16="Muy Baja",'Mapa de Riesgos'!$AA$16="Menor"),CONCATENATE("R1C",'Mapa de Riesgos'!$O$16),"")</f>
        <v/>
      </c>
      <c r="U46" s="73" t="str">
        <f>IF(AND('Mapa de Riesgos'!$Y$17="Muy Baja",'Mapa de Riesgos'!$AA$17="Menor"),CONCATENATE("R1C",'Mapa de Riesgos'!$O$17),"")</f>
        <v/>
      </c>
      <c r="V46" s="62" t="str">
        <f>IF(AND('Mapa de Riesgos'!$Y$12="Muy Baja",'Mapa de Riesgos'!$AA$12="Moderado"),CONCATENATE("R1C",'Mapa de Riesgos'!$O$12),"")</f>
        <v>R1C1</v>
      </c>
      <c r="W46" s="80" t="str">
        <f>IF(AND('Mapa de Riesgos'!$Y$13="Muy Baja",'Mapa de Riesgos'!$AA$13="Moderado"),CONCATENATE("R1C",'Mapa de Riesgos'!$O$13),"")</f>
        <v/>
      </c>
      <c r="X46" s="63" t="str">
        <f>IF(AND('Mapa de Riesgos'!$Y$14="Muy Baja",'Mapa de Riesgos'!$AA$14="Moderado"),CONCATENATE("R1C",'Mapa de Riesgos'!$O$14),"")</f>
        <v/>
      </c>
      <c r="Y46" s="63" t="str">
        <f>IF(AND('Mapa de Riesgos'!$Y$15="Muy Baja",'Mapa de Riesgos'!$AA$15="Moderado"),CONCATENATE("R1C",'Mapa de Riesgos'!$O$15),"")</f>
        <v/>
      </c>
      <c r="Z46" s="63" t="str">
        <f>IF(AND('Mapa de Riesgos'!$Y$16="Muy Baja",'Mapa de Riesgos'!$AA$16="Moderado"),CONCATENATE("R1C",'Mapa de Riesgos'!$O$16),"")</f>
        <v/>
      </c>
      <c r="AA46" s="64" t="str">
        <f>IF(AND('Mapa de Riesgos'!$Y$17="Muy Baja",'Mapa de Riesgos'!$AA$17="Moderado"),CONCATENATE("R1C",'Mapa de Riesgos'!$O$17),"")</f>
        <v/>
      </c>
      <c r="AB46" s="44" t="str">
        <f>IF(AND('Mapa de Riesgos'!$Y$12="Muy Baja",'Mapa de Riesgos'!$AA$12="Mayor"),CONCATENATE("R1C",'Mapa de Riesgos'!$O$12),"")</f>
        <v/>
      </c>
      <c r="AC46" s="45" t="str">
        <f>IF(AND('Mapa de Riesgos'!$Y$13="Muy Baja",'Mapa de Riesgos'!$AA$13="Mayor"),CONCATENATE("R1C",'Mapa de Riesgos'!$O$13),"")</f>
        <v/>
      </c>
      <c r="AD46" s="45" t="str">
        <f>IF(AND('Mapa de Riesgos'!$Y$14="Muy Baja",'Mapa de Riesgos'!$AA$14="Mayor"),CONCATENATE("R1C",'Mapa de Riesgos'!$O$14),"")</f>
        <v/>
      </c>
      <c r="AE46" s="45" t="str">
        <f>IF(AND('Mapa de Riesgos'!$Y$15="Muy Baja",'Mapa de Riesgos'!$AA$15="Mayor"),CONCATENATE("R1C",'Mapa de Riesgos'!$O$15),"")</f>
        <v/>
      </c>
      <c r="AF46" s="45" t="str">
        <f>IF(AND('Mapa de Riesgos'!$Y$16="Muy Baja",'Mapa de Riesgos'!$AA$16="Mayor"),CONCATENATE("R1C",'Mapa de Riesgos'!$O$16),"")</f>
        <v/>
      </c>
      <c r="AG46" s="46" t="str">
        <f>IF(AND('Mapa de Riesgos'!$Y$17="Muy Baja",'Mapa de Riesgos'!$AA$17="Mayor"),CONCATENATE("R1C",'Mapa de Riesgos'!$O$17),"")</f>
        <v/>
      </c>
      <c r="AH46" s="47" t="str">
        <f>IF(AND('Mapa de Riesgos'!$Y$12="Muy Baja",'Mapa de Riesgos'!$AA$12="Catastrófico"),CONCATENATE("R1C",'Mapa de Riesgos'!$O$12),"")</f>
        <v/>
      </c>
      <c r="AI46" s="48" t="str">
        <f>IF(AND('Mapa de Riesgos'!$Y$13="Muy Baja",'Mapa de Riesgos'!$AA$13="Catastrófico"),CONCATENATE("R1C",'Mapa de Riesgos'!$O$13),"")</f>
        <v/>
      </c>
      <c r="AJ46" s="48" t="str">
        <f>IF(AND('Mapa de Riesgos'!$Y$14="Muy Baja",'Mapa de Riesgos'!$AA$14="Catastrófico"),CONCATENATE("R1C",'Mapa de Riesgos'!$O$14),"")</f>
        <v/>
      </c>
      <c r="AK46" s="48" t="str">
        <f>IF(AND('Mapa de Riesgos'!$Y$15="Muy Baja",'Mapa de Riesgos'!$AA$15="Catastrófico"),CONCATENATE("R1C",'Mapa de Riesgos'!$O$15),"")</f>
        <v/>
      </c>
      <c r="AL46" s="48" t="str">
        <f>IF(AND('Mapa de Riesgos'!$Y$16="Muy Baja",'Mapa de Riesgos'!$AA$16="Catastrófico"),CONCATENATE("R1C",'Mapa de Riesgos'!$O$16),"")</f>
        <v/>
      </c>
      <c r="AM46" s="49" t="str">
        <f>IF(AND('Mapa de Riesgos'!$Y$17="Muy Baja",'Mapa de Riesgos'!$AA$17="Catastrófico"),CONCATENATE("R1C",'Mapa de Riesgos'!$O$17),"")</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483"/>
      <c r="C47" s="483"/>
      <c r="D47" s="484"/>
      <c r="E47" s="540"/>
      <c r="F47" s="525"/>
      <c r="G47" s="525"/>
      <c r="H47" s="525"/>
      <c r="I47" s="526"/>
      <c r="J47" s="74" t="str">
        <f>IF(AND('Mapa de Riesgos'!$Y$18="Muy Baja",'Mapa de Riesgos'!$AA$18="Leve"),CONCATENATE("R2C",'Mapa de Riesgos'!$O$18),"")</f>
        <v/>
      </c>
      <c r="K47" s="75" t="str">
        <f>IF(AND('Mapa de Riesgos'!$Y$19="Muy Baja",'Mapa de Riesgos'!$AA$19="Leve"),CONCATENATE("R2C",'Mapa de Riesgos'!$O$19),"")</f>
        <v/>
      </c>
      <c r="L47" s="75" t="str">
        <f>IF(AND('Mapa de Riesgos'!$Y$20="Muy Baja",'Mapa de Riesgos'!$AA$20="Leve"),CONCATENATE("R2C",'Mapa de Riesgos'!$O$20),"")</f>
        <v/>
      </c>
      <c r="M47" s="75" t="str">
        <f>IF(AND('Mapa de Riesgos'!$Y$21="Muy Baja",'Mapa de Riesgos'!$AA$21="Leve"),CONCATENATE("R2C",'Mapa de Riesgos'!$O$21),"")</f>
        <v/>
      </c>
      <c r="N47" s="75" t="str">
        <f>IF(AND('Mapa de Riesgos'!$Y$22="Muy Baja",'Mapa de Riesgos'!$AA$22="Leve"),CONCATENATE("R2C",'Mapa de Riesgos'!$O$22),"")</f>
        <v/>
      </c>
      <c r="O47" s="76" t="str">
        <f>IF(AND('Mapa de Riesgos'!$Y$23="Muy Baja",'Mapa de Riesgos'!$AA$23="Leve"),CONCATENATE("R2C",'Mapa de Riesgos'!$O$23),"")</f>
        <v/>
      </c>
      <c r="P47" s="74" t="str">
        <f>IF(AND('Mapa de Riesgos'!$Y$18="Muy Baja",'Mapa de Riesgos'!$AA$18="Menor"),CONCATENATE("R2C",'Mapa de Riesgos'!$O$18),"")</f>
        <v/>
      </c>
      <c r="Q47" s="75" t="str">
        <f>IF(AND('Mapa de Riesgos'!$Y$19="Muy Baja",'Mapa de Riesgos'!$AA$19="Menor"),CONCATENATE("R2C",'Mapa de Riesgos'!$O$19),"")</f>
        <v/>
      </c>
      <c r="R47" s="75" t="str">
        <f>IF(AND('Mapa de Riesgos'!$Y$20="Muy Baja",'Mapa de Riesgos'!$AA$20="Menor"),CONCATENATE("R2C",'Mapa de Riesgos'!$O$20),"")</f>
        <v/>
      </c>
      <c r="S47" s="75" t="str">
        <f>IF(AND('Mapa de Riesgos'!$Y$21="Muy Baja",'Mapa de Riesgos'!$AA$21="Menor"),CONCATENATE("R2C",'Mapa de Riesgos'!$O$21),"")</f>
        <v/>
      </c>
      <c r="T47" s="75" t="str">
        <f>IF(AND('Mapa de Riesgos'!$Y$22="Muy Baja",'Mapa de Riesgos'!$AA$22="Menor"),CONCATENATE("R2C",'Mapa de Riesgos'!$O$22),"")</f>
        <v/>
      </c>
      <c r="U47" s="76" t="str">
        <f>IF(AND('Mapa de Riesgos'!$Y$23="Muy Baja",'Mapa de Riesgos'!$AA$23="Menor"),CONCATENATE("R2C",'Mapa de Riesgos'!$O$23),"")</f>
        <v/>
      </c>
      <c r="V47" s="65" t="str">
        <f>IF(AND('Mapa de Riesgos'!$Y$18="Muy Baja",'Mapa de Riesgos'!$AA$18="Moderado"),CONCATENATE("R2C",'Mapa de Riesgos'!$O$18),"")</f>
        <v/>
      </c>
      <c r="W47" s="66" t="str">
        <f>IF(AND('Mapa de Riesgos'!$Y$19="Muy Baja",'Mapa de Riesgos'!$AA$19="Moderado"),CONCATENATE("R2C",'Mapa de Riesgos'!$O$19),"")</f>
        <v/>
      </c>
      <c r="X47" s="66" t="str">
        <f>IF(AND('Mapa de Riesgos'!$Y$20="Muy Baja",'Mapa de Riesgos'!$AA$20="Moderado"),CONCATENATE("R2C",'Mapa de Riesgos'!$O$20),"")</f>
        <v/>
      </c>
      <c r="Y47" s="66" t="str">
        <f>IF(AND('Mapa de Riesgos'!$Y$21="Muy Baja",'Mapa de Riesgos'!$AA$21="Moderado"),CONCATENATE("R2C",'Mapa de Riesgos'!$O$21),"")</f>
        <v/>
      </c>
      <c r="Z47" s="66" t="str">
        <f>IF(AND('Mapa de Riesgos'!$Y$22="Muy Baja",'Mapa de Riesgos'!$AA$22="Moderado"),CONCATENATE("R2C",'Mapa de Riesgos'!$O$22),"")</f>
        <v/>
      </c>
      <c r="AA47" s="67" t="str">
        <f>IF(AND('Mapa de Riesgos'!$Y$23="Muy Baja",'Mapa de Riesgos'!$AA$23="Moderado"),CONCATENATE("R2C",'Mapa de Riesgos'!$O$23),"")</f>
        <v/>
      </c>
      <c r="AB47" s="50" t="str">
        <f>IF(AND('Mapa de Riesgos'!$Y$18="Muy Baja",'Mapa de Riesgos'!$AA$18="Mayor"),CONCATENATE("R2C",'Mapa de Riesgos'!$O$18),"")</f>
        <v/>
      </c>
      <c r="AC47" s="51" t="str">
        <f>IF(AND('Mapa de Riesgos'!$Y$19="Muy Baja",'Mapa de Riesgos'!$AA$19="Mayor"),CONCATENATE("R2C",'Mapa de Riesgos'!$O$19),"")</f>
        <v/>
      </c>
      <c r="AD47" s="51" t="str">
        <f>IF(AND('Mapa de Riesgos'!$Y$20="Muy Baja",'Mapa de Riesgos'!$AA$20="Mayor"),CONCATENATE("R2C",'Mapa de Riesgos'!$O$20),"")</f>
        <v/>
      </c>
      <c r="AE47" s="51" t="str">
        <f>IF(AND('Mapa de Riesgos'!$Y$21="Muy Baja",'Mapa de Riesgos'!$AA$21="Mayor"),CONCATENATE("R2C",'Mapa de Riesgos'!$O$21),"")</f>
        <v/>
      </c>
      <c r="AF47" s="51" t="str">
        <f>IF(AND('Mapa de Riesgos'!$Y$22="Muy Baja",'Mapa de Riesgos'!$AA$22="Mayor"),CONCATENATE("R2C",'Mapa de Riesgos'!$O$22),"")</f>
        <v/>
      </c>
      <c r="AG47" s="52" t="str">
        <f>IF(AND('Mapa de Riesgos'!$Y$23="Muy Baja",'Mapa de Riesgos'!$AA$23="Mayor"),CONCATENATE("R2C",'Mapa de Riesgos'!$O$23),"")</f>
        <v/>
      </c>
      <c r="AH47" s="53" t="str">
        <f>IF(AND('Mapa de Riesgos'!$Y$18="Muy Baja",'Mapa de Riesgos'!$AA$18="Catastrófico"),CONCATENATE("R2C",'Mapa de Riesgos'!$O$18),"")</f>
        <v/>
      </c>
      <c r="AI47" s="54" t="str">
        <f>IF(AND('Mapa de Riesgos'!$Y$19="Muy Baja",'Mapa de Riesgos'!$AA$19="Catastrófico"),CONCATENATE("R2C",'Mapa de Riesgos'!$O$19),"")</f>
        <v/>
      </c>
      <c r="AJ47" s="54" t="str">
        <f>IF(AND('Mapa de Riesgos'!$Y$20="Muy Baja",'Mapa de Riesgos'!$AA$20="Catastrófico"),CONCATENATE("R2C",'Mapa de Riesgos'!$O$20),"")</f>
        <v/>
      </c>
      <c r="AK47" s="54" t="str">
        <f>IF(AND('Mapa de Riesgos'!$Y$21="Muy Baja",'Mapa de Riesgos'!$AA$21="Catastrófico"),CONCATENATE("R2C",'Mapa de Riesgos'!$O$21),"")</f>
        <v/>
      </c>
      <c r="AL47" s="54" t="str">
        <f>IF(AND('Mapa de Riesgos'!$Y$22="Muy Baja",'Mapa de Riesgos'!$AA$22="Catastrófico"),CONCATENATE("R2C",'Mapa de Riesgos'!$O$22),"")</f>
        <v/>
      </c>
      <c r="AM47" s="55" t="str">
        <f>IF(AND('Mapa de Riesgos'!$Y$23="Muy Baja",'Mapa de Riesgos'!$AA$23="Catastrófico"),CONCATENATE("R2C",'Mapa de Riesgos'!$O$23),"")</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483"/>
      <c r="C48" s="483"/>
      <c r="D48" s="484"/>
      <c r="E48" s="540"/>
      <c r="F48" s="525"/>
      <c r="G48" s="525"/>
      <c r="H48" s="525"/>
      <c r="I48" s="526"/>
      <c r="J48" s="74" t="str">
        <f>IF(AND('Mapa de Riesgos'!$Y$24="Muy Baja",'Mapa de Riesgos'!$AA$24="Leve"),CONCATENATE("R3C",'Mapa de Riesgos'!$O$24),"")</f>
        <v/>
      </c>
      <c r="K48" s="75" t="str">
        <f>IF(AND('Mapa de Riesgos'!$Y$25="Muy Baja",'Mapa de Riesgos'!$AA$25="Leve"),CONCATENATE("R3C",'Mapa de Riesgos'!$O$25),"")</f>
        <v/>
      </c>
      <c r="L48" s="75" t="str">
        <f>IF(AND('Mapa de Riesgos'!$Y$26="Muy Baja",'Mapa de Riesgos'!$AA$26="Leve"),CONCATENATE("R3C",'Mapa de Riesgos'!$O$26),"")</f>
        <v/>
      </c>
      <c r="M48" s="75" t="str">
        <f>IF(AND('Mapa de Riesgos'!$Y$27="Muy Baja",'Mapa de Riesgos'!$AA$27="Leve"),CONCATENATE("R3C",'Mapa de Riesgos'!$O$27),"")</f>
        <v/>
      </c>
      <c r="N48" s="75" t="str">
        <f>IF(AND('Mapa de Riesgos'!$Y$28="Muy Baja",'Mapa de Riesgos'!$AA$28="Leve"),CONCATENATE("R3C",'Mapa de Riesgos'!$O$28),"")</f>
        <v/>
      </c>
      <c r="O48" s="76" t="str">
        <f>IF(AND('Mapa de Riesgos'!$Y$29="Muy Baja",'Mapa de Riesgos'!$AA$29="Leve"),CONCATENATE("R3C",'Mapa de Riesgos'!$O$29),"")</f>
        <v/>
      </c>
      <c r="P48" s="74" t="str">
        <f>IF(AND('Mapa de Riesgos'!$Y$24="Muy Baja",'Mapa de Riesgos'!$AA$24="Menor"),CONCATENATE("R3C",'Mapa de Riesgos'!$O$24),"")</f>
        <v/>
      </c>
      <c r="Q48" s="75" t="str">
        <f>IF(AND('Mapa de Riesgos'!$Y$25="Muy Baja",'Mapa de Riesgos'!$AA$25="Menor"),CONCATENATE("R3C",'Mapa de Riesgos'!$O$25),"")</f>
        <v/>
      </c>
      <c r="R48" s="75" t="str">
        <f>IF(AND('Mapa de Riesgos'!$Y$26="Muy Baja",'Mapa de Riesgos'!$AA$26="Menor"),CONCATENATE("R3C",'Mapa de Riesgos'!$O$26),"")</f>
        <v/>
      </c>
      <c r="S48" s="75" t="str">
        <f>IF(AND('Mapa de Riesgos'!$Y$27="Muy Baja",'Mapa de Riesgos'!$AA$27="Menor"),CONCATENATE("R3C",'Mapa de Riesgos'!$O$27),"")</f>
        <v/>
      </c>
      <c r="T48" s="75" t="str">
        <f>IF(AND('Mapa de Riesgos'!$Y$28="Muy Baja",'Mapa de Riesgos'!$AA$28="Menor"),CONCATENATE("R3C",'Mapa de Riesgos'!$O$28),"")</f>
        <v/>
      </c>
      <c r="U48" s="76" t="str">
        <f>IF(AND('Mapa de Riesgos'!$Y$29="Muy Baja",'Mapa de Riesgos'!$AA$29="Menor"),CONCATENATE("R3C",'Mapa de Riesgos'!$O$29),"")</f>
        <v/>
      </c>
      <c r="V48" s="65" t="str">
        <f>IF(AND('Mapa de Riesgos'!$Y$24="Muy Baja",'Mapa de Riesgos'!$AA$24="Moderado"),CONCATENATE("R3C",'Mapa de Riesgos'!$O$24),"")</f>
        <v/>
      </c>
      <c r="W48" s="66" t="str">
        <f>IF(AND('Mapa de Riesgos'!$Y$25="Muy Baja",'Mapa de Riesgos'!$AA$25="Moderado"),CONCATENATE("R3C",'Mapa de Riesgos'!$O$25),"")</f>
        <v/>
      </c>
      <c r="X48" s="66" t="str">
        <f>IF(AND('Mapa de Riesgos'!$Y$26="Muy Baja",'Mapa de Riesgos'!$AA$26="Moderado"),CONCATENATE("R3C",'Mapa de Riesgos'!$O$26),"")</f>
        <v/>
      </c>
      <c r="Y48" s="66" t="str">
        <f>IF(AND('Mapa de Riesgos'!$Y$27="Muy Baja",'Mapa de Riesgos'!$AA$27="Moderado"),CONCATENATE("R3C",'Mapa de Riesgos'!$O$27),"")</f>
        <v/>
      </c>
      <c r="Z48" s="66" t="str">
        <f>IF(AND('Mapa de Riesgos'!$Y$28="Muy Baja",'Mapa de Riesgos'!$AA$28="Moderado"),CONCATENATE("R3C",'Mapa de Riesgos'!$O$28),"")</f>
        <v/>
      </c>
      <c r="AA48" s="67" t="str">
        <f>IF(AND('Mapa de Riesgos'!$Y$29="Muy Baja",'Mapa de Riesgos'!$AA$29="Moderado"),CONCATENATE("R3C",'Mapa de Riesgos'!$O$29),"")</f>
        <v/>
      </c>
      <c r="AB48" s="50" t="str">
        <f>IF(AND('Mapa de Riesgos'!$Y$24="Muy Baja",'Mapa de Riesgos'!$AA$24="Mayor"),CONCATENATE("R3C",'Mapa de Riesgos'!$O$24),"")</f>
        <v/>
      </c>
      <c r="AC48" s="51" t="str">
        <f>IF(AND('Mapa de Riesgos'!$Y$25="Muy Baja",'Mapa de Riesgos'!$AA$25="Mayor"),CONCATENATE("R3C",'Mapa de Riesgos'!$O$25),"")</f>
        <v/>
      </c>
      <c r="AD48" s="51" t="str">
        <f>IF(AND('Mapa de Riesgos'!$Y$26="Muy Baja",'Mapa de Riesgos'!$AA$26="Mayor"),CONCATENATE("R3C",'Mapa de Riesgos'!$O$26),"")</f>
        <v/>
      </c>
      <c r="AE48" s="51" t="str">
        <f>IF(AND('Mapa de Riesgos'!$Y$27="Muy Baja",'Mapa de Riesgos'!$AA$27="Mayor"),CONCATENATE("R3C",'Mapa de Riesgos'!$O$27),"")</f>
        <v/>
      </c>
      <c r="AF48" s="51" t="str">
        <f>IF(AND('Mapa de Riesgos'!$Y$28="Muy Baja",'Mapa de Riesgos'!$AA$28="Mayor"),CONCATENATE("R3C",'Mapa de Riesgos'!$O$28),"")</f>
        <v/>
      </c>
      <c r="AG48" s="52" t="str">
        <f>IF(AND('Mapa de Riesgos'!$Y$29="Muy Baja",'Mapa de Riesgos'!$AA$29="Mayor"),CONCATENATE("R3C",'Mapa de Riesgos'!$O$29),"")</f>
        <v/>
      </c>
      <c r="AH48" s="53" t="str">
        <f>IF(AND('Mapa de Riesgos'!$Y$24="Muy Baja",'Mapa de Riesgos'!$AA$24="Catastrófico"),CONCATENATE("R3C",'Mapa de Riesgos'!$O$24),"")</f>
        <v/>
      </c>
      <c r="AI48" s="54" t="str">
        <f>IF(AND('Mapa de Riesgos'!$Y$25="Muy Baja",'Mapa de Riesgos'!$AA$25="Catastrófico"),CONCATENATE("R3C",'Mapa de Riesgos'!$O$25),"")</f>
        <v/>
      </c>
      <c r="AJ48" s="54" t="str">
        <f>IF(AND('Mapa de Riesgos'!$Y$26="Muy Baja",'Mapa de Riesgos'!$AA$26="Catastrófico"),CONCATENATE("R3C",'Mapa de Riesgos'!$O$26),"")</f>
        <v/>
      </c>
      <c r="AK48" s="54" t="str">
        <f>IF(AND('Mapa de Riesgos'!$Y$27="Muy Baja",'Mapa de Riesgos'!$AA$27="Catastrófico"),CONCATENATE("R3C",'Mapa de Riesgos'!$O$27),"")</f>
        <v/>
      </c>
      <c r="AL48" s="54" t="str">
        <f>IF(AND('Mapa de Riesgos'!$Y$28="Muy Baja",'Mapa de Riesgos'!$AA$28="Catastrófico"),CONCATENATE("R3C",'Mapa de Riesgos'!$O$28),"")</f>
        <v/>
      </c>
      <c r="AM48" s="55" t="str">
        <f>IF(AND('Mapa de Riesgos'!$Y$29="Muy Baja",'Mapa de Riesgos'!$AA$29="Catastrófico"),CONCATENATE("R3C",'Mapa de Riesgos'!$O$29),"")</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483"/>
      <c r="C49" s="483"/>
      <c r="D49" s="484"/>
      <c r="E49" s="524"/>
      <c r="F49" s="525"/>
      <c r="G49" s="525"/>
      <c r="H49" s="525"/>
      <c r="I49" s="526"/>
      <c r="J49" s="74" t="str">
        <f>IF(AND('Mapa de Riesgos'!$Y$30="Muy Baja",'Mapa de Riesgos'!$AA$30="Leve"),CONCATENATE("R4C",'Mapa de Riesgos'!$O$30),"")</f>
        <v/>
      </c>
      <c r="K49" s="75" t="str">
        <f>IF(AND('Mapa de Riesgos'!$Y$31="Muy Baja",'Mapa de Riesgos'!$AA$31="Leve"),CONCATENATE("R4C",'Mapa de Riesgos'!$O$31),"")</f>
        <v/>
      </c>
      <c r="L49" s="75" t="str">
        <f>IF(AND('Mapa de Riesgos'!$Y$32="Muy Baja",'Mapa de Riesgos'!$AA$32="Leve"),CONCATENATE("R4C",'Mapa de Riesgos'!$O$32),"")</f>
        <v/>
      </c>
      <c r="M49" s="75" t="str">
        <f>IF(AND('Mapa de Riesgos'!$Y$33="Muy Baja",'Mapa de Riesgos'!$AA$33="Leve"),CONCATENATE("R4C",'Mapa de Riesgos'!$O$33),"")</f>
        <v/>
      </c>
      <c r="N49" s="75" t="str">
        <f>IF(AND('Mapa de Riesgos'!$Y$34="Muy Baja",'Mapa de Riesgos'!$AA$34="Leve"),CONCATENATE("R4C",'Mapa de Riesgos'!$O$34),"")</f>
        <v/>
      </c>
      <c r="O49" s="76" t="str">
        <f>IF(AND('Mapa de Riesgos'!$Y$35="Muy Baja",'Mapa de Riesgos'!$AA$35="Leve"),CONCATENATE("R4C",'Mapa de Riesgos'!$O$35),"")</f>
        <v/>
      </c>
      <c r="P49" s="74" t="str">
        <f>IF(AND('Mapa de Riesgos'!$Y$30="Muy Baja",'Mapa de Riesgos'!$AA$30="Menor"),CONCATENATE("R4C",'Mapa de Riesgos'!$O$30),"")</f>
        <v/>
      </c>
      <c r="Q49" s="75" t="str">
        <f>IF(AND('Mapa de Riesgos'!$Y$31="Muy Baja",'Mapa de Riesgos'!$AA$31="Menor"),CONCATENATE("R4C",'Mapa de Riesgos'!$O$31),"")</f>
        <v/>
      </c>
      <c r="R49" s="75" t="str">
        <f>IF(AND('Mapa de Riesgos'!$Y$32="Muy Baja",'Mapa de Riesgos'!$AA$32="Menor"),CONCATENATE("R4C",'Mapa de Riesgos'!$O$32),"")</f>
        <v/>
      </c>
      <c r="S49" s="75" t="str">
        <f>IF(AND('Mapa de Riesgos'!$Y$33="Muy Baja",'Mapa de Riesgos'!$AA$33="Menor"),CONCATENATE("R4C",'Mapa de Riesgos'!$O$33),"")</f>
        <v/>
      </c>
      <c r="T49" s="75" t="str">
        <f>IF(AND('Mapa de Riesgos'!$Y$34="Muy Baja",'Mapa de Riesgos'!$AA$34="Menor"),CONCATENATE("R4C",'Mapa de Riesgos'!$O$34),"")</f>
        <v/>
      </c>
      <c r="U49" s="76" t="str">
        <f>IF(AND('Mapa de Riesgos'!$Y$35="Muy Baja",'Mapa de Riesgos'!$AA$35="Menor"),CONCATENATE("R4C",'Mapa de Riesgos'!$O$35),"")</f>
        <v/>
      </c>
      <c r="V49" s="65" t="str">
        <f>IF(AND('Mapa de Riesgos'!$Y$30="Muy Baja",'Mapa de Riesgos'!$AA$30="Moderado"),CONCATENATE("R4C",'Mapa de Riesgos'!$O$30),"")</f>
        <v/>
      </c>
      <c r="W49" s="66" t="str">
        <f>IF(AND('Mapa de Riesgos'!$Y$31="Muy Baja",'Mapa de Riesgos'!$AA$31="Moderado"),CONCATENATE("R4C",'Mapa de Riesgos'!$O$31),"")</f>
        <v/>
      </c>
      <c r="X49" s="66" t="str">
        <f>IF(AND('Mapa de Riesgos'!$Y$32="Muy Baja",'Mapa de Riesgos'!$AA$32="Moderado"),CONCATENATE("R4C",'Mapa de Riesgos'!$O$32),"")</f>
        <v/>
      </c>
      <c r="Y49" s="66" t="str">
        <f>IF(AND('Mapa de Riesgos'!$Y$33="Muy Baja",'Mapa de Riesgos'!$AA$33="Moderado"),CONCATENATE("R4C",'Mapa de Riesgos'!$O$33),"")</f>
        <v/>
      </c>
      <c r="Z49" s="66" t="str">
        <f>IF(AND('Mapa de Riesgos'!$Y$34="Muy Baja",'Mapa de Riesgos'!$AA$34="Moderado"),CONCATENATE("R4C",'Mapa de Riesgos'!$O$34),"")</f>
        <v/>
      </c>
      <c r="AA49" s="67" t="str">
        <f>IF(AND('Mapa de Riesgos'!$Y$35="Muy Baja",'Mapa de Riesgos'!$AA$35="Moderado"),CONCATENATE("R4C",'Mapa de Riesgos'!$O$35),"")</f>
        <v/>
      </c>
      <c r="AB49" s="50" t="str">
        <f>IF(AND('Mapa de Riesgos'!$Y$30="Muy Baja",'Mapa de Riesgos'!$AA$30="Mayor"),CONCATENATE("R4C",'Mapa de Riesgos'!$O$30),"")</f>
        <v/>
      </c>
      <c r="AC49" s="51" t="str">
        <f>IF(AND('Mapa de Riesgos'!$Y$31="Muy Baja",'Mapa de Riesgos'!$AA$31="Mayor"),CONCATENATE("R4C",'Mapa de Riesgos'!$O$31),"")</f>
        <v/>
      </c>
      <c r="AD49" s="51" t="str">
        <f>IF(AND('Mapa de Riesgos'!$Y$32="Muy Baja",'Mapa de Riesgos'!$AA$32="Mayor"),CONCATENATE("R4C",'Mapa de Riesgos'!$O$32),"")</f>
        <v/>
      </c>
      <c r="AE49" s="51" t="str">
        <f>IF(AND('Mapa de Riesgos'!$Y$33="Muy Baja",'Mapa de Riesgos'!$AA$33="Mayor"),CONCATENATE("R4C",'Mapa de Riesgos'!$O$33),"")</f>
        <v/>
      </c>
      <c r="AF49" s="51" t="str">
        <f>IF(AND('Mapa de Riesgos'!$Y$34="Muy Baja",'Mapa de Riesgos'!$AA$34="Mayor"),CONCATENATE("R4C",'Mapa de Riesgos'!$O$34),"")</f>
        <v/>
      </c>
      <c r="AG49" s="52" t="str">
        <f>IF(AND('Mapa de Riesgos'!$Y$35="Muy Baja",'Mapa de Riesgos'!$AA$35="Mayor"),CONCATENATE("R4C",'Mapa de Riesgos'!$O$35),"")</f>
        <v/>
      </c>
      <c r="AH49" s="53" t="str">
        <f>IF(AND('Mapa de Riesgos'!$Y$30="Muy Baja",'Mapa de Riesgos'!$AA$30="Catastrófico"),CONCATENATE("R4C",'Mapa de Riesgos'!$O$30),"")</f>
        <v/>
      </c>
      <c r="AI49" s="54" t="str">
        <f>IF(AND('Mapa de Riesgos'!$Y$31="Muy Baja",'Mapa de Riesgos'!$AA$31="Catastrófico"),CONCATENATE("R4C",'Mapa de Riesgos'!$O$31),"")</f>
        <v/>
      </c>
      <c r="AJ49" s="54" t="str">
        <f>IF(AND('Mapa de Riesgos'!$Y$32="Muy Baja",'Mapa de Riesgos'!$AA$32="Catastrófico"),CONCATENATE("R4C",'Mapa de Riesgos'!$O$32),"")</f>
        <v/>
      </c>
      <c r="AK49" s="54" t="str">
        <f>IF(AND('Mapa de Riesgos'!$Y$33="Muy Baja",'Mapa de Riesgos'!$AA$33="Catastrófico"),CONCATENATE("R4C",'Mapa de Riesgos'!$O$33),"")</f>
        <v/>
      </c>
      <c r="AL49" s="54" t="str">
        <f>IF(AND('Mapa de Riesgos'!$Y$34="Muy Baja",'Mapa de Riesgos'!$AA$34="Catastrófico"),CONCATENATE("R4C",'Mapa de Riesgos'!$O$34),"")</f>
        <v/>
      </c>
      <c r="AM49" s="55" t="str">
        <f>IF(AND('Mapa de Riesgos'!$Y$35="Muy Baja",'Mapa de Riesgos'!$AA$35="Catastrófico"),CONCATENATE("R4C",'Mapa de Riesgos'!$O$35),"")</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483"/>
      <c r="C50" s="483"/>
      <c r="D50" s="484"/>
      <c r="E50" s="524"/>
      <c r="F50" s="525"/>
      <c r="G50" s="525"/>
      <c r="H50" s="525"/>
      <c r="I50" s="526"/>
      <c r="J50" s="74" t="str">
        <f>IF(AND('Mapa de Riesgos'!$Y$36="Muy Baja",'Mapa de Riesgos'!$AA$36="Leve"),CONCATENATE("R5C",'Mapa de Riesgos'!$O$36),"")</f>
        <v/>
      </c>
      <c r="K50" s="75" t="str">
        <f>IF(AND('Mapa de Riesgos'!$Y$37="Muy Baja",'Mapa de Riesgos'!$AA$37="Leve"),CONCATENATE("R5C",'Mapa de Riesgos'!$O$37),"")</f>
        <v/>
      </c>
      <c r="L50" s="75" t="str">
        <f>IF(AND('Mapa de Riesgos'!$Y$38="Muy Baja",'Mapa de Riesgos'!$AA$38="Leve"),CONCATENATE("R5C",'Mapa de Riesgos'!$O$38),"")</f>
        <v/>
      </c>
      <c r="M50" s="75" t="str">
        <f>IF(AND('Mapa de Riesgos'!$Y$39="Muy Baja",'Mapa de Riesgos'!$AA$39="Leve"),CONCATENATE("R5C",'Mapa de Riesgos'!$O$39),"")</f>
        <v/>
      </c>
      <c r="N50" s="75" t="str">
        <f>IF(AND('Mapa de Riesgos'!$Y$40="Muy Baja",'Mapa de Riesgos'!$AA$40="Leve"),CONCATENATE("R5C",'Mapa de Riesgos'!$O$40),"")</f>
        <v/>
      </c>
      <c r="O50" s="76" t="str">
        <f>IF(AND('Mapa de Riesgos'!$Y$41="Muy Baja",'Mapa de Riesgos'!$AA$41="Leve"),CONCATENATE("R5C",'Mapa de Riesgos'!$O$41),"")</f>
        <v/>
      </c>
      <c r="P50" s="74" t="str">
        <f>IF(AND('Mapa de Riesgos'!$Y$36="Muy Baja",'Mapa de Riesgos'!$AA$36="Menor"),CONCATENATE("R5C",'Mapa de Riesgos'!$O$36),"")</f>
        <v/>
      </c>
      <c r="Q50" s="75" t="str">
        <f>IF(AND('Mapa de Riesgos'!$Y$37="Muy Baja",'Mapa de Riesgos'!$AA$37="Menor"),CONCATENATE("R5C",'Mapa de Riesgos'!$O$37),"")</f>
        <v/>
      </c>
      <c r="R50" s="75" t="str">
        <f>IF(AND('Mapa de Riesgos'!$Y$38="Muy Baja",'Mapa de Riesgos'!$AA$38="Menor"),CONCATENATE("R5C",'Mapa de Riesgos'!$O$38),"")</f>
        <v/>
      </c>
      <c r="S50" s="75" t="str">
        <f>IF(AND('Mapa de Riesgos'!$Y$39="Muy Baja",'Mapa de Riesgos'!$AA$39="Menor"),CONCATENATE("R5C",'Mapa de Riesgos'!$O$39),"")</f>
        <v/>
      </c>
      <c r="T50" s="75" t="str">
        <f>IF(AND('Mapa de Riesgos'!$Y$40="Muy Baja",'Mapa de Riesgos'!$AA$40="Menor"),CONCATENATE("R5C",'Mapa de Riesgos'!$O$40),"")</f>
        <v/>
      </c>
      <c r="U50" s="76" t="str">
        <f>IF(AND('Mapa de Riesgos'!$Y$41="Muy Baja",'Mapa de Riesgos'!$AA$41="Menor"),CONCATENATE("R5C",'Mapa de Riesgos'!$O$41),"")</f>
        <v/>
      </c>
      <c r="V50" s="65" t="str">
        <f>IF(AND('Mapa de Riesgos'!$Y$36="Muy Baja",'Mapa de Riesgos'!$AA$36="Moderado"),CONCATENATE("R5C",'Mapa de Riesgos'!$O$36),"")</f>
        <v/>
      </c>
      <c r="W50" s="66" t="str">
        <f>IF(AND('Mapa de Riesgos'!$Y$37="Muy Baja",'Mapa de Riesgos'!$AA$37="Moderado"),CONCATENATE("R5C",'Mapa de Riesgos'!$O$37),"")</f>
        <v/>
      </c>
      <c r="X50" s="66" t="str">
        <f>IF(AND('Mapa de Riesgos'!$Y$38="Muy Baja",'Mapa de Riesgos'!$AA$38="Moderado"),CONCATENATE("R5C",'Mapa de Riesgos'!$O$38),"")</f>
        <v/>
      </c>
      <c r="Y50" s="66" t="str">
        <f>IF(AND('Mapa de Riesgos'!$Y$39="Muy Baja",'Mapa de Riesgos'!$AA$39="Moderado"),CONCATENATE("R5C",'Mapa de Riesgos'!$O$39),"")</f>
        <v/>
      </c>
      <c r="Z50" s="66" t="str">
        <f>IF(AND('Mapa de Riesgos'!$Y$40="Muy Baja",'Mapa de Riesgos'!$AA$40="Moderado"),CONCATENATE("R5C",'Mapa de Riesgos'!$O$40),"")</f>
        <v/>
      </c>
      <c r="AA50" s="67" t="str">
        <f>IF(AND('Mapa de Riesgos'!$Y$41="Muy Baja",'Mapa de Riesgos'!$AA$41="Moderado"),CONCATENATE("R5C",'Mapa de Riesgos'!$O$41),"")</f>
        <v/>
      </c>
      <c r="AB50" s="50" t="str">
        <f>IF(AND('Mapa de Riesgos'!$Y$36="Muy Baja",'Mapa de Riesgos'!$AA$36="Mayor"),CONCATENATE("R5C",'Mapa de Riesgos'!$O$36),"")</f>
        <v/>
      </c>
      <c r="AC50" s="51" t="str">
        <f>IF(AND('Mapa de Riesgos'!$Y$37="Muy Baja",'Mapa de Riesgos'!$AA$37="Mayor"),CONCATENATE("R5C",'Mapa de Riesgos'!$O$37),"")</f>
        <v/>
      </c>
      <c r="AD50" s="51" t="str">
        <f>IF(AND('Mapa de Riesgos'!$Y$38="Muy Baja",'Mapa de Riesgos'!$AA$38="Mayor"),CONCATENATE("R5C",'Mapa de Riesgos'!$O$38),"")</f>
        <v/>
      </c>
      <c r="AE50" s="51" t="str">
        <f>IF(AND('Mapa de Riesgos'!$Y$39="Muy Baja",'Mapa de Riesgos'!$AA$39="Mayor"),CONCATENATE("R5C",'Mapa de Riesgos'!$O$39),"")</f>
        <v/>
      </c>
      <c r="AF50" s="51" t="str">
        <f>IF(AND('Mapa de Riesgos'!$Y$40="Muy Baja",'Mapa de Riesgos'!$AA$40="Mayor"),CONCATENATE("R5C",'Mapa de Riesgos'!$O$40),"")</f>
        <v/>
      </c>
      <c r="AG50" s="52" t="str">
        <f>IF(AND('Mapa de Riesgos'!$Y$41="Muy Baja",'Mapa de Riesgos'!$AA$41="Mayor"),CONCATENATE("R5C",'Mapa de Riesgos'!$O$41),"")</f>
        <v/>
      </c>
      <c r="AH50" s="53" t="str">
        <f>IF(AND('Mapa de Riesgos'!$Y$36="Muy Baja",'Mapa de Riesgos'!$AA$36="Catastrófico"),CONCATENATE("R5C",'Mapa de Riesgos'!$O$36),"")</f>
        <v/>
      </c>
      <c r="AI50" s="54" t="str">
        <f>IF(AND('Mapa de Riesgos'!$Y$37="Muy Baja",'Mapa de Riesgos'!$AA$37="Catastrófico"),CONCATENATE("R5C",'Mapa de Riesgos'!$O$37),"")</f>
        <v/>
      </c>
      <c r="AJ50" s="54" t="str">
        <f>IF(AND('Mapa de Riesgos'!$Y$38="Muy Baja",'Mapa de Riesgos'!$AA$38="Catastrófico"),CONCATENATE("R5C",'Mapa de Riesgos'!$O$38),"")</f>
        <v/>
      </c>
      <c r="AK50" s="54" t="str">
        <f>IF(AND('Mapa de Riesgos'!$Y$39="Muy Baja",'Mapa de Riesgos'!$AA$39="Catastrófico"),CONCATENATE("R5C",'Mapa de Riesgos'!$O$39),"")</f>
        <v/>
      </c>
      <c r="AL50" s="54" t="str">
        <f>IF(AND('Mapa de Riesgos'!$Y$40="Muy Baja",'Mapa de Riesgos'!$AA$40="Catastrófico"),CONCATENATE("R5C",'Mapa de Riesgos'!$O$40),"")</f>
        <v/>
      </c>
      <c r="AM50" s="55" t="str">
        <f>IF(AND('Mapa de Riesgos'!$Y$41="Muy Baja",'Mapa de Riesgos'!$AA$41="Catastrófico"),CONCATENATE("R5C",'Mapa de Riesgos'!$O$41),"")</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483"/>
      <c r="C51" s="483"/>
      <c r="D51" s="484"/>
      <c r="E51" s="524"/>
      <c r="F51" s="525"/>
      <c r="G51" s="525"/>
      <c r="H51" s="525"/>
      <c r="I51" s="526"/>
      <c r="J51" s="74" t="str">
        <f>IF(AND('Mapa de Riesgos'!$Y$42="Muy Baja",'Mapa de Riesgos'!$AA$42="Leve"),CONCATENATE("R6C",'Mapa de Riesgos'!$O$42),"")</f>
        <v/>
      </c>
      <c r="K51" s="75" t="str">
        <f>IF(AND('Mapa de Riesgos'!$Y$43="Muy Baja",'Mapa de Riesgos'!$AA$43="Leve"),CONCATENATE("R6C",'Mapa de Riesgos'!$O$43),"")</f>
        <v/>
      </c>
      <c r="L51" s="75" t="str">
        <f>IF(AND('Mapa de Riesgos'!$Y$44="Muy Baja",'Mapa de Riesgos'!$AA$44="Leve"),CONCATENATE("R6C",'Mapa de Riesgos'!$O$44),"")</f>
        <v/>
      </c>
      <c r="M51" s="75" t="str">
        <f>IF(AND('Mapa de Riesgos'!$Y$45="Muy Baja",'Mapa de Riesgos'!$AA$45="Leve"),CONCATENATE("R6C",'Mapa de Riesgos'!$O$45),"")</f>
        <v/>
      </c>
      <c r="N51" s="75" t="str">
        <f>IF(AND('Mapa de Riesgos'!$Y$46="Muy Baja",'Mapa de Riesgos'!$AA$46="Leve"),CONCATENATE("R6C",'Mapa de Riesgos'!$O$46),"")</f>
        <v/>
      </c>
      <c r="O51" s="76" t="str">
        <f>IF(AND('Mapa de Riesgos'!$Y$47="Muy Baja",'Mapa de Riesgos'!$AA$47="Leve"),CONCATENATE("R6C",'Mapa de Riesgos'!$O$47),"")</f>
        <v/>
      </c>
      <c r="P51" s="74" t="str">
        <f>IF(AND('Mapa de Riesgos'!$Y$42="Muy Baja",'Mapa de Riesgos'!$AA$42="Menor"),CONCATENATE("R6C",'Mapa de Riesgos'!$O$42),"")</f>
        <v/>
      </c>
      <c r="Q51" s="75" t="str">
        <f>IF(AND('Mapa de Riesgos'!$Y$43="Muy Baja",'Mapa de Riesgos'!$AA$43="Menor"),CONCATENATE("R6C",'Mapa de Riesgos'!$O$43),"")</f>
        <v/>
      </c>
      <c r="R51" s="75" t="str">
        <f>IF(AND('Mapa de Riesgos'!$Y$44="Muy Baja",'Mapa de Riesgos'!$AA$44="Menor"),CONCATENATE("R6C",'Mapa de Riesgos'!$O$44),"")</f>
        <v/>
      </c>
      <c r="S51" s="75" t="str">
        <f>IF(AND('Mapa de Riesgos'!$Y$45="Muy Baja",'Mapa de Riesgos'!$AA$45="Menor"),CONCATENATE("R6C",'Mapa de Riesgos'!$O$45),"")</f>
        <v/>
      </c>
      <c r="T51" s="75" t="str">
        <f>IF(AND('Mapa de Riesgos'!$Y$46="Muy Baja",'Mapa de Riesgos'!$AA$46="Menor"),CONCATENATE("R6C",'Mapa de Riesgos'!$O$46),"")</f>
        <v/>
      </c>
      <c r="U51" s="76" t="str">
        <f>IF(AND('Mapa de Riesgos'!$Y$47="Muy Baja",'Mapa de Riesgos'!$AA$47="Menor"),CONCATENATE("R6C",'Mapa de Riesgos'!$O$47),"")</f>
        <v/>
      </c>
      <c r="V51" s="65" t="str">
        <f>IF(AND('Mapa de Riesgos'!$Y$42="Muy Baja",'Mapa de Riesgos'!$AA$42="Moderado"),CONCATENATE("R6C",'Mapa de Riesgos'!$O$42),"")</f>
        <v/>
      </c>
      <c r="W51" s="66" t="str">
        <f>IF(AND('Mapa de Riesgos'!$Y$43="Muy Baja",'Mapa de Riesgos'!$AA$43="Moderado"),CONCATENATE("R6C",'Mapa de Riesgos'!$O$43),"")</f>
        <v/>
      </c>
      <c r="X51" s="66" t="str">
        <f>IF(AND('Mapa de Riesgos'!$Y$44="Muy Baja",'Mapa de Riesgos'!$AA$44="Moderado"),CONCATENATE("R6C",'Mapa de Riesgos'!$O$44),"")</f>
        <v/>
      </c>
      <c r="Y51" s="66" t="str">
        <f>IF(AND('Mapa de Riesgos'!$Y$45="Muy Baja",'Mapa de Riesgos'!$AA$45="Moderado"),CONCATENATE("R6C",'Mapa de Riesgos'!$O$45),"")</f>
        <v/>
      </c>
      <c r="Z51" s="66" t="str">
        <f>IF(AND('Mapa de Riesgos'!$Y$46="Muy Baja",'Mapa de Riesgos'!$AA$46="Moderado"),CONCATENATE("R6C",'Mapa de Riesgos'!$O$46),"")</f>
        <v/>
      </c>
      <c r="AA51" s="67" t="str">
        <f>IF(AND('Mapa de Riesgos'!$Y$47="Muy Baja",'Mapa de Riesgos'!$AA$47="Moderado"),CONCATENATE("R6C",'Mapa de Riesgos'!$O$47),"")</f>
        <v/>
      </c>
      <c r="AB51" s="50" t="str">
        <f>IF(AND('Mapa de Riesgos'!$Y$42="Muy Baja",'Mapa de Riesgos'!$AA$42="Mayor"),CONCATENATE("R6C",'Mapa de Riesgos'!$O$42),"")</f>
        <v/>
      </c>
      <c r="AC51" s="51" t="str">
        <f>IF(AND('Mapa de Riesgos'!$Y$43="Muy Baja",'Mapa de Riesgos'!$AA$43="Mayor"),CONCATENATE("R6C",'Mapa de Riesgos'!$O$43),"")</f>
        <v/>
      </c>
      <c r="AD51" s="51" t="str">
        <f>IF(AND('Mapa de Riesgos'!$Y$44="Muy Baja",'Mapa de Riesgos'!$AA$44="Mayor"),CONCATENATE("R6C",'Mapa de Riesgos'!$O$44),"")</f>
        <v/>
      </c>
      <c r="AE51" s="51" t="str">
        <f>IF(AND('Mapa de Riesgos'!$Y$45="Muy Baja",'Mapa de Riesgos'!$AA$45="Mayor"),CONCATENATE("R6C",'Mapa de Riesgos'!$O$45),"")</f>
        <v/>
      </c>
      <c r="AF51" s="51" t="str">
        <f>IF(AND('Mapa de Riesgos'!$Y$46="Muy Baja",'Mapa de Riesgos'!$AA$46="Mayor"),CONCATENATE("R6C",'Mapa de Riesgos'!$O$46),"")</f>
        <v/>
      </c>
      <c r="AG51" s="52" t="str">
        <f>IF(AND('Mapa de Riesgos'!$Y$47="Muy Baja",'Mapa de Riesgos'!$AA$47="Mayor"),CONCATENATE("R6C",'Mapa de Riesgos'!$O$47),"")</f>
        <v/>
      </c>
      <c r="AH51" s="53" t="str">
        <f>IF(AND('Mapa de Riesgos'!$Y$42="Muy Baja",'Mapa de Riesgos'!$AA$42="Catastrófico"),CONCATENATE("R6C",'Mapa de Riesgos'!$O$42),"")</f>
        <v/>
      </c>
      <c r="AI51" s="54" t="str">
        <f>IF(AND('Mapa de Riesgos'!$Y$43="Muy Baja",'Mapa de Riesgos'!$AA$43="Catastrófico"),CONCATENATE("R6C",'Mapa de Riesgos'!$O$43),"")</f>
        <v/>
      </c>
      <c r="AJ51" s="54" t="str">
        <f>IF(AND('Mapa de Riesgos'!$Y$44="Muy Baja",'Mapa de Riesgos'!$AA$44="Catastrófico"),CONCATENATE("R6C",'Mapa de Riesgos'!$O$44),"")</f>
        <v/>
      </c>
      <c r="AK51" s="54" t="str">
        <f>IF(AND('Mapa de Riesgos'!$Y$45="Muy Baja",'Mapa de Riesgos'!$AA$45="Catastrófico"),CONCATENATE("R6C",'Mapa de Riesgos'!$O$45),"")</f>
        <v/>
      </c>
      <c r="AL51" s="54" t="str">
        <f>IF(AND('Mapa de Riesgos'!$Y$46="Muy Baja",'Mapa de Riesgos'!$AA$46="Catastrófico"),CONCATENATE("R6C",'Mapa de Riesgos'!$O$46),"")</f>
        <v/>
      </c>
      <c r="AM51" s="55" t="str">
        <f>IF(AND('Mapa de Riesgos'!$Y$47="Muy Baja",'Mapa de Riesgos'!$AA$47="Catastrófico"),CONCATENATE("R6C",'Mapa de Riesgos'!$O$47),"")</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483"/>
      <c r="C52" s="483"/>
      <c r="D52" s="484"/>
      <c r="E52" s="524"/>
      <c r="F52" s="525"/>
      <c r="G52" s="525"/>
      <c r="H52" s="525"/>
      <c r="I52" s="526"/>
      <c r="J52" s="74" t="str">
        <f>IF(AND('Mapa de Riesgos'!$Y$48="Muy Baja",'Mapa de Riesgos'!$AA$48="Leve"),CONCATENATE("R7C",'Mapa de Riesgos'!$O$48),"")</f>
        <v/>
      </c>
      <c r="K52" s="75" t="str">
        <f>IF(AND('Mapa de Riesgos'!$Y$49="Muy Baja",'Mapa de Riesgos'!$AA$49="Leve"),CONCATENATE("R7C",'Mapa de Riesgos'!$O$49),"")</f>
        <v/>
      </c>
      <c r="L52" s="75" t="str">
        <f>IF(AND('Mapa de Riesgos'!$Y$50="Muy Baja",'Mapa de Riesgos'!$AA$50="Leve"),CONCATENATE("R7C",'Mapa de Riesgos'!$O$50),"")</f>
        <v/>
      </c>
      <c r="M52" s="75" t="str">
        <f>IF(AND('Mapa de Riesgos'!$Y$51="Muy Baja",'Mapa de Riesgos'!$AA$51="Leve"),CONCATENATE("R7C",'Mapa de Riesgos'!$O$51),"")</f>
        <v/>
      </c>
      <c r="N52" s="75" t="str">
        <f>IF(AND('Mapa de Riesgos'!$Y$52="Muy Baja",'Mapa de Riesgos'!$AA$52="Leve"),CONCATENATE("R7C",'Mapa de Riesgos'!$O$52),"")</f>
        <v/>
      </c>
      <c r="O52" s="76" t="str">
        <f>IF(AND('Mapa de Riesgos'!$Y$53="Muy Baja",'Mapa de Riesgos'!$AA$53="Leve"),CONCATENATE("R7C",'Mapa de Riesgos'!$O$53),"")</f>
        <v/>
      </c>
      <c r="P52" s="74" t="str">
        <f>IF(AND('Mapa de Riesgos'!$Y$48="Muy Baja",'Mapa de Riesgos'!$AA$48="Menor"),CONCATENATE("R7C",'Mapa de Riesgos'!$O$48),"")</f>
        <v/>
      </c>
      <c r="Q52" s="75" t="str">
        <f>IF(AND('Mapa de Riesgos'!$Y$49="Muy Baja",'Mapa de Riesgos'!$AA$49="Menor"),CONCATENATE("R7C",'Mapa de Riesgos'!$O$49),"")</f>
        <v/>
      </c>
      <c r="R52" s="75" t="str">
        <f>IF(AND('Mapa de Riesgos'!$Y$50="Muy Baja",'Mapa de Riesgos'!$AA$50="Menor"),CONCATENATE("R7C",'Mapa de Riesgos'!$O$50),"")</f>
        <v/>
      </c>
      <c r="S52" s="75" t="str">
        <f>IF(AND('Mapa de Riesgos'!$Y$51="Muy Baja",'Mapa de Riesgos'!$AA$51="Menor"),CONCATENATE("R7C",'Mapa de Riesgos'!$O$51),"")</f>
        <v/>
      </c>
      <c r="T52" s="75" t="str">
        <f>IF(AND('Mapa de Riesgos'!$Y$52="Muy Baja",'Mapa de Riesgos'!$AA$52="Menor"),CONCATENATE("R7C",'Mapa de Riesgos'!$O$52),"")</f>
        <v/>
      </c>
      <c r="U52" s="76" t="str">
        <f>IF(AND('Mapa de Riesgos'!$Y$53="Muy Baja",'Mapa de Riesgos'!$AA$53="Menor"),CONCATENATE("R7C",'Mapa de Riesgos'!$O$53),"")</f>
        <v/>
      </c>
      <c r="V52" s="65" t="str">
        <f>IF(AND('Mapa de Riesgos'!$Y$48="Muy Baja",'Mapa de Riesgos'!$AA$48="Moderado"),CONCATENATE("R7C",'Mapa de Riesgos'!$O$48),"")</f>
        <v/>
      </c>
      <c r="W52" s="66" t="str">
        <f>IF(AND('Mapa de Riesgos'!$Y$49="Muy Baja",'Mapa de Riesgos'!$AA$49="Moderado"),CONCATENATE("R7C",'Mapa de Riesgos'!$O$49),"")</f>
        <v/>
      </c>
      <c r="X52" s="66" t="str">
        <f>IF(AND('Mapa de Riesgos'!$Y$50="Muy Baja",'Mapa de Riesgos'!$AA$50="Moderado"),CONCATENATE("R7C",'Mapa de Riesgos'!$O$50),"")</f>
        <v/>
      </c>
      <c r="Y52" s="66" t="str">
        <f>IF(AND('Mapa de Riesgos'!$Y$51="Muy Baja",'Mapa de Riesgos'!$AA$51="Moderado"),CONCATENATE("R7C",'Mapa de Riesgos'!$O$51),"")</f>
        <v/>
      </c>
      <c r="Z52" s="66" t="str">
        <f>IF(AND('Mapa de Riesgos'!$Y$52="Muy Baja",'Mapa de Riesgos'!$AA$52="Moderado"),CONCATENATE("R7C",'Mapa de Riesgos'!$O$52),"")</f>
        <v/>
      </c>
      <c r="AA52" s="67" t="str">
        <f>IF(AND('Mapa de Riesgos'!$Y$53="Muy Baja",'Mapa de Riesgos'!$AA$53="Moderado"),CONCATENATE("R7C",'Mapa de Riesgos'!$O$53),"")</f>
        <v/>
      </c>
      <c r="AB52" s="50" t="str">
        <f>IF(AND('Mapa de Riesgos'!$Y$48="Muy Baja",'Mapa de Riesgos'!$AA$48="Mayor"),CONCATENATE("R7C",'Mapa de Riesgos'!$O$48),"")</f>
        <v/>
      </c>
      <c r="AC52" s="51" t="str">
        <f>IF(AND('Mapa de Riesgos'!$Y$49="Muy Baja",'Mapa de Riesgos'!$AA$49="Mayor"),CONCATENATE("R7C",'Mapa de Riesgos'!$O$49),"")</f>
        <v/>
      </c>
      <c r="AD52" s="51" t="str">
        <f>IF(AND('Mapa de Riesgos'!$Y$50="Muy Baja",'Mapa de Riesgos'!$AA$50="Mayor"),CONCATENATE("R7C",'Mapa de Riesgos'!$O$50),"")</f>
        <v/>
      </c>
      <c r="AE52" s="51" t="str">
        <f>IF(AND('Mapa de Riesgos'!$Y$51="Muy Baja",'Mapa de Riesgos'!$AA$51="Mayor"),CONCATENATE("R7C",'Mapa de Riesgos'!$O$51),"")</f>
        <v/>
      </c>
      <c r="AF52" s="51" t="str">
        <f>IF(AND('Mapa de Riesgos'!$Y$52="Muy Baja",'Mapa de Riesgos'!$AA$52="Mayor"),CONCATENATE("R7C",'Mapa de Riesgos'!$O$52),"")</f>
        <v/>
      </c>
      <c r="AG52" s="52" t="str">
        <f>IF(AND('Mapa de Riesgos'!$Y$53="Muy Baja",'Mapa de Riesgos'!$AA$53="Mayor"),CONCATENATE("R7C",'Mapa de Riesgos'!$O$53),"")</f>
        <v/>
      </c>
      <c r="AH52" s="53" t="str">
        <f>IF(AND('Mapa de Riesgos'!$Y$48="Muy Baja",'Mapa de Riesgos'!$AA$48="Catastrófico"),CONCATENATE("R7C",'Mapa de Riesgos'!$O$48),"")</f>
        <v/>
      </c>
      <c r="AI52" s="54" t="str">
        <f>IF(AND('Mapa de Riesgos'!$Y$49="Muy Baja",'Mapa de Riesgos'!$AA$49="Catastrófico"),CONCATENATE("R7C",'Mapa de Riesgos'!$O$49),"")</f>
        <v/>
      </c>
      <c r="AJ52" s="54" t="str">
        <f>IF(AND('Mapa de Riesgos'!$Y$50="Muy Baja",'Mapa de Riesgos'!$AA$50="Catastrófico"),CONCATENATE("R7C",'Mapa de Riesgos'!$O$50),"")</f>
        <v/>
      </c>
      <c r="AK52" s="54" t="str">
        <f>IF(AND('Mapa de Riesgos'!$Y$51="Muy Baja",'Mapa de Riesgos'!$AA$51="Catastrófico"),CONCATENATE("R7C",'Mapa de Riesgos'!$O$51),"")</f>
        <v/>
      </c>
      <c r="AL52" s="54" t="str">
        <f>IF(AND('Mapa de Riesgos'!$Y$52="Muy Baja",'Mapa de Riesgos'!$AA$52="Catastrófico"),CONCATENATE("R7C",'Mapa de Riesgos'!$O$52),"")</f>
        <v/>
      </c>
      <c r="AM52" s="55" t="str">
        <f>IF(AND('Mapa de Riesgos'!$Y$53="Muy Baja",'Mapa de Riesgos'!$AA$53="Catastrófico"),CONCATENATE("R7C",'Mapa de Riesgos'!$O$53),"")</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483"/>
      <c r="C53" s="483"/>
      <c r="D53" s="484"/>
      <c r="E53" s="524"/>
      <c r="F53" s="525"/>
      <c r="G53" s="525"/>
      <c r="H53" s="525"/>
      <c r="I53" s="526"/>
      <c r="J53" s="74" t="str">
        <f>IF(AND('Mapa de Riesgos'!$Y$54="Muy Baja",'Mapa de Riesgos'!$AA$54="Leve"),CONCATENATE("R8C",'Mapa de Riesgos'!$O$54),"")</f>
        <v/>
      </c>
      <c r="K53" s="75" t="str">
        <f>IF(AND('Mapa de Riesgos'!$Y$55="Muy Baja",'Mapa de Riesgos'!$AA$55="Leve"),CONCATENATE("R8C",'Mapa de Riesgos'!$O$55),"")</f>
        <v/>
      </c>
      <c r="L53" s="75" t="str">
        <f>IF(AND('Mapa de Riesgos'!$Y$56="Muy Baja",'Mapa de Riesgos'!$AA$56="Leve"),CONCATENATE("R8C",'Mapa de Riesgos'!$O$56),"")</f>
        <v/>
      </c>
      <c r="M53" s="75" t="str">
        <f>IF(AND('Mapa de Riesgos'!$Y$57="Muy Baja",'Mapa de Riesgos'!$AA$57="Leve"),CONCATENATE("R8C",'Mapa de Riesgos'!$O$57),"")</f>
        <v/>
      </c>
      <c r="N53" s="75" t="str">
        <f>IF(AND('Mapa de Riesgos'!$Y$58="Muy Baja",'Mapa de Riesgos'!$AA$58="Leve"),CONCATENATE("R8C",'Mapa de Riesgos'!$O$58),"")</f>
        <v/>
      </c>
      <c r="O53" s="76" t="str">
        <f>IF(AND('Mapa de Riesgos'!$Y$59="Muy Baja",'Mapa de Riesgos'!$AA$59="Leve"),CONCATENATE("R8C",'Mapa de Riesgos'!$O$59),"")</f>
        <v/>
      </c>
      <c r="P53" s="74" t="str">
        <f>IF(AND('Mapa de Riesgos'!$Y$54="Muy Baja",'Mapa de Riesgos'!$AA$54="Menor"),CONCATENATE("R8C",'Mapa de Riesgos'!$O$54),"")</f>
        <v/>
      </c>
      <c r="Q53" s="75" t="str">
        <f>IF(AND('Mapa de Riesgos'!$Y$55="Muy Baja",'Mapa de Riesgos'!$AA$55="Menor"),CONCATENATE("R8C",'Mapa de Riesgos'!$O$55),"")</f>
        <v/>
      </c>
      <c r="R53" s="75" t="str">
        <f>IF(AND('Mapa de Riesgos'!$Y$56="Muy Baja",'Mapa de Riesgos'!$AA$56="Menor"),CONCATENATE("R8C",'Mapa de Riesgos'!$O$56),"")</f>
        <v/>
      </c>
      <c r="S53" s="75" t="str">
        <f>IF(AND('Mapa de Riesgos'!$Y$57="Muy Baja",'Mapa de Riesgos'!$AA$57="Menor"),CONCATENATE("R8C",'Mapa de Riesgos'!$O$57),"")</f>
        <v/>
      </c>
      <c r="T53" s="75" t="str">
        <f>IF(AND('Mapa de Riesgos'!$Y$58="Muy Baja",'Mapa de Riesgos'!$AA$58="Menor"),CONCATENATE("R8C",'Mapa de Riesgos'!$O$58),"")</f>
        <v/>
      </c>
      <c r="U53" s="76" t="str">
        <f>IF(AND('Mapa de Riesgos'!$Y$59="Muy Baja",'Mapa de Riesgos'!$AA$59="Menor"),CONCATENATE("R8C",'Mapa de Riesgos'!$O$59),"")</f>
        <v/>
      </c>
      <c r="V53" s="65" t="str">
        <f>IF(AND('Mapa de Riesgos'!$Y$54="Muy Baja",'Mapa de Riesgos'!$AA$54="Moderado"),CONCATENATE("R8C",'Mapa de Riesgos'!$O$54),"")</f>
        <v/>
      </c>
      <c r="W53" s="66" t="str">
        <f>IF(AND('Mapa de Riesgos'!$Y$55="Muy Baja",'Mapa de Riesgos'!$AA$55="Moderado"),CONCATENATE("R8C",'Mapa de Riesgos'!$O$55),"")</f>
        <v/>
      </c>
      <c r="X53" s="66" t="str">
        <f>IF(AND('Mapa de Riesgos'!$Y$56="Muy Baja",'Mapa de Riesgos'!$AA$56="Moderado"),CONCATENATE("R8C",'Mapa de Riesgos'!$O$56),"")</f>
        <v/>
      </c>
      <c r="Y53" s="66" t="str">
        <f>IF(AND('Mapa de Riesgos'!$Y$57="Muy Baja",'Mapa de Riesgos'!$AA$57="Moderado"),CONCATENATE("R8C",'Mapa de Riesgos'!$O$57),"")</f>
        <v/>
      </c>
      <c r="Z53" s="66" t="str">
        <f>IF(AND('Mapa de Riesgos'!$Y$58="Muy Baja",'Mapa de Riesgos'!$AA$58="Moderado"),CONCATENATE("R8C",'Mapa de Riesgos'!$O$58),"")</f>
        <v/>
      </c>
      <c r="AA53" s="67" t="str">
        <f>IF(AND('Mapa de Riesgos'!$Y$59="Muy Baja",'Mapa de Riesgos'!$AA$59="Moderado"),CONCATENATE("R8C",'Mapa de Riesgos'!$O$59),"")</f>
        <v/>
      </c>
      <c r="AB53" s="50" t="str">
        <f>IF(AND('Mapa de Riesgos'!$Y$54="Muy Baja",'Mapa de Riesgos'!$AA$54="Mayor"),CONCATENATE("R8C",'Mapa de Riesgos'!$O$54),"")</f>
        <v/>
      </c>
      <c r="AC53" s="51" t="str">
        <f>IF(AND('Mapa de Riesgos'!$Y$55="Muy Baja",'Mapa de Riesgos'!$AA$55="Mayor"),CONCATENATE("R8C",'Mapa de Riesgos'!$O$55),"")</f>
        <v/>
      </c>
      <c r="AD53" s="51" t="str">
        <f>IF(AND('Mapa de Riesgos'!$Y$56="Muy Baja",'Mapa de Riesgos'!$AA$56="Mayor"),CONCATENATE("R8C",'Mapa de Riesgos'!$O$56),"")</f>
        <v/>
      </c>
      <c r="AE53" s="51" t="str">
        <f>IF(AND('Mapa de Riesgos'!$Y$57="Muy Baja",'Mapa de Riesgos'!$AA$57="Mayor"),CONCATENATE("R8C",'Mapa de Riesgos'!$O$57),"")</f>
        <v/>
      </c>
      <c r="AF53" s="51" t="str">
        <f>IF(AND('Mapa de Riesgos'!$Y$58="Muy Baja",'Mapa de Riesgos'!$AA$58="Mayor"),CONCATENATE("R8C",'Mapa de Riesgos'!$O$58),"")</f>
        <v/>
      </c>
      <c r="AG53" s="52" t="str">
        <f>IF(AND('Mapa de Riesgos'!$Y$59="Muy Baja",'Mapa de Riesgos'!$AA$59="Mayor"),CONCATENATE("R8C",'Mapa de Riesgos'!$O$59),"")</f>
        <v/>
      </c>
      <c r="AH53" s="53" t="str">
        <f>IF(AND('Mapa de Riesgos'!$Y$54="Muy Baja",'Mapa de Riesgos'!$AA$54="Catastrófico"),CONCATENATE("R8C",'Mapa de Riesgos'!$O$54),"")</f>
        <v/>
      </c>
      <c r="AI53" s="54" t="str">
        <f>IF(AND('Mapa de Riesgos'!$Y$55="Muy Baja",'Mapa de Riesgos'!$AA$55="Catastrófico"),CONCATENATE("R8C",'Mapa de Riesgos'!$O$55),"")</f>
        <v/>
      </c>
      <c r="AJ53" s="54" t="str">
        <f>IF(AND('Mapa de Riesgos'!$Y$56="Muy Baja",'Mapa de Riesgos'!$AA$56="Catastrófico"),CONCATENATE("R8C",'Mapa de Riesgos'!$O$56),"")</f>
        <v/>
      </c>
      <c r="AK53" s="54" t="str">
        <f>IF(AND('Mapa de Riesgos'!$Y$57="Muy Baja",'Mapa de Riesgos'!$AA$57="Catastrófico"),CONCATENATE("R8C",'Mapa de Riesgos'!$O$57),"")</f>
        <v/>
      </c>
      <c r="AL53" s="54" t="str">
        <f>IF(AND('Mapa de Riesgos'!$Y$58="Muy Baja",'Mapa de Riesgos'!$AA$58="Catastrófico"),CONCATENATE("R8C",'Mapa de Riesgos'!$O$58),"")</f>
        <v/>
      </c>
      <c r="AM53" s="55" t="str">
        <f>IF(AND('Mapa de Riesgos'!$Y$59="Muy Baja",'Mapa de Riesgos'!$AA$59="Catastrófico"),CONCATENATE("R8C",'Mapa de Riesgos'!$O$59),"")</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483"/>
      <c r="C54" s="483"/>
      <c r="D54" s="484"/>
      <c r="E54" s="524"/>
      <c r="F54" s="525"/>
      <c r="G54" s="525"/>
      <c r="H54" s="525"/>
      <c r="I54" s="526"/>
      <c r="J54" s="74" t="str">
        <f>IF(AND('Mapa de Riesgos'!$Y$60="Muy Baja",'Mapa de Riesgos'!$AA$60="Leve"),CONCATENATE("R9C",'Mapa de Riesgos'!$O$60),"")</f>
        <v/>
      </c>
      <c r="K54" s="75" t="str">
        <f>IF(AND('Mapa de Riesgos'!$Y$61="Muy Baja",'Mapa de Riesgos'!$AA$61="Leve"),CONCATENATE("R9C",'Mapa de Riesgos'!$O$61),"")</f>
        <v/>
      </c>
      <c r="L54" s="75" t="str">
        <f>IF(AND('Mapa de Riesgos'!$Y$62="Muy Baja",'Mapa de Riesgos'!$AA$62="Leve"),CONCATENATE("R9C",'Mapa de Riesgos'!$O$62),"")</f>
        <v/>
      </c>
      <c r="M54" s="75" t="str">
        <f>IF(AND('Mapa de Riesgos'!$Y$63="Muy Baja",'Mapa de Riesgos'!$AA$63="Leve"),CONCATENATE("R9C",'Mapa de Riesgos'!$O$63),"")</f>
        <v/>
      </c>
      <c r="N54" s="75" t="str">
        <f>IF(AND('Mapa de Riesgos'!$Y$64="Muy Baja",'Mapa de Riesgos'!$AA$64="Leve"),CONCATENATE("R9C",'Mapa de Riesgos'!$O$64),"")</f>
        <v/>
      </c>
      <c r="O54" s="76" t="str">
        <f>IF(AND('Mapa de Riesgos'!$Y$65="Muy Baja",'Mapa de Riesgos'!$AA$65="Leve"),CONCATENATE("R9C",'Mapa de Riesgos'!$O$65),"")</f>
        <v/>
      </c>
      <c r="P54" s="74" t="str">
        <f>IF(AND('Mapa de Riesgos'!$Y$60="Muy Baja",'Mapa de Riesgos'!$AA$60="Menor"),CONCATENATE("R9C",'Mapa de Riesgos'!$O$60),"")</f>
        <v/>
      </c>
      <c r="Q54" s="75" t="str">
        <f>IF(AND('Mapa de Riesgos'!$Y$61="Muy Baja",'Mapa de Riesgos'!$AA$61="Menor"),CONCATENATE("R9C",'Mapa de Riesgos'!$O$61),"")</f>
        <v/>
      </c>
      <c r="R54" s="75" t="str">
        <f>IF(AND('Mapa de Riesgos'!$Y$62="Muy Baja",'Mapa de Riesgos'!$AA$62="Menor"),CONCATENATE("R9C",'Mapa de Riesgos'!$O$62),"")</f>
        <v/>
      </c>
      <c r="S54" s="75" t="str">
        <f>IF(AND('Mapa de Riesgos'!$Y$63="Muy Baja",'Mapa de Riesgos'!$AA$63="Menor"),CONCATENATE("R9C",'Mapa de Riesgos'!$O$63),"")</f>
        <v/>
      </c>
      <c r="T54" s="75" t="str">
        <f>IF(AND('Mapa de Riesgos'!$Y$64="Muy Baja",'Mapa de Riesgos'!$AA$64="Menor"),CONCATENATE("R9C",'Mapa de Riesgos'!$O$64),"")</f>
        <v/>
      </c>
      <c r="U54" s="76" t="str">
        <f>IF(AND('Mapa de Riesgos'!$Y$65="Muy Baja",'Mapa de Riesgos'!$AA$65="Menor"),CONCATENATE("R9C",'Mapa de Riesgos'!$O$65),"")</f>
        <v/>
      </c>
      <c r="V54" s="65" t="str">
        <f>IF(AND('Mapa de Riesgos'!$Y$60="Muy Baja",'Mapa de Riesgos'!$AA$60="Moderado"),CONCATENATE("R9C",'Mapa de Riesgos'!$O$60),"")</f>
        <v/>
      </c>
      <c r="W54" s="66" t="str">
        <f>IF(AND('Mapa de Riesgos'!$Y$61="Muy Baja",'Mapa de Riesgos'!$AA$61="Moderado"),CONCATENATE("R9C",'Mapa de Riesgos'!$O$61),"")</f>
        <v/>
      </c>
      <c r="X54" s="66" t="str">
        <f>IF(AND('Mapa de Riesgos'!$Y$62="Muy Baja",'Mapa de Riesgos'!$AA$62="Moderado"),CONCATENATE("R9C",'Mapa de Riesgos'!$O$62),"")</f>
        <v/>
      </c>
      <c r="Y54" s="66" t="str">
        <f>IF(AND('Mapa de Riesgos'!$Y$63="Muy Baja",'Mapa de Riesgos'!$AA$63="Moderado"),CONCATENATE("R9C",'Mapa de Riesgos'!$O$63),"")</f>
        <v/>
      </c>
      <c r="Z54" s="66" t="str">
        <f>IF(AND('Mapa de Riesgos'!$Y$64="Muy Baja",'Mapa de Riesgos'!$AA$64="Moderado"),CONCATENATE("R9C",'Mapa de Riesgos'!$O$64),"")</f>
        <v/>
      </c>
      <c r="AA54" s="67" t="str">
        <f>IF(AND('Mapa de Riesgos'!$Y$65="Muy Baja",'Mapa de Riesgos'!$AA$65="Moderado"),CONCATENATE("R9C",'Mapa de Riesgos'!$O$65),"")</f>
        <v/>
      </c>
      <c r="AB54" s="50" t="str">
        <f>IF(AND('Mapa de Riesgos'!$Y$60="Muy Baja",'Mapa de Riesgos'!$AA$60="Mayor"),CONCATENATE("R9C",'Mapa de Riesgos'!$O$60),"")</f>
        <v/>
      </c>
      <c r="AC54" s="51" t="str">
        <f>IF(AND('Mapa de Riesgos'!$Y$61="Muy Baja",'Mapa de Riesgos'!$AA$61="Mayor"),CONCATENATE("R9C",'Mapa de Riesgos'!$O$61),"")</f>
        <v/>
      </c>
      <c r="AD54" s="51" t="str">
        <f>IF(AND('Mapa de Riesgos'!$Y$62="Muy Baja",'Mapa de Riesgos'!$AA$62="Mayor"),CONCATENATE("R9C",'Mapa de Riesgos'!$O$62),"")</f>
        <v/>
      </c>
      <c r="AE54" s="51" t="str">
        <f>IF(AND('Mapa de Riesgos'!$Y$63="Muy Baja",'Mapa de Riesgos'!$AA$63="Mayor"),CONCATENATE("R9C",'Mapa de Riesgos'!$O$63),"")</f>
        <v/>
      </c>
      <c r="AF54" s="51" t="str">
        <f>IF(AND('Mapa de Riesgos'!$Y$64="Muy Baja",'Mapa de Riesgos'!$AA$64="Mayor"),CONCATENATE("R9C",'Mapa de Riesgos'!$O$64),"")</f>
        <v/>
      </c>
      <c r="AG54" s="52" t="str">
        <f>IF(AND('Mapa de Riesgos'!$Y$65="Muy Baja",'Mapa de Riesgos'!$AA$65="Mayor"),CONCATENATE("R9C",'Mapa de Riesgos'!$O$65),"")</f>
        <v/>
      </c>
      <c r="AH54" s="53" t="str">
        <f>IF(AND('Mapa de Riesgos'!$Y$60="Muy Baja",'Mapa de Riesgos'!$AA$60="Catastrófico"),CONCATENATE("R9C",'Mapa de Riesgos'!$O$60),"")</f>
        <v/>
      </c>
      <c r="AI54" s="54" t="str">
        <f>IF(AND('Mapa de Riesgos'!$Y$61="Muy Baja",'Mapa de Riesgos'!$AA$61="Catastrófico"),CONCATENATE("R9C",'Mapa de Riesgos'!$O$61),"")</f>
        <v/>
      </c>
      <c r="AJ54" s="54" t="str">
        <f>IF(AND('Mapa de Riesgos'!$Y$62="Muy Baja",'Mapa de Riesgos'!$AA$62="Catastrófico"),CONCATENATE("R9C",'Mapa de Riesgos'!$O$62),"")</f>
        <v/>
      </c>
      <c r="AK54" s="54" t="str">
        <f>IF(AND('Mapa de Riesgos'!$Y$63="Muy Baja",'Mapa de Riesgos'!$AA$63="Catastrófico"),CONCATENATE("R9C",'Mapa de Riesgos'!$O$63),"")</f>
        <v/>
      </c>
      <c r="AL54" s="54" t="str">
        <f>IF(AND('Mapa de Riesgos'!$Y$64="Muy Baja",'Mapa de Riesgos'!$AA$64="Catastrófico"),CONCATENATE("R9C",'Mapa de Riesgos'!$O$64),"")</f>
        <v/>
      </c>
      <c r="AM54" s="55" t="str">
        <f>IF(AND('Mapa de Riesgos'!$Y$65="Muy Baja",'Mapa de Riesgos'!$AA$65="Catastrófico"),CONCATENATE("R9C",'Mapa de Riesgos'!$O$65),"")</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483"/>
      <c r="C55" s="483"/>
      <c r="D55" s="484"/>
      <c r="E55" s="527"/>
      <c r="F55" s="528"/>
      <c r="G55" s="528"/>
      <c r="H55" s="528"/>
      <c r="I55" s="529"/>
      <c r="J55" s="77" t="str">
        <f>IF(AND('Mapa de Riesgos'!$Y$66="Muy Baja",'Mapa de Riesgos'!$AA$66="Leve"),CONCATENATE("R10C",'Mapa de Riesgos'!$O$66),"")</f>
        <v/>
      </c>
      <c r="K55" s="78" t="str">
        <f>IF(AND('Mapa de Riesgos'!$Y$67="Muy Baja",'Mapa de Riesgos'!$AA$67="Leve"),CONCATENATE("R10C",'Mapa de Riesgos'!$O$67),"")</f>
        <v/>
      </c>
      <c r="L55" s="78" t="str">
        <f>IF(AND('Mapa de Riesgos'!$Y$68="Muy Baja",'Mapa de Riesgos'!$AA$68="Leve"),CONCATENATE("R10C",'Mapa de Riesgos'!$O$68),"")</f>
        <v/>
      </c>
      <c r="M55" s="78" t="str">
        <f>IF(AND('Mapa de Riesgos'!$Y$69="Muy Baja",'Mapa de Riesgos'!$AA$69="Leve"),CONCATENATE("R10C",'Mapa de Riesgos'!$O$69),"")</f>
        <v/>
      </c>
      <c r="N55" s="78" t="str">
        <f>IF(AND('Mapa de Riesgos'!$Y$70="Muy Baja",'Mapa de Riesgos'!$AA$70="Leve"),CONCATENATE("R10C",'Mapa de Riesgos'!$O$70),"")</f>
        <v/>
      </c>
      <c r="O55" s="79" t="str">
        <f>IF(AND('Mapa de Riesgos'!$Y$71="Muy Baja",'Mapa de Riesgos'!$AA$71="Leve"),CONCATENATE("R10C",'Mapa de Riesgos'!$O$71),"")</f>
        <v/>
      </c>
      <c r="P55" s="77" t="str">
        <f>IF(AND('Mapa de Riesgos'!$Y$66="Muy Baja",'Mapa de Riesgos'!$AA$66="Menor"),CONCATENATE("R10C",'Mapa de Riesgos'!$O$66),"")</f>
        <v/>
      </c>
      <c r="Q55" s="78" t="str">
        <f>IF(AND('Mapa de Riesgos'!$Y$67="Muy Baja",'Mapa de Riesgos'!$AA$67="Menor"),CONCATENATE("R10C",'Mapa de Riesgos'!$O$67),"")</f>
        <v/>
      </c>
      <c r="R55" s="78" t="str">
        <f>IF(AND('Mapa de Riesgos'!$Y$68="Muy Baja",'Mapa de Riesgos'!$AA$68="Menor"),CONCATENATE("R10C",'Mapa de Riesgos'!$O$68),"")</f>
        <v/>
      </c>
      <c r="S55" s="78" t="str">
        <f>IF(AND('Mapa de Riesgos'!$Y$69="Muy Baja",'Mapa de Riesgos'!$AA$69="Menor"),CONCATENATE("R10C",'Mapa de Riesgos'!$O$69),"")</f>
        <v/>
      </c>
      <c r="T55" s="78" t="str">
        <f>IF(AND('Mapa de Riesgos'!$Y$70="Muy Baja",'Mapa de Riesgos'!$AA$70="Menor"),CONCATENATE("R10C",'Mapa de Riesgos'!$O$70),"")</f>
        <v/>
      </c>
      <c r="U55" s="79" t="str">
        <f>IF(AND('Mapa de Riesgos'!$Y$71="Muy Baja",'Mapa de Riesgos'!$AA$71="Menor"),CONCATENATE("R10C",'Mapa de Riesgos'!$O$71),"")</f>
        <v/>
      </c>
      <c r="V55" s="68" t="str">
        <f>IF(AND('Mapa de Riesgos'!$Y$66="Muy Baja",'Mapa de Riesgos'!$AA$66="Moderado"),CONCATENATE("R10C",'Mapa de Riesgos'!$O$66),"")</f>
        <v/>
      </c>
      <c r="W55" s="69" t="str">
        <f>IF(AND('Mapa de Riesgos'!$Y$67="Muy Baja",'Mapa de Riesgos'!$AA$67="Moderado"),CONCATENATE("R10C",'Mapa de Riesgos'!$O$67),"")</f>
        <v/>
      </c>
      <c r="X55" s="69" t="str">
        <f>IF(AND('Mapa de Riesgos'!$Y$68="Muy Baja",'Mapa de Riesgos'!$AA$68="Moderado"),CONCATENATE("R10C",'Mapa de Riesgos'!$O$68),"")</f>
        <v/>
      </c>
      <c r="Y55" s="69" t="str">
        <f>IF(AND('Mapa de Riesgos'!$Y$69="Muy Baja",'Mapa de Riesgos'!$AA$69="Moderado"),CONCATENATE("R10C",'Mapa de Riesgos'!$O$69),"")</f>
        <v/>
      </c>
      <c r="Z55" s="69" t="str">
        <f>IF(AND('Mapa de Riesgos'!$Y$70="Muy Baja",'Mapa de Riesgos'!$AA$70="Moderado"),CONCATENATE("R10C",'Mapa de Riesgos'!$O$70),"")</f>
        <v/>
      </c>
      <c r="AA55" s="70" t="str">
        <f>IF(AND('Mapa de Riesgos'!$Y$71="Muy Baja",'Mapa de Riesgos'!$AA$71="Moderado"),CONCATENATE("R10C",'Mapa de Riesgos'!$O$71),"")</f>
        <v/>
      </c>
      <c r="AB55" s="56" t="str">
        <f>IF(AND('Mapa de Riesgos'!$Y$66="Muy Baja",'Mapa de Riesgos'!$AA$66="Mayor"),CONCATENATE("R10C",'Mapa de Riesgos'!$O$66),"")</f>
        <v/>
      </c>
      <c r="AC55" s="57" t="str">
        <f>IF(AND('Mapa de Riesgos'!$Y$67="Muy Baja",'Mapa de Riesgos'!$AA$67="Mayor"),CONCATENATE("R10C",'Mapa de Riesgos'!$O$67),"")</f>
        <v/>
      </c>
      <c r="AD55" s="57" t="str">
        <f>IF(AND('Mapa de Riesgos'!$Y$68="Muy Baja",'Mapa de Riesgos'!$AA$68="Mayor"),CONCATENATE("R10C",'Mapa de Riesgos'!$O$68),"")</f>
        <v/>
      </c>
      <c r="AE55" s="57" t="str">
        <f>IF(AND('Mapa de Riesgos'!$Y$69="Muy Baja",'Mapa de Riesgos'!$AA$69="Mayor"),CONCATENATE("R10C",'Mapa de Riesgos'!$O$69),"")</f>
        <v/>
      </c>
      <c r="AF55" s="57" t="str">
        <f>IF(AND('Mapa de Riesgos'!$Y$70="Muy Baja",'Mapa de Riesgos'!$AA$70="Mayor"),CONCATENATE("R10C",'Mapa de Riesgos'!$O$70),"")</f>
        <v/>
      </c>
      <c r="AG55" s="58" t="str">
        <f>IF(AND('Mapa de Riesgos'!$Y$71="Muy Baja",'Mapa de Riesgos'!$AA$71="Mayor"),CONCATENATE("R10C",'Mapa de Riesgos'!$O$71),"")</f>
        <v/>
      </c>
      <c r="AH55" s="59" t="str">
        <f>IF(AND('Mapa de Riesgos'!$Y$66="Muy Baja",'Mapa de Riesgos'!$AA$66="Catastrófico"),CONCATENATE("R10C",'Mapa de Riesgos'!$O$66),"")</f>
        <v/>
      </c>
      <c r="AI55" s="60" t="str">
        <f>IF(AND('Mapa de Riesgos'!$Y$67="Muy Baja",'Mapa de Riesgos'!$AA$67="Catastrófico"),CONCATENATE("R10C",'Mapa de Riesgos'!$O$67),"")</f>
        <v/>
      </c>
      <c r="AJ55" s="60" t="str">
        <f>IF(AND('Mapa de Riesgos'!$Y$68="Muy Baja",'Mapa de Riesgos'!$AA$68="Catastrófico"),CONCATENATE("R10C",'Mapa de Riesgos'!$O$68),"")</f>
        <v/>
      </c>
      <c r="AK55" s="60" t="str">
        <f>IF(AND('Mapa de Riesgos'!$Y$69="Muy Baja",'Mapa de Riesgos'!$AA$69="Catastrófico"),CONCATENATE("R10C",'Mapa de Riesgos'!$O$69),"")</f>
        <v/>
      </c>
      <c r="AL55" s="60" t="str">
        <f>IF(AND('Mapa de Riesgos'!$Y$70="Muy Baja",'Mapa de Riesgos'!$AA$70="Catastrófico"),CONCATENATE("R10C",'Mapa de Riesgos'!$O$70),"")</f>
        <v/>
      </c>
      <c r="AM55" s="61" t="str">
        <f>IF(AND('Mapa de Riesgos'!$Y$71="Muy Baja",'Mapa de Riesgos'!$AA$71="Catastrófico"),CONCATENATE("R10C",'Mapa de Riesgos'!$O$71),"")</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521" t="s">
        <v>201</v>
      </c>
      <c r="K56" s="522"/>
      <c r="L56" s="522"/>
      <c r="M56" s="522"/>
      <c r="N56" s="522"/>
      <c r="O56" s="523"/>
      <c r="P56" s="521" t="s">
        <v>202</v>
      </c>
      <c r="Q56" s="522"/>
      <c r="R56" s="522"/>
      <c r="S56" s="522"/>
      <c r="T56" s="522"/>
      <c r="U56" s="523"/>
      <c r="V56" s="521" t="s">
        <v>203</v>
      </c>
      <c r="W56" s="522"/>
      <c r="X56" s="522"/>
      <c r="Y56" s="522"/>
      <c r="Z56" s="522"/>
      <c r="AA56" s="523"/>
      <c r="AB56" s="521" t="s">
        <v>204</v>
      </c>
      <c r="AC56" s="530"/>
      <c r="AD56" s="522"/>
      <c r="AE56" s="522"/>
      <c r="AF56" s="522"/>
      <c r="AG56" s="523"/>
      <c r="AH56" s="521" t="s">
        <v>205</v>
      </c>
      <c r="AI56" s="522"/>
      <c r="AJ56" s="522"/>
      <c r="AK56" s="522"/>
      <c r="AL56" s="522"/>
      <c r="AM56" s="523"/>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524"/>
      <c r="K57" s="525"/>
      <c r="L57" s="525"/>
      <c r="M57" s="525"/>
      <c r="N57" s="525"/>
      <c r="O57" s="526"/>
      <c r="P57" s="524"/>
      <c r="Q57" s="525"/>
      <c r="R57" s="525"/>
      <c r="S57" s="525"/>
      <c r="T57" s="525"/>
      <c r="U57" s="526"/>
      <c r="V57" s="524"/>
      <c r="W57" s="525"/>
      <c r="X57" s="525"/>
      <c r="Y57" s="525"/>
      <c r="Z57" s="525"/>
      <c r="AA57" s="526"/>
      <c r="AB57" s="524"/>
      <c r="AC57" s="525"/>
      <c r="AD57" s="525"/>
      <c r="AE57" s="525"/>
      <c r="AF57" s="525"/>
      <c r="AG57" s="526"/>
      <c r="AH57" s="524"/>
      <c r="AI57" s="525"/>
      <c r="AJ57" s="525"/>
      <c r="AK57" s="525"/>
      <c r="AL57" s="525"/>
      <c r="AM57" s="526"/>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524"/>
      <c r="K58" s="525"/>
      <c r="L58" s="525"/>
      <c r="M58" s="525"/>
      <c r="N58" s="525"/>
      <c r="O58" s="526"/>
      <c r="P58" s="524"/>
      <c r="Q58" s="525"/>
      <c r="R58" s="525"/>
      <c r="S58" s="525"/>
      <c r="T58" s="525"/>
      <c r="U58" s="526"/>
      <c r="V58" s="524"/>
      <c r="W58" s="525"/>
      <c r="X58" s="525"/>
      <c r="Y58" s="525"/>
      <c r="Z58" s="525"/>
      <c r="AA58" s="526"/>
      <c r="AB58" s="524"/>
      <c r="AC58" s="525"/>
      <c r="AD58" s="525"/>
      <c r="AE58" s="525"/>
      <c r="AF58" s="525"/>
      <c r="AG58" s="526"/>
      <c r="AH58" s="524"/>
      <c r="AI58" s="525"/>
      <c r="AJ58" s="525"/>
      <c r="AK58" s="525"/>
      <c r="AL58" s="525"/>
      <c r="AM58" s="526"/>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524"/>
      <c r="K59" s="525"/>
      <c r="L59" s="525"/>
      <c r="M59" s="525"/>
      <c r="N59" s="525"/>
      <c r="O59" s="526"/>
      <c r="P59" s="524"/>
      <c r="Q59" s="525"/>
      <c r="R59" s="525"/>
      <c r="S59" s="525"/>
      <c r="T59" s="525"/>
      <c r="U59" s="526"/>
      <c r="V59" s="524"/>
      <c r="W59" s="525"/>
      <c r="X59" s="525"/>
      <c r="Y59" s="525"/>
      <c r="Z59" s="525"/>
      <c r="AA59" s="526"/>
      <c r="AB59" s="524"/>
      <c r="AC59" s="525"/>
      <c r="AD59" s="525"/>
      <c r="AE59" s="525"/>
      <c r="AF59" s="525"/>
      <c r="AG59" s="526"/>
      <c r="AH59" s="524"/>
      <c r="AI59" s="525"/>
      <c r="AJ59" s="525"/>
      <c r="AK59" s="525"/>
      <c r="AL59" s="525"/>
      <c r="AM59" s="526"/>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524"/>
      <c r="K60" s="525"/>
      <c r="L60" s="525"/>
      <c r="M60" s="525"/>
      <c r="N60" s="525"/>
      <c r="O60" s="526"/>
      <c r="P60" s="524"/>
      <c r="Q60" s="525"/>
      <c r="R60" s="525"/>
      <c r="S60" s="525"/>
      <c r="T60" s="525"/>
      <c r="U60" s="526"/>
      <c r="V60" s="524"/>
      <c r="W60" s="525"/>
      <c r="X60" s="525"/>
      <c r="Y60" s="525"/>
      <c r="Z60" s="525"/>
      <c r="AA60" s="526"/>
      <c r="AB60" s="524"/>
      <c r="AC60" s="525"/>
      <c r="AD60" s="525"/>
      <c r="AE60" s="525"/>
      <c r="AF60" s="525"/>
      <c r="AG60" s="526"/>
      <c r="AH60" s="524"/>
      <c r="AI60" s="525"/>
      <c r="AJ60" s="525"/>
      <c r="AK60" s="525"/>
      <c r="AL60" s="525"/>
      <c r="AM60" s="526"/>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527"/>
      <c r="K61" s="528"/>
      <c r="L61" s="528"/>
      <c r="M61" s="528"/>
      <c r="N61" s="528"/>
      <c r="O61" s="529"/>
      <c r="P61" s="527"/>
      <c r="Q61" s="528"/>
      <c r="R61" s="528"/>
      <c r="S61" s="528"/>
      <c r="T61" s="528"/>
      <c r="U61" s="529"/>
      <c r="V61" s="527"/>
      <c r="W61" s="528"/>
      <c r="X61" s="528"/>
      <c r="Y61" s="528"/>
      <c r="Z61" s="528"/>
      <c r="AA61" s="529"/>
      <c r="AB61" s="527"/>
      <c r="AC61" s="528"/>
      <c r="AD61" s="528"/>
      <c r="AE61" s="528"/>
      <c r="AF61" s="528"/>
      <c r="AG61" s="529"/>
      <c r="AH61" s="527"/>
      <c r="AI61" s="528"/>
      <c r="AJ61" s="528"/>
      <c r="AK61" s="528"/>
      <c r="AL61" s="528"/>
      <c r="AM61" s="529"/>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570" t="s">
        <v>207</v>
      </c>
      <c r="C1" s="570"/>
      <c r="D1" s="570"/>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208</v>
      </c>
      <c r="D3" s="11" t="s">
        <v>191</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209</v>
      </c>
      <c r="C4" s="13" t="s">
        <v>210</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211</v>
      </c>
      <c r="C5" s="16" t="s">
        <v>212</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213</v>
      </c>
      <c r="C6" s="16" t="s">
        <v>214</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215</v>
      </c>
      <c r="C7" s="16" t="s">
        <v>216</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217</v>
      </c>
      <c r="C8" s="16" t="s">
        <v>218</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571" t="s">
        <v>219</v>
      </c>
      <c r="C1" s="571"/>
      <c r="D1" s="571"/>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9"/>
      <c r="C3" s="34" t="s">
        <v>220</v>
      </c>
      <c r="D3" s="34" t="s">
        <v>221</v>
      </c>
      <c r="E3" s="81"/>
      <c r="F3" s="81"/>
      <c r="G3" s="81"/>
      <c r="H3" s="81"/>
      <c r="I3" s="81"/>
      <c r="J3" s="81"/>
      <c r="K3" s="81"/>
      <c r="L3" s="81"/>
      <c r="M3" s="81"/>
      <c r="N3" s="81"/>
      <c r="O3" s="81"/>
      <c r="P3" s="81"/>
      <c r="Q3" s="81"/>
      <c r="R3" s="81"/>
      <c r="S3" s="81"/>
      <c r="T3" s="81"/>
      <c r="U3" s="81"/>
    </row>
    <row r="4" spans="1:21" ht="33.75" x14ac:dyDescent="0.25">
      <c r="A4" s="98" t="s">
        <v>222</v>
      </c>
      <c r="B4" s="37" t="s">
        <v>223</v>
      </c>
      <c r="C4" s="42" t="s">
        <v>224</v>
      </c>
      <c r="D4" s="35" t="s">
        <v>225</v>
      </c>
      <c r="E4" s="81"/>
      <c r="F4" s="81"/>
      <c r="G4" s="81"/>
      <c r="H4" s="81"/>
      <c r="I4" s="81"/>
      <c r="J4" s="81"/>
      <c r="K4" s="81"/>
      <c r="L4" s="81"/>
      <c r="M4" s="81"/>
      <c r="N4" s="81"/>
      <c r="O4" s="81"/>
      <c r="P4" s="81"/>
      <c r="Q4" s="81"/>
      <c r="R4" s="81"/>
      <c r="S4" s="81"/>
      <c r="T4" s="81"/>
      <c r="U4" s="81"/>
    </row>
    <row r="5" spans="1:21" ht="67.5" x14ac:dyDescent="0.25">
      <c r="A5" s="98" t="s">
        <v>226</v>
      </c>
      <c r="B5" s="38" t="s">
        <v>227</v>
      </c>
      <c r="C5" s="43" t="s">
        <v>228</v>
      </c>
      <c r="D5" s="36" t="s">
        <v>229</v>
      </c>
      <c r="E5" s="81"/>
      <c r="F5" s="81"/>
      <c r="G5" s="81"/>
      <c r="H5" s="81"/>
      <c r="I5" s="81"/>
      <c r="J5" s="81"/>
      <c r="K5" s="81"/>
      <c r="L5" s="81"/>
      <c r="M5" s="81"/>
      <c r="N5" s="81"/>
      <c r="O5" s="81"/>
      <c r="P5" s="81"/>
      <c r="Q5" s="81"/>
      <c r="R5" s="81"/>
      <c r="S5" s="81"/>
      <c r="T5" s="81"/>
      <c r="U5" s="81"/>
    </row>
    <row r="6" spans="1:21" ht="67.5" x14ac:dyDescent="0.25">
      <c r="A6" s="98" t="s">
        <v>197</v>
      </c>
      <c r="B6" s="39" t="s">
        <v>230</v>
      </c>
      <c r="C6" s="43" t="s">
        <v>231</v>
      </c>
      <c r="D6" s="36" t="s">
        <v>232</v>
      </c>
      <c r="E6" s="81"/>
      <c r="F6" s="81"/>
      <c r="G6" s="81"/>
      <c r="H6" s="81"/>
      <c r="I6" s="81"/>
      <c r="J6" s="81"/>
      <c r="K6" s="81"/>
      <c r="L6" s="81"/>
      <c r="M6" s="81"/>
      <c r="N6" s="81"/>
      <c r="O6" s="81"/>
      <c r="P6" s="81"/>
      <c r="Q6" s="81"/>
      <c r="R6" s="81"/>
      <c r="S6" s="81"/>
      <c r="T6" s="81"/>
      <c r="U6" s="81"/>
    </row>
    <row r="7" spans="1:21" ht="101.25" x14ac:dyDescent="0.25">
      <c r="A7" s="98" t="s">
        <v>233</v>
      </c>
      <c r="B7" s="40" t="s">
        <v>234</v>
      </c>
      <c r="C7" s="43" t="s">
        <v>235</v>
      </c>
      <c r="D7" s="36" t="s">
        <v>236</v>
      </c>
      <c r="E7" s="81"/>
      <c r="F7" s="81"/>
      <c r="G7" s="81"/>
      <c r="H7" s="81"/>
      <c r="I7" s="81"/>
      <c r="J7" s="81"/>
      <c r="K7" s="81"/>
      <c r="L7" s="81"/>
      <c r="M7" s="81"/>
      <c r="N7" s="81"/>
      <c r="O7" s="81"/>
      <c r="P7" s="81"/>
      <c r="Q7" s="81"/>
      <c r="R7" s="81"/>
      <c r="S7" s="81"/>
      <c r="T7" s="81"/>
      <c r="U7" s="81"/>
    </row>
    <row r="8" spans="1:21" ht="67.5" x14ac:dyDescent="0.25">
      <c r="A8" s="98" t="s">
        <v>237</v>
      </c>
      <c r="B8" s="41" t="s">
        <v>238</v>
      </c>
      <c r="C8" s="43" t="s">
        <v>239</v>
      </c>
      <c r="D8" s="36" t="s">
        <v>240</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241</v>
      </c>
      <c r="C11" s="98" t="s">
        <v>242</v>
      </c>
      <c r="D11" s="98" t="s">
        <v>243</v>
      </c>
      <c r="E11" s="81"/>
      <c r="F11" s="81"/>
      <c r="G11" s="81"/>
      <c r="H11" s="81"/>
      <c r="I11" s="81"/>
      <c r="J11" s="81"/>
      <c r="K11" s="81"/>
      <c r="L11" s="81"/>
      <c r="M11" s="81"/>
      <c r="N11" s="81"/>
      <c r="O11" s="81"/>
      <c r="P11" s="81"/>
      <c r="Q11" s="81"/>
      <c r="R11" s="81"/>
      <c r="S11" s="81"/>
      <c r="T11" s="81"/>
      <c r="U11" s="81"/>
    </row>
    <row r="12" spans="1:21" x14ac:dyDescent="0.25">
      <c r="A12" s="98"/>
      <c r="B12" s="98" t="s">
        <v>244</v>
      </c>
      <c r="C12" s="98" t="s">
        <v>245</v>
      </c>
      <c r="D12" s="98" t="s">
        <v>246</v>
      </c>
      <c r="E12" s="81"/>
      <c r="F12" s="81"/>
      <c r="G12" s="81"/>
      <c r="H12" s="81"/>
      <c r="I12" s="81"/>
      <c r="J12" s="81"/>
      <c r="K12" s="81"/>
      <c r="L12" s="81"/>
      <c r="M12" s="81"/>
      <c r="N12" s="81"/>
      <c r="O12" s="81"/>
      <c r="P12" s="81"/>
      <c r="Q12" s="81"/>
      <c r="R12" s="81"/>
      <c r="S12" s="81"/>
      <c r="T12" s="81"/>
      <c r="U12" s="81"/>
    </row>
    <row r="13" spans="1:21" x14ac:dyDescent="0.25">
      <c r="A13" s="98"/>
      <c r="B13" s="98"/>
      <c r="C13" s="98" t="s">
        <v>247</v>
      </c>
      <c r="D13" s="98" t="s">
        <v>162</v>
      </c>
      <c r="E13" s="81"/>
      <c r="F13" s="81"/>
      <c r="G13" s="81"/>
      <c r="H13" s="81"/>
      <c r="I13" s="81"/>
      <c r="J13" s="81"/>
      <c r="K13" s="81"/>
      <c r="L13" s="81"/>
      <c r="M13" s="81"/>
      <c r="N13" s="81"/>
      <c r="O13" s="81"/>
      <c r="P13" s="81"/>
      <c r="Q13" s="81"/>
      <c r="R13" s="81"/>
      <c r="S13" s="81"/>
      <c r="T13" s="81"/>
      <c r="U13" s="81"/>
    </row>
    <row r="14" spans="1:21" x14ac:dyDescent="0.25">
      <c r="A14" s="98"/>
      <c r="B14" s="98"/>
      <c r="C14" s="98" t="s">
        <v>248</v>
      </c>
      <c r="D14" s="98" t="s">
        <v>249</v>
      </c>
      <c r="E14" s="81"/>
      <c r="F14" s="81"/>
      <c r="G14" s="81"/>
      <c r="H14" s="81"/>
      <c r="I14" s="81"/>
      <c r="J14" s="81"/>
      <c r="K14" s="81"/>
      <c r="L14" s="81"/>
      <c r="M14" s="81"/>
      <c r="N14" s="81"/>
      <c r="O14" s="81"/>
      <c r="P14" s="81"/>
      <c r="Q14" s="81"/>
      <c r="R14" s="81"/>
      <c r="S14" s="81"/>
      <c r="T14" s="81"/>
      <c r="U14" s="81"/>
    </row>
    <row r="15" spans="1:21" x14ac:dyDescent="0.25">
      <c r="A15" s="98"/>
      <c r="B15" s="98"/>
      <c r="C15" s="98" t="s">
        <v>250</v>
      </c>
      <c r="D15" s="98" t="s">
        <v>251</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2"/>
      <c r="C52" s="32"/>
      <c r="D52" s="32"/>
    </row>
    <row r="53" spans="1:15" ht="20.25" x14ac:dyDescent="0.25">
      <c r="A53" s="98"/>
      <c r="B53" s="22"/>
      <c r="C53" s="32"/>
      <c r="D53" s="32"/>
    </row>
    <row r="54" spans="1:15" ht="20.25" x14ac:dyDescent="0.25">
      <c r="A54" s="98"/>
      <c r="B54" s="22"/>
      <c r="C54" s="32"/>
      <c r="D54" s="32"/>
    </row>
    <row r="55" spans="1:15" ht="20.25" x14ac:dyDescent="0.25">
      <c r="A55" s="98"/>
      <c r="B55" s="22"/>
      <c r="C55" s="32"/>
      <c r="D55" s="32"/>
    </row>
    <row r="56" spans="1:15" ht="20.25" x14ac:dyDescent="0.25">
      <c r="A56" s="98"/>
      <c r="B56" s="22"/>
      <c r="C56" s="32"/>
      <c r="D56" s="32"/>
    </row>
    <row r="57" spans="1:15" ht="20.25" x14ac:dyDescent="0.25">
      <c r="A57" s="98"/>
      <c r="B57" s="22"/>
      <c r="C57" s="32"/>
      <c r="D57" s="32"/>
    </row>
    <row r="58" spans="1:15" ht="20.25" x14ac:dyDescent="0.25">
      <c r="A58" s="98"/>
      <c r="B58" s="22"/>
      <c r="C58" s="32"/>
      <c r="D58" s="32"/>
    </row>
    <row r="59" spans="1:15" ht="20.25" x14ac:dyDescent="0.25">
      <c r="A59" s="98"/>
      <c r="B59" s="22"/>
      <c r="C59" s="32"/>
      <c r="D59" s="32"/>
    </row>
    <row r="60" spans="1:15" ht="20.25" x14ac:dyDescent="0.25">
      <c r="A60" s="98"/>
      <c r="B60" s="22"/>
      <c r="C60" s="32"/>
      <c r="D60" s="32"/>
    </row>
    <row r="61" spans="1:15" ht="20.25" x14ac:dyDescent="0.25">
      <c r="A61" s="98"/>
      <c r="B61" s="22"/>
      <c r="C61" s="32"/>
      <c r="D61" s="32"/>
    </row>
    <row r="62" spans="1:15" ht="20.25" x14ac:dyDescent="0.25">
      <c r="A62" s="98"/>
      <c r="B62" s="22"/>
      <c r="C62" s="32"/>
      <c r="D62" s="32"/>
    </row>
    <row r="63" spans="1:15" ht="20.25" x14ac:dyDescent="0.25">
      <c r="A63" s="98"/>
      <c r="B63" s="22"/>
      <c r="C63" s="32"/>
      <c r="D63" s="32"/>
    </row>
    <row r="64" spans="1:15" ht="20.25" x14ac:dyDescent="0.25">
      <c r="A64" s="98"/>
      <c r="B64" s="22"/>
      <c r="C64" s="32"/>
      <c r="D64" s="32"/>
    </row>
    <row r="65" spans="1:4" ht="20.25" x14ac:dyDescent="0.25">
      <c r="A65" s="98"/>
      <c r="B65" s="22"/>
      <c r="C65" s="32"/>
      <c r="D65" s="32"/>
    </row>
    <row r="66" spans="1:4" ht="20.25" x14ac:dyDescent="0.25">
      <c r="A66" s="98"/>
      <c r="B66" s="22"/>
      <c r="C66" s="32"/>
      <c r="D66" s="32"/>
    </row>
    <row r="67" spans="1:4" ht="20.25" x14ac:dyDescent="0.25">
      <c r="A67" s="98"/>
      <c r="B67" s="22"/>
      <c r="C67" s="32"/>
      <c r="D67" s="32"/>
    </row>
    <row r="68" spans="1:4" ht="20.25" x14ac:dyDescent="0.25">
      <c r="A68" s="98"/>
      <c r="B68" s="22"/>
      <c r="C68" s="32"/>
      <c r="D68" s="32"/>
    </row>
    <row r="69" spans="1:4" ht="20.25" x14ac:dyDescent="0.25">
      <c r="A69" s="98"/>
      <c r="B69" s="22"/>
      <c r="C69" s="32"/>
      <c r="D69" s="32"/>
    </row>
    <row r="70" spans="1:4" ht="20.25" x14ac:dyDescent="0.25">
      <c r="A70" s="98"/>
      <c r="B70" s="22"/>
      <c r="C70" s="32"/>
      <c r="D70" s="32"/>
    </row>
    <row r="71" spans="1:4" ht="20.25" x14ac:dyDescent="0.25">
      <c r="A71" s="98"/>
      <c r="B71" s="22"/>
      <c r="C71" s="32"/>
      <c r="D71" s="32"/>
    </row>
    <row r="72" spans="1:4" ht="20.25" x14ac:dyDescent="0.25">
      <c r="A72" s="98"/>
      <c r="B72" s="22"/>
      <c r="C72" s="32"/>
      <c r="D72" s="32"/>
    </row>
    <row r="73" spans="1:4" ht="20.25" x14ac:dyDescent="0.25">
      <c r="A73" s="98"/>
      <c r="B73" s="22"/>
      <c r="C73" s="32"/>
      <c r="D73" s="32"/>
    </row>
    <row r="74" spans="1:4" ht="20.25" x14ac:dyDescent="0.25">
      <c r="A74" s="98"/>
      <c r="B74" s="22"/>
      <c r="C74" s="32"/>
      <c r="D74" s="32"/>
    </row>
    <row r="75" spans="1:4" ht="20.25" x14ac:dyDescent="0.25">
      <c r="A75" s="98"/>
      <c r="B75" s="22"/>
      <c r="C75" s="32"/>
      <c r="D75" s="32"/>
    </row>
    <row r="76" spans="1:4" ht="20.25" x14ac:dyDescent="0.25">
      <c r="A76" s="98"/>
      <c r="B76" s="22"/>
      <c r="C76" s="32"/>
      <c r="D76" s="32"/>
    </row>
    <row r="77" spans="1:4" ht="20.25" x14ac:dyDescent="0.25">
      <c r="A77" s="98"/>
      <c r="B77" s="22"/>
      <c r="C77" s="32"/>
      <c r="D77" s="32"/>
    </row>
    <row r="78" spans="1:4" ht="20.25" x14ac:dyDescent="0.25">
      <c r="A78" s="98"/>
      <c r="B78" s="22"/>
      <c r="C78" s="32"/>
      <c r="D78" s="32"/>
    </row>
    <row r="79" spans="1:4" ht="20.25" x14ac:dyDescent="0.25">
      <c r="A79" s="98"/>
      <c r="B79" s="22"/>
      <c r="C79" s="32"/>
      <c r="D79" s="32"/>
    </row>
    <row r="80" spans="1:4" ht="20.25" x14ac:dyDescent="0.25">
      <c r="A80" s="98"/>
      <c r="B80" s="22"/>
      <c r="C80" s="32"/>
      <c r="D80" s="32"/>
    </row>
    <row r="81" spans="1:4" ht="20.25" x14ac:dyDescent="0.25">
      <c r="A81" s="98"/>
      <c r="B81" s="22"/>
      <c r="C81" s="32"/>
      <c r="D81" s="32"/>
    </row>
    <row r="82" spans="1:4" ht="20.25" x14ac:dyDescent="0.25">
      <c r="A82" s="98"/>
      <c r="B82" s="22"/>
      <c r="C82" s="32"/>
      <c r="D82" s="32"/>
    </row>
    <row r="83" spans="1:4" ht="20.25" x14ac:dyDescent="0.25">
      <c r="A83" s="98"/>
      <c r="B83" s="22"/>
      <c r="C83" s="32"/>
      <c r="D83" s="32"/>
    </row>
    <row r="84" spans="1:4" ht="20.25" x14ac:dyDescent="0.25">
      <c r="A84" s="98"/>
      <c r="B84" s="22"/>
      <c r="C84" s="32"/>
      <c r="D84" s="32"/>
    </row>
    <row r="85" spans="1:4" ht="20.25" x14ac:dyDescent="0.25">
      <c r="A85" s="98"/>
      <c r="B85" s="22"/>
      <c r="C85" s="32"/>
      <c r="D85" s="32"/>
    </row>
    <row r="86" spans="1:4" ht="20.25" x14ac:dyDescent="0.25">
      <c r="A86" s="98"/>
      <c r="B86" s="22"/>
      <c r="C86" s="32"/>
      <c r="D86" s="32"/>
    </row>
    <row r="87" spans="1:4" ht="20.25" x14ac:dyDescent="0.25">
      <c r="A87" s="98"/>
      <c r="B87" s="22"/>
      <c r="C87" s="32"/>
      <c r="D87" s="32"/>
    </row>
    <row r="88" spans="1:4" ht="20.25" x14ac:dyDescent="0.25">
      <c r="A88" s="98"/>
      <c r="B88" s="22"/>
      <c r="C88" s="32"/>
      <c r="D88" s="32"/>
    </row>
    <row r="89" spans="1:4" ht="20.25" x14ac:dyDescent="0.25">
      <c r="A89" s="98"/>
      <c r="B89" s="22"/>
      <c r="C89" s="32"/>
      <c r="D89" s="32"/>
    </row>
    <row r="90" spans="1:4" ht="20.25" x14ac:dyDescent="0.25">
      <c r="A90" s="98"/>
      <c r="B90" s="22"/>
      <c r="C90" s="32"/>
      <c r="D90" s="32"/>
    </row>
    <row r="91" spans="1:4" ht="20.25" x14ac:dyDescent="0.25">
      <c r="A91" s="98"/>
      <c r="B91" s="22"/>
      <c r="C91" s="32"/>
      <c r="D91" s="32"/>
    </row>
    <row r="92" spans="1:4" ht="20.25" x14ac:dyDescent="0.25">
      <c r="A92" s="98"/>
      <c r="B92" s="22"/>
      <c r="C92" s="32"/>
      <c r="D92" s="32"/>
    </row>
    <row r="93" spans="1:4" ht="20.25" x14ac:dyDescent="0.25">
      <c r="A93" s="98"/>
      <c r="B93" s="22"/>
      <c r="C93" s="32"/>
      <c r="D93" s="32"/>
    </row>
    <row r="94" spans="1:4" ht="20.25" x14ac:dyDescent="0.25">
      <c r="A94" s="98"/>
      <c r="B94" s="22"/>
      <c r="C94" s="32"/>
      <c r="D94" s="32"/>
    </row>
    <row r="95" spans="1:4" ht="20.25" x14ac:dyDescent="0.25">
      <c r="A95" s="98"/>
      <c r="B95" s="22"/>
      <c r="C95" s="32"/>
      <c r="D95" s="32"/>
    </row>
    <row r="96" spans="1:4" ht="20.25" x14ac:dyDescent="0.25">
      <c r="A96" s="98"/>
      <c r="B96" s="22"/>
      <c r="C96" s="32"/>
      <c r="D96" s="32"/>
    </row>
    <row r="97" spans="1:4" ht="20.25" x14ac:dyDescent="0.25">
      <c r="A97" s="98"/>
      <c r="B97" s="22"/>
      <c r="C97" s="32"/>
      <c r="D97" s="32"/>
    </row>
    <row r="98" spans="1:4" ht="20.25" x14ac:dyDescent="0.25">
      <c r="A98" s="98"/>
      <c r="B98" s="22"/>
      <c r="C98" s="32"/>
      <c r="D98" s="32"/>
    </row>
    <row r="99" spans="1:4" ht="20.25" x14ac:dyDescent="0.25">
      <c r="A99" s="98"/>
      <c r="B99" s="22"/>
      <c r="C99" s="32"/>
      <c r="D99" s="32"/>
    </row>
    <row r="100" spans="1:4" ht="20.25" x14ac:dyDescent="0.25">
      <c r="A100" s="98"/>
      <c r="B100" s="22"/>
      <c r="C100" s="32"/>
      <c r="D100" s="32"/>
    </row>
    <row r="101" spans="1:4" ht="20.25" x14ac:dyDescent="0.25">
      <c r="A101" s="98"/>
      <c r="B101" s="22"/>
      <c r="C101" s="32"/>
      <c r="D101" s="32"/>
    </row>
    <row r="102" spans="1:4" ht="20.25" x14ac:dyDescent="0.25">
      <c r="A102" s="98"/>
      <c r="B102" s="22"/>
      <c r="C102" s="32"/>
      <c r="D102" s="32"/>
    </row>
    <row r="103" spans="1:4" ht="20.25" x14ac:dyDescent="0.25">
      <c r="A103" s="98"/>
      <c r="B103" s="22"/>
      <c r="C103" s="32"/>
      <c r="D103" s="32"/>
    </row>
    <row r="104" spans="1:4" ht="20.25" x14ac:dyDescent="0.25">
      <c r="A104" s="98"/>
      <c r="B104" s="22"/>
      <c r="C104" s="32"/>
      <c r="D104" s="32"/>
    </row>
    <row r="105" spans="1:4" ht="20.25" x14ac:dyDescent="0.25">
      <c r="A105" s="98"/>
      <c r="B105" s="22"/>
      <c r="C105" s="32"/>
      <c r="D105" s="32"/>
    </row>
    <row r="106" spans="1:4" ht="20.25" x14ac:dyDescent="0.25">
      <c r="A106" s="98"/>
      <c r="B106" s="22"/>
      <c r="C106" s="32"/>
      <c r="D106" s="32"/>
    </row>
    <row r="107" spans="1:4" ht="20.25" x14ac:dyDescent="0.25">
      <c r="A107" s="98"/>
      <c r="B107" s="22"/>
      <c r="C107" s="32"/>
      <c r="D107" s="32"/>
    </row>
    <row r="108" spans="1:4" ht="20.25" x14ac:dyDescent="0.25">
      <c r="A108" s="98"/>
      <c r="B108" s="22"/>
      <c r="C108" s="32"/>
      <c r="D108" s="32"/>
    </row>
    <row r="109" spans="1:4" ht="20.25" x14ac:dyDescent="0.25">
      <c r="A109" s="98"/>
      <c r="B109" s="22"/>
      <c r="C109" s="32"/>
      <c r="D109" s="32"/>
    </row>
    <row r="110" spans="1:4" ht="20.25" x14ac:dyDescent="0.25">
      <c r="A110" s="98"/>
      <c r="B110" s="22"/>
      <c r="C110" s="32"/>
      <c r="D110" s="32"/>
    </row>
    <row r="111" spans="1:4" ht="20.25" x14ac:dyDescent="0.25">
      <c r="A111" s="98"/>
      <c r="B111" s="22"/>
      <c r="C111" s="32"/>
      <c r="D111" s="32"/>
    </row>
    <row r="112" spans="1:4" ht="20.25" x14ac:dyDescent="0.25">
      <c r="A112" s="98"/>
      <c r="B112" s="22"/>
      <c r="C112" s="32"/>
      <c r="D112" s="32"/>
    </row>
    <row r="113" spans="1:4" ht="20.25" x14ac:dyDescent="0.25">
      <c r="A113" s="98"/>
      <c r="B113" s="22"/>
      <c r="C113" s="32"/>
      <c r="D113" s="32"/>
    </row>
    <row r="114" spans="1:4" ht="20.25" x14ac:dyDescent="0.25">
      <c r="A114" s="98"/>
      <c r="B114" s="22"/>
      <c r="C114" s="32"/>
      <c r="D114" s="32"/>
    </row>
    <row r="115" spans="1:4" ht="20.25" x14ac:dyDescent="0.25">
      <c r="A115" s="98"/>
      <c r="B115" s="22"/>
      <c r="C115" s="32"/>
      <c r="D115" s="32"/>
    </row>
    <row r="116" spans="1:4" ht="20.25" x14ac:dyDescent="0.25">
      <c r="A116" s="98"/>
      <c r="B116" s="22"/>
      <c r="C116" s="32"/>
      <c r="D116" s="32"/>
    </row>
    <row r="117" spans="1:4" ht="20.25" x14ac:dyDescent="0.25">
      <c r="A117" s="98"/>
      <c r="B117" s="22"/>
      <c r="C117" s="32"/>
      <c r="D117" s="32"/>
    </row>
    <row r="118" spans="1:4" ht="20.25" x14ac:dyDescent="0.25">
      <c r="A118" s="98"/>
      <c r="B118" s="22"/>
      <c r="C118" s="32"/>
      <c r="D118" s="32"/>
    </row>
    <row r="119" spans="1:4" ht="20.25" x14ac:dyDescent="0.25">
      <c r="A119" s="98"/>
      <c r="B119" s="22"/>
      <c r="C119" s="32"/>
      <c r="D119" s="32"/>
    </row>
    <row r="120" spans="1:4" ht="20.25" x14ac:dyDescent="0.25">
      <c r="A120" s="98"/>
      <c r="B120" s="22"/>
      <c r="C120" s="32"/>
      <c r="D120" s="32"/>
    </row>
    <row r="121" spans="1:4" ht="20.25" x14ac:dyDescent="0.25">
      <c r="A121" s="98"/>
      <c r="B121" s="22"/>
      <c r="C121" s="32"/>
      <c r="D121" s="32"/>
    </row>
    <row r="122" spans="1:4" ht="20.25" x14ac:dyDescent="0.25">
      <c r="A122" s="98"/>
      <c r="B122" s="22"/>
      <c r="C122" s="32"/>
      <c r="D122" s="32"/>
    </row>
    <row r="123" spans="1:4" ht="20.25" x14ac:dyDescent="0.25">
      <c r="A123" s="98"/>
      <c r="B123" s="22"/>
      <c r="C123" s="32"/>
      <c r="D123" s="32"/>
    </row>
    <row r="124" spans="1:4" ht="20.25" x14ac:dyDescent="0.25">
      <c r="A124" s="98"/>
      <c r="B124" s="22"/>
      <c r="C124" s="32"/>
      <c r="D124" s="32"/>
    </row>
    <row r="125" spans="1:4" ht="20.25" x14ac:dyDescent="0.25">
      <c r="A125" s="98"/>
      <c r="B125" s="22"/>
      <c r="C125" s="32"/>
      <c r="D125" s="32"/>
    </row>
    <row r="126" spans="1:4" ht="20.25" x14ac:dyDescent="0.25">
      <c r="A126" s="98"/>
      <c r="B126" s="22"/>
      <c r="C126" s="32"/>
      <c r="D126" s="32"/>
    </row>
    <row r="127" spans="1:4" ht="20.25" x14ac:dyDescent="0.25">
      <c r="A127" s="98"/>
      <c r="B127" s="22"/>
      <c r="C127" s="32"/>
      <c r="D127" s="32"/>
    </row>
    <row r="128" spans="1:4" ht="20.25" x14ac:dyDescent="0.25">
      <c r="A128" s="98"/>
      <c r="B128" s="22"/>
      <c r="C128" s="32"/>
      <c r="D128" s="32"/>
    </row>
    <row r="129" spans="1:4" ht="20.25" x14ac:dyDescent="0.25">
      <c r="A129" s="98"/>
      <c r="B129" s="22"/>
      <c r="C129" s="32"/>
      <c r="D129" s="32"/>
    </row>
    <row r="130" spans="1:4" ht="20.25" x14ac:dyDescent="0.25">
      <c r="A130" s="98"/>
      <c r="B130" s="22"/>
      <c r="C130" s="32"/>
      <c r="D130" s="32"/>
    </row>
    <row r="131" spans="1:4" ht="20.25" x14ac:dyDescent="0.25">
      <c r="A131" s="98"/>
      <c r="B131" s="22"/>
      <c r="C131" s="32"/>
      <c r="D131" s="32"/>
    </row>
    <row r="132" spans="1:4" ht="20.25" x14ac:dyDescent="0.25">
      <c r="A132" s="98"/>
      <c r="B132" s="22"/>
      <c r="C132" s="32"/>
      <c r="D132" s="32"/>
    </row>
    <row r="133" spans="1:4" ht="20.25" x14ac:dyDescent="0.25">
      <c r="A133" s="98"/>
      <c r="B133" s="22"/>
      <c r="C133" s="32"/>
      <c r="D133" s="32"/>
    </row>
    <row r="134" spans="1:4" ht="20.25" x14ac:dyDescent="0.25">
      <c r="A134" s="98"/>
      <c r="B134" s="22"/>
      <c r="C134" s="32"/>
      <c r="D134" s="32"/>
    </row>
    <row r="135" spans="1:4" ht="20.25" x14ac:dyDescent="0.25">
      <c r="A135" s="98"/>
      <c r="B135" s="22"/>
      <c r="C135" s="32"/>
      <c r="D135" s="32"/>
    </row>
    <row r="136" spans="1:4" ht="20.25" x14ac:dyDescent="0.25">
      <c r="A136" s="98"/>
      <c r="B136" s="22"/>
      <c r="C136" s="32"/>
      <c r="D136" s="32"/>
    </row>
    <row r="137" spans="1:4" ht="20.25" x14ac:dyDescent="0.25">
      <c r="A137" s="98"/>
      <c r="B137" s="22"/>
      <c r="C137" s="32"/>
      <c r="D137" s="32"/>
    </row>
    <row r="138" spans="1:4" ht="20.25" x14ac:dyDescent="0.25">
      <c r="A138" s="98"/>
      <c r="B138" s="22"/>
      <c r="C138" s="32"/>
      <c r="D138" s="32"/>
    </row>
    <row r="139" spans="1:4" ht="20.25" x14ac:dyDescent="0.25">
      <c r="A139" s="98"/>
      <c r="B139" s="22"/>
      <c r="C139" s="32"/>
      <c r="D139" s="32"/>
    </row>
    <row r="140" spans="1:4" ht="20.25" x14ac:dyDescent="0.25">
      <c r="A140" s="98"/>
      <c r="B140" s="22"/>
      <c r="C140" s="32"/>
      <c r="D140" s="32"/>
    </row>
    <row r="141" spans="1:4" ht="20.25" x14ac:dyDescent="0.25">
      <c r="A141" s="98"/>
      <c r="B141" s="22"/>
      <c r="C141" s="32"/>
      <c r="D141" s="32"/>
    </row>
    <row r="142" spans="1:4" ht="20.25" x14ac:dyDescent="0.25">
      <c r="A142" s="98"/>
      <c r="B142" s="22"/>
      <c r="C142" s="32"/>
      <c r="D142" s="32"/>
    </row>
    <row r="143" spans="1:4" ht="20.25" x14ac:dyDescent="0.25">
      <c r="A143" s="98"/>
      <c r="B143" s="22"/>
      <c r="C143" s="32"/>
      <c r="D143" s="32"/>
    </row>
    <row r="144" spans="1:4" ht="20.25" x14ac:dyDescent="0.25">
      <c r="A144" s="98"/>
      <c r="B144" s="22"/>
      <c r="C144" s="32"/>
      <c r="D144" s="32"/>
    </row>
    <row r="145" spans="1:4" ht="20.25" x14ac:dyDescent="0.25">
      <c r="A145" s="98"/>
      <c r="B145" s="22"/>
      <c r="C145" s="32"/>
      <c r="D145" s="32"/>
    </row>
    <row r="146" spans="1:4" ht="20.25" x14ac:dyDescent="0.25">
      <c r="A146" s="98"/>
      <c r="B146" s="22"/>
      <c r="C146" s="32"/>
      <c r="D146" s="32"/>
    </row>
    <row r="147" spans="1:4" ht="20.25" x14ac:dyDescent="0.25">
      <c r="A147" s="98"/>
      <c r="B147" s="22"/>
      <c r="C147" s="32"/>
      <c r="D147" s="32"/>
    </row>
    <row r="148" spans="1:4" ht="20.25" x14ac:dyDescent="0.25">
      <c r="A148" s="98"/>
      <c r="B148" s="22"/>
      <c r="C148" s="32"/>
      <c r="D148" s="32"/>
    </row>
    <row r="149" spans="1:4" ht="20.25" x14ac:dyDescent="0.25">
      <c r="A149" s="98"/>
      <c r="B149" s="22"/>
      <c r="C149" s="32"/>
      <c r="D149" s="32"/>
    </row>
    <row r="150" spans="1:4" ht="20.25" x14ac:dyDescent="0.25">
      <c r="A150" s="98"/>
      <c r="B150" s="22"/>
      <c r="C150" s="32"/>
      <c r="D150" s="32"/>
    </row>
    <row r="151" spans="1:4" ht="20.25" x14ac:dyDescent="0.25">
      <c r="A151" s="98"/>
      <c r="B151" s="22"/>
      <c r="C151" s="32"/>
      <c r="D151" s="32"/>
    </row>
    <row r="152" spans="1:4" ht="20.25" x14ac:dyDescent="0.25">
      <c r="A152" s="98"/>
      <c r="B152" s="22"/>
      <c r="C152" s="32"/>
      <c r="D152" s="32"/>
    </row>
    <row r="153" spans="1:4" ht="20.25" x14ac:dyDescent="0.25">
      <c r="A153" s="98"/>
      <c r="B153" s="22"/>
      <c r="C153" s="32"/>
      <c r="D153" s="32"/>
    </row>
    <row r="154" spans="1:4" ht="20.25" x14ac:dyDescent="0.25">
      <c r="A154" s="98"/>
      <c r="B154" s="22"/>
      <c r="C154" s="32"/>
      <c r="D154" s="32"/>
    </row>
    <row r="155" spans="1:4" ht="20.25" x14ac:dyDescent="0.25">
      <c r="A155" s="98"/>
      <c r="B155" s="22"/>
      <c r="C155" s="32"/>
      <c r="D155" s="32"/>
    </row>
    <row r="156" spans="1:4" ht="20.25" x14ac:dyDescent="0.25">
      <c r="A156" s="98"/>
      <c r="B156" s="22"/>
      <c r="C156" s="32"/>
      <c r="D156" s="32"/>
    </row>
    <row r="157" spans="1:4" ht="20.25" x14ac:dyDescent="0.25">
      <c r="A157" s="98"/>
      <c r="B157" s="22"/>
      <c r="C157" s="32"/>
      <c r="D157" s="32"/>
    </row>
    <row r="158" spans="1:4" ht="20.25" x14ac:dyDescent="0.25">
      <c r="A158" s="98"/>
      <c r="B158" s="22"/>
      <c r="C158" s="32"/>
      <c r="D158" s="32"/>
    </row>
    <row r="159" spans="1:4" ht="20.25" x14ac:dyDescent="0.25">
      <c r="A159" s="98"/>
      <c r="B159" s="22"/>
      <c r="C159" s="32"/>
      <c r="D159" s="32"/>
    </row>
    <row r="160" spans="1:4" ht="20.25" x14ac:dyDescent="0.25">
      <c r="A160" s="98"/>
      <c r="B160" s="22"/>
      <c r="C160" s="32"/>
      <c r="D160" s="32"/>
    </row>
    <row r="161" spans="1:4" ht="20.25" x14ac:dyDescent="0.25">
      <c r="A161" s="98"/>
      <c r="B161" s="22"/>
      <c r="C161" s="32"/>
      <c r="D161" s="32"/>
    </row>
    <row r="162" spans="1:4" ht="20.25" x14ac:dyDescent="0.25">
      <c r="A162" s="98"/>
      <c r="B162" s="22"/>
      <c r="C162" s="32"/>
      <c r="D162" s="32"/>
    </row>
    <row r="163" spans="1:4" ht="20.25" x14ac:dyDescent="0.25">
      <c r="A163" s="98"/>
      <c r="B163" s="22"/>
      <c r="C163" s="32"/>
      <c r="D163" s="32"/>
    </row>
    <row r="164" spans="1:4" ht="20.25" x14ac:dyDescent="0.25">
      <c r="A164" s="98"/>
      <c r="B164" s="22"/>
      <c r="C164" s="32"/>
      <c r="D164" s="32"/>
    </row>
    <row r="165" spans="1:4" ht="20.25" x14ac:dyDescent="0.25">
      <c r="A165" s="98"/>
      <c r="B165" s="22"/>
      <c r="C165" s="32"/>
      <c r="D165" s="32"/>
    </row>
    <row r="166" spans="1:4" ht="20.25" x14ac:dyDescent="0.25">
      <c r="A166" s="98"/>
      <c r="B166" s="22"/>
      <c r="C166" s="32"/>
      <c r="D166" s="32"/>
    </row>
    <row r="167" spans="1:4" ht="20.25" x14ac:dyDescent="0.25">
      <c r="A167" s="98"/>
      <c r="B167" s="22"/>
      <c r="C167" s="32"/>
      <c r="D167" s="32"/>
    </row>
    <row r="168" spans="1:4" ht="20.25" x14ac:dyDescent="0.25">
      <c r="A168" s="98"/>
      <c r="B168" s="22"/>
      <c r="C168" s="32"/>
      <c r="D168" s="32"/>
    </row>
    <row r="169" spans="1:4" ht="20.25" x14ac:dyDescent="0.25">
      <c r="A169" s="98"/>
      <c r="B169" s="22"/>
      <c r="C169" s="32"/>
      <c r="D169" s="32"/>
    </row>
    <row r="170" spans="1:4" ht="20.25" x14ac:dyDescent="0.25">
      <c r="A170" s="98"/>
      <c r="B170" s="22"/>
      <c r="C170" s="32"/>
      <c r="D170" s="32"/>
    </row>
    <row r="171" spans="1:4" ht="20.25" x14ac:dyDescent="0.25">
      <c r="A171" s="98"/>
      <c r="B171" s="22"/>
      <c r="C171" s="32"/>
      <c r="D171" s="32"/>
    </row>
    <row r="172" spans="1:4" ht="20.25" x14ac:dyDescent="0.25">
      <c r="A172" s="98"/>
      <c r="B172" s="22"/>
      <c r="C172" s="32"/>
      <c r="D172" s="32"/>
    </row>
    <row r="173" spans="1:4" ht="20.25" x14ac:dyDescent="0.25">
      <c r="A173" s="98"/>
      <c r="B173" s="22"/>
      <c r="C173" s="32"/>
      <c r="D173" s="32"/>
    </row>
    <row r="174" spans="1:4" ht="20.25" x14ac:dyDescent="0.25">
      <c r="A174" s="98"/>
      <c r="B174" s="22"/>
      <c r="C174" s="32"/>
      <c r="D174" s="32"/>
    </row>
    <row r="175" spans="1:4" ht="20.25" x14ac:dyDescent="0.25">
      <c r="A175" s="98"/>
      <c r="B175" s="22"/>
      <c r="C175" s="32"/>
      <c r="D175" s="32"/>
    </row>
    <row r="176" spans="1:4" ht="20.25" x14ac:dyDescent="0.25">
      <c r="A176" s="98"/>
      <c r="B176" s="22"/>
      <c r="C176" s="32"/>
      <c r="D176" s="32"/>
    </row>
    <row r="177" spans="1:4" ht="20.25" x14ac:dyDescent="0.25">
      <c r="A177" s="98"/>
      <c r="B177" s="22"/>
      <c r="C177" s="32"/>
      <c r="D177" s="32"/>
    </row>
    <row r="178" spans="1:4" ht="20.25" x14ac:dyDescent="0.25">
      <c r="A178" s="98"/>
      <c r="B178" s="22"/>
      <c r="C178" s="32"/>
      <c r="D178" s="32"/>
    </row>
    <row r="179" spans="1:4" ht="20.25" x14ac:dyDescent="0.25">
      <c r="A179" s="98"/>
      <c r="B179" s="22"/>
      <c r="C179" s="32"/>
      <c r="D179" s="32"/>
    </row>
    <row r="180" spans="1:4" ht="20.25" x14ac:dyDescent="0.25">
      <c r="A180" s="98"/>
      <c r="B180" s="22"/>
      <c r="C180" s="32"/>
      <c r="D180" s="32"/>
    </row>
    <row r="181" spans="1:4" ht="20.25" x14ac:dyDescent="0.25">
      <c r="A181" s="98"/>
      <c r="B181" s="22"/>
      <c r="C181" s="32"/>
      <c r="D181" s="32"/>
    </row>
    <row r="182" spans="1:4" ht="20.25" x14ac:dyDescent="0.25">
      <c r="A182" s="98"/>
      <c r="B182" s="22"/>
      <c r="C182" s="32"/>
      <c r="D182" s="32"/>
    </row>
    <row r="183" spans="1:4" ht="20.25" x14ac:dyDescent="0.25">
      <c r="A183" s="98"/>
      <c r="B183" s="22"/>
      <c r="C183" s="32"/>
      <c r="D183" s="32"/>
    </row>
    <row r="184" spans="1:4" ht="20.25" x14ac:dyDescent="0.25">
      <c r="A184" s="98"/>
      <c r="B184" s="22"/>
      <c r="C184" s="32"/>
      <c r="D184" s="32"/>
    </row>
    <row r="185" spans="1:4" ht="20.25" x14ac:dyDescent="0.25">
      <c r="A185" s="98"/>
      <c r="B185" s="22"/>
      <c r="C185" s="32"/>
      <c r="D185" s="32"/>
    </row>
    <row r="186" spans="1:4" ht="20.25" x14ac:dyDescent="0.25">
      <c r="A186" s="98"/>
      <c r="B186" s="22"/>
      <c r="C186" s="32"/>
      <c r="D186" s="32"/>
    </row>
    <row r="187" spans="1:4" ht="20.25" x14ac:dyDescent="0.25">
      <c r="A187" s="98"/>
      <c r="B187" s="22"/>
      <c r="C187" s="32"/>
      <c r="D187" s="32"/>
    </row>
    <row r="188" spans="1:4" ht="20.25" x14ac:dyDescent="0.25">
      <c r="A188" s="98"/>
      <c r="B188" s="22"/>
      <c r="C188" s="32"/>
      <c r="D188" s="32"/>
    </row>
    <row r="189" spans="1:4" ht="20.25" x14ac:dyDescent="0.25">
      <c r="A189" s="98"/>
      <c r="B189" s="22"/>
      <c r="C189" s="32"/>
      <c r="D189" s="32"/>
    </row>
    <row r="190" spans="1:4" ht="20.25" x14ac:dyDescent="0.25">
      <c r="A190" s="98"/>
      <c r="B190" s="22"/>
      <c r="C190" s="32"/>
      <c r="D190" s="32"/>
    </row>
    <row r="191" spans="1:4" ht="20.25" x14ac:dyDescent="0.25">
      <c r="A191" s="98"/>
      <c r="B191" s="22"/>
      <c r="C191" s="32"/>
      <c r="D191" s="32"/>
    </row>
    <row r="192" spans="1:4" ht="20.25" x14ac:dyDescent="0.25">
      <c r="A192" s="98"/>
      <c r="B192" s="22"/>
      <c r="C192" s="32"/>
      <c r="D192" s="32"/>
    </row>
    <row r="193" spans="1:4" ht="20.25" x14ac:dyDescent="0.25">
      <c r="A193" s="98"/>
      <c r="B193" s="22"/>
      <c r="C193" s="32"/>
      <c r="D193" s="32"/>
    </row>
    <row r="194" spans="1:4" ht="20.25" x14ac:dyDescent="0.25">
      <c r="A194" s="98"/>
      <c r="B194" s="22"/>
      <c r="C194" s="32"/>
      <c r="D194" s="32"/>
    </row>
    <row r="195" spans="1:4" ht="20.25" x14ac:dyDescent="0.25">
      <c r="A195" s="98"/>
      <c r="B195" s="22"/>
      <c r="C195" s="32"/>
      <c r="D195" s="32"/>
    </row>
    <row r="196" spans="1:4" ht="20.25" x14ac:dyDescent="0.25">
      <c r="A196" s="98"/>
      <c r="B196" s="22"/>
      <c r="C196" s="32"/>
      <c r="D196" s="32"/>
    </row>
    <row r="197" spans="1:4" ht="20.25" x14ac:dyDescent="0.25">
      <c r="A197" s="98"/>
      <c r="B197" s="22"/>
      <c r="C197" s="32"/>
      <c r="D197" s="32"/>
    </row>
    <row r="198" spans="1:4" ht="20.25" x14ac:dyDescent="0.25">
      <c r="A198" s="98"/>
      <c r="B198" s="22"/>
      <c r="C198" s="32"/>
      <c r="D198" s="32"/>
    </row>
    <row r="199" spans="1:4" ht="20.25" x14ac:dyDescent="0.25">
      <c r="A199" s="98"/>
      <c r="B199" s="22"/>
      <c r="C199" s="32"/>
      <c r="D199" s="32"/>
    </row>
    <row r="200" spans="1:4" ht="20.25" x14ac:dyDescent="0.25">
      <c r="A200" s="98"/>
      <c r="B200" s="22"/>
      <c r="C200" s="32"/>
      <c r="D200" s="32"/>
    </row>
    <row r="201" spans="1:4" ht="20.25" x14ac:dyDescent="0.25">
      <c r="A201" s="98"/>
      <c r="B201" s="22"/>
      <c r="C201" s="32"/>
      <c r="D201" s="32"/>
    </row>
    <row r="202" spans="1:4" ht="20.25" x14ac:dyDescent="0.25">
      <c r="A202" s="98"/>
      <c r="B202" s="22"/>
      <c r="C202" s="32"/>
      <c r="D202" s="32"/>
    </row>
    <row r="203" spans="1:4" ht="20.25" x14ac:dyDescent="0.25">
      <c r="A203" s="98"/>
      <c r="B203" s="22"/>
      <c r="C203" s="32"/>
      <c r="D203" s="32"/>
    </row>
    <row r="204" spans="1:4" ht="20.25" x14ac:dyDescent="0.25">
      <c r="A204" s="98"/>
      <c r="B204" s="22"/>
      <c r="C204" s="32"/>
      <c r="D204" s="32"/>
    </row>
    <row r="205" spans="1:4" ht="20.25" x14ac:dyDescent="0.25">
      <c r="A205" s="98"/>
      <c r="B205" s="22"/>
      <c r="C205" s="32"/>
      <c r="D205" s="32"/>
    </row>
    <row r="206" spans="1:4" ht="20.25" x14ac:dyDescent="0.25">
      <c r="A206" s="98"/>
      <c r="B206" s="22"/>
      <c r="C206" s="32"/>
      <c r="D206" s="32"/>
    </row>
    <row r="207" spans="1:4" ht="20.25" x14ac:dyDescent="0.25">
      <c r="A207" s="98"/>
      <c r="B207" s="22"/>
      <c r="C207" s="32"/>
      <c r="D207" s="32"/>
    </row>
    <row r="208" spans="1:4" x14ac:dyDescent="0.25">
      <c r="A208" s="81"/>
      <c r="B208" s="22"/>
      <c r="C208" s="22"/>
      <c r="D208" s="22"/>
    </row>
    <row r="209" spans="1:8" ht="20.25" x14ac:dyDescent="0.25">
      <c r="A209" s="81"/>
      <c r="B209" s="28" t="s">
        <v>252</v>
      </c>
      <c r="C209" s="28" t="s">
        <v>253</v>
      </c>
      <c r="D209" s="31" t="s">
        <v>252</v>
      </c>
      <c r="E209" s="31" t="s">
        <v>253</v>
      </c>
    </row>
    <row r="210" spans="1:8" ht="21" x14ac:dyDescent="0.35">
      <c r="A210" s="81"/>
      <c r="B210" s="29" t="s">
        <v>254</v>
      </c>
      <c r="C210" s="29" t="s">
        <v>255</v>
      </c>
      <c r="D210" t="s">
        <v>254</v>
      </c>
      <c r="F210" t="str">
        <f>IF(NOT(ISBLANK(D210)),D210,IF(NOT(ISBLANK(E210)),"     "&amp;E210,FALSE))</f>
        <v>Afectación Económica o presupuestal</v>
      </c>
      <c r="G210" t="s">
        <v>254</v>
      </c>
      <c r="H210" t="str">
        <f>IF(NOT(ISERROR(MATCH(G210,_xlfn.ANCHORARRAY(B221),0))),F223&amp;"Por favor no seleccionar los criterios de impacto",G210)</f>
        <v>❌Por favor no seleccionar los criterios de impacto</v>
      </c>
    </row>
    <row r="211" spans="1:8" ht="21" x14ac:dyDescent="0.35">
      <c r="A211" s="81"/>
      <c r="B211" s="29" t="s">
        <v>254</v>
      </c>
      <c r="C211" s="29" t="s">
        <v>228</v>
      </c>
      <c r="E211" t="s">
        <v>255</v>
      </c>
      <c r="F211" t="str">
        <f t="shared" ref="F211:F221" si="0">IF(NOT(ISBLANK(D211)),D211,IF(NOT(ISBLANK(E211)),"     "&amp;E211,FALSE))</f>
        <v xml:space="preserve">     Afectación menor a 10 SMLMV .</v>
      </c>
    </row>
    <row r="212" spans="1:8" ht="21" x14ac:dyDescent="0.35">
      <c r="A212" s="81"/>
      <c r="B212" s="29" t="s">
        <v>254</v>
      </c>
      <c r="C212" s="29" t="s">
        <v>231</v>
      </c>
      <c r="E212" t="s">
        <v>228</v>
      </c>
      <c r="F212" t="str">
        <f t="shared" si="0"/>
        <v xml:space="preserve">     Entre 10 y 50 SMLMV </v>
      </c>
    </row>
    <row r="213" spans="1:8" ht="21" x14ac:dyDescent="0.35">
      <c r="A213" s="81"/>
      <c r="B213" s="29" t="s">
        <v>254</v>
      </c>
      <c r="C213" s="29" t="s">
        <v>235</v>
      </c>
      <c r="E213" t="s">
        <v>231</v>
      </c>
      <c r="F213" t="str">
        <f t="shared" si="0"/>
        <v xml:space="preserve">     Entre 50 y 100 SMLMV </v>
      </c>
    </row>
    <row r="214" spans="1:8" ht="21" x14ac:dyDescent="0.35">
      <c r="A214" s="81"/>
      <c r="B214" s="29" t="s">
        <v>254</v>
      </c>
      <c r="C214" s="29" t="s">
        <v>239</v>
      </c>
      <c r="E214" t="s">
        <v>235</v>
      </c>
      <c r="F214" t="str">
        <f t="shared" si="0"/>
        <v xml:space="preserve">     Entre 100 y 500 SMLMV </v>
      </c>
    </row>
    <row r="215" spans="1:8" ht="21" x14ac:dyDescent="0.35">
      <c r="A215" s="81"/>
      <c r="B215" s="29" t="s">
        <v>221</v>
      </c>
      <c r="C215" s="29" t="s">
        <v>225</v>
      </c>
      <c r="E215" t="s">
        <v>239</v>
      </c>
      <c r="F215" t="str">
        <f t="shared" si="0"/>
        <v xml:space="preserve">     Mayor a 500 SMLMV </v>
      </c>
    </row>
    <row r="216" spans="1:8" ht="21" x14ac:dyDescent="0.35">
      <c r="A216" s="81"/>
      <c r="B216" s="29" t="s">
        <v>221</v>
      </c>
      <c r="C216" s="29" t="s">
        <v>229</v>
      </c>
      <c r="D216" t="s">
        <v>221</v>
      </c>
      <c r="F216" t="str">
        <f t="shared" si="0"/>
        <v>Pérdida Reputacional</v>
      </c>
    </row>
    <row r="217" spans="1:8" ht="21" x14ac:dyDescent="0.35">
      <c r="A217" s="81"/>
      <c r="B217" s="29" t="s">
        <v>221</v>
      </c>
      <c r="C217" s="29" t="s">
        <v>232</v>
      </c>
      <c r="E217" t="s">
        <v>225</v>
      </c>
      <c r="F217" t="str">
        <f t="shared" si="0"/>
        <v xml:space="preserve">     El riesgo afecta la imagen de alguna área de la organización</v>
      </c>
    </row>
    <row r="218" spans="1:8" ht="21" x14ac:dyDescent="0.35">
      <c r="A218" s="81"/>
      <c r="B218" s="29" t="s">
        <v>221</v>
      </c>
      <c r="C218" s="29" t="s">
        <v>236</v>
      </c>
      <c r="E218" t="s">
        <v>229</v>
      </c>
      <c r="F218" t="str">
        <f t="shared" si="0"/>
        <v xml:space="preserve">     El riesgo afecta la imagen de la entidad internamente, de conocimiento general, nivel interno, de junta dircetiva y accionistas y/o de provedores</v>
      </c>
    </row>
    <row r="219" spans="1:8" ht="21" x14ac:dyDescent="0.35">
      <c r="A219" s="81"/>
      <c r="B219" s="29" t="s">
        <v>221</v>
      </c>
      <c r="C219" s="29" t="s">
        <v>240</v>
      </c>
      <c r="E219" t="s">
        <v>232</v>
      </c>
      <c r="F219" t="str">
        <f t="shared" si="0"/>
        <v xml:space="preserve">     El riesgo afecta la imagen de la entidad con algunos usuarios de relevancia frente al logro de los objetivos</v>
      </c>
    </row>
    <row r="220" spans="1:8" x14ac:dyDescent="0.25">
      <c r="A220" s="81"/>
      <c r="B220" s="30"/>
      <c r="C220" s="30"/>
      <c r="E220" t="s">
        <v>236</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240</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256</v>
      </c>
    </row>
    <row r="224" spans="1:8" x14ac:dyDescent="0.25">
      <c r="B224" s="21"/>
      <c r="C224" s="21"/>
      <c r="F224" s="33" t="s">
        <v>257</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13"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572" t="s">
        <v>258</v>
      </c>
      <c r="C1" s="573"/>
      <c r="D1" s="573"/>
      <c r="E1" s="573"/>
      <c r="F1" s="574"/>
    </row>
    <row r="2" spans="2:6" ht="16.5" thickBot="1" x14ac:dyDescent="0.3">
      <c r="B2" s="84"/>
      <c r="C2" s="84"/>
      <c r="D2" s="84"/>
      <c r="E2" s="84"/>
      <c r="F2" s="84"/>
    </row>
    <row r="3" spans="2:6" ht="16.5" thickBot="1" x14ac:dyDescent="0.25">
      <c r="B3" s="576" t="s">
        <v>259</v>
      </c>
      <c r="C3" s="577"/>
      <c r="D3" s="577"/>
      <c r="E3" s="96" t="s">
        <v>260</v>
      </c>
      <c r="F3" s="97" t="s">
        <v>261</v>
      </c>
    </row>
    <row r="4" spans="2:6" ht="31.5" x14ac:dyDescent="0.2">
      <c r="B4" s="578" t="s">
        <v>262</v>
      </c>
      <c r="C4" s="580" t="s">
        <v>151</v>
      </c>
      <c r="D4" s="85" t="s">
        <v>164</v>
      </c>
      <c r="E4" s="86" t="s">
        <v>263</v>
      </c>
      <c r="F4" s="87">
        <v>0.25</v>
      </c>
    </row>
    <row r="5" spans="2:6" ht="47.25" x14ac:dyDescent="0.2">
      <c r="B5" s="579"/>
      <c r="C5" s="581"/>
      <c r="D5" s="88" t="s">
        <v>264</v>
      </c>
      <c r="E5" s="89" t="s">
        <v>265</v>
      </c>
      <c r="F5" s="90">
        <v>0.15</v>
      </c>
    </row>
    <row r="6" spans="2:6" ht="47.25" x14ac:dyDescent="0.2">
      <c r="B6" s="579"/>
      <c r="C6" s="581"/>
      <c r="D6" s="88" t="s">
        <v>266</v>
      </c>
      <c r="E6" s="89" t="s">
        <v>267</v>
      </c>
      <c r="F6" s="90">
        <v>0.1</v>
      </c>
    </row>
    <row r="7" spans="2:6" ht="63" x14ac:dyDescent="0.2">
      <c r="B7" s="579"/>
      <c r="C7" s="581" t="s">
        <v>152</v>
      </c>
      <c r="D7" s="88" t="s">
        <v>268</v>
      </c>
      <c r="E7" s="89" t="s">
        <v>269</v>
      </c>
      <c r="F7" s="90">
        <v>0.25</v>
      </c>
    </row>
    <row r="8" spans="2:6" ht="31.5" x14ac:dyDescent="0.2">
      <c r="B8" s="579"/>
      <c r="C8" s="581"/>
      <c r="D8" s="88" t="s">
        <v>165</v>
      </c>
      <c r="E8" s="89" t="s">
        <v>270</v>
      </c>
      <c r="F8" s="90">
        <v>0.15</v>
      </c>
    </row>
    <row r="9" spans="2:6" ht="47.25" x14ac:dyDescent="0.2">
      <c r="B9" s="579" t="s">
        <v>271</v>
      </c>
      <c r="C9" s="581" t="s">
        <v>154</v>
      </c>
      <c r="D9" s="88" t="s">
        <v>166</v>
      </c>
      <c r="E9" s="89" t="s">
        <v>272</v>
      </c>
      <c r="F9" s="91" t="s">
        <v>273</v>
      </c>
    </row>
    <row r="10" spans="2:6" ht="63" x14ac:dyDescent="0.2">
      <c r="B10" s="579"/>
      <c r="C10" s="581"/>
      <c r="D10" s="88" t="s">
        <v>274</v>
      </c>
      <c r="E10" s="89" t="s">
        <v>275</v>
      </c>
      <c r="F10" s="91" t="s">
        <v>273</v>
      </c>
    </row>
    <row r="11" spans="2:6" ht="47.25" x14ac:dyDescent="0.2">
      <c r="B11" s="579"/>
      <c r="C11" s="581" t="s">
        <v>155</v>
      </c>
      <c r="D11" s="88" t="s">
        <v>167</v>
      </c>
      <c r="E11" s="89" t="s">
        <v>276</v>
      </c>
      <c r="F11" s="91" t="s">
        <v>273</v>
      </c>
    </row>
    <row r="12" spans="2:6" ht="47.25" x14ac:dyDescent="0.2">
      <c r="B12" s="579"/>
      <c r="C12" s="581"/>
      <c r="D12" s="88" t="s">
        <v>277</v>
      </c>
      <c r="E12" s="89" t="s">
        <v>278</v>
      </c>
      <c r="F12" s="91" t="s">
        <v>273</v>
      </c>
    </row>
    <row r="13" spans="2:6" ht="31.5" x14ac:dyDescent="0.2">
      <c r="B13" s="579"/>
      <c r="C13" s="581" t="s">
        <v>156</v>
      </c>
      <c r="D13" s="88" t="s">
        <v>168</v>
      </c>
      <c r="E13" s="89" t="s">
        <v>279</v>
      </c>
      <c r="F13" s="91" t="s">
        <v>273</v>
      </c>
    </row>
    <row r="14" spans="2:6" ht="32.25" thickBot="1" x14ac:dyDescent="0.25">
      <c r="B14" s="582"/>
      <c r="C14" s="583"/>
      <c r="D14" s="92" t="s">
        <v>280</v>
      </c>
      <c r="E14" s="93" t="s">
        <v>281</v>
      </c>
      <c r="F14" s="94" t="s">
        <v>273</v>
      </c>
    </row>
    <row r="15" spans="2:6" ht="49.5" customHeight="1" x14ac:dyDescent="0.2">
      <c r="B15" s="575" t="s">
        <v>282</v>
      </c>
      <c r="C15" s="575"/>
      <c r="D15" s="575"/>
      <c r="E15" s="575"/>
      <c r="F15" s="575"/>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283</v>
      </c>
      <c r="E2" t="s">
        <v>284</v>
      </c>
    </row>
    <row r="3" spans="2:5" x14ac:dyDescent="0.25">
      <c r="B3" t="s">
        <v>285</v>
      </c>
      <c r="E3" t="s">
        <v>157</v>
      </c>
    </row>
    <row r="4" spans="2:5" x14ac:dyDescent="0.25">
      <c r="B4" t="s">
        <v>286</v>
      </c>
      <c r="E4" t="s">
        <v>178</v>
      </c>
    </row>
    <row r="5" spans="2:5" x14ac:dyDescent="0.25">
      <c r="B5" t="s">
        <v>169</v>
      </c>
    </row>
    <row r="8" spans="2:5" x14ac:dyDescent="0.25">
      <c r="B8" t="s">
        <v>287</v>
      </c>
    </row>
    <row r="9" spans="2:5" x14ac:dyDescent="0.25">
      <c r="B9" t="s">
        <v>288</v>
      </c>
    </row>
    <row r="10" spans="2:5" x14ac:dyDescent="0.25">
      <c r="B10" t="s">
        <v>289</v>
      </c>
    </row>
    <row r="13" spans="2:5" x14ac:dyDescent="0.25">
      <c r="B13" t="s">
        <v>290</v>
      </c>
    </row>
    <row r="14" spans="2:5" x14ac:dyDescent="0.25">
      <c r="B14" t="s">
        <v>161</v>
      </c>
    </row>
    <row r="15" spans="2:5" x14ac:dyDescent="0.25">
      <c r="B15" t="s">
        <v>291</v>
      </c>
    </row>
    <row r="16" spans="2:5" x14ac:dyDescent="0.25">
      <c r="B16" t="s">
        <v>292</v>
      </c>
    </row>
    <row r="17" spans="2:2" x14ac:dyDescent="0.25">
      <c r="B17" t="s">
        <v>293</v>
      </c>
    </row>
    <row r="18" spans="2:2" x14ac:dyDescent="0.25">
      <c r="B18" t="s">
        <v>294</v>
      </c>
    </row>
    <row r="19" spans="2:2" x14ac:dyDescent="0.25">
      <c r="B19" t="s">
        <v>295</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2024-04-05T13:49:07Z</dcterms:modified>
  <cp:category/>
  <cp:contentStatus/>
</cp:coreProperties>
</file>