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C5C89196-5FAD-44EB-917F-1D32E12E137E}"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1" l="1"/>
  <c r="Q14" i="1"/>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5" i="1" l="1"/>
  <c r="T12" i="1" l="1"/>
  <c r="Q12" i="1"/>
  <c r="H12" i="1" l="1"/>
  <c r="I12" i="1" s="1"/>
  <c r="K60" i="1"/>
  <c r="K34" i="1"/>
  <c r="K32" i="1"/>
  <c r="K52" i="1"/>
  <c r="K57" i="1"/>
  <c r="K33" i="1"/>
  <c r="K41" i="1"/>
  <c r="K51" i="1"/>
  <c r="K30" i="1"/>
  <c r="K38" i="1"/>
  <c r="K50" i="1"/>
  <c r="K59" i="1"/>
  <c r="K42" i="1"/>
  <c r="K27" i="1"/>
  <c r="K53" i="1"/>
  <c r="K40" i="1"/>
  <c r="K44" i="1"/>
  <c r="K58" i="1"/>
  <c r="K35" i="1"/>
  <c r="K29" i="1"/>
  <c r="K36" i="1"/>
  <c r="K45" i="1"/>
  <c r="K39" i="1"/>
  <c r="K26" i="1"/>
  <c r="K56" i="1"/>
  <c r="K46" i="1"/>
  <c r="K28" i="1"/>
  <c r="K54" i="1"/>
  <c r="K47" i="1"/>
  <c r="K48" i="1"/>
  <c r="F221" i="13" l="1"/>
  <c r="F211" i="13"/>
  <c r="F212" i="13"/>
  <c r="F213" i="13"/>
  <c r="F214" i="13"/>
  <c r="F215" i="13"/>
  <c r="F216" i="13"/>
  <c r="F217" i="13"/>
  <c r="F218" i="13"/>
  <c r="F219" i="13"/>
  <c r="F220" i="13"/>
  <c r="F210" i="13"/>
  <c r="K18" i="1"/>
  <c r="K17" i="1"/>
  <c r="K13" i="1"/>
  <c r="K15" i="1"/>
  <c r="B221" i="13" a="1"/>
  <c r="K16" i="1"/>
  <c r="B221" i="13" l="1"/>
  <c r="Q50" i="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T36" i="1"/>
  <c r="Q36" i="1"/>
  <c r="T35" i="1"/>
  <c r="Q35" i="1"/>
  <c r="T34" i="1"/>
  <c r="Q34" i="1"/>
  <c r="T33" i="1"/>
  <c r="Q33" i="1"/>
  <c r="T32" i="1"/>
  <c r="Q32" i="1"/>
  <c r="Q31" i="1"/>
  <c r="H31" i="1"/>
  <c r="I31" i="1" s="1"/>
  <c r="T30" i="1"/>
  <c r="Q30" i="1"/>
  <c r="T29" i="1"/>
  <c r="Q29" i="1"/>
  <c r="T28" i="1"/>
  <c r="Q28" i="1"/>
  <c r="T27" i="1"/>
  <c r="Q27" i="1"/>
  <c r="T26" i="1"/>
  <c r="Q26" i="1"/>
  <c r="Q25" i="1"/>
  <c r="H25" i="1"/>
  <c r="I25" i="1" s="1"/>
  <c r="Q18" i="1"/>
  <c r="Q17" i="1"/>
  <c r="T24" i="1"/>
  <c r="Q24" i="1"/>
  <c r="T23" i="1"/>
  <c r="Q23" i="1"/>
  <c r="T22" i="1"/>
  <c r="Q22" i="1"/>
  <c r="T21" i="1"/>
  <c r="Q21" i="1"/>
  <c r="X55" i="1" l="1"/>
  <c r="X28" i="1"/>
  <c r="X39" i="1"/>
  <c r="X47" i="1"/>
  <c r="X59" i="1"/>
  <c r="X33" i="1"/>
  <c r="X30" i="1"/>
  <c r="X41" i="1"/>
  <c r="X53" i="1"/>
  <c r="X36" i="1"/>
  <c r="X35" i="1"/>
  <c r="X34" i="1"/>
  <c r="AB56" i="1"/>
  <c r="X57" i="1"/>
  <c r="X56" i="1"/>
  <c r="X32" i="1"/>
  <c r="X31" i="1"/>
  <c r="X52" i="1"/>
  <c r="X51" i="1"/>
  <c r="X54" i="1"/>
  <c r="X58" i="1"/>
  <c r="X60" i="1"/>
  <c r="X25" i="1"/>
  <c r="X27" i="1"/>
  <c r="X29" i="1"/>
  <c r="X38" i="1"/>
  <c r="X37" i="1"/>
  <c r="X40" i="1"/>
  <c r="X42" i="1"/>
  <c r="X46" i="1"/>
  <c r="X45" i="1"/>
  <c r="X48" i="1"/>
  <c r="AB44" i="1"/>
  <c r="X44" i="1"/>
  <c r="X43" i="1"/>
  <c r="X49" i="1"/>
  <c r="AB32" i="1"/>
  <c r="AB38" i="1"/>
  <c r="AB53" i="1"/>
  <c r="AA53" i="1" s="1"/>
  <c r="AB54" i="1"/>
  <c r="AA54" i="1" s="1"/>
  <c r="Y55" i="1" l="1"/>
  <c r="Z55" i="1"/>
  <c r="Z56" i="1" s="1"/>
  <c r="Y54" i="1"/>
  <c r="Z54" i="1"/>
  <c r="Y53" i="1"/>
  <c r="Z53" i="1"/>
  <c r="Y49" i="1"/>
  <c r="Z49" i="1"/>
  <c r="X50" i="1" s="1"/>
  <c r="Y43" i="1"/>
  <c r="Z43" i="1"/>
  <c r="Z44" i="1" s="1"/>
  <c r="Y37" i="1"/>
  <c r="Z37" i="1"/>
  <c r="Y31" i="1"/>
  <c r="Z31" i="1"/>
  <c r="Z32" i="1" s="1"/>
  <c r="Y33" i="1" s="1"/>
  <c r="Y25" i="1"/>
  <c r="Z25" i="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7" i="1"/>
  <c r="T18" i="1"/>
  <c r="Z26" i="1" l="1"/>
  <c r="Y27" i="1" s="1"/>
  <c r="Y58" i="1"/>
  <c r="Z58" i="1"/>
  <c r="Z27" i="1"/>
  <c r="Z28" i="1" s="1"/>
  <c r="Y51" i="1"/>
  <c r="Z51" i="1"/>
  <c r="Y50" i="1"/>
  <c r="Z50" i="1"/>
  <c r="Y38" i="1"/>
  <c r="Z38" i="1"/>
  <c r="Y39" i="1" s="1"/>
  <c r="Y35" i="1"/>
  <c r="X21" i="1"/>
  <c r="Y21" i="1" s="1"/>
  <c r="Z39" i="1" l="1"/>
  <c r="Z40" i="1" s="1"/>
  <c r="Y59" i="1"/>
  <c r="Z59" i="1"/>
  <c r="Y28" i="1"/>
  <c r="Y46" i="1"/>
  <c r="Z46" i="1"/>
  <c r="Y47" i="1" s="1"/>
  <c r="Y40" i="1"/>
  <c r="Y52" i="1"/>
  <c r="Z52" i="1"/>
  <c r="Y34" i="1"/>
  <c r="Z34" i="1"/>
  <c r="Z35" i="1"/>
  <c r="Z21" i="1"/>
  <c r="X22" i="1" s="1"/>
  <c r="Y22" i="1" s="1"/>
  <c r="Y60" i="1" l="1"/>
  <c r="Z60" i="1"/>
  <c r="Z47" i="1"/>
  <c r="Y48" i="1" s="1"/>
  <c r="Z41" i="1"/>
  <c r="Y41" i="1"/>
  <c r="Y29" i="1"/>
  <c r="Z29" i="1"/>
  <c r="Y30" i="1" s="1"/>
  <c r="Y36" i="1"/>
  <c r="Z36" i="1"/>
  <c r="Z22" i="1"/>
  <c r="X23" i="1" s="1"/>
  <c r="Z23" i="1" s="1"/>
  <c r="X24" i="1" s="1"/>
  <c r="X12" i="1"/>
  <c r="Y12" i="1" s="1"/>
  <c r="Y42" i="1" l="1"/>
  <c r="Z42" i="1"/>
  <c r="Z48" i="1"/>
  <c r="Z30" i="1"/>
  <c r="Y23" i="1"/>
  <c r="Y24" i="1"/>
  <c r="Z24" i="1"/>
  <c r="Q13" i="1"/>
  <c r="Z12" i="1" l="1"/>
  <c r="X13" i="1" s="1"/>
  <c r="Y13" i="1" l="1"/>
  <c r="Z13" i="1" l="1"/>
  <c r="X14" i="1" s="1"/>
  <c r="Y14" i="1" l="1"/>
  <c r="Z14" i="1"/>
  <c r="X17" i="1"/>
  <c r="Y17" i="1" l="1"/>
  <c r="Z17" i="1"/>
  <c r="X18" i="1" s="1"/>
  <c r="Y18" i="1" l="1"/>
  <c r="Z18"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AB31" i="1" l="1"/>
  <c r="AA31" i="1" s="1"/>
  <c r="AB43" i="1"/>
  <c r="AA43" i="1" s="1"/>
  <c r="AB55" i="1"/>
  <c r="AA55" i="1" s="1"/>
  <c r="AB25" i="1"/>
  <c r="AB49" i="1"/>
  <c r="AB37" i="1"/>
  <c r="AA37" i="1" s="1"/>
  <c r="AA49" i="1" l="1"/>
  <c r="V22" i="19" s="1"/>
  <c r="AB50" i="1"/>
  <c r="AA25" i="1"/>
  <c r="P18" i="19" s="1"/>
  <c r="AB26" i="1"/>
  <c r="AA26" i="1" s="1"/>
  <c r="J47" i="19"/>
  <c r="AB21" i="1"/>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17" i="19"/>
  <c r="J7" i="19"/>
  <c r="V37" i="19"/>
  <c r="AH17" i="19"/>
  <c r="P7"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5" i="1"/>
  <c r="AH8" i="19"/>
  <c r="P38" i="19"/>
  <c r="AB48" i="19"/>
  <c r="J28" i="19"/>
  <c r="AH38" i="19"/>
  <c r="V8" i="19"/>
  <c r="J48" i="19"/>
  <c r="P48" i="19"/>
  <c r="AH48" i="19"/>
  <c r="V28" i="19"/>
  <c r="AB18" i="19"/>
  <c r="AH18" i="19"/>
  <c r="AB8" i="19"/>
  <c r="J8" i="19"/>
  <c r="V18" i="19"/>
  <c r="P28" i="19"/>
  <c r="P8" i="19"/>
  <c r="J18" i="19"/>
  <c r="J38" i="19"/>
  <c r="AB39" i="1"/>
  <c r="AA38" i="1"/>
  <c r="AA44" i="1"/>
  <c r="AB45" i="1"/>
  <c r="AA45" i="1" s="1"/>
  <c r="AB46" i="1"/>
  <c r="AB51" i="1"/>
  <c r="AA51" i="1" s="1"/>
  <c r="AB52" i="1"/>
  <c r="AA52" i="1" s="1"/>
  <c r="AA50" i="1"/>
  <c r="AA56" i="1"/>
  <c r="AB57" i="1"/>
  <c r="AA32" i="1"/>
  <c r="AB33" i="1"/>
  <c r="V48" i="19" l="1"/>
  <c r="AB38" i="19"/>
  <c r="AH28" i="19"/>
  <c r="V38" i="19"/>
  <c r="AB28" i="19"/>
  <c r="P47" i="19"/>
  <c r="AB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2" i="1"/>
  <c r="AA21"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1" i="1" l="1"/>
  <c r="L61" i="1" s="1"/>
  <c r="K67" i="1"/>
  <c r="L67" i="1" s="1"/>
  <c r="K43" i="1"/>
  <c r="L43" i="1" s="1"/>
  <c r="K31" i="1"/>
  <c r="L31" i="1" s="1"/>
  <c r="K37" i="1"/>
  <c r="L37" i="1" s="1"/>
  <c r="K25" i="1"/>
  <c r="L25" i="1" s="1"/>
  <c r="K12" i="1"/>
  <c r="L12" i="1" s="1"/>
  <c r="K55" i="1"/>
  <c r="L55" i="1" s="1"/>
  <c r="K49" i="1"/>
  <c r="L49" i="1" s="1"/>
  <c r="AJ26" i="18" l="1"/>
  <c r="R18" i="18"/>
  <c r="X34" i="18"/>
  <c r="AJ10" i="18"/>
  <c r="AD26" i="18"/>
  <c r="AD42" i="18"/>
  <c r="L34" i="18"/>
  <c r="AJ42" i="18"/>
  <c r="R10" i="18"/>
  <c r="AJ34" i="18"/>
  <c r="X10" i="18"/>
  <c r="R26" i="18"/>
  <c r="AD18" i="18"/>
  <c r="M55" i="1"/>
  <c r="L10" i="18"/>
  <c r="L18" i="18"/>
  <c r="R34" i="18"/>
  <c r="X42" i="18"/>
  <c r="AD34" i="18"/>
  <c r="AD10" i="18"/>
  <c r="X26" i="18"/>
  <c r="N55" i="1"/>
  <c r="L26" i="18"/>
  <c r="R42" i="18"/>
  <c r="AJ18" i="18"/>
  <c r="L42" i="18"/>
  <c r="X18" i="18"/>
  <c r="J40" i="18"/>
  <c r="J8" i="18"/>
  <c r="AB40" i="18"/>
  <c r="AB32" i="18"/>
  <c r="AH32" i="18"/>
  <c r="AB8" i="18"/>
  <c r="AB24" i="18"/>
  <c r="AH16" i="18"/>
  <c r="V16" i="18"/>
  <c r="N31" i="1"/>
  <c r="J16" i="18"/>
  <c r="J24" i="18"/>
  <c r="P32" i="18"/>
  <c r="J32" i="18"/>
  <c r="V24" i="18"/>
  <c r="P8" i="18"/>
  <c r="P24" i="18"/>
  <c r="P16" i="18"/>
  <c r="P40" i="18"/>
  <c r="V32" i="18"/>
  <c r="M31" i="1"/>
  <c r="V40" i="18"/>
  <c r="V8" i="18"/>
  <c r="AH8" i="18"/>
  <c r="AB16" i="18"/>
  <c r="AH40" i="18"/>
  <c r="AH24" i="18"/>
  <c r="AL40" i="18"/>
  <c r="Z16" i="18"/>
  <c r="T8" i="18"/>
  <c r="T24" i="18"/>
  <c r="AF16" i="18"/>
  <c r="AL24" i="18"/>
  <c r="Z32" i="18"/>
  <c r="N8" i="18"/>
  <c r="N32" i="18"/>
  <c r="M43" i="1"/>
  <c r="N16" i="18"/>
  <c r="N43" i="1"/>
  <c r="Z8" i="18"/>
  <c r="AF24" i="18"/>
  <c r="AF32" i="18"/>
  <c r="T40" i="18"/>
  <c r="N24" i="18"/>
  <c r="AF40" i="18"/>
  <c r="Z40" i="18"/>
  <c r="AL8" i="18"/>
  <c r="AF8" i="18"/>
  <c r="AL32" i="18"/>
  <c r="N40" i="18"/>
  <c r="Z24" i="18"/>
  <c r="AL16" i="18"/>
  <c r="T32" i="18"/>
  <c r="T16" i="18"/>
  <c r="AB38" i="18"/>
  <c r="AB22" i="18"/>
  <c r="P22" i="18"/>
  <c r="V30" i="18"/>
  <c r="AB30" i="18"/>
  <c r="AB14" i="18"/>
  <c r="M12" i="1"/>
  <c r="AB12" i="1" s="1"/>
  <c r="J38" i="18"/>
  <c r="AH6" i="18"/>
  <c r="V14" i="18"/>
  <c r="AH30" i="18"/>
  <c r="J30" i="18"/>
  <c r="J22" i="18"/>
  <c r="P38" i="18"/>
  <c r="V38" i="18"/>
  <c r="AB6" i="18"/>
  <c r="N12" i="1"/>
  <c r="P14" i="18"/>
  <c r="V22" i="18"/>
  <c r="J6" i="18"/>
  <c r="AH22" i="18"/>
  <c r="AH14" i="18"/>
  <c r="J14" i="18"/>
  <c r="P30" i="18"/>
  <c r="V6" i="18"/>
  <c r="AH38" i="18"/>
  <c r="P6" i="18"/>
  <c r="AF30" i="18"/>
  <c r="T14" i="18"/>
  <c r="Z22" i="18"/>
  <c r="AL38" i="18"/>
  <c r="T30" i="18"/>
  <c r="N14" i="18"/>
  <c r="Z6" i="18"/>
  <c r="M25" i="1"/>
  <c r="AF38" i="18"/>
  <c r="T38" i="18"/>
  <c r="AL6" i="18"/>
  <c r="T22" i="18"/>
  <c r="Z14" i="18"/>
  <c r="AL14" i="18"/>
  <c r="Z38" i="18"/>
  <c r="N22" i="18"/>
  <c r="AF22" i="18"/>
  <c r="N6" i="18"/>
  <c r="AF6" i="18"/>
  <c r="AF14" i="18"/>
  <c r="N25" i="1"/>
  <c r="N30" i="18"/>
  <c r="AL30" i="18"/>
  <c r="T6" i="18"/>
  <c r="Z30" i="18"/>
  <c r="N38" i="18"/>
  <c r="AL22" i="18"/>
  <c r="M67" i="1"/>
  <c r="N67" i="1"/>
  <c r="AB36" i="18"/>
  <c r="P36" i="18"/>
  <c r="J12" i="18"/>
  <c r="V28" i="18"/>
  <c r="J44" i="18"/>
  <c r="AH44" i="18"/>
  <c r="AB28" i="18"/>
  <c r="AH28" i="18"/>
  <c r="AB12" i="18"/>
  <c r="AH12" i="18"/>
  <c r="V12" i="18"/>
  <c r="J20" i="18"/>
  <c r="V36" i="18"/>
  <c r="P12" i="18"/>
  <c r="V20" i="18"/>
  <c r="P28" i="18"/>
  <c r="P44" i="18"/>
  <c r="J28" i="18"/>
  <c r="P20" i="18"/>
  <c r="AH36" i="18"/>
  <c r="AH20" i="18"/>
  <c r="V44" i="18"/>
  <c r="AB20" i="18"/>
  <c r="J36" i="18"/>
  <c r="AB44" i="18"/>
  <c r="AH42" i="18"/>
  <c r="V18" i="18"/>
  <c r="AB26" i="18"/>
  <c r="AB34" i="18"/>
  <c r="AH26" i="18"/>
  <c r="AB42" i="18"/>
  <c r="V26" i="18"/>
  <c r="AH18" i="18"/>
  <c r="V42" i="18"/>
  <c r="J34" i="18"/>
  <c r="P26" i="18"/>
  <c r="J10" i="18"/>
  <c r="V10" i="18"/>
  <c r="M49" i="1"/>
  <c r="J42" i="18"/>
  <c r="P34" i="18"/>
  <c r="AB18" i="18"/>
  <c r="AH34" i="18"/>
  <c r="P10" i="18"/>
  <c r="V34" i="18"/>
  <c r="P42" i="18"/>
  <c r="AB10" i="18"/>
  <c r="J18" i="18"/>
  <c r="N49" i="1"/>
  <c r="J26" i="18"/>
  <c r="AH10" i="18"/>
  <c r="P18" i="18"/>
  <c r="M37" i="1"/>
  <c r="L16" i="18"/>
  <c r="R40" i="18"/>
  <c r="R24" i="18"/>
  <c r="L40" i="18"/>
  <c r="L8" i="18"/>
  <c r="X16" i="18"/>
  <c r="AJ32" i="18"/>
  <c r="AD8" i="18"/>
  <c r="X24" i="18"/>
  <c r="X32" i="18"/>
  <c r="R32" i="18"/>
  <c r="AJ40" i="18"/>
  <c r="AJ16" i="18"/>
  <c r="R16" i="18"/>
  <c r="R8" i="18"/>
  <c r="AD40" i="18"/>
  <c r="AD32" i="18"/>
  <c r="AD24" i="18"/>
  <c r="L24" i="18"/>
  <c r="X40" i="18"/>
  <c r="AJ24" i="18"/>
  <c r="L32" i="18"/>
  <c r="AJ8" i="18"/>
  <c r="AD16" i="18"/>
  <c r="N37" i="1"/>
  <c r="X8" i="18"/>
  <c r="N61" i="1"/>
  <c r="M61" i="1"/>
  <c r="AB61" i="1" s="1"/>
  <c r="AA61" i="1" s="1"/>
  <c r="Z42" i="18"/>
  <c r="AF18" i="18"/>
  <c r="T18" i="18"/>
  <c r="Z26" i="18"/>
  <c r="N18" i="18"/>
  <c r="AF10" i="18"/>
  <c r="T26" i="18"/>
  <c r="Z10" i="18"/>
  <c r="N42" i="18"/>
  <c r="T10" i="18"/>
  <c r="Z18" i="18"/>
  <c r="T42" i="18"/>
  <c r="N10" i="18"/>
  <c r="Z34" i="18"/>
  <c r="N34" i="18"/>
  <c r="AF34" i="18"/>
  <c r="AL34" i="18"/>
  <c r="AF42" i="18"/>
  <c r="AF26" i="18"/>
  <c r="N26" i="18"/>
  <c r="AL42" i="18"/>
  <c r="T34" i="18"/>
  <c r="AL26" i="18"/>
  <c r="AL18" i="18"/>
  <c r="AL10" i="18"/>
  <c r="AB13" i="1" l="1"/>
  <c r="AA13" i="1" s="1"/>
  <c r="AB14" i="1"/>
  <c r="AA14" i="1" s="1"/>
  <c r="AA12" i="1"/>
  <c r="AC61" i="1"/>
  <c r="AH34" i="19"/>
  <c r="J54" i="19"/>
  <c r="AH24" i="19"/>
  <c r="P14" i="19"/>
  <c r="P34" i="19"/>
  <c r="J24" i="19"/>
  <c r="P54" i="19"/>
  <c r="AB54" i="19"/>
  <c r="AH44" i="19"/>
  <c r="V34" i="19"/>
  <c r="V24" i="19"/>
  <c r="J34" i="19"/>
  <c r="P44" i="19"/>
  <c r="AH14" i="19"/>
  <c r="AH54" i="19"/>
  <c r="V54" i="19"/>
  <c r="AB44" i="19"/>
  <c r="AB24" i="19"/>
  <c r="P24" i="19"/>
  <c r="AB14" i="19"/>
  <c r="V14" i="19"/>
  <c r="J14" i="19"/>
  <c r="AB34" i="19"/>
  <c r="V44" i="19"/>
  <c r="J44" i="19"/>
  <c r="AC14" i="1" l="1"/>
  <c r="L36" i="19"/>
  <c r="X6" i="19"/>
  <c r="AJ6" i="19"/>
  <c r="L16" i="19"/>
  <c r="AJ36" i="19"/>
  <c r="L26" i="19"/>
  <c r="AJ46" i="19"/>
  <c r="AJ26" i="19"/>
  <c r="X36" i="19"/>
  <c r="R46" i="19"/>
  <c r="X46" i="19"/>
  <c r="AD6" i="19"/>
  <c r="AJ16" i="19"/>
  <c r="AD46" i="19"/>
  <c r="L46" i="19"/>
  <c r="R6" i="19"/>
  <c r="AD26" i="19"/>
  <c r="X26" i="19"/>
  <c r="L6" i="19"/>
  <c r="X16" i="19"/>
  <c r="R36" i="19"/>
  <c r="AD36" i="19"/>
  <c r="AD16" i="19"/>
  <c r="R26" i="19"/>
  <c r="R16" i="19"/>
  <c r="AH16" i="19"/>
  <c r="AB16" i="19"/>
  <c r="J26" i="19"/>
  <c r="AH26" i="19"/>
  <c r="V6" i="19"/>
  <c r="J16" i="19"/>
  <c r="J46" i="19"/>
  <c r="P16" i="19"/>
  <c r="V26" i="19"/>
  <c r="P6" i="19"/>
  <c r="AH36" i="19"/>
  <c r="AH6" i="19"/>
  <c r="P26" i="19"/>
  <c r="V46" i="19"/>
  <c r="V16" i="19"/>
  <c r="AH46" i="19"/>
  <c r="V36" i="19"/>
  <c r="AB46" i="19"/>
  <c r="AC12" i="1"/>
  <c r="AB36" i="19"/>
  <c r="J6" i="19"/>
  <c r="AB6" i="19"/>
  <c r="P46" i="19"/>
  <c r="P36" i="19"/>
  <c r="AB26" i="19"/>
  <c r="J36" i="19"/>
  <c r="AC13" i="1"/>
  <c r="W36" i="19"/>
  <c r="Q6" i="19"/>
  <c r="AC36" i="19"/>
  <c r="K6" i="19"/>
  <c r="K16" i="19"/>
  <c r="Q16" i="19"/>
  <c r="W26" i="19"/>
  <c r="K26" i="19"/>
  <c r="AC26" i="19"/>
  <c r="AI36" i="19"/>
  <c r="AC6" i="19"/>
  <c r="AI6" i="19"/>
  <c r="K46" i="19"/>
  <c r="AI16" i="19"/>
  <c r="AI46" i="19"/>
  <c r="Q36" i="19"/>
  <c r="AC46" i="19"/>
  <c r="W6" i="19"/>
  <c r="Q46" i="19"/>
  <c r="AC16" i="19"/>
  <c r="W16" i="19"/>
  <c r="K36" i="19"/>
  <c r="Q26" i="19"/>
  <c r="W46" i="19"/>
  <c r="AI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<sst xmlns="http://schemas.openxmlformats.org/spreadsheetml/2006/main" count="400" uniqueCount="276">
  <si>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</si>
  <si>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</si>
  <si>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</si>
  <si>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</si>
  <si>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</si>
  <si>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</si>
  <si>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</si>
  <si>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</si>
  <si>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</si>
  <si>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</si>
  <si>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</si>
  <si>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</si>
  <si>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</si>
  <si>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</si>
  <si>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</si>
  <si>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</si>
  <si>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</si>
  <si>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</si>
  <si>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</si>
  <si>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</si>
  <si>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</si>
  <si>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</si>
  <si>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</si>
  <si>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</si>
  <si>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</si>
  <si>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</si>
  <si>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</si>
  <si>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</si>
  <si>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</si>
  <si>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</si>
  <si>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</si>
  <si>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</si>
  <si>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</si>
  <si>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</si>
  <si>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</si>
  <si>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</si>
  <si>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</si>
  <si>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</si>
  <si>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</si>
  <si>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</si>
  <si>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</si>
  <si>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</si>
  <si>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</si>
  <si>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</si>
  <si>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</si>
  <si>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</si>
  <si>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</si>
  <si>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</si>
  <si>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</si>
  <si>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</si>
  <si>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</si>
  <si>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</si>
  <si>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</si>
  <si>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</si>
  <si>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</si>
  <si>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</si>
  <si>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</si>
  <si>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</si>
  <si>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</si>
  <si>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</si>
  <si>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</si>
  <si>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</si>
  <si>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</si>
  <si>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</si>
  <si>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</si>
  <si>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</si>
  <si>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</si>
  <si>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</si>
  <si>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</si>
  <si>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</si>
  <si>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</si>
  <si>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</si>
  <si>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</si>
  <si>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</si>
  <si>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</si>
  <si>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</si>
  <si>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</si>
  <si>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</si>
  <si>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ALMACEN E INVENTARIOS</t>
  </si>
  <si>
    <t>ALCANCE:</t>
  </si>
  <si>
    <t>Custodiar los bienes muebles distribuidos en la Administración Municipal y las instituciones educativas, guiados por el manejo adecuado de los traslados, incorporación, inclusión y procedimientos de baja de acuerdo a los lineamientos estipulados en el SIGC.</t>
  </si>
  <si>
    <t>OBJETIVOS ESTRATÉGICOS</t>
  </si>
  <si>
    <t>OBJETIVO DEL PROCESO</t>
  </si>
  <si>
    <t>PLANEACIÓN INSTITUCIONAL</t>
  </si>
  <si>
    <t>PUNTOS DE RIESGO EN LA CADENA DE VALOR</t>
  </si>
  <si>
    <t>Garantizar la custodia, asegurabilidad, suministro de bienes muebles (activos fijos y devolutivos de consumo con control) y bienes de consumo (papelería, cafetería, aseo, alumbrado público, combustible y eléctricos) a todos los procesos de la administración central einstituciones educativas del Municipio de Bucaramanga, realizando una gestión efectiva que contribuya al cumplimiento de los objetivos de la entidad.</t>
  </si>
  <si>
    <t xml:space="preserve">* Solicitudes de pedido de almacén con bienes de consumo y muebles para entregar.
* Ruta de incorporación definida.
* Acta del comité de bajas. 
* Visitas programadas según requerimiento de toma física de inventarios. 
* Solicitudes de ingreso de elementos de consumo y caracter devolutivo adquiridos con ocasion de la celebracion de contratos por parte del municipio. </t>
  </si>
  <si>
    <t>*Incorporación y/o bajas de bienes. 
*Inspección de inventario de los funcionarios públicos. 
* Coherencia en caracteristicas y valor  entre los elementos reportados al almacen general y los efectivamente recibidos por la dependencia ordenadora de gasto.</t>
  </si>
  <si>
    <t>MATRIZ DOFA</t>
  </si>
  <si>
    <t>DEBILIDADES</t>
  </si>
  <si>
    <t>AMENAZAS</t>
  </si>
  <si>
    <t>• Los servidores públicos no asumen la responsabilidad del inventario por temor a perdida de los mismos.</t>
  </si>
  <si>
    <t>*Inseguridad en el entorno donde el funcionario de la Entidad requiera realizar su trabajo.</t>
  </si>
  <si>
    <t>• Falta de capacitación de los funcionarios públicos para la clasificación de los bienes en el SIF (Sistema de Información Financiero)</t>
  </si>
  <si>
    <t>*Normas que afectan los objetivos de la institución.</t>
  </si>
  <si>
    <t>• Carencia de políticas de seguridad dentro de las instalaciones para evitar hurtos.</t>
  </si>
  <si>
    <t>*Emergencias sanitarias</t>
  </si>
  <si>
    <t>• Falta de sentido de pertenencia por parte de los funcionarios hacia la Administración Municipal.</t>
  </si>
  <si>
    <t>FORTALEZAS</t>
  </si>
  <si>
    <t>OPORTUNIDADES</t>
  </si>
  <si>
    <t>*Experiencia y compromisos de los servidores públicos vinculados al proceso.</t>
  </si>
  <si>
    <t>*Avances tecnológicos en temas logísticos para la implementación en sistemas de gestión de inventarios, por ejemplo, tecnología RFID para la óptima identificación de todos los bienes muebles por medio de radio frecuencia.</t>
  </si>
  <si>
    <t>* Adquisición de pólizas de seguros previniendo las pérdidas que se puedan presentar.</t>
  </si>
  <si>
    <t>* Personal competente para ejecutar labores de inspección de elementos.</t>
  </si>
  <si>
    <t>*Se cuenta con un Sistema Integrado de Gestión de Calidad, que permite generar controles a los procesos.</t>
  </si>
  <si>
    <t>Matriz Mapa Riesgos de Gestión</t>
  </si>
  <si>
    <t>Código: F-DPM-1210-238,37-013</t>
  </si>
  <si>
    <t>Versión: 3.0</t>
  </si>
  <si>
    <t>Fecha Aprobación: Octubre-19-2021</t>
  </si>
  <si>
    <t xml:space="preserve">Página: 1 de 1 </t>
  </si>
  <si>
    <t>Proceso:</t>
  </si>
  <si>
    <t>Objetivo:</t>
  </si>
  <si>
    <t>Alcance:</t>
  </si>
  <si>
    <t>Gustodiar los bienes muebles distribuidos en la Administración Municipal y las instituciones educativas, guiados por el manejo adecuado de los traslados, incorporación, inclusión y procedimientos de baja de acuerdo a los lineamientos estipulados en el SIGC.</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</si>
  <si>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</si>
  <si>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</si>
  <si>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</si>
  <si>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</si>
  <si>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</si>
  <si>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</si>
  <si>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</si>
  <si>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</si>
  <si>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</si>
  <si>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</si>
  <si>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</si>
  <si>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</si>
  <si>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</si>
  <si>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</si>
  <si>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</si>
  <si>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</si>
  <si>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</si>
  <si>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</si>
  <si>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</si>
  <si>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</si>
  <si>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</si>
  <si>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</si>
  <si>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</si>
  <si>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</si>
  <si>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</si>
  <si>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</si>
  <si>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</si>
  <si>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</si>
  <si>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</si>
  <si>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</si>
  <si>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 xml:space="preserve"> Investigaciones disciplinarias y sanciones por entes de control</t>
  </si>
  <si>
    <t>Errores y omisiones en la verificación del inventario físico de bienes muebles en las diferentes dependencias de la Alcaldía Municipal de Bucaramanga.</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</si>
  <si>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</si>
  <si>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Ejecucion y Administracion de procesos</t>
  </si>
  <si>
    <t xml:space="preserve">     El riesgo afecta la imagen de de la entidad con efecto publicitario sostenido a nivel de sector administrativo, nivel departamental o municipal</t>
  </si>
  <si>
    <t>El funcionario técnico operativo del área de inventarios elabora el reporte de las visitas realizadas por medio del formato de TOMA FÍSICA DE INVENTARIOS No. F-INV-8500-238,37-011.</t>
  </si>
  <si>
    <t>Preventivo</t>
  </si>
  <si>
    <t>Manual</t>
  </si>
  <si>
    <t>Documentado</t>
  </si>
  <si>
    <t>Continua</t>
  </si>
  <si>
    <t>Con Registro</t>
  </si>
  <si>
    <t>Reducir (mitigar)</t>
  </si>
  <si>
    <t xml:space="preserve">Realizar un (1) informe semestral de las visitas para la toma físicas de inventarios de bienes muebles, conforme a la planeación establecida. </t>
  </si>
  <si>
    <t xml:space="preserve"> Funcionario técnico operativo del área de inventarios</t>
  </si>
  <si>
    <t>El Almacenista General verifica las incorporaciones de los bienes adquiridos a través del Sistema Integrado Financiero (SIF) de acuerdo a los contratos suscritos.</t>
  </si>
  <si>
    <t>Realizar un (1) informe del seguimiento semestral aleatorio al 20% de la incorporación de los bienes muebles adquiridos por los diferentes procesos de contratación.</t>
  </si>
  <si>
    <t>Almacenista General</t>
  </si>
  <si>
    <t>El Almacenista General verifica el histórico de los elementos de almacén solicitados por las oficinas y/o dependencia, para la entrega adecuada de estos elementos.</t>
  </si>
  <si>
    <t xml:space="preserve">Realizar un (1) informe semestral del compartimiento de la entrega de papelería y útiles de oficina a las diferentes dependencias de la administración.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</si>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</sst>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sz val="10"/>
      <color theme="1"/>
      <name val="Arial"/>
      <family val="2"/>
    </font>
    <font>
      <sz val="14"/>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4">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9" fontId="36" fillId="0" borderId="4" xfId="0" applyNumberFormat="1" applyFont="1" applyBorder="1" applyAlignment="1" applyProtection="1">
      <alignment horizontal="center" vertical="center" wrapText="1"/>
      <protection hidden="1"/>
    </xf>
    <xf numFmtId="0" fontId="58" fillId="17" borderId="10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0" fontId="36" fillId="0" borderId="4" xfId="0" applyFont="1" applyBorder="1" applyAlignment="1" applyProtection="1">
      <alignment horizontal="center" vertical="center" textRotation="90" wrapText="1"/>
      <protection locked="0"/>
    </xf>
    <xf numFmtId="14" fontId="6" fillId="0" borderId="2" xfId="0" applyNumberFormat="1" applyFont="1" applyBorder="1" applyAlignment="1" applyProtection="1">
      <alignment horizontal="center" vertical="center" wrapText="1"/>
      <protection locked="0"/>
    </xf>
    <xf numFmtId="14" fontId="36" fillId="0" borderId="2" xfId="0" applyNumberFormat="1"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1" fillId="3" borderId="0" xfId="0" applyFont="1" applyFill="1" applyAlignment="1">
      <alignment vertical="center" wrapText="1"/>
    </xf>
    <xf numFmtId="0" fontId="1" fillId="0" borderId="0" xfId="0" applyFont="1" applyAlignment="1">
      <alignment vertical="center" wrapText="1"/>
    </xf>
    <xf numFmtId="14" fontId="1" fillId="0" borderId="2" xfId="0" applyNumberFormat="1" applyFont="1" applyBorder="1" applyAlignment="1" applyProtection="1">
      <alignment horizontal="center" vertical="center" wrapText="1"/>
      <protection locked="0"/>
    </xf>
    <xf numFmtId="0" fontId="1" fillId="3" borderId="0" xfId="0" applyFont="1" applyFill="1" applyAlignment="1">
      <alignment wrapText="1"/>
    </xf>
    <xf numFmtId="0" fontId="1" fillId="0" borderId="0" xfId="0" applyFont="1" applyAlignment="1">
      <alignment wrapText="1"/>
    </xf>
    <xf numFmtId="0" fontId="70" fillId="0" borderId="45" xfId="0" applyFont="1" applyBorder="1" applyAlignment="1">
      <alignment horizontal="justify" vertical="center" wrapText="1"/>
    </xf>
    <xf numFmtId="0" fontId="48" fillId="0" borderId="104" xfId="0" applyFont="1" applyBorder="1" applyAlignment="1">
      <alignment horizontal="justify" vertical="center" wrapText="1"/>
    </xf>
    <xf numFmtId="0" fontId="48" fillId="0" borderId="47" xfId="0" applyFont="1" applyBorder="1" applyAlignment="1">
      <alignment horizontal="justify"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36" fillId="0" borderId="4" xfId="0" applyFont="1" applyBorder="1" applyAlignment="1" applyProtection="1">
      <alignment vertical="center" textRotation="90" wrapText="1"/>
      <protection locked="0"/>
    </xf>
    <xf numFmtId="0" fontId="36" fillId="0" borderId="5" xfId="0" applyFont="1" applyBorder="1" applyAlignment="1" applyProtection="1">
      <alignment vertical="center" textRotation="90" wrapText="1"/>
      <protection locked="0"/>
    </xf>
    <xf numFmtId="0" fontId="58" fillId="0" borderId="5" xfId="0" applyFont="1" applyBorder="1" applyAlignment="1" applyProtection="1">
      <alignment vertical="center" textRotation="90" wrapText="1"/>
      <protection hidden="1"/>
    </xf>
    <xf numFmtId="9" fontId="36" fillId="0" borderId="5" xfId="0" applyNumberFormat="1" applyFont="1" applyBorder="1" applyAlignment="1" applyProtection="1">
      <alignment vertical="center" wrapText="1"/>
      <protection hidden="1"/>
    </xf>
    <xf numFmtId="164" fontId="1" fillId="0" borderId="5" xfId="1" applyNumberFormat="1" applyFont="1" applyBorder="1" applyAlignment="1">
      <alignment vertical="center" wrapText="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6" fillId="0" borderId="2" xfId="0" applyFont="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hidden="1"/>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33" xfId="0" applyFont="1" applyBorder="1" applyAlignment="1">
      <alignment horizontal="left"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vertical="center" wrapText="1"/>
    </xf>
    <xf numFmtId="0" fontId="66"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66" fillId="0" borderId="110" xfId="0" applyFont="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21" borderId="99" xfId="0" applyFont="1" applyFill="1" applyBorder="1" applyAlignment="1">
      <alignment horizontal="left" vertical="center" wrapText="1" indent="1"/>
    </xf>
    <xf numFmtId="0" fontId="45" fillId="21" borderId="49" xfId="0" applyFont="1" applyFill="1" applyBorder="1" applyAlignment="1">
      <alignment horizontal="left" vertical="center" wrapText="1" indent="1"/>
    </xf>
    <xf numFmtId="0" fontId="45" fillId="21" borderId="50" xfId="0" applyFont="1" applyFill="1" applyBorder="1" applyAlignment="1">
      <alignment horizontal="left" vertical="center" wrapText="1" indent="1"/>
    </xf>
    <xf numFmtId="0" fontId="48" fillId="18" borderId="101" xfId="0" applyFont="1" applyFill="1" applyBorder="1" applyAlignment="1">
      <alignment horizontal="left" vertical="center" wrapText="1" indent="1"/>
    </xf>
    <xf numFmtId="0" fontId="48" fillId="18" borderId="102" xfId="0" applyFont="1" applyFill="1" applyBorder="1" applyAlignment="1">
      <alignment horizontal="left" vertical="center" wrapText="1" indent="1"/>
    </xf>
    <xf numFmtId="0" fontId="48"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1" fillId="0" borderId="2" xfId="0" applyFont="1" applyBorder="1" applyAlignment="1" applyProtection="1">
      <alignment horizontal="center" vertical="center" textRotation="90" wrapText="1"/>
      <protection locked="0"/>
    </xf>
    <xf numFmtId="9" fontId="1" fillId="0" borderId="2"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textRotation="90" wrapText="1"/>
      <protection locked="0"/>
    </xf>
    <xf numFmtId="164" fontId="1" fillId="0" borderId="4" xfId="1" applyNumberFormat="1" applyFont="1" applyBorder="1" applyAlignment="1">
      <alignment horizontal="center" vertical="center" wrapText="1"/>
    </xf>
    <xf numFmtId="0" fontId="58" fillId="0" borderId="4" xfId="0" applyFont="1" applyBorder="1" applyAlignment="1" applyProtection="1">
      <alignment horizontal="center" vertical="center" textRotation="90" wrapText="1"/>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3BF1D83C-2606-4AEA-B4F0-32D76D44D5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09" t="s">
        <v>0</v>
      </c>
      <c r="C2" s="210"/>
      <c r="D2" s="210"/>
      <c r="E2" s="210"/>
      <c r="F2" s="210"/>
      <c r="G2" s="210"/>
      <c r="H2" s="211"/>
    </row>
    <row r="3" spans="1:8" x14ac:dyDescent="0.25">
      <c r="B3" s="117"/>
      <c r="C3" s="118"/>
      <c r="D3" s="118"/>
      <c r="E3" s="118"/>
      <c r="F3" s="118"/>
      <c r="G3" s="118"/>
      <c r="H3" s="119"/>
    </row>
    <row r="4" spans="1:8" ht="63" customHeight="1" x14ac:dyDescent="0.25">
      <c r="B4" s="212" t="s">
        <v>1</v>
      </c>
      <c r="C4" s="213"/>
      <c r="D4" s="213"/>
      <c r="E4" s="213"/>
      <c r="F4" s="213"/>
      <c r="G4" s="213"/>
      <c r="H4" s="214"/>
    </row>
    <row r="5" spans="1:8" ht="63" customHeight="1" x14ac:dyDescent="0.25">
      <c r="B5" s="215"/>
      <c r="C5" s="216"/>
      <c r="D5" s="216"/>
      <c r="E5" s="216"/>
      <c r="F5" s="216"/>
      <c r="G5" s="216"/>
      <c r="H5" s="217"/>
    </row>
    <row r="6" spans="1:8" ht="16.5" x14ac:dyDescent="0.25">
      <c r="A6" s="120"/>
      <c r="B6" s="218" t="s">
        <v>2</v>
      </c>
      <c r="C6" s="219"/>
      <c r="D6" s="219"/>
      <c r="E6" s="219"/>
      <c r="F6" s="219"/>
      <c r="G6" s="219"/>
      <c r="H6" s="220"/>
    </row>
    <row r="7" spans="1:8" ht="95.25" customHeight="1" x14ac:dyDescent="0.25">
      <c r="A7" s="120"/>
      <c r="B7" s="221" t="s">
        <v>3</v>
      </c>
      <c r="C7" s="221"/>
      <c r="D7" s="221"/>
      <c r="E7" s="221"/>
      <c r="F7" s="221"/>
      <c r="G7" s="221"/>
      <c r="H7" s="222"/>
    </row>
    <row r="8" spans="1:8" ht="16.5" x14ac:dyDescent="0.25">
      <c r="A8" s="120"/>
      <c r="B8" s="121"/>
      <c r="C8" s="122"/>
      <c r="D8" s="122"/>
      <c r="E8" s="122"/>
      <c r="F8" s="122"/>
      <c r="G8" s="122"/>
      <c r="H8" s="123"/>
    </row>
    <row r="9" spans="1:8" ht="16.5" customHeight="1" x14ac:dyDescent="0.25">
      <c r="A9" s="120"/>
      <c r="B9" s="223" t="s">
        <v>4</v>
      </c>
      <c r="C9" s="223"/>
      <c r="D9" s="223"/>
      <c r="E9" s="223"/>
      <c r="F9" s="223"/>
      <c r="G9" s="223"/>
      <c r="H9" s="224"/>
    </row>
    <row r="10" spans="1:8" ht="16.5" customHeight="1" x14ac:dyDescent="0.25">
      <c r="A10" s="120"/>
      <c r="B10" s="223"/>
      <c r="C10" s="223"/>
      <c r="D10" s="223"/>
      <c r="E10" s="223"/>
      <c r="F10" s="223"/>
      <c r="G10" s="223"/>
      <c r="H10" s="224"/>
    </row>
    <row r="11" spans="1:8" ht="11.65" customHeight="1" x14ac:dyDescent="0.25">
      <c r="A11" s="120"/>
      <c r="B11" s="223"/>
      <c r="C11" s="223"/>
      <c r="D11" s="223"/>
      <c r="E11" s="223"/>
      <c r="F11" s="223"/>
      <c r="G11" s="223"/>
      <c r="H11" s="224"/>
    </row>
    <row r="12" spans="1:8" ht="11.65" customHeight="1" thickBot="1" x14ac:dyDescent="0.3">
      <c r="A12" s="120"/>
      <c r="B12" s="124"/>
      <c r="C12" s="124"/>
      <c r="D12" s="124"/>
      <c r="E12" s="124"/>
      <c r="F12" s="124"/>
      <c r="G12" s="124"/>
      <c r="H12" s="125"/>
    </row>
    <row r="13" spans="1:8" ht="15.4" customHeight="1" thickTop="1" x14ac:dyDescent="0.25">
      <c r="A13" s="120"/>
      <c r="B13" s="124"/>
      <c r="C13" s="205" t="s">
        <v>5</v>
      </c>
      <c r="D13" s="206"/>
      <c r="E13" s="207" t="s">
        <v>6</v>
      </c>
      <c r="F13" s="208"/>
      <c r="G13" s="124"/>
      <c r="H13" s="125"/>
    </row>
    <row r="14" spans="1:8" ht="11.65" customHeight="1" x14ac:dyDescent="0.25">
      <c r="A14" s="120"/>
      <c r="B14" s="124"/>
      <c r="C14" s="225" t="s">
        <v>7</v>
      </c>
      <c r="D14" s="226"/>
      <c r="E14" s="227" t="s">
        <v>8</v>
      </c>
      <c r="F14" s="228"/>
      <c r="G14" s="124"/>
      <c r="H14" s="125"/>
    </row>
    <row r="15" spans="1:8" ht="11.65" customHeight="1" x14ac:dyDescent="0.25">
      <c r="A15" s="120"/>
      <c r="B15" s="124"/>
      <c r="C15" s="225" t="s">
        <v>9</v>
      </c>
      <c r="D15" s="226"/>
      <c r="E15" s="227" t="s">
        <v>10</v>
      </c>
      <c r="F15" s="228"/>
      <c r="G15" s="124"/>
      <c r="H15" s="125"/>
    </row>
    <row r="16" spans="1:8" ht="11.65" customHeight="1" x14ac:dyDescent="0.25">
      <c r="A16" s="120"/>
      <c r="B16" s="124"/>
      <c r="C16" s="225" t="s">
        <v>11</v>
      </c>
      <c r="D16" s="226"/>
      <c r="E16" s="227" t="s">
        <v>12</v>
      </c>
      <c r="F16" s="228"/>
      <c r="G16" s="124"/>
      <c r="H16" s="125"/>
    </row>
    <row r="17" spans="1:8" ht="13.5" customHeight="1" x14ac:dyDescent="0.25">
      <c r="A17" s="120"/>
      <c r="B17" s="124"/>
      <c r="C17" s="225" t="s">
        <v>13</v>
      </c>
      <c r="D17" s="226"/>
      <c r="E17" s="227" t="s">
        <v>14</v>
      </c>
      <c r="F17" s="228"/>
      <c r="G17" s="124"/>
      <c r="H17" s="126"/>
    </row>
    <row r="18" spans="1:8" ht="12.4" customHeight="1" x14ac:dyDescent="0.25">
      <c r="A18" s="120"/>
      <c r="B18" s="124"/>
      <c r="C18" s="225" t="s">
        <v>15</v>
      </c>
      <c r="D18" s="226"/>
      <c r="E18" s="232" t="s">
        <v>16</v>
      </c>
      <c r="F18" s="228"/>
      <c r="G18" s="124"/>
      <c r="H18" s="125"/>
    </row>
    <row r="19" spans="1:8" ht="24" customHeight="1" thickBot="1" x14ac:dyDescent="0.3">
      <c r="A19" s="120"/>
      <c r="B19" s="124"/>
      <c r="C19" s="233" t="s">
        <v>17</v>
      </c>
      <c r="D19" s="234"/>
      <c r="E19" s="235" t="s">
        <v>18</v>
      </c>
      <c r="F19" s="236"/>
      <c r="G19" s="124"/>
      <c r="H19" s="125"/>
    </row>
    <row r="20" spans="1:8" ht="11.65" customHeight="1" thickTop="1" x14ac:dyDescent="0.25">
      <c r="A20" s="120"/>
      <c r="B20" s="124"/>
      <c r="C20" s="127"/>
      <c r="D20" s="127"/>
      <c r="E20" s="127"/>
      <c r="F20" s="127"/>
      <c r="G20" s="124"/>
      <c r="H20" s="125"/>
    </row>
    <row r="21" spans="1:8" ht="27.4" customHeight="1" thickBot="1" x14ac:dyDescent="0.3">
      <c r="A21" s="120"/>
      <c r="B21" s="237" t="s">
        <v>19</v>
      </c>
      <c r="C21" s="238"/>
      <c r="D21" s="238"/>
      <c r="E21" s="238"/>
      <c r="F21" s="238"/>
      <c r="G21" s="238"/>
      <c r="H21" s="239"/>
    </row>
    <row r="22" spans="1:8" ht="15.75" thickTop="1" x14ac:dyDescent="0.25">
      <c r="A22" s="120"/>
      <c r="B22" s="128"/>
      <c r="C22" s="240" t="s">
        <v>5</v>
      </c>
      <c r="D22" s="206"/>
      <c r="E22" s="207" t="s">
        <v>6</v>
      </c>
      <c r="F22" s="208"/>
      <c r="G22" s="127"/>
      <c r="H22" s="129"/>
    </row>
    <row r="23" spans="1:8" ht="13.5" customHeight="1" x14ac:dyDescent="0.25">
      <c r="A23" s="120"/>
      <c r="B23" s="130"/>
      <c r="C23" s="241" t="s">
        <v>7</v>
      </c>
      <c r="D23" s="242"/>
      <c r="E23" s="243" t="s">
        <v>8</v>
      </c>
      <c r="F23" s="244"/>
      <c r="G23" s="131"/>
      <c r="H23" s="132"/>
    </row>
    <row r="24" spans="1:8" ht="13.5" customHeight="1" x14ac:dyDescent="0.25">
      <c r="A24" s="120"/>
      <c r="B24" s="130"/>
      <c r="C24" s="229" t="s">
        <v>20</v>
      </c>
      <c r="D24" s="230"/>
      <c r="E24" s="231" t="s">
        <v>14</v>
      </c>
      <c r="F24" s="228"/>
      <c r="G24" s="131"/>
      <c r="H24" s="132"/>
    </row>
    <row r="25" spans="1:8" ht="13.5" customHeight="1" x14ac:dyDescent="0.25">
      <c r="A25" s="120"/>
      <c r="B25" s="130"/>
      <c r="C25" s="229" t="s">
        <v>9</v>
      </c>
      <c r="D25" s="230"/>
      <c r="E25" s="231" t="s">
        <v>10</v>
      </c>
      <c r="F25" s="228"/>
      <c r="G25" s="131"/>
      <c r="H25" s="132"/>
    </row>
    <row r="26" spans="1:8" ht="22.9" customHeight="1" x14ac:dyDescent="0.25">
      <c r="A26" s="120"/>
      <c r="B26" s="130"/>
      <c r="C26" s="229" t="s">
        <v>21</v>
      </c>
      <c r="D26" s="230"/>
      <c r="E26" s="245" t="s">
        <v>22</v>
      </c>
      <c r="F26" s="246"/>
      <c r="G26" s="131"/>
      <c r="H26" s="132"/>
    </row>
    <row r="27" spans="1:8" ht="69.75" customHeight="1" x14ac:dyDescent="0.25">
      <c r="A27" s="120"/>
      <c r="B27" s="130"/>
      <c r="C27" s="247" t="s">
        <v>23</v>
      </c>
      <c r="D27" s="248"/>
      <c r="E27" s="249" t="s">
        <v>24</v>
      </c>
      <c r="F27" s="250"/>
      <c r="G27" s="131"/>
      <c r="H27" s="133"/>
    </row>
    <row r="28" spans="1:8" ht="34.5" customHeight="1" x14ac:dyDescent="0.25">
      <c r="B28" s="134"/>
      <c r="C28" s="251" t="s">
        <v>25</v>
      </c>
      <c r="D28" s="248"/>
      <c r="E28" s="249" t="s">
        <v>26</v>
      </c>
      <c r="F28" s="250"/>
      <c r="G28" s="131"/>
      <c r="H28" s="133"/>
    </row>
    <row r="29" spans="1:8" ht="27.75" customHeight="1" x14ac:dyDescent="0.25">
      <c r="B29" s="134"/>
      <c r="C29" s="251" t="s">
        <v>27</v>
      </c>
      <c r="D29" s="248"/>
      <c r="E29" s="249" t="s">
        <v>28</v>
      </c>
      <c r="F29" s="250"/>
      <c r="G29" s="131"/>
      <c r="H29" s="133"/>
    </row>
    <row r="30" spans="1:8" ht="28.5" customHeight="1" x14ac:dyDescent="0.25">
      <c r="B30" s="134"/>
      <c r="C30" s="251" t="s">
        <v>29</v>
      </c>
      <c r="D30" s="248"/>
      <c r="E30" s="249" t="s">
        <v>30</v>
      </c>
      <c r="F30" s="250"/>
      <c r="G30" s="131"/>
      <c r="H30" s="133"/>
    </row>
    <row r="31" spans="1:8" ht="72.75" customHeight="1" x14ac:dyDescent="0.25">
      <c r="B31" s="134"/>
      <c r="C31" s="251" t="s">
        <v>31</v>
      </c>
      <c r="D31" s="248"/>
      <c r="E31" s="249" t="s">
        <v>32</v>
      </c>
      <c r="F31" s="250"/>
      <c r="G31" s="131"/>
      <c r="H31" s="133"/>
    </row>
    <row r="32" spans="1:8" ht="64.5" customHeight="1" x14ac:dyDescent="0.25">
      <c r="B32" s="134"/>
      <c r="C32" s="251" t="s">
        <v>33</v>
      </c>
      <c r="D32" s="248"/>
      <c r="E32" s="249" t="s">
        <v>34</v>
      </c>
      <c r="F32" s="250"/>
      <c r="G32" s="131"/>
      <c r="H32" s="133"/>
    </row>
    <row r="33" spans="2:8" ht="71.25" customHeight="1" x14ac:dyDescent="0.25">
      <c r="B33" s="134"/>
      <c r="C33" s="252" t="s">
        <v>35</v>
      </c>
      <c r="D33" s="247"/>
      <c r="E33" s="249" t="s">
        <v>36</v>
      </c>
      <c r="F33" s="250"/>
      <c r="G33" s="131"/>
      <c r="H33" s="133"/>
    </row>
    <row r="34" spans="2:8" ht="55.5" customHeight="1" x14ac:dyDescent="0.25">
      <c r="B34" s="134"/>
      <c r="C34" s="252" t="s">
        <v>37</v>
      </c>
      <c r="D34" s="247"/>
      <c r="E34" s="249" t="s">
        <v>38</v>
      </c>
      <c r="F34" s="250"/>
      <c r="G34" s="131"/>
      <c r="H34" s="133"/>
    </row>
    <row r="35" spans="2:8" ht="42" customHeight="1" x14ac:dyDescent="0.25">
      <c r="B35" s="134"/>
      <c r="C35" s="252" t="s">
        <v>39</v>
      </c>
      <c r="D35" s="247"/>
      <c r="E35" s="249" t="s">
        <v>40</v>
      </c>
      <c r="F35" s="250"/>
      <c r="G35" s="131"/>
      <c r="H35" s="133"/>
    </row>
    <row r="36" spans="2:8" ht="59.25" customHeight="1" x14ac:dyDescent="0.25">
      <c r="B36" s="134"/>
      <c r="C36" s="252" t="s">
        <v>41</v>
      </c>
      <c r="D36" s="247"/>
      <c r="E36" s="249" t="s">
        <v>42</v>
      </c>
      <c r="F36" s="250"/>
      <c r="G36" s="131"/>
      <c r="H36" s="133"/>
    </row>
    <row r="37" spans="2:8" ht="23.25" customHeight="1" x14ac:dyDescent="0.25">
      <c r="B37" s="134"/>
      <c r="C37" s="252" t="s">
        <v>43</v>
      </c>
      <c r="D37" s="247"/>
      <c r="E37" s="249" t="s">
        <v>44</v>
      </c>
      <c r="F37" s="250"/>
      <c r="G37" s="131"/>
      <c r="H37" s="133"/>
    </row>
    <row r="38" spans="2:8" ht="30.75" customHeight="1" x14ac:dyDescent="0.25">
      <c r="B38" s="134"/>
      <c r="C38" s="252" t="s">
        <v>45</v>
      </c>
      <c r="D38" s="247"/>
      <c r="E38" s="249" t="s">
        <v>46</v>
      </c>
      <c r="F38" s="250"/>
      <c r="G38" s="131"/>
      <c r="H38" s="133"/>
    </row>
    <row r="39" spans="2:8" ht="35.25" customHeight="1" x14ac:dyDescent="0.25">
      <c r="B39" s="134"/>
      <c r="C39" s="252" t="s">
        <v>45</v>
      </c>
      <c r="D39" s="247"/>
      <c r="E39" s="249" t="s">
        <v>46</v>
      </c>
      <c r="F39" s="250"/>
      <c r="G39" s="131"/>
      <c r="H39" s="133"/>
    </row>
    <row r="40" spans="2:8" ht="33" customHeight="1" x14ac:dyDescent="0.25">
      <c r="B40" s="134"/>
      <c r="C40" s="252" t="s">
        <v>47</v>
      </c>
      <c r="D40" s="247"/>
      <c r="E40" s="249" t="s">
        <v>48</v>
      </c>
      <c r="F40" s="250"/>
      <c r="G40" s="131"/>
      <c r="H40" s="133"/>
    </row>
    <row r="41" spans="2:8" ht="30" customHeight="1" x14ac:dyDescent="0.25">
      <c r="B41" s="134"/>
      <c r="C41" s="252" t="s">
        <v>49</v>
      </c>
      <c r="D41" s="247"/>
      <c r="E41" s="249" t="s">
        <v>50</v>
      </c>
      <c r="F41" s="250"/>
      <c r="G41" s="131"/>
      <c r="H41" s="133"/>
    </row>
    <row r="42" spans="2:8" ht="35.25" customHeight="1" x14ac:dyDescent="0.25">
      <c r="B42" s="134"/>
      <c r="C42" s="252" t="s">
        <v>51</v>
      </c>
      <c r="D42" s="247"/>
      <c r="E42" s="249" t="s">
        <v>52</v>
      </c>
      <c r="F42" s="250"/>
      <c r="G42" s="131"/>
      <c r="H42" s="133"/>
    </row>
    <row r="43" spans="2:8" ht="31.5" customHeight="1" x14ac:dyDescent="0.25">
      <c r="B43" s="134"/>
      <c r="C43" s="252" t="s">
        <v>53</v>
      </c>
      <c r="D43" s="247"/>
      <c r="E43" s="249" t="s">
        <v>54</v>
      </c>
      <c r="F43" s="250"/>
      <c r="G43" s="131"/>
      <c r="H43" s="133"/>
    </row>
    <row r="44" spans="2:8" ht="54" customHeight="1" x14ac:dyDescent="0.25">
      <c r="B44" s="134"/>
      <c r="C44" s="252" t="s">
        <v>55</v>
      </c>
      <c r="D44" s="247"/>
      <c r="E44" s="249" t="s">
        <v>56</v>
      </c>
      <c r="F44" s="250"/>
      <c r="G44" s="131"/>
      <c r="H44" s="133"/>
    </row>
    <row r="45" spans="2:8" ht="59.25" customHeight="1" x14ac:dyDescent="0.25">
      <c r="B45" s="134"/>
      <c r="C45" s="252" t="s">
        <v>57</v>
      </c>
      <c r="D45" s="247"/>
      <c r="E45" s="249" t="s">
        <v>58</v>
      </c>
      <c r="F45" s="250"/>
      <c r="G45" s="131"/>
      <c r="H45" s="133"/>
    </row>
    <row r="46" spans="2:8" ht="84" customHeight="1" x14ac:dyDescent="0.25">
      <c r="B46" s="134"/>
      <c r="C46" s="252" t="s">
        <v>59</v>
      </c>
      <c r="D46" s="247"/>
      <c r="E46" s="249" t="s">
        <v>60</v>
      </c>
      <c r="F46" s="250"/>
      <c r="G46" s="131"/>
      <c r="H46" s="133"/>
    </row>
    <row r="47" spans="2:8" ht="82.5" customHeight="1" x14ac:dyDescent="0.25">
      <c r="B47" s="134"/>
      <c r="C47" s="252" t="s">
        <v>61</v>
      </c>
      <c r="D47" s="247"/>
      <c r="E47" s="249" t="s">
        <v>62</v>
      </c>
      <c r="F47" s="250"/>
      <c r="G47" s="131"/>
      <c r="H47" s="133"/>
    </row>
    <row r="48" spans="2:8" ht="46.5" customHeight="1" thickBot="1" x14ac:dyDescent="0.3">
      <c r="B48" s="134"/>
      <c r="C48" s="253"/>
      <c r="D48" s="254"/>
      <c r="E48" s="255"/>
      <c r="F48" s="256"/>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150</v>
      </c>
    </row>
    <row r="4" spans="1:1" x14ac:dyDescent="0.2">
      <c r="A4" s="9" t="s">
        <v>239</v>
      </c>
    </row>
    <row r="5" spans="1:1" x14ac:dyDescent="0.2">
      <c r="A5" s="9" t="s">
        <v>241</v>
      </c>
    </row>
    <row r="6" spans="1:1" x14ac:dyDescent="0.2">
      <c r="A6" s="9" t="s">
        <v>243</v>
      </c>
    </row>
    <row r="7" spans="1:1" x14ac:dyDescent="0.2">
      <c r="A7" s="9" t="s">
        <v>151</v>
      </c>
    </row>
    <row r="8" spans="1:1" x14ac:dyDescent="0.2">
      <c r="A8" s="9" t="s">
        <v>152</v>
      </c>
    </row>
    <row r="9" spans="1:1" x14ac:dyDescent="0.2">
      <c r="A9" s="9" t="s">
        <v>249</v>
      </c>
    </row>
    <row r="10" spans="1:1" x14ac:dyDescent="0.2">
      <c r="A10" s="9" t="s">
        <v>153</v>
      </c>
    </row>
    <row r="11" spans="1:1" x14ac:dyDescent="0.2">
      <c r="A11" s="9" t="s">
        <v>252</v>
      </c>
    </row>
    <row r="12" spans="1:1" x14ac:dyDescent="0.2">
      <c r="A12" s="9" t="s">
        <v>272</v>
      </c>
    </row>
    <row r="13" spans="1:1" x14ac:dyDescent="0.2">
      <c r="A13" s="9" t="s">
        <v>273</v>
      </c>
    </row>
    <row r="14" spans="1:1" x14ac:dyDescent="0.2">
      <c r="A14" s="9" t="s">
        <v>274</v>
      </c>
    </row>
    <row r="16" spans="1:1" x14ac:dyDescent="0.2">
      <c r="A16" s="9" t="s">
        <v>275</v>
      </c>
    </row>
    <row r="17" spans="1:1" x14ac:dyDescent="0.2">
      <c r="A17" s="9" t="s">
        <v>258</v>
      </c>
    </row>
    <row r="18" spans="1:1" x14ac:dyDescent="0.2">
      <c r="A18" s="9" t="s">
        <v>260</v>
      </c>
    </row>
    <row r="20" spans="1:1" x14ac:dyDescent="0.2">
      <c r="A20" s="9" t="s">
        <v>264</v>
      </c>
    </row>
    <row r="21" spans="1:1" x14ac:dyDescent="0.2">
      <c r="A21" s="9"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DBFA8-BB99-4232-B291-1AD8A9AC628D}">
  <sheetPr>
    <tabColor theme="6" tint="0.39997558519241921"/>
  </sheetPr>
  <dimension ref="B1:AZ43"/>
  <sheetViews>
    <sheetView showGridLines="0" zoomScale="110" zoomScaleNormal="110" workbookViewId="0"/>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315"/>
      <c r="C2" s="318" t="s">
        <v>69</v>
      </c>
      <c r="D2" s="319"/>
      <c r="E2" s="319"/>
      <c r="F2" s="144" t="s">
        <v>70</v>
      </c>
      <c r="AZ2" s="143" t="s">
        <v>71</v>
      </c>
    </row>
    <row r="3" spans="2:52" ht="18" customHeight="1" thickBot="1" x14ac:dyDescent="0.3">
      <c r="B3" s="316"/>
      <c r="C3" s="320"/>
      <c r="D3" s="321"/>
      <c r="E3" s="321"/>
      <c r="F3" s="145" t="s">
        <v>72</v>
      </c>
      <c r="AZ3" s="143" t="s">
        <v>73</v>
      </c>
    </row>
    <row r="4" spans="2:52" ht="18" customHeight="1" thickBot="1" x14ac:dyDescent="0.3">
      <c r="B4" s="316"/>
      <c r="C4" s="320"/>
      <c r="D4" s="321"/>
      <c r="E4" s="321"/>
      <c r="F4" s="145" t="s">
        <v>74</v>
      </c>
      <c r="AZ4" s="143" t="s">
        <v>75</v>
      </c>
    </row>
    <row r="5" spans="2:52" ht="18" customHeight="1" thickBot="1" x14ac:dyDescent="0.3">
      <c r="B5" s="317"/>
      <c r="C5" s="322"/>
      <c r="D5" s="323"/>
      <c r="E5" s="323"/>
      <c r="F5" s="145" t="s">
        <v>76</v>
      </c>
      <c r="AZ5" s="146"/>
    </row>
    <row r="6" spans="2:52" ht="18" customHeight="1" thickBot="1" x14ac:dyDescent="0.3">
      <c r="B6" s="147"/>
      <c r="C6" s="148"/>
      <c r="D6" s="148"/>
      <c r="E6" s="148"/>
      <c r="F6" s="149"/>
      <c r="AZ6" s="146"/>
    </row>
    <row r="7" spans="2:52" ht="33.4" customHeight="1" x14ac:dyDescent="0.25">
      <c r="B7" s="150" t="s">
        <v>77</v>
      </c>
      <c r="C7" s="324" t="s">
        <v>78</v>
      </c>
      <c r="D7" s="325"/>
      <c r="E7" s="325"/>
      <c r="F7" s="326"/>
      <c r="AZ7" s="146"/>
    </row>
    <row r="8" spans="2:52" ht="36" customHeight="1" thickBot="1" x14ac:dyDescent="0.3">
      <c r="B8" s="151" t="s">
        <v>79</v>
      </c>
      <c r="C8" s="327" t="s">
        <v>80</v>
      </c>
      <c r="D8" s="328"/>
      <c r="E8" s="328"/>
      <c r="F8" s="329"/>
      <c r="AZ8" s="146"/>
    </row>
    <row r="9" spans="2:52" ht="16.5" thickBot="1" x14ac:dyDescent="0.3">
      <c r="B9" s="330"/>
      <c r="C9" s="330"/>
      <c r="D9" s="330"/>
      <c r="E9" s="330"/>
      <c r="F9" s="330"/>
    </row>
    <row r="10" spans="2:52" ht="15.6" customHeight="1" thickBot="1" x14ac:dyDescent="0.3">
      <c r="B10" s="331" t="s">
        <v>69</v>
      </c>
      <c r="C10" s="332"/>
      <c r="D10" s="332"/>
      <c r="E10" s="332"/>
      <c r="F10" s="333"/>
    </row>
    <row r="11" spans="2:52" ht="32.25" thickBot="1" x14ac:dyDescent="0.3">
      <c r="B11" s="334" t="s">
        <v>81</v>
      </c>
      <c r="C11" s="335"/>
      <c r="D11" s="176" t="s">
        <v>82</v>
      </c>
      <c r="E11" s="176" t="s">
        <v>83</v>
      </c>
      <c r="F11" s="152" t="s">
        <v>84</v>
      </c>
    </row>
    <row r="12" spans="2:52" ht="188.25" customHeight="1" thickBot="1" x14ac:dyDescent="0.3">
      <c r="B12" s="336" t="s">
        <v>71</v>
      </c>
      <c r="C12" s="337"/>
      <c r="D12" s="189" t="s">
        <v>85</v>
      </c>
      <c r="E12" s="190" t="s">
        <v>86</v>
      </c>
      <c r="F12" s="191" t="s">
        <v>87</v>
      </c>
    </row>
    <row r="14" spans="2:52" ht="18" x14ac:dyDescent="0.25">
      <c r="B14" s="338" t="s">
        <v>88</v>
      </c>
      <c r="C14" s="338"/>
      <c r="D14" s="338"/>
      <c r="E14" s="338"/>
      <c r="F14" s="338"/>
    </row>
    <row r="15" spans="2:52" ht="15.75" x14ac:dyDescent="0.25">
      <c r="B15" s="153"/>
    </row>
    <row r="16" spans="2:52" ht="15.75" thickBot="1" x14ac:dyDescent="0.3">
      <c r="B16" s="154"/>
    </row>
    <row r="17" spans="2:6" ht="16.5" thickBot="1" x14ac:dyDescent="0.3">
      <c r="B17" s="339" t="s">
        <v>89</v>
      </c>
      <c r="C17" s="340"/>
      <c r="D17" s="341"/>
      <c r="E17" s="339" t="s">
        <v>90</v>
      </c>
      <c r="F17" s="341"/>
    </row>
    <row r="18" spans="2:6" ht="15" customHeight="1" x14ac:dyDescent="0.25">
      <c r="B18" s="310" t="s">
        <v>91</v>
      </c>
      <c r="C18" s="311"/>
      <c r="D18" s="312"/>
      <c r="E18" s="313" t="s">
        <v>92</v>
      </c>
      <c r="F18" s="314"/>
    </row>
    <row r="19" spans="2:6" ht="35.25" customHeight="1" x14ac:dyDescent="0.25">
      <c r="B19" s="307" t="s">
        <v>93</v>
      </c>
      <c r="C19" s="308"/>
      <c r="D19" s="309"/>
      <c r="E19" s="306" t="s">
        <v>94</v>
      </c>
      <c r="F19" s="264"/>
    </row>
    <row r="20" spans="2:6" ht="15" customHeight="1" x14ac:dyDescent="0.25">
      <c r="B20" s="300" t="s">
        <v>95</v>
      </c>
      <c r="C20" s="301"/>
      <c r="D20" s="302"/>
      <c r="E20" s="306" t="s">
        <v>96</v>
      </c>
      <c r="F20" s="264"/>
    </row>
    <row r="21" spans="2:6" ht="15" customHeight="1" x14ac:dyDescent="0.25">
      <c r="B21" s="300" t="s">
        <v>97</v>
      </c>
      <c r="C21" s="301"/>
      <c r="D21" s="302"/>
      <c r="E21" s="298"/>
      <c r="F21" s="299"/>
    </row>
    <row r="22" spans="2:6" ht="15" customHeight="1" x14ac:dyDescent="0.3">
      <c r="B22" s="303"/>
      <c r="C22" s="304"/>
      <c r="D22" s="305"/>
      <c r="E22" s="297"/>
      <c r="F22" s="266"/>
    </row>
    <row r="23" spans="2:6" ht="15" customHeight="1" x14ac:dyDescent="0.3">
      <c r="B23" s="303"/>
      <c r="C23" s="304"/>
      <c r="D23" s="305"/>
      <c r="E23" s="297"/>
      <c r="F23" s="266"/>
    </row>
    <row r="24" spans="2:6" ht="15" customHeight="1" x14ac:dyDescent="0.25">
      <c r="B24" s="290"/>
      <c r="C24" s="291"/>
      <c r="D24" s="292"/>
      <c r="E24" s="306"/>
      <c r="F24" s="264"/>
    </row>
    <row r="25" spans="2:6" ht="15.75" customHeight="1" x14ac:dyDescent="0.25">
      <c r="B25" s="265"/>
      <c r="C25" s="267"/>
      <c r="D25" s="266"/>
      <c r="E25" s="297"/>
      <c r="F25" s="266"/>
    </row>
    <row r="26" spans="2:6" ht="16.5" x14ac:dyDescent="0.25">
      <c r="B26" s="290"/>
      <c r="C26" s="291"/>
      <c r="D26" s="292"/>
      <c r="E26" s="298"/>
      <c r="F26" s="299"/>
    </row>
    <row r="27" spans="2:6" ht="15" customHeight="1" x14ac:dyDescent="0.25">
      <c r="B27" s="300"/>
      <c r="C27" s="301"/>
      <c r="D27" s="302"/>
      <c r="E27" s="293"/>
      <c r="F27" s="294"/>
    </row>
    <row r="28" spans="2:6" ht="15" customHeight="1" x14ac:dyDescent="0.25">
      <c r="B28" s="290"/>
      <c r="C28" s="291"/>
      <c r="D28" s="292"/>
      <c r="E28" s="293"/>
      <c r="F28" s="294"/>
    </row>
    <row r="29" spans="2:6" ht="15" customHeight="1" x14ac:dyDescent="0.25">
      <c r="B29" s="290"/>
      <c r="C29" s="291"/>
      <c r="D29" s="292"/>
      <c r="E29" s="293"/>
      <c r="F29" s="294"/>
    </row>
    <row r="30" spans="2:6" ht="15" customHeight="1" x14ac:dyDescent="0.25">
      <c r="B30" s="290"/>
      <c r="C30" s="291"/>
      <c r="D30" s="292"/>
      <c r="E30" s="295"/>
      <c r="F30" s="296"/>
    </row>
    <row r="31" spans="2:6" ht="15" customHeight="1" thickBot="1" x14ac:dyDescent="0.35">
      <c r="B31" s="276"/>
      <c r="C31" s="277"/>
      <c r="D31" s="278"/>
      <c r="E31" s="279"/>
      <c r="F31" s="280"/>
    </row>
    <row r="32" spans="2:6" ht="15" customHeight="1" thickBot="1" x14ac:dyDescent="0.3">
      <c r="B32" s="281" t="s">
        <v>98</v>
      </c>
      <c r="C32" s="282"/>
      <c r="D32" s="282"/>
      <c r="E32" s="283" t="s">
        <v>99</v>
      </c>
      <c r="F32" s="284"/>
    </row>
    <row r="33" spans="2:6" ht="60" customHeight="1" x14ac:dyDescent="0.25">
      <c r="B33" s="285" t="s">
        <v>100</v>
      </c>
      <c r="C33" s="286"/>
      <c r="D33" s="287"/>
      <c r="E33" s="288" t="s">
        <v>101</v>
      </c>
      <c r="F33" s="289"/>
    </row>
    <row r="34" spans="2:6" ht="16.5" x14ac:dyDescent="0.3">
      <c r="B34" s="271" t="s">
        <v>102</v>
      </c>
      <c r="C34" s="273"/>
      <c r="D34" s="272"/>
      <c r="E34" s="265"/>
      <c r="F34" s="266"/>
    </row>
    <row r="35" spans="2:6" ht="16.5" x14ac:dyDescent="0.25">
      <c r="B35" s="265" t="s">
        <v>103</v>
      </c>
      <c r="C35" s="267"/>
      <c r="D35" s="266"/>
      <c r="E35" s="262"/>
      <c r="F35" s="264"/>
    </row>
    <row r="36" spans="2:6" ht="16.5" x14ac:dyDescent="0.3">
      <c r="B36" s="262" t="s">
        <v>104</v>
      </c>
      <c r="C36" s="263"/>
      <c r="D36" s="264"/>
      <c r="E36" s="274"/>
      <c r="F36" s="275"/>
    </row>
    <row r="37" spans="2:6" ht="16.5" x14ac:dyDescent="0.3">
      <c r="B37" s="262"/>
      <c r="C37" s="263"/>
      <c r="D37" s="264"/>
      <c r="E37" s="271"/>
      <c r="F37" s="272"/>
    </row>
    <row r="38" spans="2:6" ht="16.5" x14ac:dyDescent="0.25">
      <c r="B38" s="262"/>
      <c r="C38" s="263"/>
      <c r="D38" s="264"/>
      <c r="E38" s="262"/>
      <c r="F38" s="264"/>
    </row>
    <row r="39" spans="2:6" ht="16.5" x14ac:dyDescent="0.25">
      <c r="B39" s="262"/>
      <c r="C39" s="263"/>
      <c r="D39" s="264"/>
      <c r="E39" s="265"/>
      <c r="F39" s="266"/>
    </row>
    <row r="40" spans="2:6" ht="16.5" x14ac:dyDescent="0.25">
      <c r="B40" s="262"/>
      <c r="C40" s="263"/>
      <c r="D40" s="264"/>
      <c r="E40" s="265"/>
      <c r="F40" s="266"/>
    </row>
    <row r="41" spans="2:6" ht="16.5" x14ac:dyDescent="0.25">
      <c r="B41" s="265"/>
      <c r="C41" s="267"/>
      <c r="D41" s="266"/>
      <c r="E41" s="265"/>
      <c r="F41" s="266"/>
    </row>
    <row r="42" spans="2:6" ht="16.5" x14ac:dyDescent="0.3">
      <c r="B42" s="268"/>
      <c r="C42" s="269"/>
      <c r="D42" s="270"/>
      <c r="E42" s="268"/>
      <c r="F42" s="270"/>
    </row>
    <row r="43" spans="2:6" ht="17.25" thickBot="1" x14ac:dyDescent="0.35">
      <c r="B43" s="257"/>
      <c r="C43" s="258"/>
      <c r="D43" s="259"/>
      <c r="E43" s="260"/>
      <c r="F43" s="261"/>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xr:uid="{D451B72B-390F-4323-8D3A-6ECE460ADA05}">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A8" zoomScale="70" zoomScaleNormal="70" workbookViewId="0">
      <selection activeCell="AJ14" sqref="AJ14"/>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5703125" style="17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85546875" style="1" customWidth="1"/>
    <col min="32" max="32" width="18.85546875" style="1" customWidth="1"/>
    <col min="33" max="34" width="14.5703125" style="1" customWidth="1"/>
    <col min="35" max="35" width="17.5703125" style="1" customWidth="1"/>
    <col min="36" max="36" width="18.5703125" style="1" customWidth="1"/>
    <col min="37" max="37" width="17.42578125" style="1" customWidth="1"/>
    <col min="38" max="16384" width="11.42578125" style="1"/>
  </cols>
  <sheetData>
    <row r="1" spans="1:69" ht="15" customHeight="1" x14ac:dyDescent="0.3">
      <c r="A1" s="430"/>
      <c r="B1" s="431"/>
      <c r="C1" s="431"/>
      <c r="D1" s="432"/>
      <c r="E1" s="450" t="s">
        <v>105</v>
      </c>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2"/>
      <c r="AJ1" s="445" t="s">
        <v>106</v>
      </c>
      <c r="AK1" s="446"/>
    </row>
    <row r="2" spans="1:69" ht="15" customHeight="1" x14ac:dyDescent="0.3">
      <c r="A2" s="433"/>
      <c r="B2" s="434"/>
      <c r="C2" s="434"/>
      <c r="D2" s="435"/>
      <c r="E2" s="453"/>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5"/>
      <c r="AJ2" s="447" t="s">
        <v>107</v>
      </c>
      <c r="AK2" s="448"/>
    </row>
    <row r="3" spans="1:69" ht="15" customHeight="1" x14ac:dyDescent="0.3">
      <c r="A3" s="433"/>
      <c r="B3" s="434"/>
      <c r="C3" s="434"/>
      <c r="D3" s="435"/>
      <c r="E3" s="453"/>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5"/>
      <c r="AJ3" s="447" t="s">
        <v>108</v>
      </c>
      <c r="AK3" s="449"/>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36"/>
      <c r="B4" s="437"/>
      <c r="C4" s="437"/>
      <c r="D4" s="438"/>
      <c r="E4" s="456"/>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8"/>
      <c r="AJ4" s="445" t="s">
        <v>109</v>
      </c>
      <c r="AK4" s="446"/>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73"/>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378" t="s">
        <v>110</v>
      </c>
      <c r="B6" s="379"/>
      <c r="C6" s="439" t="s">
        <v>78</v>
      </c>
      <c r="D6" s="440"/>
      <c r="E6" s="440"/>
      <c r="F6" s="440"/>
      <c r="G6" s="440"/>
      <c r="H6" s="440"/>
      <c r="I6" s="440"/>
      <c r="J6" s="440"/>
      <c r="K6" s="440"/>
      <c r="L6" s="440"/>
      <c r="M6" s="440"/>
      <c r="N6" s="441"/>
      <c r="O6" s="459"/>
      <c r="P6" s="459"/>
      <c r="Q6" s="459"/>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57" customHeight="1" x14ac:dyDescent="0.3">
      <c r="A7" s="378" t="s">
        <v>111</v>
      </c>
      <c r="B7" s="379"/>
      <c r="C7" s="385" t="s">
        <v>85</v>
      </c>
      <c r="D7" s="386"/>
      <c r="E7" s="386"/>
      <c r="F7" s="386"/>
      <c r="G7" s="386"/>
      <c r="H7" s="386"/>
      <c r="I7" s="386"/>
      <c r="J7" s="386"/>
      <c r="K7" s="386"/>
      <c r="L7" s="386"/>
      <c r="M7" s="386"/>
      <c r="N7" s="387"/>
      <c r="O7" s="7"/>
      <c r="P7" s="173"/>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45" customHeight="1" x14ac:dyDescent="0.3">
      <c r="A8" s="378" t="s">
        <v>112</v>
      </c>
      <c r="B8" s="379"/>
      <c r="C8" s="385" t="s">
        <v>113</v>
      </c>
      <c r="D8" s="386"/>
      <c r="E8" s="386"/>
      <c r="F8" s="386"/>
      <c r="G8" s="386"/>
      <c r="H8" s="386"/>
      <c r="I8" s="386"/>
      <c r="J8" s="386"/>
      <c r="K8" s="386"/>
      <c r="L8" s="386"/>
      <c r="M8" s="386"/>
      <c r="N8" s="387"/>
      <c r="O8" s="7"/>
      <c r="P8" s="173"/>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42" t="s">
        <v>114</v>
      </c>
      <c r="B9" s="443"/>
      <c r="C9" s="443"/>
      <c r="D9" s="443"/>
      <c r="E9" s="443"/>
      <c r="F9" s="443"/>
      <c r="G9" s="444"/>
      <c r="H9" s="442" t="s">
        <v>115</v>
      </c>
      <c r="I9" s="443"/>
      <c r="J9" s="443"/>
      <c r="K9" s="443"/>
      <c r="L9" s="443"/>
      <c r="M9" s="443"/>
      <c r="N9" s="444"/>
      <c r="O9" s="442" t="s">
        <v>116</v>
      </c>
      <c r="P9" s="443"/>
      <c r="Q9" s="443"/>
      <c r="R9" s="443"/>
      <c r="S9" s="443"/>
      <c r="T9" s="443"/>
      <c r="U9" s="443"/>
      <c r="V9" s="443"/>
      <c r="W9" s="444"/>
      <c r="X9" s="442" t="s">
        <v>117</v>
      </c>
      <c r="Y9" s="443"/>
      <c r="Z9" s="443"/>
      <c r="AA9" s="443"/>
      <c r="AB9" s="443"/>
      <c r="AC9" s="443"/>
      <c r="AD9" s="444"/>
      <c r="AE9" s="442" t="s">
        <v>118</v>
      </c>
      <c r="AF9" s="443"/>
      <c r="AG9" s="443"/>
      <c r="AH9" s="443"/>
      <c r="AI9" s="443"/>
      <c r="AJ9" s="443"/>
      <c r="AK9" s="444"/>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380" t="s">
        <v>119</v>
      </c>
      <c r="B10" s="373" t="s">
        <v>23</v>
      </c>
      <c r="C10" s="367" t="s">
        <v>25</v>
      </c>
      <c r="D10" s="367" t="s">
        <v>27</v>
      </c>
      <c r="E10" s="382" t="s">
        <v>29</v>
      </c>
      <c r="F10" s="374" t="s">
        <v>31</v>
      </c>
      <c r="G10" s="367" t="s">
        <v>120</v>
      </c>
      <c r="H10" s="369" t="s">
        <v>121</v>
      </c>
      <c r="I10" s="370" t="s">
        <v>122</v>
      </c>
      <c r="J10" s="374" t="s">
        <v>123</v>
      </c>
      <c r="K10" s="374" t="s">
        <v>124</v>
      </c>
      <c r="L10" s="372" t="s">
        <v>125</v>
      </c>
      <c r="M10" s="370" t="s">
        <v>122</v>
      </c>
      <c r="N10" s="367" t="s">
        <v>37</v>
      </c>
      <c r="O10" s="383" t="s">
        <v>126</v>
      </c>
      <c r="P10" s="368" t="s">
        <v>39</v>
      </c>
      <c r="Q10" s="374" t="s">
        <v>41</v>
      </c>
      <c r="R10" s="368" t="s">
        <v>127</v>
      </c>
      <c r="S10" s="368"/>
      <c r="T10" s="368"/>
      <c r="U10" s="368"/>
      <c r="V10" s="368"/>
      <c r="W10" s="368"/>
      <c r="X10" s="366" t="s">
        <v>128</v>
      </c>
      <c r="Y10" s="366" t="s">
        <v>129</v>
      </c>
      <c r="Z10" s="366" t="s">
        <v>122</v>
      </c>
      <c r="AA10" s="366" t="s">
        <v>130</v>
      </c>
      <c r="AB10" s="366" t="s">
        <v>122</v>
      </c>
      <c r="AC10" s="366" t="s">
        <v>131</v>
      </c>
      <c r="AD10" s="383" t="s">
        <v>57</v>
      </c>
      <c r="AE10" s="368" t="s">
        <v>118</v>
      </c>
      <c r="AF10" s="368" t="s">
        <v>132</v>
      </c>
      <c r="AG10" s="368" t="s">
        <v>133</v>
      </c>
      <c r="AH10" s="374" t="s">
        <v>134</v>
      </c>
      <c r="AI10" s="368" t="s">
        <v>135</v>
      </c>
      <c r="AJ10" s="368" t="s">
        <v>136</v>
      </c>
      <c r="AK10" s="368"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381"/>
      <c r="B11" s="373"/>
      <c r="C11" s="368"/>
      <c r="D11" s="368"/>
      <c r="E11" s="373"/>
      <c r="F11" s="367"/>
      <c r="G11" s="368"/>
      <c r="H11" s="367"/>
      <c r="I11" s="371"/>
      <c r="J11" s="367"/>
      <c r="K11" s="367"/>
      <c r="L11" s="371"/>
      <c r="M11" s="371"/>
      <c r="N11" s="368"/>
      <c r="O11" s="384"/>
      <c r="P11" s="368"/>
      <c r="Q11" s="367"/>
      <c r="R11" s="6" t="s">
        <v>137</v>
      </c>
      <c r="S11" s="6" t="s">
        <v>138</v>
      </c>
      <c r="T11" s="6" t="s">
        <v>139</v>
      </c>
      <c r="U11" s="6" t="s">
        <v>140</v>
      </c>
      <c r="V11" s="6" t="s">
        <v>141</v>
      </c>
      <c r="W11" s="6" t="s">
        <v>142</v>
      </c>
      <c r="X11" s="366"/>
      <c r="Y11" s="366"/>
      <c r="Z11" s="366"/>
      <c r="AA11" s="366"/>
      <c r="AB11" s="366"/>
      <c r="AC11" s="366"/>
      <c r="AD11" s="384"/>
      <c r="AE11" s="368"/>
      <c r="AF11" s="368"/>
      <c r="AG11" s="368"/>
      <c r="AH11" s="367"/>
      <c r="AI11" s="368"/>
      <c r="AJ11" s="368"/>
      <c r="AK11" s="368"/>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185" customFormat="1" ht="63.75" customHeight="1" x14ac:dyDescent="0.25">
      <c r="A12" s="351">
        <v>1</v>
      </c>
      <c r="B12" s="342" t="s">
        <v>143</v>
      </c>
      <c r="C12" s="342" t="s">
        <v>144</v>
      </c>
      <c r="D12" s="342" t="s">
        <v>145</v>
      </c>
      <c r="E12" s="354" t="s">
        <v>146</v>
      </c>
      <c r="F12" s="342" t="s">
        <v>147</v>
      </c>
      <c r="G12" s="345">
        <v>30</v>
      </c>
      <c r="H12" s="348" t="str">
        <f>IF(G12&lt;=0,"",IF(G12&lt;=2,"Muy Baja",IF(G12&lt;=24,"Baja",IF(G12&lt;=500,"Media",IF(G12&lt;=5000,"Alta","Muy Alta")))))</f>
        <v>Media</v>
      </c>
      <c r="I12" s="360">
        <f>IF(H12="","",IF(H12="Muy Baja",0.2,IF(H12="Baja",0.4,IF(H12="Media",0.6,IF(H12="Alta",0.8,IF(H12="Muy Alta",1,))))))</f>
        <v>0.6</v>
      </c>
      <c r="J12" s="363" t="s">
        <v>148</v>
      </c>
      <c r="K12" s="360"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48" t="str">
        <f>IF(OR(K12='Tabla Impacto'!$C$11,K12='Tabla Impacto'!$D$11),"Leve",IF(OR(K12='Tabla Impacto'!$C$12,K12='Tabla Impacto'!$D$12),"Menor",IF(OR(K12='Tabla Impacto'!$C$13,K12='Tabla Impacto'!$D$13),"Moderado",IF(OR(K12='Tabla Impacto'!$C$14,K12='Tabla Impacto'!$D$14),"Mayor",IF(OR(K12='Tabla Impacto'!$C$15,K12='Tabla Impacto'!$D$15),"Catastrófico","")))))</f>
        <v>Mayor</v>
      </c>
      <c r="M12" s="360">
        <f>IF(L12="","",IF(L12="Leve",0.2,IF(L12="Menor",0.4,IF(L12="Moderado",0.6,IF(L12="Mayor",0.8,IF(L12="Catastrófico",1,))))))</f>
        <v>0.8</v>
      </c>
      <c r="N12" s="35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77">
        <v>1</v>
      </c>
      <c r="P12" s="202" t="s">
        <v>149</v>
      </c>
      <c r="Q12" s="178" t="str">
        <f>IF(OR(R12="Preventivo",R12="Detectivo"),"Probabilidad",IF(R12="Correctivo","Impacto",""))</f>
        <v>Probabilidad</v>
      </c>
      <c r="R12" s="609" t="s">
        <v>150</v>
      </c>
      <c r="S12" s="609" t="s">
        <v>151</v>
      </c>
      <c r="T12" s="610" t="str">
        <f>IF(AND(R12="Preventivo",S12="Automático"),"50%",IF(AND(R12="Preventivo",S12="Manual"),"40%",IF(AND(R12="Detectivo",S12="Automático"),"40%",IF(AND(R12="Detectivo",S12="Manual"),"30%",IF(AND(R12="Correctivo",S12="Automático"),"35%",IF(AND(R12="Correctivo",S12="Manual"),"25%",""))))))</f>
        <v>40%</v>
      </c>
      <c r="U12" s="609" t="s">
        <v>152</v>
      </c>
      <c r="V12" s="609" t="s">
        <v>153</v>
      </c>
      <c r="W12" s="609" t="s">
        <v>154</v>
      </c>
      <c r="X12" s="179">
        <f>IFERROR(IF(Q12="Probabilidad",(I12-(+I12*T12)),IF(Q12="Impacto",I12,"")),"")</f>
        <v>0.36</v>
      </c>
      <c r="Y12" s="156" t="str">
        <f>IFERROR(IF(X12="","",IF(X12&lt;=0.2,"Muy Baja",IF(X12&lt;=0.4,"Baja",IF(X12&lt;=0.6,"Media",IF(X12&lt;=0.8,"Alta","Muy Alta"))))),"")</f>
        <v>Baja</v>
      </c>
      <c r="Z12" s="175">
        <f>+X12</f>
        <v>0.36</v>
      </c>
      <c r="AA12" s="156" t="str">
        <f>IFERROR(IF(AB12="","",IF(AB12&lt;=0.2,"Leve",IF(AB12&lt;=0.4,"Menor",IF(AB12&lt;=0.6,"Moderado",IF(AB12&lt;=0.8,"Mayor","Catastrófico"))))),"")</f>
        <v>Mayor</v>
      </c>
      <c r="AB12" s="175">
        <f>IFERROR(IF(Q12="Impacto",(M12-(+M12*T12)),IF(Q12="Probabilidad",M12,"")),"")</f>
        <v>0.8</v>
      </c>
      <c r="AC12" s="15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80" t="s">
        <v>155</v>
      </c>
      <c r="AE12" s="167" t="s">
        <v>156</v>
      </c>
      <c r="AF12" s="167" t="s">
        <v>157</v>
      </c>
      <c r="AG12" s="181">
        <v>45383</v>
      </c>
      <c r="AH12" s="181">
        <v>45642</v>
      </c>
      <c r="AI12" s="182"/>
      <c r="AJ12" s="116"/>
      <c r="AK12" s="183"/>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row>
    <row r="13" spans="1:69" s="188" customFormat="1" ht="66" x14ac:dyDescent="0.3">
      <c r="A13" s="352"/>
      <c r="B13" s="343"/>
      <c r="C13" s="343"/>
      <c r="D13" s="343"/>
      <c r="E13" s="355"/>
      <c r="F13" s="343"/>
      <c r="G13" s="346"/>
      <c r="H13" s="349"/>
      <c r="I13" s="361"/>
      <c r="J13" s="364"/>
      <c r="K13" s="361">
        <f>IF(NOT(ISERROR(MATCH(J13,_xlfn.ANCHORARRAY(E25),0))),I27&amp;"Por favor no seleccionar los criterios de impacto",J13)</f>
        <v>0</v>
      </c>
      <c r="L13" s="349"/>
      <c r="M13" s="361"/>
      <c r="N13" s="358"/>
      <c r="O13" s="177">
        <v>2</v>
      </c>
      <c r="P13" s="202" t="s">
        <v>158</v>
      </c>
      <c r="Q13" s="178" t="str">
        <f>IF(OR(R13="Preventivo",R13="Detectivo"),"Probabilidad",IF(R13="Correctivo","Impacto",""))</f>
        <v>Probabilidad</v>
      </c>
      <c r="R13" s="609" t="s">
        <v>150</v>
      </c>
      <c r="S13" s="609" t="s">
        <v>151</v>
      </c>
      <c r="T13" s="610" t="str">
        <f t="shared" ref="T13:T18" si="0">IF(AND(R13="Preventivo",S13="Automático"),"50%",IF(AND(R13="Preventivo",S13="Manual"),"40%",IF(AND(R13="Detectivo",S13="Automático"),"40%",IF(AND(R13="Detectivo",S13="Manual"),"30%",IF(AND(R13="Correctivo",S13="Automático"),"35%",IF(AND(R13="Correctivo",S13="Manual"),"25%",""))))))</f>
        <v>40%</v>
      </c>
      <c r="U13" s="609" t="s">
        <v>152</v>
      </c>
      <c r="V13" s="609" t="s">
        <v>153</v>
      </c>
      <c r="W13" s="609" t="s">
        <v>154</v>
      </c>
      <c r="X13" s="179">
        <f>IFERROR(IF(AND(Q12="Probabilidad",Q13="Probabilidad"),(Z12-(+Z12*T13)),IF(Q13="Probabilidad",(I12-(+I12*T13)),IF(Q13="Impacto",Z12,""))),"")</f>
        <v>0.216</v>
      </c>
      <c r="Y13" s="156" t="str">
        <f t="shared" ref="Y13:Y72" si="1">IFERROR(IF(X13="","",IF(X13&lt;=0.2,"Muy Baja",IF(X13&lt;=0.4,"Baja",IF(X13&lt;=0.6,"Media",IF(X13&lt;=0.8,"Alta","Muy Alta"))))),"")</f>
        <v>Baja</v>
      </c>
      <c r="Z13" s="175">
        <f t="shared" ref="Z13:Z18" si="2">+X13</f>
        <v>0.216</v>
      </c>
      <c r="AA13" s="156" t="str">
        <f t="shared" ref="AA13:AA72" si="3">IFERROR(IF(AB13="","",IF(AB13&lt;=0.2,"Leve",IF(AB13&lt;=0.4,"Menor",IF(AB13&lt;=0.6,"Moderado",IF(AB13&lt;=0.8,"Mayor","Catastrófico"))))),"")</f>
        <v>Mayor</v>
      </c>
      <c r="AB13" s="175">
        <f>IFERROR(IF(AND(Q12="Impacto",Q13="Impacto"),(AB12-(+AB12*T13)),IF(Q13="Impacto",(M12-(+M12*T13)),IF(Q13="Probabilidad",AB12,""))),"")</f>
        <v>0.8</v>
      </c>
      <c r="AC13" s="156" t="str">
        <f t="shared" ref="AC13:AC18"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80" t="s">
        <v>155</v>
      </c>
      <c r="AE13" s="167" t="s">
        <v>159</v>
      </c>
      <c r="AF13" s="167" t="s">
        <v>160</v>
      </c>
      <c r="AG13" s="181">
        <v>45323</v>
      </c>
      <c r="AH13" s="181">
        <v>45642</v>
      </c>
      <c r="AI13" s="186"/>
      <c r="AJ13" s="113"/>
      <c r="AK13" s="158"/>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row>
    <row r="14" spans="1:69" s="188" customFormat="1" ht="66" x14ac:dyDescent="0.3">
      <c r="A14" s="352"/>
      <c r="B14" s="343"/>
      <c r="C14" s="343"/>
      <c r="D14" s="343"/>
      <c r="E14" s="355"/>
      <c r="F14" s="343"/>
      <c r="G14" s="346"/>
      <c r="H14" s="349"/>
      <c r="I14" s="361"/>
      <c r="J14" s="364"/>
      <c r="K14" s="361"/>
      <c r="L14" s="349"/>
      <c r="M14" s="361"/>
      <c r="N14" s="358"/>
      <c r="O14" s="192">
        <v>3</v>
      </c>
      <c r="P14" s="202" t="s">
        <v>161</v>
      </c>
      <c r="Q14" s="200" t="str">
        <f>IF(OR(R14="Preventivo",R14="Detectivo"),"Probabilidad",IF(R14="Correctivo","Impacto",""))</f>
        <v>Probabilidad</v>
      </c>
      <c r="R14" s="611" t="s">
        <v>150</v>
      </c>
      <c r="S14" s="611" t="s">
        <v>151</v>
      </c>
      <c r="T14" s="203" t="str">
        <f>IF(AND(R14="Preventivo",S14="Automático"),"50%",IF(AND(R14="Preventivo",S14="Manual"),"40%",IF(AND(R14="Detectivo",S14="Automático"),"40%",IF(AND(R14="Detectivo",S14="Manual"),"30%",IF(AND(R14="Correctivo",S14="Automático"),"35%",IF(AND(R14="Correctivo",S14="Manual"),"25%",""))))))</f>
        <v>40%</v>
      </c>
      <c r="U14" s="611" t="s">
        <v>152</v>
      </c>
      <c r="V14" s="611" t="s">
        <v>153</v>
      </c>
      <c r="W14" s="611" t="s">
        <v>154</v>
      </c>
      <c r="X14" s="612">
        <f>IFERROR(IF(AND(Q13="Probabilidad",Q14="Probabilidad"),(Z13-(+Z13*T14)),IF(Q14="Probabilidad",(I13-(+I13*T14)),IF(Q14="Impacto",Z13,""))),"")</f>
        <v>0.12959999999999999</v>
      </c>
      <c r="Y14" s="613" t="str">
        <f t="shared" ref="Y14" si="5">IFERROR(IF(X14="","",IF(X14&lt;=0.2,"Muy Baja",IF(X14&lt;=0.4,"Baja",IF(X14&lt;=0.6,"Media",IF(X14&lt;=0.8,"Alta","Muy Alta"))))),"")</f>
        <v>Muy Baja</v>
      </c>
      <c r="Z14" s="204">
        <f t="shared" ref="Z14" si="6">+X14</f>
        <v>0.12959999999999999</v>
      </c>
      <c r="AA14" s="613" t="str">
        <f>IFERROR(IF(AB14="","",IF(AB14&lt;=0.2,"Leve",IF(AB14&lt;=0.4,"Menor",IF(AB14&lt;=0.6,"Moderado",IF(AB14&lt;=0.8,"Mayor","Catastrófico"))))),"")</f>
        <v>Mayor</v>
      </c>
      <c r="AB14" s="204">
        <f>IFERROR(IF(AND(Q12="Impacto",Q13="Impacto"),(AB12-(+AB12*T13)),IF(Q13="Impacto",(M12-(+M12*T13)),IF(Q13="Probabilidad",AB12,""))),"")</f>
        <v>0.8</v>
      </c>
      <c r="AC14" s="613"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Alto</v>
      </c>
      <c r="AD14" s="195" t="s">
        <v>155</v>
      </c>
      <c r="AE14" s="167" t="s">
        <v>162</v>
      </c>
      <c r="AF14" s="167" t="s">
        <v>160</v>
      </c>
      <c r="AG14" s="181">
        <v>45321</v>
      </c>
      <c r="AH14" s="181">
        <v>45642</v>
      </c>
      <c r="AI14" s="186"/>
      <c r="AJ14" s="113"/>
      <c r="AK14" s="158"/>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row>
    <row r="15" spans="1:69" x14ac:dyDescent="0.3">
      <c r="A15" s="352"/>
      <c r="B15" s="343"/>
      <c r="C15" s="343"/>
      <c r="D15" s="343"/>
      <c r="E15" s="355"/>
      <c r="F15" s="343"/>
      <c r="G15" s="346"/>
      <c r="H15" s="349"/>
      <c r="I15" s="361"/>
      <c r="J15" s="364"/>
      <c r="K15" s="361">
        <f>IF(NOT(ISERROR(MATCH(J15,_xlfn.ANCHORARRAY(E26),0))),I28&amp;"Por favor no seleccionar los criterios de impacto",J15)</f>
        <v>0</v>
      </c>
      <c r="L15" s="349"/>
      <c r="M15" s="361"/>
      <c r="N15" s="358"/>
      <c r="O15" s="193">
        <v>4</v>
      </c>
      <c r="P15" s="194"/>
      <c r="Q15" s="201"/>
      <c r="R15" s="196"/>
      <c r="S15" s="196"/>
      <c r="T15" s="198"/>
      <c r="U15" s="196"/>
      <c r="V15" s="196"/>
      <c r="W15" s="196"/>
      <c r="X15" s="199"/>
      <c r="Y15" s="197"/>
      <c r="Z15" s="198"/>
      <c r="AA15" s="197"/>
      <c r="AB15" s="198"/>
      <c r="AC15" s="197"/>
      <c r="AD15" s="196"/>
      <c r="AE15" s="158"/>
      <c r="AF15" s="167"/>
      <c r="AG15" s="181"/>
      <c r="AH15" s="181"/>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52"/>
      <c r="B16" s="343"/>
      <c r="C16" s="343"/>
      <c r="D16" s="343"/>
      <c r="E16" s="355"/>
      <c r="F16" s="343"/>
      <c r="G16" s="346"/>
      <c r="H16" s="349"/>
      <c r="I16" s="361"/>
      <c r="J16" s="364"/>
      <c r="K16" s="361">
        <f>IF(NOT(ISERROR(MATCH(J16,_xlfn.ANCHORARRAY(E27),0))),I29&amp;"Por favor no seleccionar los criterios de impacto",J16)</f>
        <v>0</v>
      </c>
      <c r="L16" s="349"/>
      <c r="M16" s="361"/>
      <c r="N16" s="358"/>
      <c r="O16" s="5">
        <v>5</v>
      </c>
      <c r="P16" s="167"/>
      <c r="Q16" s="105"/>
      <c r="R16" s="106"/>
      <c r="S16" s="106"/>
      <c r="T16" s="107"/>
      <c r="U16" s="106"/>
      <c r="V16" s="106"/>
      <c r="W16" s="106"/>
      <c r="X16" s="108"/>
      <c r="Y16" s="109"/>
      <c r="Z16" s="110"/>
      <c r="AA16" s="109"/>
      <c r="AB16" s="110"/>
      <c r="AC16" s="111"/>
      <c r="AD16" s="112"/>
      <c r="AE16" s="113"/>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52"/>
      <c r="B17" s="343"/>
      <c r="C17" s="343"/>
      <c r="D17" s="343"/>
      <c r="E17" s="355"/>
      <c r="F17" s="343"/>
      <c r="G17" s="346"/>
      <c r="H17" s="349"/>
      <c r="I17" s="361"/>
      <c r="J17" s="364"/>
      <c r="K17" s="361">
        <f>IF(NOT(ISERROR(MATCH(J17,_xlfn.ANCHORARRAY(E28),0))),I30&amp;"Por favor no seleccionar los criterios de impacto",J17)</f>
        <v>0</v>
      </c>
      <c r="L17" s="349"/>
      <c r="M17" s="361"/>
      <c r="N17" s="358"/>
      <c r="O17" s="5">
        <v>6</v>
      </c>
      <c r="P17" s="167"/>
      <c r="Q17" s="105" t="str">
        <f t="shared" ref="Q17:Q18" si="7">IF(OR(R17="Preventivo",R17="Detectivo"),"Probabilidad",IF(R17="Correctivo","Impacto",""))</f>
        <v/>
      </c>
      <c r="R17" s="106"/>
      <c r="S17" s="106"/>
      <c r="T17" s="107" t="str">
        <f t="shared" si="0"/>
        <v/>
      </c>
      <c r="U17" s="106"/>
      <c r="V17" s="106"/>
      <c r="W17" s="106"/>
      <c r="X17" s="108" t="str">
        <f>IFERROR(IF(AND(Q16="Probabilidad",Q17="Probabilidad"),(Z16-(+Z16*T17)),IF(AND(Q16="Impacto",Q17="Probabilidad"),(Z14-(+Z14*T17)),IF(Q17="Impacto",Z16,""))),"")</f>
        <v/>
      </c>
      <c r="Y17" s="109" t="str">
        <f t="shared" si="1"/>
        <v/>
      </c>
      <c r="Z17" s="110" t="str">
        <f t="shared" si="2"/>
        <v/>
      </c>
      <c r="AA17" s="109" t="str">
        <f t="shared" si="3"/>
        <v/>
      </c>
      <c r="AB17" s="110" t="str">
        <f>IFERROR(IF(AND(Q16="Impacto",Q17="Impacto"),(AB16-(+AB16*T17)),IF(AND(Q16="Probabilidad",Q17="Impacto"),(AB14-(+AB14*T17)),IF(Q17="Probabilidad",AB16,""))),"")</f>
        <v/>
      </c>
      <c r="AC17" s="111" t="str">
        <f t="shared" si="4"/>
        <v/>
      </c>
      <c r="AD17" s="112"/>
      <c r="AE17" s="113"/>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8" customHeight="1" x14ac:dyDescent="0.3">
      <c r="A18" s="353"/>
      <c r="B18" s="344"/>
      <c r="C18" s="344"/>
      <c r="D18" s="344"/>
      <c r="E18" s="356"/>
      <c r="F18" s="344"/>
      <c r="G18" s="347"/>
      <c r="H18" s="350"/>
      <c r="I18" s="362"/>
      <c r="J18" s="365"/>
      <c r="K18" s="362">
        <f>IF(NOT(ISERROR(MATCH(J18,_xlfn.ANCHORARRAY(E29),0))),I31&amp;"Por favor no seleccionar los criterios de impacto",J18)</f>
        <v>0</v>
      </c>
      <c r="L18" s="350"/>
      <c r="M18" s="362"/>
      <c r="N18" s="359"/>
      <c r="O18" s="5">
        <v>7</v>
      </c>
      <c r="P18" s="167"/>
      <c r="Q18" s="105" t="str">
        <f t="shared" si="7"/>
        <v/>
      </c>
      <c r="R18" s="106"/>
      <c r="S18" s="106"/>
      <c r="T18" s="107" t="str">
        <f t="shared" si="0"/>
        <v/>
      </c>
      <c r="U18" s="106"/>
      <c r="V18" s="106"/>
      <c r="W18" s="106"/>
      <c r="X18" s="108" t="str">
        <f t="shared" ref="X18" si="8">IFERROR(IF(AND(Q17="Probabilidad",Q18="Probabilidad"),(Z17-(+Z17*T18)),IF(AND(Q17="Impacto",Q18="Probabilidad"),(Z16-(+Z16*T18)),IF(Q18="Impacto",Z17,""))),"")</f>
        <v/>
      </c>
      <c r="Y18" s="109" t="str">
        <f t="shared" si="1"/>
        <v/>
      </c>
      <c r="Z18" s="110" t="str">
        <f t="shared" si="2"/>
        <v/>
      </c>
      <c r="AA18" s="109" t="str">
        <f t="shared" si="3"/>
        <v/>
      </c>
      <c r="AB18" s="110" t="str">
        <f t="shared" ref="AB18" si="9">IFERROR(IF(AND(Q17="Impacto",Q18="Impacto"),(AB17-(+AB17*T18)),IF(AND(Q17="Probabilidad",Q18="Impacto"),(AB16-(+AB16*T18)),IF(Q18="Probabilidad",AB17,""))),"")</f>
        <v/>
      </c>
      <c r="AC18" s="111" t="str">
        <f t="shared" si="4"/>
        <v/>
      </c>
      <c r="AD18" s="112"/>
      <c r="AE18" s="113"/>
      <c r="AF18" s="114"/>
      <c r="AG18" s="115"/>
      <c r="AH18" s="115"/>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idden="1" x14ac:dyDescent="0.3">
      <c r="A19" s="351">
        <v>2</v>
      </c>
      <c r="B19" s="415"/>
      <c r="C19" s="415"/>
      <c r="D19" s="415"/>
      <c r="E19" s="375"/>
      <c r="F19" s="415"/>
      <c r="G19" s="418"/>
      <c r="H19" s="388"/>
      <c r="I19" s="391"/>
      <c r="J19" s="421"/>
      <c r="K19" s="391"/>
      <c r="L19" s="388"/>
      <c r="M19" s="391"/>
      <c r="N19" s="394"/>
      <c r="O19" s="104">
        <v>1</v>
      </c>
      <c r="P19" s="170"/>
      <c r="Q19" s="157"/>
      <c r="R19" s="160"/>
      <c r="S19" s="160"/>
      <c r="T19" s="161"/>
      <c r="U19" s="160"/>
      <c r="V19" s="160"/>
      <c r="W19" s="160"/>
      <c r="X19" s="155"/>
      <c r="Y19" s="162"/>
      <c r="Z19" s="163"/>
      <c r="AA19" s="162"/>
      <c r="AB19" s="163"/>
      <c r="AC19" s="164"/>
      <c r="AD19" s="165"/>
      <c r="AE19" s="167"/>
      <c r="AF19" s="167"/>
      <c r="AG19" s="168"/>
      <c r="AH19" s="168"/>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idden="1" x14ac:dyDescent="0.3">
      <c r="A20" s="352"/>
      <c r="B20" s="416"/>
      <c r="C20" s="416"/>
      <c r="D20" s="416"/>
      <c r="E20" s="376"/>
      <c r="F20" s="416"/>
      <c r="G20" s="419"/>
      <c r="H20" s="389"/>
      <c r="I20" s="392"/>
      <c r="J20" s="422"/>
      <c r="K20" s="392"/>
      <c r="L20" s="389"/>
      <c r="M20" s="392"/>
      <c r="N20" s="395"/>
      <c r="O20" s="104">
        <v>2</v>
      </c>
      <c r="P20" s="170"/>
      <c r="Q20" s="157"/>
      <c r="R20" s="160"/>
      <c r="S20" s="160"/>
      <c r="T20" s="161"/>
      <c r="U20" s="160"/>
      <c r="V20" s="160"/>
      <c r="W20" s="160"/>
      <c r="X20" s="155"/>
      <c r="Y20" s="162"/>
      <c r="Z20" s="163"/>
      <c r="AA20" s="162"/>
      <c r="AB20" s="163"/>
      <c r="AC20" s="164"/>
      <c r="AD20" s="165"/>
      <c r="AE20" s="167"/>
      <c r="AF20" s="167"/>
      <c r="AG20" s="168"/>
      <c r="AH20" s="168"/>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hidden="1" customHeight="1" x14ac:dyDescent="0.3">
      <c r="A21" s="352"/>
      <c r="B21" s="416"/>
      <c r="C21" s="416"/>
      <c r="D21" s="416"/>
      <c r="E21" s="376"/>
      <c r="F21" s="416"/>
      <c r="G21" s="419"/>
      <c r="H21" s="389"/>
      <c r="I21" s="392"/>
      <c r="J21" s="422"/>
      <c r="K21" s="392"/>
      <c r="L21" s="389"/>
      <c r="M21" s="392"/>
      <c r="N21" s="395"/>
      <c r="O21" s="104">
        <v>3</v>
      </c>
      <c r="P21" s="172"/>
      <c r="Q21" s="157" t="str">
        <f>IF(OR(R21="Preventivo",R21="Detectivo"),"Probabilidad",IF(R21="Correctivo","Impacto",""))</f>
        <v/>
      </c>
      <c r="R21" s="160"/>
      <c r="S21" s="160"/>
      <c r="T21" s="161" t="str">
        <f t="shared" ref="T21:T24" si="10">IF(AND(R21="Preventivo",S21="Automático"),"50%",IF(AND(R21="Preventivo",S21="Manual"),"40%",IF(AND(R21="Detectivo",S21="Automático"),"40%",IF(AND(R21="Detectivo",S21="Manual"),"30%",IF(AND(R21="Correctivo",S21="Automático"),"35%",IF(AND(R21="Correctivo",S21="Manual"),"25%",""))))))</f>
        <v/>
      </c>
      <c r="U21" s="160"/>
      <c r="V21" s="160"/>
      <c r="W21" s="160"/>
      <c r="X21" s="155" t="str">
        <f>IFERROR(IF(AND(Q20="Probabilidad",Q21="Probabilidad"),(Z20-(+Z20*T21)),IF(AND(Q20="Impacto",Q21="Probabilidad"),(Z19-(+Z19*T21)),IF(Q21="Impacto",Z20,""))),"")</f>
        <v/>
      </c>
      <c r="Y21" s="162" t="str">
        <f t="shared" si="1"/>
        <v/>
      </c>
      <c r="Z21" s="163" t="str">
        <f t="shared" ref="Z21:Z24" si="11">+X21</f>
        <v/>
      </c>
      <c r="AA21" s="162" t="str">
        <f t="shared" si="3"/>
        <v/>
      </c>
      <c r="AB21" s="163" t="str">
        <f>IFERROR(IF(AND(Q20="Impacto",Q21="Impacto"),(AB20-(+AB20*T21)),IF(AND(Q20="Probabilidad",Q21="Impacto"),(AB19-(+AB19*T21)),IF(Q21="Probabilidad",AB20,""))),"")</f>
        <v/>
      </c>
      <c r="AC21" s="164" t="str">
        <f t="shared" ref="AC21" si="12">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65"/>
      <c r="AE21" s="167"/>
      <c r="AF21" s="169"/>
      <c r="AG21" s="168"/>
      <c r="AH21" s="168"/>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hidden="1" customHeight="1" x14ac:dyDescent="0.3">
      <c r="A22" s="352"/>
      <c r="B22" s="416"/>
      <c r="C22" s="416"/>
      <c r="D22" s="416"/>
      <c r="E22" s="376"/>
      <c r="F22" s="416"/>
      <c r="G22" s="419"/>
      <c r="H22" s="389"/>
      <c r="I22" s="392"/>
      <c r="J22" s="422"/>
      <c r="K22" s="392"/>
      <c r="L22" s="389"/>
      <c r="M22" s="392"/>
      <c r="N22" s="395"/>
      <c r="O22" s="104">
        <v>4</v>
      </c>
      <c r="P22" s="170"/>
      <c r="Q22" s="105" t="str">
        <f t="shared" ref="Q22:Q24" si="13">IF(OR(R22="Preventivo",R22="Detectivo"),"Probabilidad",IF(R22="Correctivo","Impacto",""))</f>
        <v/>
      </c>
      <c r="R22" s="106"/>
      <c r="S22" s="106"/>
      <c r="T22" s="107" t="str">
        <f t="shared" si="10"/>
        <v/>
      </c>
      <c r="U22" s="106"/>
      <c r="V22" s="106"/>
      <c r="W22" s="106"/>
      <c r="X22" s="108" t="str">
        <f t="shared" ref="X22:X24" si="14">IFERROR(IF(AND(Q21="Probabilidad",Q22="Probabilidad"),(Z21-(+Z21*T22)),IF(AND(Q21="Impacto",Q22="Probabilidad"),(Z20-(+Z20*T22)),IF(Q22="Impacto",Z21,""))),"")</f>
        <v/>
      </c>
      <c r="Y22" s="109" t="str">
        <f t="shared" si="1"/>
        <v/>
      </c>
      <c r="Z22" s="110" t="str">
        <f t="shared" si="11"/>
        <v/>
      </c>
      <c r="AA22" s="109" t="str">
        <f t="shared" si="3"/>
        <v/>
      </c>
      <c r="AB22" s="110" t="str">
        <f t="shared" ref="AB22:AB24" si="15">IFERROR(IF(AND(Q21="Impacto",Q22="Impacto"),(AB21-(+AB21*T22)),IF(AND(Q21="Probabilidad",Q22="Impacto"),(AB20-(+AB20*T22)),IF(Q22="Probabilidad",AB21,""))),"")</f>
        <v/>
      </c>
      <c r="AC22" s="111"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13"/>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hidden="1" customHeight="1" x14ac:dyDescent="0.3">
      <c r="A23" s="352"/>
      <c r="B23" s="416"/>
      <c r="C23" s="416"/>
      <c r="D23" s="416"/>
      <c r="E23" s="376"/>
      <c r="F23" s="416"/>
      <c r="G23" s="419"/>
      <c r="H23" s="389"/>
      <c r="I23" s="392"/>
      <c r="J23" s="422"/>
      <c r="K23" s="392"/>
      <c r="L23" s="389"/>
      <c r="M23" s="392"/>
      <c r="N23" s="395"/>
      <c r="O23" s="104">
        <v>5</v>
      </c>
      <c r="P23" s="170"/>
      <c r="Q23" s="105" t="str">
        <f t="shared" si="13"/>
        <v/>
      </c>
      <c r="R23" s="106"/>
      <c r="S23" s="106"/>
      <c r="T23" s="107" t="str">
        <f t="shared" si="10"/>
        <v/>
      </c>
      <c r="U23" s="106"/>
      <c r="V23" s="106"/>
      <c r="W23" s="106"/>
      <c r="X23" s="108" t="str">
        <f t="shared" si="14"/>
        <v/>
      </c>
      <c r="Y23" s="109" t="str">
        <f t="shared" si="1"/>
        <v/>
      </c>
      <c r="Z23" s="110" t="str">
        <f t="shared" si="11"/>
        <v/>
      </c>
      <c r="AA23" s="109" t="str">
        <f t="shared" si="3"/>
        <v/>
      </c>
      <c r="AB23" s="110" t="str">
        <f t="shared" si="15"/>
        <v/>
      </c>
      <c r="AC23" s="111" t="str">
        <f t="shared" ref="AC23:AC24" si="16">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2"/>
      <c r="AE23" s="113"/>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8" hidden="1" customHeight="1" x14ac:dyDescent="0.3">
      <c r="A24" s="353"/>
      <c r="B24" s="417"/>
      <c r="C24" s="417"/>
      <c r="D24" s="417"/>
      <c r="E24" s="377"/>
      <c r="F24" s="417"/>
      <c r="G24" s="420"/>
      <c r="H24" s="390"/>
      <c r="I24" s="393"/>
      <c r="J24" s="423"/>
      <c r="K24" s="393"/>
      <c r="L24" s="390"/>
      <c r="M24" s="393"/>
      <c r="N24" s="396"/>
      <c r="O24" s="104">
        <v>6</v>
      </c>
      <c r="P24" s="170"/>
      <c r="Q24" s="105" t="str">
        <f t="shared" si="13"/>
        <v/>
      </c>
      <c r="R24" s="106"/>
      <c r="S24" s="106"/>
      <c r="T24" s="107" t="str">
        <f t="shared" si="10"/>
        <v/>
      </c>
      <c r="U24" s="106"/>
      <c r="V24" s="106"/>
      <c r="W24" s="106"/>
      <c r="X24" s="108" t="str">
        <f t="shared" si="14"/>
        <v/>
      </c>
      <c r="Y24" s="109" t="str">
        <f t="shared" si="1"/>
        <v/>
      </c>
      <c r="Z24" s="110" t="str">
        <f t="shared" si="11"/>
        <v/>
      </c>
      <c r="AA24" s="109" t="str">
        <f t="shared" si="3"/>
        <v/>
      </c>
      <c r="AB24" s="110" t="str">
        <f t="shared" si="15"/>
        <v/>
      </c>
      <c r="AC24" s="111" t="str">
        <f t="shared" si="16"/>
        <v/>
      </c>
      <c r="AD24" s="112"/>
      <c r="AE24" s="113"/>
      <c r="AF24" s="114"/>
      <c r="AG24" s="115"/>
      <c r="AH24" s="115"/>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hidden="1" customHeight="1" x14ac:dyDescent="0.3">
      <c r="A25" s="351">
        <v>3</v>
      </c>
      <c r="B25" s="397"/>
      <c r="C25" s="397"/>
      <c r="D25" s="397"/>
      <c r="E25" s="400"/>
      <c r="F25" s="397"/>
      <c r="G25" s="403"/>
      <c r="H25" s="406" t="str">
        <f>IF(G25&lt;=0,"",IF(G25&lt;=2,"Muy Baja",IF(G25&lt;=24,"Baja",IF(G25&lt;=500,"Media",IF(G25&lt;=5000,"Alta","Muy Alta")))))</f>
        <v/>
      </c>
      <c r="I25" s="409" t="str">
        <f>IF(H25="","",IF(H25="Muy Baja",0.2,IF(H25="Baja",0.4,IF(H25="Media",0.6,IF(H25="Alta",0.8,IF(H25="Muy Alta",1,))))))</f>
        <v/>
      </c>
      <c r="J25" s="412"/>
      <c r="K25" s="409">
        <f>IF(NOT(ISERROR(MATCH(J25,'Tabla Impacto'!$B$221:$B$223,0))),'Tabla Impacto'!$F$223&amp;"Por favor no seleccionar los criterios de impacto(Afectación Económica o presupuestal y Pérdida Reputacional)",J25)</f>
        <v>0</v>
      </c>
      <c r="L25" s="406" t="str">
        <f>IF(OR(K25='Tabla Impacto'!$C$11,K25='Tabla Impacto'!$D$11),"Leve",IF(OR(K25='Tabla Impacto'!$C$12,K25='Tabla Impacto'!$D$12),"Menor",IF(OR(K25='Tabla Impacto'!$C$13,K25='Tabla Impacto'!$D$13),"Moderado",IF(OR(K25='Tabla Impacto'!$C$14,K25='Tabla Impacto'!$D$14),"Mayor",IF(OR(K25='Tabla Impacto'!$C$15,K25='Tabla Impacto'!$D$15),"Catastrófico","")))))</f>
        <v/>
      </c>
      <c r="M25" s="409" t="str">
        <f>IF(L25="","",IF(L25="Leve",0.2,IF(L25="Menor",0.4,IF(L25="Moderado",0.6,IF(L25="Mayor",0.8,IF(L25="Catastrófico",1,))))))</f>
        <v/>
      </c>
      <c r="N25" s="424"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4">
        <v>1</v>
      </c>
      <c r="P25" s="170"/>
      <c r="Q25" s="157" t="str">
        <f>IF(OR(R25="Preventivo",R25="Detectivo"),"Probabilidad",IF(R25="Correctivo","Impacto",""))</f>
        <v/>
      </c>
      <c r="R25" s="160"/>
      <c r="S25" s="160"/>
      <c r="T25" s="161" t="str">
        <f>IF(AND(R25="Preventivo",S25="Automático"),"50%",IF(AND(R25="Preventivo",S25="Manual"),"40%",IF(AND(R25="Detectivo",S25="Automático"),"40%",IF(AND(R25="Detectivo",S25="Manual"),"30%",IF(AND(R25="Correctivo",S25="Automático"),"35%",IF(AND(R25="Correctivo",S25="Manual"),"25%",""))))))</f>
        <v/>
      </c>
      <c r="U25" s="160"/>
      <c r="V25" s="160"/>
      <c r="W25" s="160"/>
      <c r="X25" s="155" t="str">
        <f>IFERROR(IF(Q25="Probabilidad",(I25-(+I25*T25)),IF(Q25="Impacto",I25,"")),"")</f>
        <v/>
      </c>
      <c r="Y25" s="162" t="str">
        <f>IFERROR(IF(X25="","",IF(X25&lt;=0.2,"Muy Baja",IF(X25&lt;=0.4,"Baja",IF(X25&lt;=0.6,"Media",IF(X25&lt;=0.8,"Alta","Muy Alta"))))),"")</f>
        <v/>
      </c>
      <c r="Z25" s="163" t="str">
        <f>+X25</f>
        <v/>
      </c>
      <c r="AA25" s="162" t="str">
        <f>IFERROR(IF(AB25="","",IF(AB25&lt;=0.2,"Leve",IF(AB25&lt;=0.4,"Menor",IF(AB25&lt;=0.6,"Moderado",IF(AB25&lt;=0.8,"Mayor","Catastrófico"))))),"")</f>
        <v/>
      </c>
      <c r="AB25" s="163" t="str">
        <f>IFERROR(IF(Q25="Impacto",(M25-(+M25*T25)),IF(Q25="Probabilidad",M25,"")),"")</f>
        <v/>
      </c>
      <c r="AC25" s="164"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5"/>
      <c r="AE25" s="167"/>
      <c r="AF25" s="166"/>
      <c r="AG25" s="115"/>
      <c r="AH25" s="115"/>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8" hidden="1" customHeight="1" x14ac:dyDescent="0.3">
      <c r="A26" s="352"/>
      <c r="B26" s="398"/>
      <c r="C26" s="398"/>
      <c r="D26" s="398"/>
      <c r="E26" s="401"/>
      <c r="F26" s="398"/>
      <c r="G26" s="404"/>
      <c r="H26" s="407"/>
      <c r="I26" s="410"/>
      <c r="J26" s="413"/>
      <c r="K26" s="410">
        <f>IF(NOT(ISERROR(MATCH(J26,_xlfn.ANCHORARRAY(E37),0))),I39&amp;"Por favor no seleccionar los criterios de impacto",J26)</f>
        <v>0</v>
      </c>
      <c r="L26" s="407"/>
      <c r="M26" s="410"/>
      <c r="N26" s="425"/>
      <c r="O26" s="104">
        <v>2</v>
      </c>
      <c r="P26" s="170"/>
      <c r="Q26" s="105" t="str">
        <f>IF(OR(R26="Preventivo",R26="Detectivo"),"Probabilidad",IF(R26="Correctivo","Impacto",""))</f>
        <v/>
      </c>
      <c r="R26" s="160"/>
      <c r="S26" s="160"/>
      <c r="T26" s="161" t="str">
        <f t="shared" ref="T26:T30" si="17">IF(AND(R26="Preventivo",S26="Automático"),"50%",IF(AND(R26="Preventivo",S26="Manual"),"40%",IF(AND(R26="Detectivo",S26="Automático"),"40%",IF(AND(R26="Detectivo",S26="Manual"),"30%",IF(AND(R26="Correctivo",S26="Automático"),"35%",IF(AND(R26="Correctivo",S26="Manual"),"25%",""))))))</f>
        <v/>
      </c>
      <c r="U26" s="160"/>
      <c r="V26" s="160"/>
      <c r="W26" s="160"/>
      <c r="X26" s="155" t="str">
        <f>IFERROR(IF(AND(Q25="Probabilidad",Q26="Probabilidad"),(Z25-(+Z25*T26)),IF(Q26="Probabilidad",(I25-(+I25*T26)),IF(Q26="Impacto",Z25,""))),"")</f>
        <v/>
      </c>
      <c r="Y26" s="162" t="str">
        <f t="shared" si="1"/>
        <v/>
      </c>
      <c r="Z26" s="163" t="str">
        <f t="shared" ref="Z26:Z30" si="18">+X26</f>
        <v/>
      </c>
      <c r="AA26" s="162" t="str">
        <f t="shared" si="3"/>
        <v/>
      </c>
      <c r="AB26" s="163" t="str">
        <f>IFERROR(IF(AND(Q25="Impacto",Q26="Impacto"),(AB25-(+AB25*T26)),IF(Q26="Impacto",(M25-(+M25*T26)),IF(Q26="Probabilidad",AB25,""))),"")</f>
        <v/>
      </c>
      <c r="AC26" s="164" t="str">
        <f t="shared" ref="AC26:AC27" si="19">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65"/>
      <c r="AE26" s="167"/>
      <c r="AF26" s="166"/>
      <c r="AG26" s="115"/>
      <c r="AH26" s="115"/>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hidden="1" customHeight="1" x14ac:dyDescent="0.3">
      <c r="A27" s="352"/>
      <c r="B27" s="398"/>
      <c r="C27" s="398"/>
      <c r="D27" s="398"/>
      <c r="E27" s="401"/>
      <c r="F27" s="398"/>
      <c r="G27" s="404"/>
      <c r="H27" s="407"/>
      <c r="I27" s="410"/>
      <c r="J27" s="413"/>
      <c r="K27" s="410">
        <f>IF(NOT(ISERROR(MATCH(J27,_xlfn.ANCHORARRAY(E38),0))),I40&amp;"Por favor no seleccionar los criterios de impacto",J27)</f>
        <v>0</v>
      </c>
      <c r="L27" s="407"/>
      <c r="M27" s="410"/>
      <c r="N27" s="425"/>
      <c r="O27" s="104">
        <v>3</v>
      </c>
      <c r="P27" s="171"/>
      <c r="Q27" s="105" t="str">
        <f>IF(OR(R27="Preventivo",R27="Detectivo"),"Probabilidad",IF(R27="Correctivo","Impacto",""))</f>
        <v/>
      </c>
      <c r="R27" s="106"/>
      <c r="S27" s="106"/>
      <c r="T27" s="107" t="str">
        <f t="shared" si="17"/>
        <v/>
      </c>
      <c r="U27" s="106"/>
      <c r="V27" s="106"/>
      <c r="W27" s="106"/>
      <c r="X27" s="108" t="str">
        <f>IFERROR(IF(AND(Q26="Probabilidad",Q27="Probabilidad"),(Z26-(+Z26*T27)),IF(AND(Q26="Impacto",Q27="Probabilidad"),(Z25-(+Z25*T27)),IF(Q27="Impacto",Z26,""))),"")</f>
        <v/>
      </c>
      <c r="Y27" s="109" t="str">
        <f t="shared" si="1"/>
        <v/>
      </c>
      <c r="Z27" s="110" t="str">
        <f t="shared" si="18"/>
        <v/>
      </c>
      <c r="AA27" s="109" t="str">
        <f t="shared" si="3"/>
        <v/>
      </c>
      <c r="AB27" s="110" t="str">
        <f>IFERROR(IF(AND(Q26="Impacto",Q27="Impacto"),(AB26-(+AB26*T27)),IF(AND(Q26="Probabilidad",Q27="Impacto"),(AB25-(+AB25*T27)),IF(Q27="Probabilidad",AB26,""))),"")</f>
        <v/>
      </c>
      <c r="AC27" s="111" t="str">
        <f t="shared" si="19"/>
        <v/>
      </c>
      <c r="AD27" s="112"/>
      <c r="AE27" s="113"/>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hidden="1" customHeight="1" x14ac:dyDescent="0.3">
      <c r="A28" s="352"/>
      <c r="B28" s="398"/>
      <c r="C28" s="398"/>
      <c r="D28" s="398"/>
      <c r="E28" s="401"/>
      <c r="F28" s="398"/>
      <c r="G28" s="404"/>
      <c r="H28" s="407"/>
      <c r="I28" s="410"/>
      <c r="J28" s="413"/>
      <c r="K28" s="410">
        <f>IF(NOT(ISERROR(MATCH(J28,_xlfn.ANCHORARRAY(E39),0))),I41&amp;"Por favor no seleccionar los criterios de impacto",J28)</f>
        <v>0</v>
      </c>
      <c r="L28" s="407"/>
      <c r="M28" s="410"/>
      <c r="N28" s="425"/>
      <c r="O28" s="104">
        <v>4</v>
      </c>
      <c r="P28" s="170"/>
      <c r="Q28" s="105" t="str">
        <f t="shared" ref="Q28:Q30" si="20">IF(OR(R28="Preventivo",R28="Detectivo"),"Probabilidad",IF(R28="Correctivo","Impacto",""))</f>
        <v/>
      </c>
      <c r="R28" s="106"/>
      <c r="S28" s="106"/>
      <c r="T28" s="107" t="str">
        <f t="shared" si="17"/>
        <v/>
      </c>
      <c r="U28" s="106"/>
      <c r="V28" s="106"/>
      <c r="W28" s="106"/>
      <c r="X28" s="108" t="str">
        <f t="shared" ref="X28:X30" si="21">IFERROR(IF(AND(Q27="Probabilidad",Q28="Probabilidad"),(Z27-(+Z27*T28)),IF(AND(Q27="Impacto",Q28="Probabilidad"),(Z26-(+Z26*T28)),IF(Q28="Impacto",Z27,""))),"")</f>
        <v/>
      </c>
      <c r="Y28" s="109" t="str">
        <f t="shared" si="1"/>
        <v/>
      </c>
      <c r="Z28" s="110" t="str">
        <f t="shared" si="18"/>
        <v/>
      </c>
      <c r="AA28" s="109" t="str">
        <f t="shared" si="3"/>
        <v/>
      </c>
      <c r="AB28" s="110" t="str">
        <f t="shared" ref="AB28:AB30" si="22">IFERROR(IF(AND(Q27="Impacto",Q28="Impacto"),(AB27-(+AB27*T28)),IF(AND(Q27="Probabilidad",Q28="Impacto"),(AB26-(+AB26*T28)),IF(Q28="Probabilidad",AB27,""))),"")</f>
        <v/>
      </c>
      <c r="AC28" s="111"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13"/>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hidden="1" customHeight="1" x14ac:dyDescent="0.3">
      <c r="A29" s="352"/>
      <c r="B29" s="398"/>
      <c r="C29" s="398"/>
      <c r="D29" s="398"/>
      <c r="E29" s="401"/>
      <c r="F29" s="398"/>
      <c r="G29" s="404"/>
      <c r="H29" s="407"/>
      <c r="I29" s="410"/>
      <c r="J29" s="413"/>
      <c r="K29" s="410">
        <f>IF(NOT(ISERROR(MATCH(J29,_xlfn.ANCHORARRAY(E40),0))),I42&amp;"Por favor no seleccionar los criterios de impacto",J29)</f>
        <v>0</v>
      </c>
      <c r="L29" s="407"/>
      <c r="M29" s="410"/>
      <c r="N29" s="425"/>
      <c r="O29" s="104">
        <v>5</v>
      </c>
      <c r="P29" s="170"/>
      <c r="Q29" s="105" t="str">
        <f t="shared" si="20"/>
        <v/>
      </c>
      <c r="R29" s="106"/>
      <c r="S29" s="106"/>
      <c r="T29" s="107" t="str">
        <f t="shared" si="17"/>
        <v/>
      </c>
      <c r="U29" s="106"/>
      <c r="V29" s="106"/>
      <c r="W29" s="106"/>
      <c r="X29" s="108" t="str">
        <f t="shared" si="21"/>
        <v/>
      </c>
      <c r="Y29" s="109" t="str">
        <f t="shared" si="1"/>
        <v/>
      </c>
      <c r="Z29" s="110" t="str">
        <f t="shared" si="18"/>
        <v/>
      </c>
      <c r="AA29" s="109" t="str">
        <f t="shared" si="3"/>
        <v/>
      </c>
      <c r="AB29" s="110" t="str">
        <f t="shared" si="22"/>
        <v/>
      </c>
      <c r="AC29" s="111" t="str">
        <f t="shared" ref="AC29:AC30" si="23">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2"/>
      <c r="AE29" s="113"/>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8" hidden="1" customHeight="1" x14ac:dyDescent="0.3">
      <c r="A30" s="353"/>
      <c r="B30" s="399"/>
      <c r="C30" s="399"/>
      <c r="D30" s="399"/>
      <c r="E30" s="402"/>
      <c r="F30" s="399"/>
      <c r="G30" s="405"/>
      <c r="H30" s="408"/>
      <c r="I30" s="411"/>
      <c r="J30" s="414"/>
      <c r="K30" s="411">
        <f>IF(NOT(ISERROR(MATCH(J30,_xlfn.ANCHORARRAY(E41),0))),I43&amp;"Por favor no seleccionar los criterios de impacto",J30)</f>
        <v>0</v>
      </c>
      <c r="L30" s="408"/>
      <c r="M30" s="411"/>
      <c r="N30" s="426"/>
      <c r="O30" s="104">
        <v>6</v>
      </c>
      <c r="P30" s="170"/>
      <c r="Q30" s="105" t="str">
        <f t="shared" si="20"/>
        <v/>
      </c>
      <c r="R30" s="106"/>
      <c r="S30" s="106"/>
      <c r="T30" s="107" t="str">
        <f t="shared" si="17"/>
        <v/>
      </c>
      <c r="U30" s="106"/>
      <c r="V30" s="106"/>
      <c r="W30" s="106"/>
      <c r="X30" s="108" t="str">
        <f t="shared" si="21"/>
        <v/>
      </c>
      <c r="Y30" s="109" t="str">
        <f t="shared" si="1"/>
        <v/>
      </c>
      <c r="Z30" s="110" t="str">
        <f t="shared" si="18"/>
        <v/>
      </c>
      <c r="AA30" s="109" t="str">
        <f t="shared" si="3"/>
        <v/>
      </c>
      <c r="AB30" s="110" t="str">
        <f t="shared" si="22"/>
        <v/>
      </c>
      <c r="AC30" s="111" t="str">
        <f t="shared" si="23"/>
        <v/>
      </c>
      <c r="AD30" s="112"/>
      <c r="AE30" s="113"/>
      <c r="AF30" s="114"/>
      <c r="AG30" s="115"/>
      <c r="AH30" s="115"/>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8" hidden="1" customHeight="1" x14ac:dyDescent="0.3">
      <c r="A31" s="351">
        <v>4</v>
      </c>
      <c r="B31" s="397"/>
      <c r="C31" s="397"/>
      <c r="D31" s="397"/>
      <c r="E31" s="400"/>
      <c r="F31" s="397"/>
      <c r="G31" s="403"/>
      <c r="H31" s="406" t="str">
        <f>IF(G31&lt;=0,"",IF(G31&lt;=2,"Muy Baja",IF(G31&lt;=24,"Baja",IF(G31&lt;=500,"Media",IF(G31&lt;=5000,"Alta","Muy Alta")))))</f>
        <v/>
      </c>
      <c r="I31" s="409" t="str">
        <f>IF(H31="","",IF(H31="Muy Baja",0.2,IF(H31="Baja",0.4,IF(H31="Media",0.6,IF(H31="Alta",0.8,IF(H31="Muy Alta",1,))))))</f>
        <v/>
      </c>
      <c r="J31" s="412"/>
      <c r="K31" s="409">
        <f>IF(NOT(ISERROR(MATCH(J31,'Tabla Impacto'!$B$221:$B$223,0))),'Tabla Impacto'!$F$223&amp;"Por favor no seleccionar los criterios de impacto(Afectación Económica o presupuestal y Pérdida Reputacional)",J31)</f>
        <v>0</v>
      </c>
      <c r="L31" s="406" t="str">
        <f>IF(OR(K31='Tabla Impacto'!$C$11,K31='Tabla Impacto'!$D$11),"Leve",IF(OR(K31='Tabla Impacto'!$C$12,K31='Tabla Impacto'!$D$12),"Menor",IF(OR(K31='Tabla Impacto'!$C$13,K31='Tabla Impacto'!$D$13),"Moderado",IF(OR(K31='Tabla Impacto'!$C$14,K31='Tabla Impacto'!$D$14),"Mayor",IF(OR(K31='Tabla Impacto'!$C$15,K31='Tabla Impacto'!$D$15),"Catastrófico","")))))</f>
        <v/>
      </c>
      <c r="M31" s="409" t="str">
        <f>IF(L31="","",IF(L31="Leve",0.2,IF(L31="Menor",0.4,IF(L31="Moderado",0.6,IF(L31="Mayor",0.8,IF(L31="Catastrófico",1,))))))</f>
        <v/>
      </c>
      <c r="N31" s="424"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4">
        <v>1</v>
      </c>
      <c r="P31" s="170"/>
      <c r="Q31" s="157" t="str">
        <f>IF(OR(R31="Preventivo",R31="Detectivo"),"Probabilidad",IF(R31="Correctivo","Impacto",""))</f>
        <v/>
      </c>
      <c r="R31" s="160"/>
      <c r="S31" s="160"/>
      <c r="T31" s="161"/>
      <c r="U31" s="160"/>
      <c r="V31" s="160"/>
      <c r="W31" s="160"/>
      <c r="X31" s="155" t="str">
        <f>IFERROR(IF(Q31="Probabilidad",(I31-(+I31*T31)),IF(Q31="Impacto",I31,"")),"")</f>
        <v/>
      </c>
      <c r="Y31" s="162" t="str">
        <f>IFERROR(IF(X31="","",IF(X31&lt;=0.2,"Muy Baja",IF(X31&lt;=0.4,"Baja",IF(X31&lt;=0.6,"Media",IF(X31&lt;=0.8,"Alta","Muy Alta"))))),"")</f>
        <v/>
      </c>
      <c r="Z31" s="163" t="str">
        <f>+X31</f>
        <v/>
      </c>
      <c r="AA31" s="162" t="str">
        <f>IFERROR(IF(AB31="","",IF(AB31&lt;=0.2,"Leve",IF(AB31&lt;=0.4,"Menor",IF(AB31&lt;=0.6,"Moderado",IF(AB31&lt;=0.8,"Mayor","Catastrófico"))))),"")</f>
        <v/>
      </c>
      <c r="AB31" s="163" t="str">
        <f>IFERROR(IF(Q31="Impacto",(M31-(+M31*T31)),IF(Q31="Probabilidad",M31,"")),"")</f>
        <v/>
      </c>
      <c r="AC31" s="164"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5"/>
      <c r="AE31" s="158"/>
      <c r="AF31" s="158"/>
      <c r="AG31" s="159"/>
      <c r="AH31" s="115"/>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hidden="1" customHeight="1" x14ac:dyDescent="0.3">
      <c r="A32" s="352"/>
      <c r="B32" s="398"/>
      <c r="C32" s="398"/>
      <c r="D32" s="398"/>
      <c r="E32" s="401"/>
      <c r="F32" s="398"/>
      <c r="G32" s="404"/>
      <c r="H32" s="407"/>
      <c r="I32" s="410"/>
      <c r="J32" s="413"/>
      <c r="K32" s="410">
        <f>IF(NOT(ISERROR(MATCH(J32,_xlfn.ANCHORARRAY(E43),0))),I45&amp;"Por favor no seleccionar los criterios de impacto",J32)</f>
        <v>0</v>
      </c>
      <c r="L32" s="407"/>
      <c r="M32" s="410"/>
      <c r="N32" s="425"/>
      <c r="O32" s="104">
        <v>2</v>
      </c>
      <c r="P32" s="170"/>
      <c r="Q32" s="105" t="str">
        <f>IF(OR(R32="Preventivo",R32="Detectivo"),"Probabilidad",IF(R32="Correctivo","Impacto",""))</f>
        <v/>
      </c>
      <c r="R32" s="106"/>
      <c r="S32" s="106"/>
      <c r="T32" s="107" t="str">
        <f t="shared" ref="T32:T36" si="24">IF(AND(R32="Preventivo",S32="Automático"),"50%",IF(AND(R32="Preventivo",S32="Manual"),"40%",IF(AND(R32="Detectivo",S32="Automático"),"40%",IF(AND(R32="Detectivo",S32="Manual"),"30%",IF(AND(R32="Correctivo",S32="Automático"),"35%",IF(AND(R32="Correctivo",S32="Manual"),"25%",""))))))</f>
        <v/>
      </c>
      <c r="U32" s="106"/>
      <c r="V32" s="106"/>
      <c r="W32" s="106"/>
      <c r="X32" s="108" t="str">
        <f>IFERROR(IF(AND(Q31="Probabilidad",Q32="Probabilidad"),(Z31-(+Z31*T32)),IF(Q32="Probabilidad",(I31-(+I31*T32)),IF(Q32="Impacto",Z31,""))),"")</f>
        <v/>
      </c>
      <c r="Y32" s="109" t="str">
        <f t="shared" si="1"/>
        <v/>
      </c>
      <c r="Z32" s="110" t="str">
        <f t="shared" ref="Z32:Z36" si="25">+X32</f>
        <v/>
      </c>
      <c r="AA32" s="109" t="str">
        <f t="shared" si="3"/>
        <v/>
      </c>
      <c r="AB32" s="110" t="str">
        <f>IFERROR(IF(AND(Q31="Impacto",Q32="Impacto"),(AB31-(+AB31*T32)),IF(Q32="Impacto",(M31-(+M31*T32)),IF(Q32="Probabilidad",AB31,""))),"")</f>
        <v/>
      </c>
      <c r="AC32" s="111" t="str">
        <f t="shared" ref="AC32:AC33" si="26">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2"/>
      <c r="AE32" s="113"/>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hidden="1" customHeight="1" x14ac:dyDescent="0.3">
      <c r="A33" s="352"/>
      <c r="B33" s="398"/>
      <c r="C33" s="398"/>
      <c r="D33" s="398"/>
      <c r="E33" s="401"/>
      <c r="F33" s="398"/>
      <c r="G33" s="404"/>
      <c r="H33" s="407"/>
      <c r="I33" s="410"/>
      <c r="J33" s="413"/>
      <c r="K33" s="410">
        <f>IF(NOT(ISERROR(MATCH(J33,_xlfn.ANCHORARRAY(E44),0))),I46&amp;"Por favor no seleccionar los criterios de impacto",J33)</f>
        <v>0</v>
      </c>
      <c r="L33" s="407"/>
      <c r="M33" s="410"/>
      <c r="N33" s="425"/>
      <c r="O33" s="104">
        <v>3</v>
      </c>
      <c r="P33" s="171"/>
      <c r="Q33" s="105" t="str">
        <f>IF(OR(R33="Preventivo",R33="Detectivo"),"Probabilidad",IF(R33="Correctivo","Impacto",""))</f>
        <v/>
      </c>
      <c r="R33" s="106"/>
      <c r="S33" s="106"/>
      <c r="T33" s="107" t="str">
        <f t="shared" si="24"/>
        <v/>
      </c>
      <c r="U33" s="106"/>
      <c r="V33" s="106"/>
      <c r="W33" s="106"/>
      <c r="X33" s="108" t="str">
        <f>IFERROR(IF(AND(Q32="Probabilidad",Q33="Probabilidad"),(Z32-(+Z32*T33)),IF(AND(Q32="Impacto",Q33="Probabilidad"),(Z31-(+Z31*T33)),IF(Q33="Impacto",Z32,""))),"")</f>
        <v/>
      </c>
      <c r="Y33" s="109" t="str">
        <f t="shared" si="1"/>
        <v/>
      </c>
      <c r="Z33" s="110" t="str">
        <f t="shared" si="25"/>
        <v/>
      </c>
      <c r="AA33" s="109" t="str">
        <f t="shared" si="3"/>
        <v/>
      </c>
      <c r="AB33" s="110" t="str">
        <f>IFERROR(IF(AND(Q32="Impacto",Q33="Impacto"),(AB32-(+AB32*T33)),IF(AND(Q32="Probabilidad",Q33="Impacto"),(AB31-(+AB31*T33)),IF(Q33="Probabilidad",AB32,""))),"")</f>
        <v/>
      </c>
      <c r="AC33" s="111" t="str">
        <f t="shared" si="26"/>
        <v/>
      </c>
      <c r="AD33" s="112"/>
      <c r="AE33" s="113"/>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hidden="1" customHeight="1" x14ac:dyDescent="0.3">
      <c r="A34" s="352"/>
      <c r="B34" s="398"/>
      <c r="C34" s="398"/>
      <c r="D34" s="398"/>
      <c r="E34" s="401"/>
      <c r="F34" s="398"/>
      <c r="G34" s="404"/>
      <c r="H34" s="407"/>
      <c r="I34" s="410"/>
      <c r="J34" s="413"/>
      <c r="K34" s="410">
        <f>IF(NOT(ISERROR(MATCH(J34,_xlfn.ANCHORARRAY(E45),0))),I47&amp;"Por favor no seleccionar los criterios de impacto",J34)</f>
        <v>0</v>
      </c>
      <c r="L34" s="407"/>
      <c r="M34" s="410"/>
      <c r="N34" s="425"/>
      <c r="O34" s="104">
        <v>4</v>
      </c>
      <c r="P34" s="170"/>
      <c r="Q34" s="105" t="str">
        <f t="shared" ref="Q34:Q36" si="27">IF(OR(R34="Preventivo",R34="Detectivo"),"Probabilidad",IF(R34="Correctivo","Impacto",""))</f>
        <v/>
      </c>
      <c r="R34" s="106"/>
      <c r="S34" s="106"/>
      <c r="T34" s="107" t="str">
        <f t="shared" si="24"/>
        <v/>
      </c>
      <c r="U34" s="106"/>
      <c r="V34" s="106"/>
      <c r="W34" s="106"/>
      <c r="X34" s="108" t="str">
        <f t="shared" ref="X34:X36" si="28">IFERROR(IF(AND(Q33="Probabilidad",Q34="Probabilidad"),(Z33-(+Z33*T34)),IF(AND(Q33="Impacto",Q34="Probabilidad"),(Z32-(+Z32*T34)),IF(Q34="Impacto",Z33,""))),"")</f>
        <v/>
      </c>
      <c r="Y34" s="109" t="str">
        <f t="shared" si="1"/>
        <v/>
      </c>
      <c r="Z34" s="110" t="str">
        <f t="shared" si="25"/>
        <v/>
      </c>
      <c r="AA34" s="109" t="str">
        <f t="shared" si="3"/>
        <v/>
      </c>
      <c r="AB34" s="110" t="str">
        <f t="shared" ref="AB34:AB36" si="29">IFERROR(IF(AND(Q33="Impacto",Q34="Impacto"),(AB33-(+AB33*T34)),IF(AND(Q33="Probabilidad",Q34="Impacto"),(AB32-(+AB32*T34)),IF(Q34="Probabilidad",AB33,""))),"")</f>
        <v/>
      </c>
      <c r="AC34" s="111"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13"/>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hidden="1" customHeight="1" x14ac:dyDescent="0.3">
      <c r="A35" s="352"/>
      <c r="B35" s="398"/>
      <c r="C35" s="398"/>
      <c r="D35" s="398"/>
      <c r="E35" s="401"/>
      <c r="F35" s="398"/>
      <c r="G35" s="404"/>
      <c r="H35" s="407"/>
      <c r="I35" s="410"/>
      <c r="J35" s="413"/>
      <c r="K35" s="410">
        <f>IF(NOT(ISERROR(MATCH(J35,_xlfn.ANCHORARRAY(E46),0))),I48&amp;"Por favor no seleccionar los criterios de impacto",J35)</f>
        <v>0</v>
      </c>
      <c r="L35" s="407"/>
      <c r="M35" s="410"/>
      <c r="N35" s="425"/>
      <c r="O35" s="104">
        <v>5</v>
      </c>
      <c r="P35" s="170"/>
      <c r="Q35" s="105" t="str">
        <f t="shared" si="27"/>
        <v/>
      </c>
      <c r="R35" s="106"/>
      <c r="S35" s="106"/>
      <c r="T35" s="107" t="str">
        <f t="shared" si="24"/>
        <v/>
      </c>
      <c r="U35" s="106"/>
      <c r="V35" s="106"/>
      <c r="W35" s="106"/>
      <c r="X35" s="108" t="str">
        <f t="shared" si="28"/>
        <v/>
      </c>
      <c r="Y35" s="109" t="str">
        <f>IFERROR(IF(X35="","",IF(X35&lt;=0.2,"Muy Baja",IF(X35&lt;=0.4,"Baja",IF(X35&lt;=0.6,"Media",IF(X35&lt;=0.8,"Alta","Muy Alta"))))),"")</f>
        <v/>
      </c>
      <c r="Z35" s="110" t="str">
        <f t="shared" si="25"/>
        <v/>
      </c>
      <c r="AA35" s="109" t="str">
        <f t="shared" si="3"/>
        <v/>
      </c>
      <c r="AB35" s="110" t="str">
        <f t="shared" si="29"/>
        <v/>
      </c>
      <c r="AC35" s="111" t="str">
        <f t="shared" ref="AC35:AC36" si="30">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2"/>
      <c r="AE35" s="113"/>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8" hidden="1" customHeight="1" x14ac:dyDescent="0.3">
      <c r="A36" s="353"/>
      <c r="B36" s="399"/>
      <c r="C36" s="399"/>
      <c r="D36" s="399"/>
      <c r="E36" s="402"/>
      <c r="F36" s="399"/>
      <c r="G36" s="405"/>
      <c r="H36" s="408"/>
      <c r="I36" s="411"/>
      <c r="J36" s="414"/>
      <c r="K36" s="411">
        <f>IF(NOT(ISERROR(MATCH(J36,_xlfn.ANCHORARRAY(E47),0))),I49&amp;"Por favor no seleccionar los criterios de impacto",J36)</f>
        <v>0</v>
      </c>
      <c r="L36" s="408"/>
      <c r="M36" s="411"/>
      <c r="N36" s="426"/>
      <c r="O36" s="104">
        <v>6</v>
      </c>
      <c r="P36" s="170"/>
      <c r="Q36" s="105" t="str">
        <f t="shared" si="27"/>
        <v/>
      </c>
      <c r="R36" s="106"/>
      <c r="S36" s="106"/>
      <c r="T36" s="107" t="str">
        <f t="shared" si="24"/>
        <v/>
      </c>
      <c r="U36" s="106"/>
      <c r="V36" s="106"/>
      <c r="W36" s="106"/>
      <c r="X36" s="108" t="str">
        <f t="shared" si="28"/>
        <v/>
      </c>
      <c r="Y36" s="109" t="str">
        <f t="shared" si="1"/>
        <v/>
      </c>
      <c r="Z36" s="110" t="str">
        <f t="shared" si="25"/>
        <v/>
      </c>
      <c r="AA36" s="109" t="str">
        <f t="shared" si="3"/>
        <v/>
      </c>
      <c r="AB36" s="110" t="str">
        <f t="shared" si="29"/>
        <v/>
      </c>
      <c r="AC36" s="111" t="str">
        <f t="shared" si="30"/>
        <v/>
      </c>
      <c r="AD36" s="112"/>
      <c r="AE36" s="113"/>
      <c r="AF36" s="114"/>
      <c r="AG36" s="115"/>
      <c r="AH36" s="115"/>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hidden="1" customHeight="1" x14ac:dyDescent="0.3">
      <c r="A37" s="351">
        <v>5</v>
      </c>
      <c r="B37" s="397"/>
      <c r="C37" s="397"/>
      <c r="D37" s="397"/>
      <c r="E37" s="400"/>
      <c r="F37" s="397"/>
      <c r="G37" s="403"/>
      <c r="H37" s="406"/>
      <c r="I37" s="409" t="str">
        <f>IF(H37="","",IF(H37="Muy Baja",0.2,IF(H37="Baja",0.4,IF(H37="Media",0.6,IF(H37="Alta",0.8,IF(H37="Muy Alta",1,))))))</f>
        <v/>
      </c>
      <c r="J37" s="412"/>
      <c r="K37" s="409">
        <f>IF(NOT(ISERROR(MATCH(J37,'Tabla Impacto'!$B$221:$B$223,0))),'Tabla Impacto'!$F$223&amp;"Por favor no seleccionar los criterios de impacto(Afectación Económica o presupuestal y Pérdida Reputacional)",J37)</f>
        <v>0</v>
      </c>
      <c r="L37" s="406" t="str">
        <f>IF(OR(K37='Tabla Impacto'!$C$11,K37='Tabla Impacto'!$D$11),"Leve",IF(OR(K37='Tabla Impacto'!$C$12,K37='Tabla Impacto'!$D$12),"Menor",IF(OR(K37='Tabla Impacto'!$C$13,K37='Tabla Impacto'!$D$13),"Moderado",IF(OR(K37='Tabla Impacto'!$C$14,K37='Tabla Impacto'!$D$14),"Mayor",IF(OR(K37='Tabla Impacto'!$C$15,K37='Tabla Impacto'!$D$15),"Catastrófico","")))))</f>
        <v/>
      </c>
      <c r="M37" s="409" t="str">
        <f>IF(L37="","",IF(L37="Leve",0.2,IF(L37="Menor",0.4,IF(L37="Moderado",0.6,IF(L37="Mayor",0.8,IF(L37="Catastrófico",1,))))))</f>
        <v/>
      </c>
      <c r="N37" s="424"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104">
        <v>1</v>
      </c>
      <c r="P37" s="170"/>
      <c r="Q37" s="157"/>
      <c r="R37" s="160"/>
      <c r="S37" s="160"/>
      <c r="T37" s="161"/>
      <c r="U37" s="160"/>
      <c r="V37" s="160"/>
      <c r="W37" s="160"/>
      <c r="X37" s="155" t="str">
        <f>IFERROR(IF(Q37="Probabilidad",(I37-(+I37*T37)),IF(Q37="Impacto",I37,"")),"")</f>
        <v/>
      </c>
      <c r="Y37" s="162" t="str">
        <f>IFERROR(IF(X37="","",IF(X37&lt;=0.2,"Muy Baja",IF(X37&lt;=0.4,"Baja",IF(X37&lt;=0.6,"Media",IF(X37&lt;=0.8,"Alta","Muy Alta"))))),"")</f>
        <v/>
      </c>
      <c r="Z37" s="163" t="str">
        <f>+X37</f>
        <v/>
      </c>
      <c r="AA37" s="162" t="str">
        <f>IFERROR(IF(AB37="","",IF(AB37&lt;=0.2,"Leve",IF(AB37&lt;=0.4,"Menor",IF(AB37&lt;=0.6,"Moderado",IF(AB37&lt;=0.8,"Mayor","Catastrófico"))))),"")</f>
        <v/>
      </c>
      <c r="AB37" s="163" t="str">
        <f>IFERROR(IF(Q37="Impacto",(M37-(+M37*T37)),IF(Q37="Probabilidad",M37,"")),"")</f>
        <v/>
      </c>
      <c r="AC37" s="164"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5"/>
      <c r="AE37" s="166"/>
      <c r="AF37" s="167"/>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hidden="1" customHeight="1" x14ac:dyDescent="0.3">
      <c r="A38" s="352"/>
      <c r="B38" s="398"/>
      <c r="C38" s="398"/>
      <c r="D38" s="398"/>
      <c r="E38" s="401"/>
      <c r="F38" s="398"/>
      <c r="G38" s="404"/>
      <c r="H38" s="407"/>
      <c r="I38" s="410"/>
      <c r="J38" s="413"/>
      <c r="K38" s="410">
        <f>IF(NOT(ISERROR(MATCH(J38,_xlfn.ANCHORARRAY(E49),0))),I51&amp;"Por favor no seleccionar los criterios de impacto",J38)</f>
        <v>0</v>
      </c>
      <c r="L38" s="407"/>
      <c r="M38" s="410"/>
      <c r="N38" s="425"/>
      <c r="O38" s="104">
        <v>2</v>
      </c>
      <c r="P38" s="170"/>
      <c r="Q38" s="105" t="str">
        <f>IF(OR(R38="Preventivo",R38="Detectivo"),"Probabilidad",IF(R38="Correctivo","Impacto",""))</f>
        <v/>
      </c>
      <c r="R38" s="106"/>
      <c r="S38" s="106"/>
      <c r="T38" s="107" t="str">
        <f t="shared" ref="T38:T42" si="31">IF(AND(R38="Preventivo",S38="Automático"),"50%",IF(AND(R38="Preventivo",S38="Manual"),"40%",IF(AND(R38="Detectivo",S38="Automático"),"40%",IF(AND(R38="Detectivo",S38="Manual"),"30%",IF(AND(R38="Correctivo",S38="Automático"),"35%",IF(AND(R38="Correctivo",S38="Manual"),"25%",""))))))</f>
        <v/>
      </c>
      <c r="U38" s="106"/>
      <c r="V38" s="106"/>
      <c r="W38" s="106"/>
      <c r="X38" s="108" t="str">
        <f>IFERROR(IF(AND(Q37="Probabilidad",Q38="Probabilidad"),(Z37-(+Z37*T38)),IF(Q38="Probabilidad",(I37-(+I37*T38)),IF(Q38="Impacto",Z37,""))),"")</f>
        <v/>
      </c>
      <c r="Y38" s="109" t="str">
        <f t="shared" si="1"/>
        <v/>
      </c>
      <c r="Z38" s="110" t="str">
        <f t="shared" ref="Z38:Z42" si="32">+X38</f>
        <v/>
      </c>
      <c r="AA38" s="109" t="str">
        <f t="shared" si="3"/>
        <v/>
      </c>
      <c r="AB38" s="110" t="str">
        <f>IFERROR(IF(AND(Q37="Impacto",Q38="Impacto"),(AB37-(+AB37*T38)),IF(Q38="Impacto",(M37-(+M37*T38)),IF(Q38="Probabilidad",AB37,""))),"")</f>
        <v/>
      </c>
      <c r="AC38" s="111" t="str">
        <f t="shared" ref="AC38:AC39" si="33">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2"/>
      <c r="AE38" s="113"/>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hidden="1" customHeight="1" x14ac:dyDescent="0.3">
      <c r="A39" s="352"/>
      <c r="B39" s="398"/>
      <c r="C39" s="398"/>
      <c r="D39" s="398"/>
      <c r="E39" s="401"/>
      <c r="F39" s="398"/>
      <c r="G39" s="404"/>
      <c r="H39" s="407"/>
      <c r="I39" s="410"/>
      <c r="J39" s="413"/>
      <c r="K39" s="410">
        <f>IF(NOT(ISERROR(MATCH(J39,_xlfn.ANCHORARRAY(E50),0))),I52&amp;"Por favor no seleccionar los criterios de impacto",J39)</f>
        <v>0</v>
      </c>
      <c r="L39" s="407"/>
      <c r="M39" s="410"/>
      <c r="N39" s="425"/>
      <c r="O39" s="104">
        <v>3</v>
      </c>
      <c r="P39" s="171"/>
      <c r="Q39" s="105" t="str">
        <f>IF(OR(R39="Preventivo",R39="Detectivo"),"Probabilidad",IF(R39="Correctivo","Impacto",""))</f>
        <v/>
      </c>
      <c r="R39" s="106"/>
      <c r="S39" s="106"/>
      <c r="T39" s="107" t="str">
        <f t="shared" si="31"/>
        <v/>
      </c>
      <c r="U39" s="106"/>
      <c r="V39" s="106"/>
      <c r="W39" s="106"/>
      <c r="X39" s="108" t="str">
        <f>IFERROR(IF(AND(Q38="Probabilidad",Q39="Probabilidad"),(Z38-(+Z38*T39)),IF(AND(Q38="Impacto",Q39="Probabilidad"),(Z37-(+Z37*T39)),IF(Q39="Impacto",Z38,""))),"")</f>
        <v/>
      </c>
      <c r="Y39" s="109" t="str">
        <f t="shared" si="1"/>
        <v/>
      </c>
      <c r="Z39" s="110" t="str">
        <f t="shared" si="32"/>
        <v/>
      </c>
      <c r="AA39" s="109" t="str">
        <f t="shared" si="3"/>
        <v/>
      </c>
      <c r="AB39" s="110" t="str">
        <f>IFERROR(IF(AND(Q38="Impacto",Q39="Impacto"),(AB38-(+AB38*T39)),IF(AND(Q38="Probabilidad",Q39="Impacto"),(AB37-(+AB37*T39)),IF(Q39="Probabilidad",AB38,""))),"")</f>
        <v/>
      </c>
      <c r="AC39" s="111" t="str">
        <f t="shared" si="33"/>
        <v/>
      </c>
      <c r="AD39" s="112"/>
      <c r="AE39" s="113"/>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hidden="1" customHeight="1" x14ac:dyDescent="0.3">
      <c r="A40" s="352"/>
      <c r="B40" s="398"/>
      <c r="C40" s="398"/>
      <c r="D40" s="398"/>
      <c r="E40" s="401"/>
      <c r="F40" s="398"/>
      <c r="G40" s="404"/>
      <c r="H40" s="407"/>
      <c r="I40" s="410"/>
      <c r="J40" s="413"/>
      <c r="K40" s="410">
        <f>IF(NOT(ISERROR(MATCH(J40,_xlfn.ANCHORARRAY(E51),0))),I53&amp;"Por favor no seleccionar los criterios de impacto",J40)</f>
        <v>0</v>
      </c>
      <c r="L40" s="407"/>
      <c r="M40" s="410"/>
      <c r="N40" s="425"/>
      <c r="O40" s="104">
        <v>4</v>
      </c>
      <c r="P40" s="170"/>
      <c r="Q40" s="105" t="str">
        <f t="shared" ref="Q40:Q42" si="34">IF(OR(R40="Preventivo",R40="Detectivo"),"Probabilidad",IF(R40="Correctivo","Impacto",""))</f>
        <v/>
      </c>
      <c r="R40" s="106"/>
      <c r="S40" s="106"/>
      <c r="T40" s="107" t="str">
        <f t="shared" si="31"/>
        <v/>
      </c>
      <c r="U40" s="106"/>
      <c r="V40" s="106"/>
      <c r="W40" s="106"/>
      <c r="X40" s="108" t="str">
        <f t="shared" ref="X40:X42" si="35">IFERROR(IF(AND(Q39="Probabilidad",Q40="Probabilidad"),(Z39-(+Z39*T40)),IF(AND(Q39="Impacto",Q40="Probabilidad"),(Z38-(+Z38*T40)),IF(Q40="Impacto",Z39,""))),"")</f>
        <v/>
      </c>
      <c r="Y40" s="109" t="str">
        <f t="shared" si="1"/>
        <v/>
      </c>
      <c r="Z40" s="110" t="str">
        <f t="shared" si="32"/>
        <v/>
      </c>
      <c r="AA40" s="109" t="str">
        <f t="shared" si="3"/>
        <v/>
      </c>
      <c r="AB40" s="110" t="str">
        <f t="shared" ref="AB40:AB42" si="36">IFERROR(IF(AND(Q39="Impacto",Q40="Impacto"),(AB39-(+AB39*T40)),IF(AND(Q39="Probabilidad",Q40="Impacto"),(AB38-(+AB38*T40)),IF(Q40="Probabilidad",AB39,""))),"")</f>
        <v/>
      </c>
      <c r="AC40" s="111"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13"/>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hidden="1" customHeight="1" x14ac:dyDescent="0.3">
      <c r="A41" s="352"/>
      <c r="B41" s="398"/>
      <c r="C41" s="398"/>
      <c r="D41" s="398"/>
      <c r="E41" s="401"/>
      <c r="F41" s="398"/>
      <c r="G41" s="404"/>
      <c r="H41" s="407"/>
      <c r="I41" s="410"/>
      <c r="J41" s="413"/>
      <c r="K41" s="410">
        <f>IF(NOT(ISERROR(MATCH(J41,_xlfn.ANCHORARRAY(E52),0))),I54&amp;"Por favor no seleccionar los criterios de impacto",J41)</f>
        <v>0</v>
      </c>
      <c r="L41" s="407"/>
      <c r="M41" s="410"/>
      <c r="N41" s="425"/>
      <c r="O41" s="104">
        <v>5</v>
      </c>
      <c r="P41" s="170"/>
      <c r="Q41" s="105" t="str">
        <f t="shared" si="34"/>
        <v/>
      </c>
      <c r="R41" s="106"/>
      <c r="S41" s="106"/>
      <c r="T41" s="107" t="str">
        <f t="shared" si="31"/>
        <v/>
      </c>
      <c r="U41" s="106"/>
      <c r="V41" s="106"/>
      <c r="W41" s="106"/>
      <c r="X41" s="108" t="str">
        <f t="shared" si="35"/>
        <v/>
      </c>
      <c r="Y41" s="109" t="str">
        <f t="shared" si="1"/>
        <v/>
      </c>
      <c r="Z41" s="110" t="str">
        <f t="shared" si="32"/>
        <v/>
      </c>
      <c r="AA41" s="109" t="str">
        <f t="shared" si="3"/>
        <v/>
      </c>
      <c r="AB41" s="110" t="str">
        <f t="shared" si="36"/>
        <v/>
      </c>
      <c r="AC41" s="111" t="str">
        <f t="shared" ref="AC41:AC42" si="37">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2"/>
      <c r="AE41" s="113"/>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8" hidden="1" customHeight="1" x14ac:dyDescent="0.3">
      <c r="A42" s="353"/>
      <c r="B42" s="399"/>
      <c r="C42" s="399"/>
      <c r="D42" s="399"/>
      <c r="E42" s="402"/>
      <c r="F42" s="399"/>
      <c r="G42" s="405"/>
      <c r="H42" s="408"/>
      <c r="I42" s="411"/>
      <c r="J42" s="414"/>
      <c r="K42" s="411">
        <f>IF(NOT(ISERROR(MATCH(J42,_xlfn.ANCHORARRAY(E53),0))),I55&amp;"Por favor no seleccionar los criterios de impacto",J42)</f>
        <v>0</v>
      </c>
      <c r="L42" s="408"/>
      <c r="M42" s="411"/>
      <c r="N42" s="426"/>
      <c r="O42" s="104">
        <v>6</v>
      </c>
      <c r="P42" s="170"/>
      <c r="Q42" s="105" t="str">
        <f t="shared" si="34"/>
        <v/>
      </c>
      <c r="R42" s="106"/>
      <c r="S42" s="106"/>
      <c r="T42" s="107" t="str">
        <f t="shared" si="31"/>
        <v/>
      </c>
      <c r="U42" s="106"/>
      <c r="V42" s="106"/>
      <c r="W42" s="106"/>
      <c r="X42" s="108" t="str">
        <f t="shared" si="35"/>
        <v/>
      </c>
      <c r="Y42" s="109" t="str">
        <f t="shared" si="1"/>
        <v/>
      </c>
      <c r="Z42" s="110" t="str">
        <f t="shared" si="32"/>
        <v/>
      </c>
      <c r="AA42" s="109" t="str">
        <f t="shared" si="3"/>
        <v/>
      </c>
      <c r="AB42" s="110" t="str">
        <f t="shared" si="36"/>
        <v/>
      </c>
      <c r="AC42" s="111" t="str">
        <f t="shared" si="37"/>
        <v/>
      </c>
      <c r="AD42" s="112"/>
      <c r="AE42" s="113"/>
      <c r="AF42" s="114"/>
      <c r="AG42" s="115"/>
      <c r="AH42" s="115"/>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8" hidden="1" customHeight="1" x14ac:dyDescent="0.3">
      <c r="A43" s="351">
        <v>6</v>
      </c>
      <c r="B43" s="397"/>
      <c r="C43" s="397"/>
      <c r="D43" s="397"/>
      <c r="E43" s="400"/>
      <c r="F43" s="397"/>
      <c r="G43" s="403"/>
      <c r="H43" s="406" t="str">
        <f>IF(G43&lt;=0,"",IF(G43&lt;=2,"Muy Baja",IF(G43&lt;=24,"Baja",IF(G43&lt;=500,"Media",IF(G43&lt;=5000,"Alta","Muy Alta")))))</f>
        <v/>
      </c>
      <c r="I43" s="409" t="str">
        <f>IF(H43="","",IF(H43="Muy Baja",0.2,IF(H43="Baja",0.4,IF(H43="Media",0.6,IF(H43="Alta",0.8,IF(H43="Muy Alta",1,))))))</f>
        <v/>
      </c>
      <c r="J43" s="412"/>
      <c r="K43" s="409">
        <f>IF(NOT(ISERROR(MATCH(J43,'Tabla Impacto'!$B$221:$B$223,0))),'Tabla Impacto'!$F$223&amp;"Por favor no seleccionar los criterios de impacto(Afectación Económica o presupuestal y Pérdida Reputacional)",J43)</f>
        <v>0</v>
      </c>
      <c r="L43" s="406" t="str">
        <f>IF(OR(K43='Tabla Impacto'!$C$11,K43='Tabla Impacto'!$D$11),"Leve",IF(OR(K43='Tabla Impacto'!$C$12,K43='Tabla Impacto'!$D$12),"Menor",IF(OR(K43='Tabla Impacto'!$C$13,K43='Tabla Impacto'!$D$13),"Moderado",IF(OR(K43='Tabla Impacto'!$C$14,K43='Tabla Impacto'!$D$14),"Mayor",IF(OR(K43='Tabla Impacto'!$C$15,K43='Tabla Impacto'!$D$15),"Catastrófico","")))))</f>
        <v/>
      </c>
      <c r="M43" s="409" t="str">
        <f>IF(L43="","",IF(L43="Leve",0.2,IF(L43="Menor",0.4,IF(L43="Moderado",0.6,IF(L43="Mayor",0.8,IF(L43="Catastrófico",1,))))))</f>
        <v/>
      </c>
      <c r="N43" s="424"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04">
        <v>1</v>
      </c>
      <c r="P43" s="170"/>
      <c r="Q43" s="105"/>
      <c r="R43" s="106"/>
      <c r="S43" s="106"/>
      <c r="T43" s="107"/>
      <c r="U43" s="106"/>
      <c r="V43" s="106"/>
      <c r="W43" s="106"/>
      <c r="X43" s="108" t="str">
        <f>IFERROR(IF(Q43="Probabilidad",(I43-(+I43*T43)),IF(Q43="Impacto",I43,"")),"")</f>
        <v/>
      </c>
      <c r="Y43" s="109" t="str">
        <f>IFERROR(IF(X43="","",IF(X43&lt;=0.2,"Muy Baja",IF(X43&lt;=0.4,"Baja",IF(X43&lt;=0.6,"Media",IF(X43&lt;=0.8,"Alta","Muy Alta"))))),"")</f>
        <v/>
      </c>
      <c r="Z43" s="110" t="str">
        <f>+X43</f>
        <v/>
      </c>
      <c r="AA43" s="109" t="str">
        <f>IFERROR(IF(AB43="","",IF(AB43&lt;=0.2,"Leve",IF(AB43&lt;=0.4,"Menor",IF(AB43&lt;=0.6,"Moderado",IF(AB43&lt;=0.8,"Mayor","Catastrófico"))))),"")</f>
        <v/>
      </c>
      <c r="AB43" s="110" t="str">
        <f>IFERROR(IF(Q43="Impacto",(M43-(+M43*T43)),IF(Q43="Probabilidad",M43,"")),"")</f>
        <v/>
      </c>
      <c r="AC43" s="111"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2"/>
      <c r="AE43" s="166"/>
      <c r="AF43" s="113"/>
      <c r="AG43" s="115"/>
      <c r="AH43" s="115"/>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hidden="1" customHeight="1" x14ac:dyDescent="0.3">
      <c r="A44" s="352"/>
      <c r="B44" s="398"/>
      <c r="C44" s="398"/>
      <c r="D44" s="398"/>
      <c r="E44" s="401"/>
      <c r="F44" s="398"/>
      <c r="G44" s="404"/>
      <c r="H44" s="407"/>
      <c r="I44" s="410"/>
      <c r="J44" s="413"/>
      <c r="K44" s="410">
        <f>IF(NOT(ISERROR(MATCH(J44,_xlfn.ANCHORARRAY(E55),0))),I57&amp;"Por favor no seleccionar los criterios de impacto",J44)</f>
        <v>0</v>
      </c>
      <c r="L44" s="407"/>
      <c r="M44" s="410"/>
      <c r="N44" s="425"/>
      <c r="O44" s="104">
        <v>2</v>
      </c>
      <c r="P44" s="170"/>
      <c r="Q44" s="105" t="str">
        <f>IF(OR(R44="Preventivo",R44="Detectivo"),"Probabilidad",IF(R44="Correctivo","Impacto",""))</f>
        <v/>
      </c>
      <c r="R44" s="106"/>
      <c r="S44" s="106"/>
      <c r="T44" s="107" t="str">
        <f t="shared" ref="T44:T48" si="38">IF(AND(R44="Preventivo",S44="Automático"),"50%",IF(AND(R44="Preventivo",S44="Manual"),"40%",IF(AND(R44="Detectivo",S44="Automático"),"40%",IF(AND(R44="Detectivo",S44="Manual"),"30%",IF(AND(R44="Correctivo",S44="Automático"),"35%",IF(AND(R44="Correctivo",S44="Manual"),"25%",""))))))</f>
        <v/>
      </c>
      <c r="U44" s="106"/>
      <c r="V44" s="106"/>
      <c r="W44" s="106"/>
      <c r="X44" s="108" t="str">
        <f>IFERROR(IF(AND(Q43="Probabilidad",Q44="Probabilidad"),(Z43-(+Z43*T44)),IF(Q44="Probabilidad",(I43-(+I43*T44)),IF(Q44="Impacto",Z43,""))),"")</f>
        <v/>
      </c>
      <c r="Y44" s="109" t="str">
        <f t="shared" si="1"/>
        <v/>
      </c>
      <c r="Z44" s="110" t="str">
        <f t="shared" ref="Z44:Z48" si="39">+X44</f>
        <v/>
      </c>
      <c r="AA44" s="109" t="str">
        <f t="shared" si="3"/>
        <v/>
      </c>
      <c r="AB44" s="110" t="str">
        <f>IFERROR(IF(AND(Q43="Impacto",Q44="Impacto"),(AB43-(+AB43*T44)),IF(Q44="Impacto",(M43-(+M43*T44)),IF(Q44="Probabilidad",AB43,""))),"")</f>
        <v/>
      </c>
      <c r="AC44" s="111" t="str">
        <f t="shared" ref="AC44:AC45" si="4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13"/>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hidden="1" customHeight="1" x14ac:dyDescent="0.3">
      <c r="A45" s="352"/>
      <c r="B45" s="398"/>
      <c r="C45" s="398"/>
      <c r="D45" s="398"/>
      <c r="E45" s="401"/>
      <c r="F45" s="398"/>
      <c r="G45" s="404"/>
      <c r="H45" s="407"/>
      <c r="I45" s="410"/>
      <c r="J45" s="413"/>
      <c r="K45" s="410">
        <f>IF(NOT(ISERROR(MATCH(J45,_xlfn.ANCHORARRAY(E56),0))),I58&amp;"Por favor no seleccionar los criterios de impacto",J45)</f>
        <v>0</v>
      </c>
      <c r="L45" s="407"/>
      <c r="M45" s="410"/>
      <c r="N45" s="425"/>
      <c r="O45" s="104">
        <v>3</v>
      </c>
      <c r="P45" s="171"/>
      <c r="Q45" s="105" t="str">
        <f>IF(OR(R45="Preventivo",R45="Detectivo"),"Probabilidad",IF(R45="Correctivo","Impacto",""))</f>
        <v/>
      </c>
      <c r="R45" s="106"/>
      <c r="S45" s="106"/>
      <c r="T45" s="107" t="str">
        <f t="shared" si="38"/>
        <v/>
      </c>
      <c r="U45" s="106"/>
      <c r="V45" s="106"/>
      <c r="W45" s="106"/>
      <c r="X45" s="108" t="str">
        <f>IFERROR(IF(AND(Q44="Probabilidad",Q45="Probabilidad"),(Z44-(+Z44*T45)),IF(AND(Q44="Impacto",Q45="Probabilidad"),(Z43-(+Z43*T45)),IF(Q45="Impacto",Z44,""))),"")</f>
        <v/>
      </c>
      <c r="Y45" s="109" t="str">
        <f t="shared" si="1"/>
        <v/>
      </c>
      <c r="Z45" s="110" t="str">
        <f t="shared" si="39"/>
        <v/>
      </c>
      <c r="AA45" s="109" t="str">
        <f t="shared" si="3"/>
        <v/>
      </c>
      <c r="AB45" s="110" t="str">
        <f>IFERROR(IF(AND(Q44="Impacto",Q45="Impacto"),(AB44-(+AB44*T45)),IF(AND(Q44="Probabilidad",Q45="Impacto"),(AB43-(+AB43*T45)),IF(Q45="Probabilidad",AB44,""))),"")</f>
        <v/>
      </c>
      <c r="AC45" s="111" t="str">
        <f t="shared" si="40"/>
        <v/>
      </c>
      <c r="AD45" s="112"/>
      <c r="AE45" s="113"/>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hidden="1" customHeight="1" x14ac:dyDescent="0.3">
      <c r="A46" s="352"/>
      <c r="B46" s="398"/>
      <c r="C46" s="398"/>
      <c r="D46" s="398"/>
      <c r="E46" s="401"/>
      <c r="F46" s="398"/>
      <c r="G46" s="404"/>
      <c r="H46" s="407"/>
      <c r="I46" s="410"/>
      <c r="J46" s="413"/>
      <c r="K46" s="410">
        <f>IF(NOT(ISERROR(MATCH(J46,_xlfn.ANCHORARRAY(E57),0))),I59&amp;"Por favor no seleccionar los criterios de impacto",J46)</f>
        <v>0</v>
      </c>
      <c r="L46" s="407"/>
      <c r="M46" s="410"/>
      <c r="N46" s="425"/>
      <c r="O46" s="104">
        <v>4</v>
      </c>
      <c r="P46" s="170"/>
      <c r="Q46" s="105" t="str">
        <f t="shared" ref="Q46:Q48" si="41">IF(OR(R46="Preventivo",R46="Detectivo"),"Probabilidad",IF(R46="Correctivo","Impacto",""))</f>
        <v/>
      </c>
      <c r="R46" s="106"/>
      <c r="S46" s="106"/>
      <c r="T46" s="107" t="str">
        <f t="shared" si="38"/>
        <v/>
      </c>
      <c r="U46" s="106"/>
      <c r="V46" s="106"/>
      <c r="W46" s="106"/>
      <c r="X46" s="108" t="str">
        <f t="shared" ref="X46:X48" si="42">IFERROR(IF(AND(Q45="Probabilidad",Q46="Probabilidad"),(Z45-(+Z45*T46)),IF(AND(Q45="Impacto",Q46="Probabilidad"),(Z44-(+Z44*T46)),IF(Q46="Impacto",Z45,""))),"")</f>
        <v/>
      </c>
      <c r="Y46" s="109" t="str">
        <f t="shared" si="1"/>
        <v/>
      </c>
      <c r="Z46" s="110" t="str">
        <f t="shared" si="39"/>
        <v/>
      </c>
      <c r="AA46" s="109" t="str">
        <f t="shared" si="3"/>
        <v/>
      </c>
      <c r="AB46" s="110" t="str">
        <f t="shared" ref="AB46:AB48" si="43">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13"/>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hidden="1" customHeight="1" x14ac:dyDescent="0.3">
      <c r="A47" s="352"/>
      <c r="B47" s="398"/>
      <c r="C47" s="398"/>
      <c r="D47" s="398"/>
      <c r="E47" s="401"/>
      <c r="F47" s="398"/>
      <c r="G47" s="404"/>
      <c r="H47" s="407"/>
      <c r="I47" s="410"/>
      <c r="J47" s="413"/>
      <c r="K47" s="410">
        <f>IF(NOT(ISERROR(MATCH(J47,_xlfn.ANCHORARRAY(E58),0))),I60&amp;"Por favor no seleccionar los criterios de impacto",J47)</f>
        <v>0</v>
      </c>
      <c r="L47" s="407"/>
      <c r="M47" s="410"/>
      <c r="N47" s="425"/>
      <c r="O47" s="104">
        <v>5</v>
      </c>
      <c r="P47" s="170"/>
      <c r="Q47" s="105" t="str">
        <f t="shared" si="41"/>
        <v/>
      </c>
      <c r="R47" s="106"/>
      <c r="S47" s="106"/>
      <c r="T47" s="107" t="str">
        <f t="shared" si="38"/>
        <v/>
      </c>
      <c r="U47" s="106"/>
      <c r="V47" s="106"/>
      <c r="W47" s="106"/>
      <c r="X47" s="108" t="str">
        <f t="shared" si="42"/>
        <v/>
      </c>
      <c r="Y47" s="109" t="str">
        <f t="shared" si="1"/>
        <v/>
      </c>
      <c r="Z47" s="110" t="str">
        <f t="shared" si="39"/>
        <v/>
      </c>
      <c r="AA47" s="109" t="str">
        <f t="shared" si="3"/>
        <v/>
      </c>
      <c r="AB47" s="110" t="str">
        <f t="shared" si="43"/>
        <v/>
      </c>
      <c r="AC47" s="111" t="str">
        <f t="shared" ref="AC47"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13"/>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hidden="1" customHeight="1" x14ac:dyDescent="0.3">
      <c r="A48" s="353"/>
      <c r="B48" s="399"/>
      <c r="C48" s="399"/>
      <c r="D48" s="399"/>
      <c r="E48" s="402"/>
      <c r="F48" s="399"/>
      <c r="G48" s="405"/>
      <c r="H48" s="408"/>
      <c r="I48" s="411"/>
      <c r="J48" s="414"/>
      <c r="K48" s="411">
        <f>IF(NOT(ISERROR(MATCH(J48,_xlfn.ANCHORARRAY(E59),0))),I61&amp;"Por favor no seleccionar los criterios de impacto",J48)</f>
        <v>0</v>
      </c>
      <c r="L48" s="408"/>
      <c r="M48" s="411"/>
      <c r="N48" s="426"/>
      <c r="O48" s="104">
        <v>6</v>
      </c>
      <c r="P48" s="170"/>
      <c r="Q48" s="105" t="str">
        <f t="shared" si="41"/>
        <v/>
      </c>
      <c r="R48" s="106"/>
      <c r="S48" s="106"/>
      <c r="T48" s="107" t="str">
        <f t="shared" si="38"/>
        <v/>
      </c>
      <c r="U48" s="106"/>
      <c r="V48" s="106"/>
      <c r="W48" s="106"/>
      <c r="X48" s="108" t="str">
        <f t="shared" si="42"/>
        <v/>
      </c>
      <c r="Y48" s="109" t="str">
        <f t="shared" si="1"/>
        <v/>
      </c>
      <c r="Z48" s="110" t="str">
        <f t="shared" si="39"/>
        <v/>
      </c>
      <c r="AA48" s="109" t="str">
        <f>IFERROR(IF(AB48="","",IF(AB48&lt;=0.2,"Leve",IF(AB48&lt;=0.4,"Menor",IF(AB48&lt;=0.6,"Moderado",IF(AB48&lt;=0.8,"Mayor","Catastrófico"))))),"")</f>
        <v/>
      </c>
      <c r="AB48" s="110" t="str">
        <f t="shared" si="43"/>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13"/>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8" hidden="1" customHeight="1" x14ac:dyDescent="0.3">
      <c r="A49" s="351">
        <v>7</v>
      </c>
      <c r="B49" s="397"/>
      <c r="C49" s="397"/>
      <c r="D49" s="397"/>
      <c r="E49" s="400"/>
      <c r="F49" s="397"/>
      <c r="G49" s="403"/>
      <c r="H49" s="406" t="str">
        <f>IF(G49&lt;=0,"",IF(G49&lt;=2,"Muy Baja",IF(G49&lt;=24,"Baja",IF(G49&lt;=500,"Media",IF(G49&lt;=5000,"Alta","Muy Alta")))))</f>
        <v/>
      </c>
      <c r="I49" s="409" t="str">
        <f>IF(H49="","",IF(H49="Muy Baja",0.2,IF(H49="Baja",0.4,IF(H49="Media",0.6,IF(H49="Alta",0.8,IF(H49="Muy Alta",1,))))))</f>
        <v/>
      </c>
      <c r="J49" s="412"/>
      <c r="K49" s="409">
        <f>IF(NOT(ISERROR(MATCH(J49,'Tabla Impacto'!$B$221:$B$223,0))),'Tabla Impacto'!$F$223&amp;"Por favor no seleccionar los criterios de impacto(Afectación Económica o presupuestal y Pérdida Reputacional)",J49)</f>
        <v>0</v>
      </c>
      <c r="L49" s="406" t="str">
        <f>IF(OR(K49='Tabla Impacto'!$C$11,K49='Tabla Impacto'!$D$11),"Leve",IF(OR(K49='Tabla Impacto'!$C$12,K49='Tabla Impacto'!$D$12),"Menor",IF(OR(K49='Tabla Impacto'!$C$13,K49='Tabla Impacto'!$D$13),"Moderado",IF(OR(K49='Tabla Impacto'!$C$14,K49='Tabla Impacto'!$D$14),"Mayor",IF(OR(K49='Tabla Impacto'!$C$15,K49='Tabla Impacto'!$D$15),"Catastrófico","")))))</f>
        <v/>
      </c>
      <c r="M49" s="409" t="str">
        <f>IF(L49="","",IF(L49="Leve",0.2,IF(L49="Menor",0.4,IF(L49="Moderado",0.6,IF(L49="Mayor",0.8,IF(L49="Catastrófico",1,))))))</f>
        <v/>
      </c>
      <c r="N49" s="424"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04">
        <v>1</v>
      </c>
      <c r="P49" s="170"/>
      <c r="Q49" s="157" t="str">
        <f>IF(OR(R49="Preventivo",R49="Detectivo"),"Probabilidad",IF(R49="Correctivo","Impacto",""))</f>
        <v/>
      </c>
      <c r="R49" s="160"/>
      <c r="S49" s="160"/>
      <c r="T49" s="161" t="str">
        <f>IF(AND(R49="Preventivo",S49="Automático"),"50%",IF(AND(R49="Preventivo",S49="Manual"),"40%",IF(AND(R49="Detectivo",S49="Automático"),"40%",IF(AND(R49="Detectivo",S49="Manual"),"30%",IF(AND(R49="Correctivo",S49="Automático"),"35%",IF(AND(R49="Correctivo",S49="Manual"),"25%",""))))))</f>
        <v/>
      </c>
      <c r="U49" s="160"/>
      <c r="V49" s="160"/>
      <c r="W49" s="160"/>
      <c r="X49" s="155" t="str">
        <f>IFERROR(IF(Q49="Probabilidad",(I49-(+I49*T49)),IF(Q49="Impacto",I49,"")),"")</f>
        <v/>
      </c>
      <c r="Y49" s="162" t="str">
        <f>IFERROR(IF(X49="","",IF(X49&lt;=0.2,"Muy Baja",IF(X49&lt;=0.4,"Baja",IF(X49&lt;=0.6,"Media",IF(X49&lt;=0.8,"Alta","Muy Alta"))))),"")</f>
        <v/>
      </c>
      <c r="Z49" s="163" t="str">
        <f>+X49</f>
        <v/>
      </c>
      <c r="AA49" s="162" t="str">
        <f>IFERROR(IF(AB49="","",IF(AB49&lt;=0.2,"Leve",IF(AB49&lt;=0.4,"Menor",IF(AB49&lt;=0.6,"Moderado",IF(AB49&lt;=0.8,"Mayor","Catastrófico"))))),"")</f>
        <v/>
      </c>
      <c r="AB49" s="163" t="str">
        <f>IFERROR(IF(Q49="Impacto",(M49-(+M49*T49)),IF(Q49="Probabilidad",M49,"")),"")</f>
        <v/>
      </c>
      <c r="AC49" s="164"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5"/>
      <c r="AE49" s="113"/>
      <c r="AF49" s="113"/>
      <c r="AG49" s="115"/>
      <c r="AH49" s="115"/>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8" hidden="1" customHeight="1" x14ac:dyDescent="0.3">
      <c r="A50" s="352"/>
      <c r="B50" s="398"/>
      <c r="C50" s="398"/>
      <c r="D50" s="398"/>
      <c r="E50" s="401"/>
      <c r="F50" s="398"/>
      <c r="G50" s="404"/>
      <c r="H50" s="407"/>
      <c r="I50" s="410"/>
      <c r="J50" s="413"/>
      <c r="K50" s="410">
        <f>IF(NOT(ISERROR(MATCH(J50,_xlfn.ANCHORARRAY(E61),0))),I63&amp;"Por favor no seleccionar los criterios de impacto",J50)</f>
        <v>0</v>
      </c>
      <c r="L50" s="407"/>
      <c r="M50" s="410"/>
      <c r="N50" s="425"/>
      <c r="O50" s="104">
        <v>2</v>
      </c>
      <c r="P50" s="170"/>
      <c r="Q50" s="157" t="str">
        <f>IF(OR(R50="Preventivo",R50="Detectivo"),"Probabilidad",IF(R50="Correctivo","Impacto",""))</f>
        <v/>
      </c>
      <c r="R50" s="160"/>
      <c r="S50" s="160"/>
      <c r="T50" s="161" t="str">
        <f t="shared" ref="T50:T54" si="45">IF(AND(R50="Preventivo",S50="Automático"),"50%",IF(AND(R50="Preventivo",S50="Manual"),"40%",IF(AND(R50="Detectivo",S50="Automático"),"40%",IF(AND(R50="Detectivo",S50="Manual"),"30%",IF(AND(R50="Correctivo",S50="Automático"),"35%",IF(AND(R50="Correctivo",S50="Manual"),"25%",""))))))</f>
        <v/>
      </c>
      <c r="U50" s="160"/>
      <c r="V50" s="160"/>
      <c r="W50" s="160"/>
      <c r="X50" s="155" t="str">
        <f>IFERROR(IF(AND(Q49="Probabilidad",Q50="Probabilidad"),(Z49-(+Z49*T50)),IF(Q50="Probabilidad",(I49-(+I49*T50)),IF(Q50="Impacto",Z49,""))),"")</f>
        <v/>
      </c>
      <c r="Y50" s="162" t="str">
        <f t="shared" si="1"/>
        <v/>
      </c>
      <c r="Z50" s="163" t="str">
        <f t="shared" ref="Z50:Z54" si="46">+X50</f>
        <v/>
      </c>
      <c r="AA50" s="162" t="str">
        <f t="shared" si="3"/>
        <v/>
      </c>
      <c r="AB50" s="163" t="str">
        <f>IFERROR(IF(AND(Q49="Impacto",Q50="Impacto"),(AB49-(+AB49*T50)),IF(Q50="Impacto",(M49-(+M49*T50)),IF(Q50="Probabilidad",AB49,""))),"")</f>
        <v/>
      </c>
      <c r="AC50" s="164" t="str">
        <f t="shared" ref="AC50:AC51" si="47">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5"/>
      <c r="AE50" s="113"/>
      <c r="AF50" s="114"/>
      <c r="AG50" s="115"/>
      <c r="AH50" s="115"/>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 hidden="1" customHeight="1" x14ac:dyDescent="0.3">
      <c r="A51" s="352"/>
      <c r="B51" s="398"/>
      <c r="C51" s="398"/>
      <c r="D51" s="398"/>
      <c r="E51" s="401"/>
      <c r="F51" s="398"/>
      <c r="G51" s="404"/>
      <c r="H51" s="407"/>
      <c r="I51" s="410"/>
      <c r="J51" s="413"/>
      <c r="K51" s="410">
        <f>IF(NOT(ISERROR(MATCH(J51,_xlfn.ANCHORARRAY(E62),0))),I64&amp;"Por favor no seleccionar los criterios de impacto",J51)</f>
        <v>0</v>
      </c>
      <c r="L51" s="407"/>
      <c r="M51" s="410"/>
      <c r="N51" s="425"/>
      <c r="O51" s="104">
        <v>3</v>
      </c>
      <c r="P51" s="171"/>
      <c r="Q51" s="105" t="str">
        <f>IF(OR(R51="Preventivo",R51="Detectivo"),"Probabilidad",IF(R51="Correctivo","Impacto",""))</f>
        <v/>
      </c>
      <c r="R51" s="106"/>
      <c r="S51" s="106"/>
      <c r="T51" s="107" t="str">
        <f t="shared" si="45"/>
        <v/>
      </c>
      <c r="U51" s="106"/>
      <c r="V51" s="106"/>
      <c r="W51" s="106"/>
      <c r="X51" s="108" t="str">
        <f>IFERROR(IF(AND(Q50="Probabilidad",Q51="Probabilidad"),(Z50-(+Z50*T51)),IF(AND(Q50="Impacto",Q51="Probabilidad"),(Z49-(+Z49*T51)),IF(Q51="Impacto",Z50,""))),"")</f>
        <v/>
      </c>
      <c r="Y51" s="109" t="str">
        <f t="shared" si="1"/>
        <v/>
      </c>
      <c r="Z51" s="110" t="str">
        <f t="shared" si="46"/>
        <v/>
      </c>
      <c r="AA51" s="109" t="str">
        <f t="shared" si="3"/>
        <v/>
      </c>
      <c r="AB51" s="110" t="str">
        <f>IFERROR(IF(AND(Q50="Impacto",Q51="Impacto"),(AB50-(+AB50*T51)),IF(AND(Q50="Probabilidad",Q51="Impacto"),(AB49-(+AB49*T51)),IF(Q51="Probabilidad",AB50,""))),"")</f>
        <v/>
      </c>
      <c r="AC51" s="111" t="str">
        <f t="shared" si="47"/>
        <v/>
      </c>
      <c r="AD51" s="112"/>
      <c r="AE51" s="113"/>
      <c r="AF51" s="114"/>
      <c r="AG51" s="115"/>
      <c r="AH51" s="115"/>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hidden="1" customHeight="1" x14ac:dyDescent="0.3">
      <c r="A52" s="352"/>
      <c r="B52" s="398"/>
      <c r="C52" s="398"/>
      <c r="D52" s="398"/>
      <c r="E52" s="401"/>
      <c r="F52" s="398"/>
      <c r="G52" s="404"/>
      <c r="H52" s="407"/>
      <c r="I52" s="410"/>
      <c r="J52" s="413"/>
      <c r="K52" s="410">
        <f>IF(NOT(ISERROR(MATCH(J52,_xlfn.ANCHORARRAY(E63),0))),I65&amp;"Por favor no seleccionar los criterios de impacto",J52)</f>
        <v>0</v>
      </c>
      <c r="L52" s="407"/>
      <c r="M52" s="410"/>
      <c r="N52" s="425"/>
      <c r="O52" s="104">
        <v>4</v>
      </c>
      <c r="P52" s="170"/>
      <c r="Q52" s="105" t="str">
        <f t="shared" ref="Q52:Q54" si="48">IF(OR(R52="Preventivo",R52="Detectivo"),"Probabilidad",IF(R52="Correctivo","Impacto",""))</f>
        <v/>
      </c>
      <c r="R52" s="106"/>
      <c r="S52" s="106"/>
      <c r="T52" s="107" t="str">
        <f t="shared" si="45"/>
        <v/>
      </c>
      <c r="U52" s="106"/>
      <c r="V52" s="106"/>
      <c r="W52" s="106"/>
      <c r="X52" s="108" t="str">
        <f t="shared" ref="X52:X54" si="49">IFERROR(IF(AND(Q51="Probabilidad",Q52="Probabilidad"),(Z51-(+Z51*T52)),IF(AND(Q51="Impacto",Q52="Probabilidad"),(Z50-(+Z50*T52)),IF(Q52="Impacto",Z51,""))),"")</f>
        <v/>
      </c>
      <c r="Y52" s="109" t="str">
        <f t="shared" si="1"/>
        <v/>
      </c>
      <c r="Z52" s="110" t="str">
        <f t="shared" si="46"/>
        <v/>
      </c>
      <c r="AA52" s="109" t="str">
        <f t="shared" si="3"/>
        <v/>
      </c>
      <c r="AB52" s="110" t="str">
        <f t="shared" ref="AB52:AB54" si="50">IFERROR(IF(AND(Q51="Impacto",Q52="Impacto"),(AB51-(+AB51*T52)),IF(AND(Q51="Probabilidad",Q52="Impacto"),(AB50-(+AB50*T52)),IF(Q52="Probabilidad",AB51,""))),"")</f>
        <v/>
      </c>
      <c r="AC52" s="11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2"/>
      <c r="AE52" s="113"/>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hidden="1" customHeight="1" x14ac:dyDescent="0.3">
      <c r="A53" s="352"/>
      <c r="B53" s="398"/>
      <c r="C53" s="398"/>
      <c r="D53" s="398"/>
      <c r="E53" s="401"/>
      <c r="F53" s="398"/>
      <c r="G53" s="404"/>
      <c r="H53" s="407"/>
      <c r="I53" s="410"/>
      <c r="J53" s="413"/>
      <c r="K53" s="410">
        <f>IF(NOT(ISERROR(MATCH(J53,_xlfn.ANCHORARRAY(E64),0))),I66&amp;"Por favor no seleccionar los criterios de impacto",J53)</f>
        <v>0</v>
      </c>
      <c r="L53" s="407"/>
      <c r="M53" s="410"/>
      <c r="N53" s="425"/>
      <c r="O53" s="104">
        <v>5</v>
      </c>
      <c r="P53" s="170"/>
      <c r="Q53" s="105" t="str">
        <f t="shared" si="48"/>
        <v/>
      </c>
      <c r="R53" s="106"/>
      <c r="S53" s="106"/>
      <c r="T53" s="107" t="str">
        <f t="shared" si="45"/>
        <v/>
      </c>
      <c r="U53" s="106"/>
      <c r="V53" s="106"/>
      <c r="W53" s="106"/>
      <c r="X53" s="108" t="str">
        <f t="shared" si="49"/>
        <v/>
      </c>
      <c r="Y53" s="109" t="str">
        <f t="shared" si="1"/>
        <v/>
      </c>
      <c r="Z53" s="110" t="str">
        <f t="shared" si="46"/>
        <v/>
      </c>
      <c r="AA53" s="109" t="str">
        <f t="shared" si="3"/>
        <v/>
      </c>
      <c r="AB53" s="110" t="str">
        <f t="shared" si="50"/>
        <v/>
      </c>
      <c r="AC53" s="111" t="str">
        <f t="shared" ref="AC53:AC54" si="5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13"/>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hidden="1" customHeight="1" x14ac:dyDescent="0.3">
      <c r="A54" s="353"/>
      <c r="B54" s="399"/>
      <c r="C54" s="399"/>
      <c r="D54" s="399"/>
      <c r="E54" s="402"/>
      <c r="F54" s="399"/>
      <c r="G54" s="405"/>
      <c r="H54" s="408"/>
      <c r="I54" s="411"/>
      <c r="J54" s="414"/>
      <c r="K54" s="411">
        <f>IF(NOT(ISERROR(MATCH(J54,_xlfn.ANCHORARRAY(E65),0))),I67&amp;"Por favor no seleccionar los criterios de impacto",J54)</f>
        <v>0</v>
      </c>
      <c r="L54" s="408"/>
      <c r="M54" s="411"/>
      <c r="N54" s="426"/>
      <c r="O54" s="104">
        <v>6</v>
      </c>
      <c r="P54" s="170"/>
      <c r="Q54" s="105" t="str">
        <f t="shared" si="48"/>
        <v/>
      </c>
      <c r="R54" s="106"/>
      <c r="S54" s="106"/>
      <c r="T54" s="107" t="str">
        <f t="shared" si="45"/>
        <v/>
      </c>
      <c r="U54" s="106"/>
      <c r="V54" s="106"/>
      <c r="W54" s="106"/>
      <c r="X54" s="108" t="str">
        <f t="shared" si="49"/>
        <v/>
      </c>
      <c r="Y54" s="109" t="str">
        <f t="shared" si="1"/>
        <v/>
      </c>
      <c r="Z54" s="110" t="str">
        <f t="shared" si="46"/>
        <v/>
      </c>
      <c r="AA54" s="109" t="str">
        <f t="shared" si="3"/>
        <v/>
      </c>
      <c r="AB54" s="110" t="str">
        <f t="shared" si="50"/>
        <v/>
      </c>
      <c r="AC54" s="111" t="str">
        <f t="shared" si="51"/>
        <v/>
      </c>
      <c r="AD54" s="112"/>
      <c r="AE54" s="113"/>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hidden="1" customHeight="1" x14ac:dyDescent="0.3">
      <c r="A55" s="351">
        <v>8</v>
      </c>
      <c r="B55" s="397"/>
      <c r="C55" s="397"/>
      <c r="D55" s="397"/>
      <c r="E55" s="400"/>
      <c r="F55" s="397"/>
      <c r="G55" s="403"/>
      <c r="H55" s="406" t="str">
        <f>IF(G55&lt;=0,"",IF(G55&lt;=2,"Muy Baja",IF(G55&lt;=24,"Baja",IF(G55&lt;=500,"Media",IF(G55&lt;=5000,"Alta","Muy Alta")))))</f>
        <v/>
      </c>
      <c r="I55" s="409" t="str">
        <f>IF(H55="","",IF(H55="Muy Baja",0.2,IF(H55="Baja",0.4,IF(H55="Media",0.6,IF(H55="Alta",0.8,IF(H55="Muy Alta",1,))))))</f>
        <v/>
      </c>
      <c r="J55" s="412"/>
      <c r="K55" s="409">
        <f>IF(NOT(ISERROR(MATCH(J55,'Tabla Impacto'!$B$221:$B$223,0))),'Tabla Impacto'!$F$223&amp;"Por favor no seleccionar los criterios de impacto(Afectación Económica o presupuestal y Pérdida Reputacional)",J55)</f>
        <v>0</v>
      </c>
      <c r="L55" s="406" t="str">
        <f>IF(OR(K55='Tabla Impacto'!$C$11,K55='Tabla Impacto'!$D$11),"Leve",IF(OR(K55='Tabla Impacto'!$C$12,K55='Tabla Impacto'!$D$12),"Menor",IF(OR(K55='Tabla Impacto'!$C$13,K55='Tabla Impacto'!$D$13),"Moderado",IF(OR(K55='Tabla Impacto'!$C$14,K55='Tabla Impacto'!$D$14),"Mayor",IF(OR(K55='Tabla Impacto'!$C$15,K55='Tabla Impacto'!$D$15),"Catastrófico","")))))</f>
        <v/>
      </c>
      <c r="M55" s="409" t="str">
        <f>IF(L55="","",IF(L55="Leve",0.2,IF(L55="Menor",0.4,IF(L55="Moderado",0.6,IF(L55="Mayor",0.8,IF(L55="Catastrófico",1,))))))</f>
        <v/>
      </c>
      <c r="N55" s="424"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04">
        <v>1</v>
      </c>
      <c r="P55" s="170"/>
      <c r="Q55" s="157"/>
      <c r="R55" s="160"/>
      <c r="S55" s="160"/>
      <c r="T55" s="161" t="str">
        <f>IF(AND(R55="Preventivo",S55="Automático"),"50%",IF(AND(R55="Preventivo",S55="Manual"),"40%",IF(AND(R55="Detectivo",S55="Automático"),"40%",IF(AND(R55="Detectivo",S55="Manual"),"30%",IF(AND(R55="Correctivo",S55="Automático"),"35%",IF(AND(R55="Correctivo",S55="Manual"),"25%",""))))))</f>
        <v/>
      </c>
      <c r="U55" s="160"/>
      <c r="V55" s="160"/>
      <c r="W55" s="160"/>
      <c r="X55" s="155" t="str">
        <f>IFERROR(IF(Q55="Probabilidad",(I55-(+I55*T55)),IF(Q55="Impacto",I55,"")),"")</f>
        <v/>
      </c>
      <c r="Y55" s="162" t="str">
        <f>IFERROR(IF(X55="","",IF(X55&lt;=0.2,"Muy Baja",IF(X55&lt;=0.4,"Baja",IF(X55&lt;=0.6,"Media",IF(X55&lt;=0.8,"Alta","Muy Alta"))))),"")</f>
        <v/>
      </c>
      <c r="Z55" s="163" t="str">
        <f>+X55</f>
        <v/>
      </c>
      <c r="AA55" s="162" t="str">
        <f>IFERROR(IF(AB55="","",IF(AB55&lt;=0.2,"Leve",IF(AB55&lt;=0.4,"Menor",IF(AB55&lt;=0.6,"Moderado",IF(AB55&lt;=0.8,"Mayor","Catastrófico"))))),"")</f>
        <v/>
      </c>
      <c r="AB55" s="163" t="str">
        <f>IFERROR(IF(Q55="Impacto",(M55-(+M55*T55)),IF(Q55="Probabilidad",M55,"")),"")</f>
        <v/>
      </c>
      <c r="AC55" s="164"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5"/>
      <c r="AE55" s="113"/>
      <c r="AF55" s="113"/>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8" hidden="1" customHeight="1" x14ac:dyDescent="0.3">
      <c r="A56" s="352"/>
      <c r="B56" s="398"/>
      <c r="C56" s="398"/>
      <c r="D56" s="398"/>
      <c r="E56" s="401"/>
      <c r="F56" s="398"/>
      <c r="G56" s="404"/>
      <c r="H56" s="407"/>
      <c r="I56" s="410"/>
      <c r="J56" s="413"/>
      <c r="K56" s="410">
        <f>IF(NOT(ISERROR(MATCH(J56,_xlfn.ANCHORARRAY(E67),0))),I69&amp;"Por favor no seleccionar los criterios de impacto",J56)</f>
        <v>0</v>
      </c>
      <c r="L56" s="407"/>
      <c r="M56" s="410"/>
      <c r="N56" s="425"/>
      <c r="O56" s="104">
        <v>2</v>
      </c>
      <c r="P56" s="170"/>
      <c r="Q56" s="105" t="str">
        <f>IF(OR(R56="Preventivo",R56="Detectivo"),"Probabilidad",IF(R56="Correctivo","Impacto",""))</f>
        <v/>
      </c>
      <c r="R56" s="106"/>
      <c r="S56" s="106"/>
      <c r="T56" s="107" t="str">
        <f t="shared" ref="T56:T60" si="52">IF(AND(R56="Preventivo",S56="Automático"),"50%",IF(AND(R56="Preventivo",S56="Manual"),"40%",IF(AND(R56="Detectivo",S56="Automático"),"40%",IF(AND(R56="Detectivo",S56="Manual"),"30%",IF(AND(R56="Correctivo",S56="Automático"),"35%",IF(AND(R56="Correctivo",S56="Manual"),"25%",""))))))</f>
        <v/>
      </c>
      <c r="U56" s="106"/>
      <c r="V56" s="106"/>
      <c r="W56" s="106"/>
      <c r="X56" s="108" t="str">
        <f>IFERROR(IF(AND(Q55="Probabilidad",Q56="Probabilidad"),(Z55-(+Z55*T56)),IF(Q56="Probabilidad",(I55-(+I55*T56)),IF(Q56="Impacto",Z55,""))),"")</f>
        <v/>
      </c>
      <c r="Y56" s="109" t="str">
        <f t="shared" si="1"/>
        <v/>
      </c>
      <c r="Z56" s="110" t="str">
        <f t="shared" ref="Z56:Z60" si="53">+X56</f>
        <v/>
      </c>
      <c r="AA56" s="109" t="str">
        <f t="shared" si="3"/>
        <v/>
      </c>
      <c r="AB56" s="110" t="str">
        <f>IFERROR(IF(AND(Q55="Impacto",Q56="Impacto"),(AB55-(+AB55*T56)),IF(Q56="Impacto",(M55-(+M55*T56)),IF(Q56="Probabilidad",AB55,""))),"")</f>
        <v/>
      </c>
      <c r="AC56" s="111" t="str">
        <f t="shared" ref="AC56:AC57" si="54">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2"/>
      <c r="AE56" s="113"/>
      <c r="AF56" s="114"/>
      <c r="AG56" s="115"/>
      <c r="AH56" s="115"/>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8" hidden="1" customHeight="1" x14ac:dyDescent="0.3">
      <c r="A57" s="352"/>
      <c r="B57" s="398"/>
      <c r="C57" s="398"/>
      <c r="D57" s="398"/>
      <c r="E57" s="401"/>
      <c r="F57" s="398"/>
      <c r="G57" s="404"/>
      <c r="H57" s="407"/>
      <c r="I57" s="410"/>
      <c r="J57" s="413"/>
      <c r="K57" s="410">
        <f>IF(NOT(ISERROR(MATCH(J57,_xlfn.ANCHORARRAY(E68),0))),I70&amp;"Por favor no seleccionar los criterios de impacto",J57)</f>
        <v>0</v>
      </c>
      <c r="L57" s="407"/>
      <c r="M57" s="410"/>
      <c r="N57" s="425"/>
      <c r="O57" s="104">
        <v>3</v>
      </c>
      <c r="P57" s="171"/>
      <c r="Q57" s="105" t="str">
        <f>IF(OR(R57="Preventivo",R57="Detectivo"),"Probabilidad",IF(R57="Correctivo","Impacto",""))</f>
        <v/>
      </c>
      <c r="R57" s="106"/>
      <c r="S57" s="106"/>
      <c r="T57" s="107" t="str">
        <f t="shared" si="52"/>
        <v/>
      </c>
      <c r="U57" s="106"/>
      <c r="V57" s="106"/>
      <c r="W57" s="106"/>
      <c r="X57" s="108" t="str">
        <f>IFERROR(IF(AND(Q56="Probabilidad",Q57="Probabilidad"),(Z56-(+Z56*T57)),IF(AND(Q56="Impacto",Q57="Probabilidad"),(Z55-(+Z55*T57)),IF(Q57="Impacto",Z56,""))),"")</f>
        <v/>
      </c>
      <c r="Y57" s="109" t="str">
        <f t="shared" si="1"/>
        <v/>
      </c>
      <c r="Z57" s="110" t="str">
        <f t="shared" si="53"/>
        <v/>
      </c>
      <c r="AA57" s="109" t="str">
        <f t="shared" si="3"/>
        <v/>
      </c>
      <c r="AB57" s="110" t="str">
        <f>IFERROR(IF(AND(Q56="Impacto",Q57="Impacto"),(AB56-(+AB56*T57)),IF(AND(Q56="Probabilidad",Q57="Impacto"),(AB55-(+AB55*T57)),IF(Q57="Probabilidad",AB56,""))),"")</f>
        <v/>
      </c>
      <c r="AC57" s="111" t="str">
        <f t="shared" si="54"/>
        <v/>
      </c>
      <c r="AD57" s="112"/>
      <c r="AE57" s="113"/>
      <c r="AF57" s="114"/>
      <c r="AG57" s="115"/>
      <c r="AH57" s="115"/>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8" hidden="1" customHeight="1" x14ac:dyDescent="0.3">
      <c r="A58" s="352"/>
      <c r="B58" s="398"/>
      <c r="C58" s="398"/>
      <c r="D58" s="398"/>
      <c r="E58" s="401"/>
      <c r="F58" s="398"/>
      <c r="G58" s="404"/>
      <c r="H58" s="407"/>
      <c r="I58" s="410"/>
      <c r="J58" s="413"/>
      <c r="K58" s="410">
        <f>IF(NOT(ISERROR(MATCH(J58,_xlfn.ANCHORARRAY(E69),0))),I71&amp;"Por favor no seleccionar los criterios de impacto",J58)</f>
        <v>0</v>
      </c>
      <c r="L58" s="407"/>
      <c r="M58" s="410"/>
      <c r="N58" s="425"/>
      <c r="O58" s="104">
        <v>4</v>
      </c>
      <c r="P58" s="170"/>
      <c r="Q58" s="105" t="str">
        <f t="shared" ref="Q58:Q60" si="55">IF(OR(R58="Preventivo",R58="Detectivo"),"Probabilidad",IF(R58="Correctivo","Impacto",""))</f>
        <v/>
      </c>
      <c r="R58" s="106"/>
      <c r="S58" s="106"/>
      <c r="T58" s="107" t="str">
        <f t="shared" si="52"/>
        <v/>
      </c>
      <c r="U58" s="106"/>
      <c r="V58" s="106"/>
      <c r="W58" s="106"/>
      <c r="X58" s="108" t="str">
        <f t="shared" ref="X58:X60" si="56">IFERROR(IF(AND(Q57="Probabilidad",Q58="Probabilidad"),(Z57-(+Z57*T58)),IF(AND(Q57="Impacto",Q58="Probabilidad"),(Z56-(+Z56*T58)),IF(Q58="Impacto",Z57,""))),"")</f>
        <v/>
      </c>
      <c r="Y58" s="109" t="str">
        <f t="shared" si="1"/>
        <v/>
      </c>
      <c r="Z58" s="110" t="str">
        <f t="shared" si="53"/>
        <v/>
      </c>
      <c r="AA58" s="109" t="str">
        <f t="shared" si="3"/>
        <v/>
      </c>
      <c r="AB58" s="110" t="str">
        <f t="shared" ref="AB58:AB60" si="57">IFERROR(IF(AND(Q57="Impacto",Q58="Impacto"),(AB57-(+AB57*T58)),IF(AND(Q57="Probabilidad",Q58="Impacto"),(AB56-(+AB56*T58)),IF(Q58="Probabilidad",AB57,""))),"")</f>
        <v/>
      </c>
      <c r="AC58" s="11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2"/>
      <c r="AE58" s="113"/>
      <c r="AF58" s="114"/>
      <c r="AG58" s="115"/>
      <c r="AH58" s="115"/>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 hidden="1" customHeight="1" x14ac:dyDescent="0.3">
      <c r="A59" s="352"/>
      <c r="B59" s="398"/>
      <c r="C59" s="398"/>
      <c r="D59" s="398"/>
      <c r="E59" s="401"/>
      <c r="F59" s="398"/>
      <c r="G59" s="404"/>
      <c r="H59" s="407"/>
      <c r="I59" s="410"/>
      <c r="J59" s="413"/>
      <c r="K59" s="410">
        <f>IF(NOT(ISERROR(MATCH(J59,_xlfn.ANCHORARRAY(E70),0))),I72&amp;"Por favor no seleccionar los criterios de impacto",J59)</f>
        <v>0</v>
      </c>
      <c r="L59" s="407"/>
      <c r="M59" s="410"/>
      <c r="N59" s="425"/>
      <c r="O59" s="104">
        <v>5</v>
      </c>
      <c r="P59" s="170"/>
      <c r="Q59" s="105" t="str">
        <f t="shared" si="55"/>
        <v/>
      </c>
      <c r="R59" s="106"/>
      <c r="S59" s="106"/>
      <c r="T59" s="107" t="str">
        <f t="shared" si="52"/>
        <v/>
      </c>
      <c r="U59" s="106"/>
      <c r="V59" s="106"/>
      <c r="W59" s="106"/>
      <c r="X59" s="108" t="str">
        <f t="shared" si="56"/>
        <v/>
      </c>
      <c r="Y59" s="109" t="str">
        <f t="shared" si="1"/>
        <v/>
      </c>
      <c r="Z59" s="110" t="str">
        <f t="shared" si="53"/>
        <v/>
      </c>
      <c r="AA59" s="109" t="str">
        <f t="shared" si="3"/>
        <v/>
      </c>
      <c r="AB59" s="110" t="str">
        <f t="shared" si="57"/>
        <v/>
      </c>
      <c r="AC59" s="111" t="str">
        <f t="shared" ref="AC59:AC60" si="58">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2"/>
      <c r="AE59" s="113"/>
      <c r="AF59" s="114"/>
      <c r="AG59" s="115"/>
      <c r="AH59" s="115"/>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 hidden="1" customHeight="1" x14ac:dyDescent="0.3">
      <c r="A60" s="353"/>
      <c r="B60" s="399"/>
      <c r="C60" s="399"/>
      <c r="D60" s="399"/>
      <c r="E60" s="402"/>
      <c r="F60" s="399"/>
      <c r="G60" s="405"/>
      <c r="H60" s="408"/>
      <c r="I60" s="411"/>
      <c r="J60" s="414"/>
      <c r="K60" s="411">
        <f>IF(NOT(ISERROR(MATCH(J60,_xlfn.ANCHORARRAY(E71),0))),I73&amp;"Por favor no seleccionar los criterios de impacto",J60)</f>
        <v>0</v>
      </c>
      <c r="L60" s="408"/>
      <c r="M60" s="411"/>
      <c r="N60" s="426"/>
      <c r="O60" s="104">
        <v>6</v>
      </c>
      <c r="P60" s="170"/>
      <c r="Q60" s="105" t="str">
        <f t="shared" si="55"/>
        <v/>
      </c>
      <c r="R60" s="106"/>
      <c r="S60" s="106"/>
      <c r="T60" s="107" t="str">
        <f t="shared" si="52"/>
        <v/>
      </c>
      <c r="U60" s="106"/>
      <c r="V60" s="106"/>
      <c r="W60" s="106"/>
      <c r="X60" s="108" t="str">
        <f t="shared" si="56"/>
        <v/>
      </c>
      <c r="Y60" s="109" t="str">
        <f t="shared" si="1"/>
        <v/>
      </c>
      <c r="Z60" s="110" t="str">
        <f t="shared" si="53"/>
        <v/>
      </c>
      <c r="AA60" s="109" t="str">
        <f t="shared" si="3"/>
        <v/>
      </c>
      <c r="AB60" s="110" t="str">
        <f t="shared" si="57"/>
        <v/>
      </c>
      <c r="AC60" s="111" t="str">
        <f t="shared" si="58"/>
        <v/>
      </c>
      <c r="AD60" s="112"/>
      <c r="AE60" s="113"/>
      <c r="AF60" s="114"/>
      <c r="AG60" s="115"/>
      <c r="AH60" s="115"/>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hidden="1" customHeight="1" x14ac:dyDescent="0.3">
      <c r="A61" s="351">
        <v>9</v>
      </c>
      <c r="B61" s="397"/>
      <c r="C61" s="397"/>
      <c r="D61" s="397"/>
      <c r="E61" s="400"/>
      <c r="F61" s="397"/>
      <c r="G61" s="403"/>
      <c r="H61" s="406" t="str">
        <f>IF(G61&lt;=0,"",IF(G61&lt;=2,"Muy Baja",IF(G61&lt;=24,"Baja",IF(G61&lt;=500,"Media",IF(G61&lt;=5000,"Alta","Muy Alta")))))</f>
        <v/>
      </c>
      <c r="I61" s="409" t="str">
        <f>IF(H61="","",IF(H61="Muy Baja",0.2,IF(H61="Baja",0.4,IF(H61="Media",0.6,IF(H61="Alta",0.8,IF(H61="Muy Alta",1,))))))</f>
        <v/>
      </c>
      <c r="J61" s="412"/>
      <c r="K61" s="409">
        <f>IF(NOT(ISERROR(MATCH(J61,'Tabla Impacto'!$B$221:$B$223,0))),'Tabla Impacto'!$F$223&amp;"Por favor no seleccionar los criterios de impacto(Afectación Económica o presupuestal y Pérdida Reputacional)",J61)</f>
        <v>0</v>
      </c>
      <c r="L61" s="406" t="str">
        <f>IF(OR(K61='Tabla Impacto'!$C$11,K61='Tabla Impacto'!$D$11),"Leve",IF(OR(K61='Tabla Impacto'!$C$12,K61='Tabla Impacto'!$D$12),"Menor",IF(OR(K61='Tabla Impacto'!$C$13,K61='Tabla Impacto'!$D$13),"Moderado",IF(OR(K61='Tabla Impacto'!$C$14,K61='Tabla Impacto'!$D$14),"Mayor",IF(OR(K61='Tabla Impacto'!$C$15,K61='Tabla Impacto'!$D$15),"Catastrófico","")))))</f>
        <v/>
      </c>
      <c r="M61" s="409" t="str">
        <f>IF(L61="","",IF(L61="Leve",0.2,IF(L61="Menor",0.4,IF(L61="Moderado",0.6,IF(L61="Mayor",0.8,IF(L61="Catastrófico",1,))))))</f>
        <v/>
      </c>
      <c r="N61" s="424"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04">
        <v>1</v>
      </c>
      <c r="P61" s="170"/>
      <c r="Q61" s="157"/>
      <c r="R61" s="160"/>
      <c r="S61" s="160"/>
      <c r="T61" s="161" t="str">
        <f>IF(AND(R61="Preventivo",S61="Automático"),"50%",IF(AND(R61="Preventivo",S61="Manual"),"40%",IF(AND(R61="Detectivo",S61="Automático"),"40%",IF(AND(R61="Detectivo",S61="Manual"),"30%",IF(AND(R61="Correctivo",S61="Automático"),"35%",IF(AND(R61="Correctivo",S61="Manual"),"25%",""))))))</f>
        <v/>
      </c>
      <c r="U61" s="160"/>
      <c r="V61" s="160"/>
      <c r="W61" s="160"/>
      <c r="X61" s="155" t="str">
        <f>IFERROR(IF(Q61="Probabilidad",(I61-(+I61*T61)),IF(Q61="Impacto",I61,"")),"")</f>
        <v/>
      </c>
      <c r="Y61" s="162" t="str">
        <f>IFERROR(IF(X61="","",IF(X61&lt;=0.2,"Muy Baja",IF(X61&lt;=0.4,"Baja",IF(X61&lt;=0.6,"Media",IF(X61&lt;=0.8,"Alta","Muy Alta"))))),"")</f>
        <v/>
      </c>
      <c r="Z61" s="163" t="str">
        <f>+X61</f>
        <v/>
      </c>
      <c r="AA61" s="162" t="str">
        <f>IFERROR(IF(AB61="","",IF(AB61&lt;=0.2,"Leve",IF(AB61&lt;=0.4,"Menor",IF(AB61&lt;=0.6,"Moderado",IF(AB61&lt;=0.8,"Mayor","Catastrófico"))))),"")</f>
        <v/>
      </c>
      <c r="AB61" s="163" t="str">
        <f>IFERROR(IF(Q61="Impacto",(M61-(+M61*T61)),IF(Q61="Probabilidad",M61,"")),"")</f>
        <v/>
      </c>
      <c r="AC61" s="164"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65"/>
      <c r="AE61" s="113"/>
      <c r="AF61" s="113"/>
      <c r="AG61" s="115"/>
      <c r="AH61" s="11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hidden="1" customHeight="1" x14ac:dyDescent="0.3">
      <c r="A62" s="352"/>
      <c r="B62" s="398"/>
      <c r="C62" s="398"/>
      <c r="D62" s="398"/>
      <c r="E62" s="401"/>
      <c r="F62" s="398"/>
      <c r="G62" s="404"/>
      <c r="H62" s="407"/>
      <c r="I62" s="410"/>
      <c r="J62" s="413"/>
      <c r="K62" s="410">
        <f>IF(NOT(ISERROR(MATCH(J62,_xlfn.ANCHORARRAY(E73),0))),I75&amp;"Por favor no seleccionar los criterios de impacto",J62)</f>
        <v>0</v>
      </c>
      <c r="L62" s="407"/>
      <c r="M62" s="410"/>
      <c r="N62" s="425"/>
      <c r="O62" s="104">
        <v>2</v>
      </c>
      <c r="P62" s="170"/>
      <c r="Q62" s="105" t="str">
        <f>IF(OR(R62="Preventivo",R62="Detectivo"),"Probabilidad",IF(R62="Correctivo","Impacto",""))</f>
        <v/>
      </c>
      <c r="R62" s="106"/>
      <c r="S62" s="106"/>
      <c r="T62" s="107" t="str">
        <f t="shared" ref="T62:T66" si="59">IF(AND(R62="Preventivo",S62="Automático"),"50%",IF(AND(R62="Preventivo",S62="Manual"),"40%",IF(AND(R62="Detectivo",S62="Automático"),"40%",IF(AND(R62="Detectivo",S62="Manual"),"30%",IF(AND(R62="Correctivo",S62="Automático"),"35%",IF(AND(R62="Correctivo",S62="Manual"),"25%",""))))))</f>
        <v/>
      </c>
      <c r="U62" s="106"/>
      <c r="V62" s="106"/>
      <c r="W62" s="106"/>
      <c r="X62" s="108" t="str">
        <f>IFERROR(IF(AND(Q61="Probabilidad",Q62="Probabilidad"),(Z61-(+Z61*T62)),IF(Q62="Probabilidad",(I61-(+I61*T62)),IF(Q62="Impacto",Z61,""))),"")</f>
        <v/>
      </c>
      <c r="Y62" s="109" t="str">
        <f t="shared" si="1"/>
        <v/>
      </c>
      <c r="Z62" s="110" t="str">
        <f t="shared" ref="Z62:Z66" si="60">+X62</f>
        <v/>
      </c>
      <c r="AA62" s="109" t="str">
        <f t="shared" si="3"/>
        <v/>
      </c>
      <c r="AB62" s="110" t="str">
        <f>IFERROR(IF(AND(Q61="Impacto",Q62="Impacto"),(AB61-(+AB61*T62)),IF(Q62="Impacto",(M61-(+M61*T62)),IF(Q62="Probabilidad",AB61,""))),"")</f>
        <v/>
      </c>
      <c r="AC62" s="111" t="str">
        <f t="shared" ref="AC62:AC63" si="61">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13"/>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hidden="1" customHeight="1" x14ac:dyDescent="0.3">
      <c r="A63" s="352"/>
      <c r="B63" s="398"/>
      <c r="C63" s="398"/>
      <c r="D63" s="398"/>
      <c r="E63" s="401"/>
      <c r="F63" s="398"/>
      <c r="G63" s="404"/>
      <c r="H63" s="407"/>
      <c r="I63" s="410"/>
      <c r="J63" s="413"/>
      <c r="K63" s="410">
        <f>IF(NOT(ISERROR(MATCH(J63,_xlfn.ANCHORARRAY(E74),0))),I76&amp;"Por favor no seleccionar los criterios de impacto",J63)</f>
        <v>0</v>
      </c>
      <c r="L63" s="407"/>
      <c r="M63" s="410"/>
      <c r="N63" s="425"/>
      <c r="O63" s="104">
        <v>3</v>
      </c>
      <c r="P63" s="171"/>
      <c r="Q63" s="105" t="str">
        <f>IF(OR(R63="Preventivo",R63="Detectivo"),"Probabilidad",IF(R63="Correctivo","Impacto",""))</f>
        <v/>
      </c>
      <c r="R63" s="106"/>
      <c r="S63" s="106"/>
      <c r="T63" s="107" t="str">
        <f t="shared" si="59"/>
        <v/>
      </c>
      <c r="U63" s="106"/>
      <c r="V63" s="106"/>
      <c r="W63" s="106"/>
      <c r="X63" s="108" t="str">
        <f>IFERROR(IF(AND(Q62="Probabilidad",Q63="Probabilidad"),(Z62-(+Z62*T63)),IF(AND(Q62="Impacto",Q63="Probabilidad"),(Z61-(+Z61*T63)),IF(Q63="Impacto",Z62,""))),"")</f>
        <v/>
      </c>
      <c r="Y63" s="109" t="str">
        <f t="shared" si="1"/>
        <v/>
      </c>
      <c r="Z63" s="110" t="str">
        <f t="shared" si="60"/>
        <v/>
      </c>
      <c r="AA63" s="109" t="str">
        <f t="shared" si="3"/>
        <v/>
      </c>
      <c r="AB63" s="110" t="str">
        <f>IFERROR(IF(AND(Q62="Impacto",Q63="Impacto"),(AB62-(+AB62*T63)),IF(AND(Q62="Probabilidad",Q63="Impacto"),(AB61-(+AB61*T63)),IF(Q63="Probabilidad",AB62,""))),"")</f>
        <v/>
      </c>
      <c r="AC63" s="111" t="str">
        <f t="shared" si="61"/>
        <v/>
      </c>
      <c r="AD63" s="112"/>
      <c r="AE63" s="113"/>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8" hidden="1" customHeight="1" x14ac:dyDescent="0.3">
      <c r="A64" s="352"/>
      <c r="B64" s="398"/>
      <c r="C64" s="398"/>
      <c r="D64" s="398"/>
      <c r="E64" s="401"/>
      <c r="F64" s="398"/>
      <c r="G64" s="404"/>
      <c r="H64" s="407"/>
      <c r="I64" s="410"/>
      <c r="J64" s="413"/>
      <c r="K64" s="410">
        <f>IF(NOT(ISERROR(MATCH(J64,_xlfn.ANCHORARRAY(E75),0))),I77&amp;"Por favor no seleccionar los criterios de impacto",J64)</f>
        <v>0</v>
      </c>
      <c r="L64" s="407"/>
      <c r="M64" s="410"/>
      <c r="N64" s="425"/>
      <c r="O64" s="104">
        <v>4</v>
      </c>
      <c r="P64" s="170"/>
      <c r="Q64" s="105" t="str">
        <f t="shared" ref="Q64:Q66" si="62">IF(OR(R64="Preventivo",R64="Detectivo"),"Probabilidad",IF(R64="Correctivo","Impacto",""))</f>
        <v/>
      </c>
      <c r="R64" s="106"/>
      <c r="S64" s="106"/>
      <c r="T64" s="107" t="str">
        <f t="shared" si="59"/>
        <v/>
      </c>
      <c r="U64" s="106"/>
      <c r="V64" s="106"/>
      <c r="W64" s="106"/>
      <c r="X64" s="108" t="str">
        <f t="shared" ref="X64:X65" si="63">IFERROR(IF(AND(Q63="Probabilidad",Q64="Probabilidad"),(Z63-(+Z63*T64)),IF(AND(Q63="Impacto",Q64="Probabilidad"),(Z62-(+Z62*T64)),IF(Q64="Impacto",Z63,""))),"")</f>
        <v/>
      </c>
      <c r="Y64" s="109" t="str">
        <f t="shared" si="1"/>
        <v/>
      </c>
      <c r="Z64" s="110" t="str">
        <f t="shared" si="60"/>
        <v/>
      </c>
      <c r="AA64" s="109" t="str">
        <f t="shared" si="3"/>
        <v/>
      </c>
      <c r="AB64" s="110" t="str">
        <f t="shared" ref="AB64:AB65" si="64">IFERROR(IF(AND(Q63="Impacto",Q64="Impacto"),(AB63-(+AB63*T64)),IF(AND(Q63="Probabilidad",Q64="Impacto"),(AB62-(+AB62*T64)),IF(Q64="Probabilidad",AB63,""))),"")</f>
        <v/>
      </c>
      <c r="AC64" s="11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2"/>
      <c r="AE64" s="113"/>
      <c r="AF64" s="114"/>
      <c r="AG64" s="115"/>
      <c r="AH64" s="115"/>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18" hidden="1" customHeight="1" x14ac:dyDescent="0.3">
      <c r="A65" s="352"/>
      <c r="B65" s="398"/>
      <c r="C65" s="398"/>
      <c r="D65" s="398"/>
      <c r="E65" s="401"/>
      <c r="F65" s="398"/>
      <c r="G65" s="404"/>
      <c r="H65" s="407"/>
      <c r="I65" s="410"/>
      <c r="J65" s="413"/>
      <c r="K65" s="410">
        <f>IF(NOT(ISERROR(MATCH(J65,_xlfn.ANCHORARRAY(E76),0))),I78&amp;"Por favor no seleccionar los criterios de impacto",J65)</f>
        <v>0</v>
      </c>
      <c r="L65" s="407"/>
      <c r="M65" s="410"/>
      <c r="N65" s="425"/>
      <c r="O65" s="104">
        <v>5</v>
      </c>
      <c r="P65" s="170"/>
      <c r="Q65" s="105" t="str">
        <f t="shared" si="62"/>
        <v/>
      </c>
      <c r="R65" s="106"/>
      <c r="S65" s="106"/>
      <c r="T65" s="107" t="str">
        <f t="shared" si="59"/>
        <v/>
      </c>
      <c r="U65" s="106"/>
      <c r="V65" s="106"/>
      <c r="W65" s="106"/>
      <c r="X65" s="108" t="str">
        <f t="shared" si="63"/>
        <v/>
      </c>
      <c r="Y65" s="109" t="str">
        <f t="shared" si="1"/>
        <v/>
      </c>
      <c r="Z65" s="110" t="str">
        <f t="shared" si="60"/>
        <v/>
      </c>
      <c r="AA65" s="109" t="str">
        <f t="shared" si="3"/>
        <v/>
      </c>
      <c r="AB65" s="110" t="str">
        <f t="shared" si="64"/>
        <v/>
      </c>
      <c r="AC65" s="111" t="str">
        <f t="shared" ref="AC65:AC66" si="65">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2"/>
      <c r="AE65" s="113"/>
      <c r="AF65" s="114"/>
      <c r="AG65" s="115"/>
      <c r="AH65" s="115"/>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18" hidden="1" customHeight="1" x14ac:dyDescent="0.3">
      <c r="A66" s="353"/>
      <c r="B66" s="399"/>
      <c r="C66" s="399"/>
      <c r="D66" s="399"/>
      <c r="E66" s="402"/>
      <c r="F66" s="399"/>
      <c r="G66" s="405"/>
      <c r="H66" s="408"/>
      <c r="I66" s="411"/>
      <c r="J66" s="414"/>
      <c r="K66" s="411">
        <f>IF(NOT(ISERROR(MATCH(J66,_xlfn.ANCHORARRAY(E77),0))),I79&amp;"Por favor no seleccionar los criterios de impacto",J66)</f>
        <v>0</v>
      </c>
      <c r="L66" s="408"/>
      <c r="M66" s="411"/>
      <c r="N66" s="426"/>
      <c r="O66" s="104">
        <v>6</v>
      </c>
      <c r="P66" s="170"/>
      <c r="Q66" s="105" t="str">
        <f t="shared" si="62"/>
        <v/>
      </c>
      <c r="R66" s="106"/>
      <c r="S66" s="106"/>
      <c r="T66" s="107" t="str">
        <f t="shared" si="59"/>
        <v/>
      </c>
      <c r="U66" s="106"/>
      <c r="V66" s="106"/>
      <c r="W66" s="106"/>
      <c r="X66" s="108" t="str">
        <f>IFERROR(IF(AND(Q65="Probabilidad",Q66="Probabilidad"),(Z65-(+Z65*T66)),IF(AND(Q65="Impacto",Q66="Probabilidad"),(Z64-(+Z64*T66)),IF(Q66="Impacto",Z65,""))),"")</f>
        <v/>
      </c>
      <c r="Y66" s="109" t="str">
        <f t="shared" si="1"/>
        <v/>
      </c>
      <c r="Z66" s="110" t="str">
        <f t="shared" si="60"/>
        <v/>
      </c>
      <c r="AA66" s="109" t="str">
        <f t="shared" si="3"/>
        <v/>
      </c>
      <c r="AB66" s="110" t="str">
        <f>IFERROR(IF(AND(Q65="Impacto",Q66="Impacto"),(AB65-(+AB65*T66)),IF(AND(Q65="Probabilidad",Q66="Impacto"),(AB64-(+AB64*T66)),IF(Q66="Probabilidad",AB65,""))),"")</f>
        <v/>
      </c>
      <c r="AC66" s="111" t="str">
        <f t="shared" si="65"/>
        <v/>
      </c>
      <c r="AD66" s="112"/>
      <c r="AE66" s="113"/>
      <c r="AF66" s="114"/>
      <c r="AG66" s="115"/>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8" hidden="1" customHeight="1" x14ac:dyDescent="0.3">
      <c r="A67" s="351">
        <v>10</v>
      </c>
      <c r="B67" s="397"/>
      <c r="C67" s="397"/>
      <c r="D67" s="397"/>
      <c r="E67" s="400"/>
      <c r="F67" s="397"/>
      <c r="G67" s="403"/>
      <c r="H67" s="406" t="str">
        <f>IF(G67&lt;=0,"",IF(G67&lt;=2,"Muy Baja",IF(G67&lt;=24,"Baja",IF(G67&lt;=500,"Media",IF(G67&lt;=5000,"Alta","Muy Alta")))))</f>
        <v/>
      </c>
      <c r="I67" s="409" t="str">
        <f>IF(H67="","",IF(H67="Muy Baja",0.2,IF(H67="Baja",0.4,IF(H67="Media",0.6,IF(H67="Alta",0.8,IF(H67="Muy Alta",1,))))))</f>
        <v/>
      </c>
      <c r="J67" s="412"/>
      <c r="K67" s="409">
        <f>IF(NOT(ISERROR(MATCH(J67,'Tabla Impacto'!$B$221:$B$223,0))),'Tabla Impacto'!$F$223&amp;"Por favor no seleccionar los criterios de impacto(Afectación Económica o presupuestal y Pérdida Reputacional)",J67)</f>
        <v>0</v>
      </c>
      <c r="L67" s="406" t="str">
        <f>IF(OR(K67='Tabla Impacto'!$C$11,K67='Tabla Impacto'!$D$11),"Leve",IF(OR(K67='Tabla Impacto'!$C$12,K67='Tabla Impacto'!$D$12),"Menor",IF(OR(K67='Tabla Impacto'!$C$13,K67='Tabla Impacto'!$D$13),"Moderado",IF(OR(K67='Tabla Impacto'!$C$14,K67='Tabla Impacto'!$D$14),"Mayor",IF(OR(K67='Tabla Impacto'!$C$15,K67='Tabla Impacto'!$D$15),"Catastrófico","")))))</f>
        <v/>
      </c>
      <c r="M67" s="409" t="str">
        <f>IF(L67="","",IF(L67="Leve",0.2,IF(L67="Menor",0.4,IF(L67="Moderado",0.6,IF(L67="Mayor",0.8,IF(L67="Catastrófico",1,))))))</f>
        <v/>
      </c>
      <c r="N67" s="424"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04">
        <v>1</v>
      </c>
      <c r="P67" s="170"/>
      <c r="Q67" s="157"/>
      <c r="R67" s="160"/>
      <c r="S67" s="160"/>
      <c r="T67" s="161" t="str">
        <f>IF(AND(R67="Preventivo",S67="Automático"),"50%",IF(AND(R67="Preventivo",S67="Manual"),"40%",IF(AND(R67="Detectivo",S67="Automático"),"40%",IF(AND(R67="Detectivo",S67="Manual"),"30%",IF(AND(R67="Correctivo",S67="Automático"),"35%",IF(AND(R67="Correctivo",S67="Manual"),"25%",""))))))</f>
        <v/>
      </c>
      <c r="U67" s="160"/>
      <c r="V67" s="160"/>
      <c r="W67" s="160"/>
      <c r="X67" s="155" t="str">
        <f>IFERROR(IF(Q67="Probabilidad",(I67-(+I67*T67)),IF(Q67="Impacto",I67,"")),"")</f>
        <v/>
      </c>
      <c r="Y67" s="162" t="str">
        <f>IFERROR(IF(X67="","",IF(X67&lt;=0.2,"Muy Baja",IF(X67&lt;=0.4,"Baja",IF(X67&lt;=0.6,"Media",IF(X67&lt;=0.8,"Alta","Muy Alta"))))),"")</f>
        <v/>
      </c>
      <c r="Z67" s="163" t="str">
        <f>+X67</f>
        <v/>
      </c>
      <c r="AA67" s="162" t="str">
        <f>IFERROR(IF(AB67="","",IF(AB67&lt;=0.2,"Leve",IF(AB67&lt;=0.4,"Menor",IF(AB67&lt;=0.6,"Moderado",IF(AB67&lt;=0.8,"Mayor","Catastrófico"))))),"")</f>
        <v/>
      </c>
      <c r="AB67" s="163" t="str">
        <f>IFERROR(IF(Q67="Impacto",(M67-(+M67*T67)),IF(Q67="Probabilidad",M67,"")),"")</f>
        <v/>
      </c>
      <c r="AC67" s="164"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5"/>
      <c r="AE67" s="113"/>
      <c r="AF67" s="114"/>
      <c r="AG67" s="115"/>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hidden="1" customHeight="1" x14ac:dyDescent="0.3">
      <c r="A68" s="352"/>
      <c r="B68" s="398"/>
      <c r="C68" s="398"/>
      <c r="D68" s="398"/>
      <c r="E68" s="401"/>
      <c r="F68" s="398"/>
      <c r="G68" s="404"/>
      <c r="H68" s="407"/>
      <c r="I68" s="410"/>
      <c r="J68" s="413"/>
      <c r="K68" s="410">
        <f>IF(NOT(ISERROR(MATCH(J68,_xlfn.ANCHORARRAY(E79),0))),I81&amp;"Por favor no seleccionar los criterios de impacto",J68)</f>
        <v>0</v>
      </c>
      <c r="L68" s="407"/>
      <c r="M68" s="410"/>
      <c r="N68" s="425"/>
      <c r="O68" s="104">
        <v>2</v>
      </c>
      <c r="P68" s="170"/>
      <c r="Q68" s="105" t="str">
        <f>IF(OR(R68="Preventivo",R68="Detectivo"),"Probabilidad",IF(R68="Correctivo","Impacto",""))</f>
        <v/>
      </c>
      <c r="R68" s="106"/>
      <c r="S68" s="106"/>
      <c r="T68" s="107" t="str">
        <f t="shared" ref="T68:T72" si="66">IF(AND(R68="Preventivo",S68="Automático"),"50%",IF(AND(R68="Preventivo",S68="Manual"),"40%",IF(AND(R68="Detectivo",S68="Automático"),"40%",IF(AND(R68="Detectivo",S68="Manual"),"30%",IF(AND(R68="Correctivo",S68="Automático"),"35%",IF(AND(R68="Correctivo",S68="Manual"),"25%",""))))))</f>
        <v/>
      </c>
      <c r="U68" s="106"/>
      <c r="V68" s="106"/>
      <c r="W68" s="106"/>
      <c r="X68" s="108" t="str">
        <f>IFERROR(IF(AND(Q67="Probabilidad",Q68="Probabilidad"),(Z67-(+Z67*T68)),IF(Q68="Probabilidad",(I67-(+I67*T68)),IF(Q68="Impacto",Z67,""))),"")</f>
        <v/>
      </c>
      <c r="Y68" s="109" t="str">
        <f t="shared" si="1"/>
        <v/>
      </c>
      <c r="Z68" s="110" t="str">
        <f t="shared" ref="Z68:Z72" si="67">+X68</f>
        <v/>
      </c>
      <c r="AA68" s="109" t="str">
        <f t="shared" si="3"/>
        <v/>
      </c>
      <c r="AB68" s="110" t="str">
        <f>IFERROR(IF(AND(Q67="Impacto",Q68="Impacto"),(AB67-(+AB67*T68)),IF(Q68="Impacto",(M67-(+M67*T68)),IF(Q68="Probabilidad",AB67,""))),"")</f>
        <v/>
      </c>
      <c r="AC68" s="111" t="str">
        <f t="shared" ref="AC68:AC69" si="68">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2"/>
      <c r="AE68" s="113"/>
      <c r="AF68" s="114"/>
      <c r="AG68" s="115"/>
      <c r="AH68" s="115"/>
      <c r="AI68" s="115"/>
      <c r="AJ68" s="113"/>
      <c r="AK68" s="114"/>
    </row>
    <row r="69" spans="1:69" ht="18" hidden="1" customHeight="1" x14ac:dyDescent="0.3">
      <c r="A69" s="352"/>
      <c r="B69" s="398"/>
      <c r="C69" s="398"/>
      <c r="D69" s="398"/>
      <c r="E69" s="401"/>
      <c r="F69" s="398"/>
      <c r="G69" s="404"/>
      <c r="H69" s="407"/>
      <c r="I69" s="410"/>
      <c r="J69" s="413"/>
      <c r="K69" s="410">
        <f>IF(NOT(ISERROR(MATCH(J69,_xlfn.ANCHORARRAY(E80),0))),I82&amp;"Por favor no seleccionar los criterios de impacto",J69)</f>
        <v>0</v>
      </c>
      <c r="L69" s="407"/>
      <c r="M69" s="410"/>
      <c r="N69" s="425"/>
      <c r="O69" s="104">
        <v>3</v>
      </c>
      <c r="P69" s="171"/>
      <c r="Q69" s="105" t="str">
        <f>IF(OR(R69="Preventivo",R69="Detectivo"),"Probabilidad",IF(R69="Correctivo","Impacto",""))</f>
        <v/>
      </c>
      <c r="R69" s="106"/>
      <c r="S69" s="106"/>
      <c r="T69" s="107" t="str">
        <f t="shared" si="66"/>
        <v/>
      </c>
      <c r="U69" s="106"/>
      <c r="V69" s="106"/>
      <c r="W69" s="106"/>
      <c r="X69" s="108" t="str">
        <f>IFERROR(IF(AND(Q68="Probabilidad",Q69="Probabilidad"),(Z68-(+Z68*T69)),IF(AND(Q68="Impacto",Q69="Probabilidad"),(Z67-(+Z67*T69)),IF(Q69="Impacto",Z68,""))),"")</f>
        <v/>
      </c>
      <c r="Y69" s="109" t="str">
        <f t="shared" si="1"/>
        <v/>
      </c>
      <c r="Z69" s="110" t="str">
        <f t="shared" si="67"/>
        <v/>
      </c>
      <c r="AA69" s="109" t="str">
        <f t="shared" si="3"/>
        <v/>
      </c>
      <c r="AB69" s="110" t="str">
        <f>IFERROR(IF(AND(Q68="Impacto",Q69="Impacto"),(AB68-(+AB68*T69)),IF(AND(Q68="Probabilidad",Q69="Impacto"),(AB67-(+AB67*T69)),IF(Q69="Probabilidad",AB68,""))),"")</f>
        <v/>
      </c>
      <c r="AC69" s="111" t="str">
        <f t="shared" si="68"/>
        <v/>
      </c>
      <c r="AD69" s="112"/>
      <c r="AE69" s="113"/>
      <c r="AF69" s="114"/>
      <c r="AG69" s="115"/>
      <c r="AH69" s="115"/>
      <c r="AI69" s="115"/>
      <c r="AJ69" s="113"/>
      <c r="AK69" s="114"/>
    </row>
    <row r="70" spans="1:69" ht="18" hidden="1" customHeight="1" x14ac:dyDescent="0.3">
      <c r="A70" s="352"/>
      <c r="B70" s="398"/>
      <c r="C70" s="398"/>
      <c r="D70" s="398"/>
      <c r="E70" s="401"/>
      <c r="F70" s="398"/>
      <c r="G70" s="404"/>
      <c r="H70" s="407"/>
      <c r="I70" s="410"/>
      <c r="J70" s="413"/>
      <c r="K70" s="410">
        <f>IF(NOT(ISERROR(MATCH(J70,_xlfn.ANCHORARRAY(E81),0))),I83&amp;"Por favor no seleccionar los criterios de impacto",J70)</f>
        <v>0</v>
      </c>
      <c r="L70" s="407"/>
      <c r="M70" s="410"/>
      <c r="N70" s="425"/>
      <c r="O70" s="104">
        <v>4</v>
      </c>
      <c r="P70" s="170"/>
      <c r="Q70" s="105" t="str">
        <f t="shared" ref="Q70:Q72" si="69">IF(OR(R70="Preventivo",R70="Detectivo"),"Probabilidad",IF(R70="Correctivo","Impacto",""))</f>
        <v/>
      </c>
      <c r="R70" s="106"/>
      <c r="S70" s="106"/>
      <c r="T70" s="107" t="str">
        <f t="shared" si="66"/>
        <v/>
      </c>
      <c r="U70" s="106"/>
      <c r="V70" s="106"/>
      <c r="W70" s="106"/>
      <c r="X70" s="108" t="str">
        <f t="shared" ref="X70:X71" si="70">IFERROR(IF(AND(Q69="Probabilidad",Q70="Probabilidad"),(Z69-(+Z69*T70)),IF(AND(Q69="Impacto",Q70="Probabilidad"),(Z68-(+Z68*T70)),IF(Q70="Impacto",Z69,""))),"")</f>
        <v/>
      </c>
      <c r="Y70" s="109" t="str">
        <f t="shared" si="1"/>
        <v/>
      </c>
      <c r="Z70" s="110" t="str">
        <f t="shared" si="67"/>
        <v/>
      </c>
      <c r="AA70" s="109" t="str">
        <f t="shared" si="3"/>
        <v/>
      </c>
      <c r="AB70" s="110" t="str">
        <f t="shared" ref="AB70:AB71" si="71">IFERROR(IF(AND(Q69="Impacto",Q70="Impacto"),(AB69-(+AB69*T70)),IF(AND(Q69="Probabilidad",Q70="Impacto"),(AB68-(+AB68*T70)),IF(Q70="Probabilidad",AB69,""))),"")</f>
        <v/>
      </c>
      <c r="AC70" s="11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2"/>
      <c r="AE70" s="113"/>
      <c r="AF70" s="114"/>
      <c r="AG70" s="115"/>
      <c r="AH70" s="115"/>
      <c r="AI70" s="115"/>
      <c r="AJ70" s="113"/>
      <c r="AK70" s="114"/>
    </row>
    <row r="71" spans="1:69" ht="18" hidden="1" customHeight="1" x14ac:dyDescent="0.3">
      <c r="A71" s="352"/>
      <c r="B71" s="398"/>
      <c r="C71" s="398"/>
      <c r="D71" s="398"/>
      <c r="E71" s="401"/>
      <c r="F71" s="398"/>
      <c r="G71" s="404"/>
      <c r="H71" s="407"/>
      <c r="I71" s="410"/>
      <c r="J71" s="413"/>
      <c r="K71" s="410">
        <f>IF(NOT(ISERROR(MATCH(J71,_xlfn.ANCHORARRAY(E82),0))),I84&amp;"Por favor no seleccionar los criterios de impacto",J71)</f>
        <v>0</v>
      </c>
      <c r="L71" s="407"/>
      <c r="M71" s="410"/>
      <c r="N71" s="425"/>
      <c r="O71" s="104">
        <v>5</v>
      </c>
      <c r="P71" s="170"/>
      <c r="Q71" s="105" t="str">
        <f t="shared" si="69"/>
        <v/>
      </c>
      <c r="R71" s="106"/>
      <c r="S71" s="106"/>
      <c r="T71" s="107" t="str">
        <f t="shared" si="66"/>
        <v/>
      </c>
      <c r="U71" s="106"/>
      <c r="V71" s="106"/>
      <c r="W71" s="106"/>
      <c r="X71" s="108" t="str">
        <f t="shared" si="70"/>
        <v/>
      </c>
      <c r="Y71" s="109" t="str">
        <f t="shared" si="1"/>
        <v/>
      </c>
      <c r="Z71" s="110" t="str">
        <f t="shared" si="67"/>
        <v/>
      </c>
      <c r="AA71" s="109" t="str">
        <f t="shared" si="3"/>
        <v/>
      </c>
      <c r="AB71" s="110" t="str">
        <f t="shared" si="71"/>
        <v/>
      </c>
      <c r="AC71" s="111" t="str">
        <f t="shared" ref="AC71:AC72" si="72">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2"/>
      <c r="AE71" s="113"/>
      <c r="AF71" s="114"/>
      <c r="AG71" s="115"/>
      <c r="AH71" s="115"/>
      <c r="AI71" s="115"/>
      <c r="AJ71" s="113"/>
      <c r="AK71" s="114"/>
    </row>
    <row r="72" spans="1:69" ht="18" hidden="1" customHeight="1" x14ac:dyDescent="0.3">
      <c r="A72" s="353"/>
      <c r="B72" s="399"/>
      <c r="C72" s="399"/>
      <c r="D72" s="399"/>
      <c r="E72" s="402"/>
      <c r="F72" s="399"/>
      <c r="G72" s="405"/>
      <c r="H72" s="408"/>
      <c r="I72" s="411"/>
      <c r="J72" s="414"/>
      <c r="K72" s="411">
        <f>IF(NOT(ISERROR(MATCH(J72,_xlfn.ANCHORARRAY(E83),0))),I85&amp;"Por favor no seleccionar los criterios de impacto",J72)</f>
        <v>0</v>
      </c>
      <c r="L72" s="408"/>
      <c r="M72" s="411"/>
      <c r="N72" s="426"/>
      <c r="O72" s="104">
        <v>6</v>
      </c>
      <c r="P72" s="170"/>
      <c r="Q72" s="105" t="str">
        <f t="shared" si="69"/>
        <v/>
      </c>
      <c r="R72" s="106"/>
      <c r="S72" s="106"/>
      <c r="T72" s="107" t="str">
        <f t="shared" si="66"/>
        <v/>
      </c>
      <c r="U72" s="106"/>
      <c r="V72" s="106"/>
      <c r="W72" s="106"/>
      <c r="X72" s="108" t="str">
        <f>IFERROR(IF(AND(Q71="Probabilidad",Q72="Probabilidad"),(Z71-(+Z71*T72)),IF(AND(Q71="Impacto",Q72="Probabilidad"),(Z70-(+Z70*T72)),IF(Q72="Impacto",Z71,""))),"")</f>
        <v/>
      </c>
      <c r="Y72" s="109" t="str">
        <f t="shared" si="1"/>
        <v/>
      </c>
      <c r="Z72" s="110" t="str">
        <f t="shared" si="67"/>
        <v/>
      </c>
      <c r="AA72" s="109" t="str">
        <f t="shared" si="3"/>
        <v/>
      </c>
      <c r="AB72" s="110" t="str">
        <f>IFERROR(IF(AND(Q71="Impacto",Q72="Impacto"),(AB71-(+AB71*T72)),IF(AND(Q71="Probabilidad",Q72="Impacto"),(AB70-(+AB70*T72)),IF(Q72="Probabilidad",AB71,""))),"")</f>
        <v/>
      </c>
      <c r="AC72" s="111" t="str">
        <f t="shared" si="72"/>
        <v/>
      </c>
      <c r="AD72" s="112"/>
      <c r="AE72" s="113"/>
      <c r="AF72" s="114"/>
      <c r="AG72" s="115"/>
      <c r="AH72" s="115"/>
      <c r="AI72" s="115"/>
      <c r="AJ72" s="113"/>
      <c r="AK72" s="114"/>
    </row>
    <row r="73" spans="1:69" ht="34.5" customHeight="1" x14ac:dyDescent="0.3">
      <c r="A73" s="5"/>
      <c r="B73" s="427" t="s">
        <v>163</v>
      </c>
      <c r="C73" s="428"/>
      <c r="D73" s="428"/>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9"/>
    </row>
    <row r="75" spans="1:69" x14ac:dyDescent="0.3">
      <c r="A75" s="1"/>
      <c r="B75" s="23" t="s">
        <v>164</v>
      </c>
      <c r="C75" s="1"/>
      <c r="D75" s="1"/>
      <c r="F75" s="1"/>
    </row>
  </sheetData>
  <dataConsolidate/>
  <mergeCells count="191">
    <mergeCell ref="A61:A66"/>
    <mergeCell ref="B61:B66"/>
    <mergeCell ref="C61:C66"/>
    <mergeCell ref="D61:D66"/>
    <mergeCell ref="E61:E66"/>
    <mergeCell ref="F61:F66"/>
    <mergeCell ref="G61:G66"/>
    <mergeCell ref="H61:H66"/>
    <mergeCell ref="I61:I66"/>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5:M30"/>
    <mergeCell ref="N25:N30"/>
    <mergeCell ref="J31:J36"/>
    <mergeCell ref="K31:K36"/>
    <mergeCell ref="L31:L36"/>
    <mergeCell ref="M31:M36"/>
    <mergeCell ref="N31:N36"/>
    <mergeCell ref="K19:K24"/>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B73:AK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D49:D54"/>
    <mergeCell ref="E49:E54"/>
    <mergeCell ref="M37:M42"/>
    <mergeCell ref="N37:N42"/>
    <mergeCell ref="M43:M48"/>
    <mergeCell ref="N43:N48"/>
    <mergeCell ref="J49:J54"/>
    <mergeCell ref="K49:K54"/>
    <mergeCell ref="L49:L54"/>
    <mergeCell ref="J43:J48"/>
    <mergeCell ref="K43:K48"/>
    <mergeCell ref="L43:L48"/>
    <mergeCell ref="G37:G42"/>
    <mergeCell ref="H37:H42"/>
    <mergeCell ref="A37:A42"/>
    <mergeCell ref="B37:B42"/>
    <mergeCell ref="C37:C42"/>
    <mergeCell ref="A43:A48"/>
    <mergeCell ref="B43:B48"/>
    <mergeCell ref="C43:C48"/>
    <mergeCell ref="D43:D48"/>
    <mergeCell ref="E43:E48"/>
    <mergeCell ref="F43:F48"/>
    <mergeCell ref="D37:D42"/>
    <mergeCell ref="E37:E42"/>
    <mergeCell ref="F37:F42"/>
    <mergeCell ref="A31:A36"/>
    <mergeCell ref="B31:B36"/>
    <mergeCell ref="C31:C36"/>
    <mergeCell ref="D31:D36"/>
    <mergeCell ref="E31:E36"/>
    <mergeCell ref="F31:F36"/>
    <mergeCell ref="G31:G36"/>
    <mergeCell ref="H31:H36"/>
    <mergeCell ref="I31:I36"/>
    <mergeCell ref="L19:L24"/>
    <mergeCell ref="M19:M24"/>
    <mergeCell ref="N19:N24"/>
    <mergeCell ref="A25:A30"/>
    <mergeCell ref="B25:B30"/>
    <mergeCell ref="C25:C30"/>
    <mergeCell ref="D25:D30"/>
    <mergeCell ref="E25:E30"/>
    <mergeCell ref="F25:F30"/>
    <mergeCell ref="G25:G30"/>
    <mergeCell ref="H25:H30"/>
    <mergeCell ref="I25:I30"/>
    <mergeCell ref="J25:J30"/>
    <mergeCell ref="K25:K30"/>
    <mergeCell ref="L25:L30"/>
    <mergeCell ref="F19:F24"/>
    <mergeCell ref="G19:G24"/>
    <mergeCell ref="H19:H24"/>
    <mergeCell ref="I19:I24"/>
    <mergeCell ref="J19:J24"/>
    <mergeCell ref="A19:A24"/>
    <mergeCell ref="B19:B24"/>
    <mergeCell ref="C19:C24"/>
    <mergeCell ref="D19:D24"/>
    <mergeCell ref="E19:E24"/>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8"/>
    <mergeCell ref="G12:G18"/>
    <mergeCell ref="H12:H18"/>
    <mergeCell ref="A12:A18"/>
    <mergeCell ref="B12:B18"/>
    <mergeCell ref="C12:C18"/>
    <mergeCell ref="D12:D18"/>
    <mergeCell ref="E12:E18"/>
    <mergeCell ref="N12:N18"/>
    <mergeCell ref="I12:I18"/>
    <mergeCell ref="J12:J18"/>
    <mergeCell ref="K12:K18"/>
    <mergeCell ref="L12:L18"/>
    <mergeCell ref="M12:M18"/>
  </mergeCells>
  <conditionalFormatting sqref="H12 H19">
    <cfRule type="cellIs" dxfId="122" priority="510" operator="equal">
      <formula>"Baja"</formula>
    </cfRule>
    <cfRule type="cellIs" dxfId="121" priority="509" operator="equal">
      <formula>"Media"</formula>
    </cfRule>
    <cfRule type="cellIs" dxfId="120" priority="507" operator="equal">
      <formula>"Muy Alta"</formula>
    </cfRule>
    <cfRule type="cellIs" dxfId="119" priority="511" operator="equal">
      <formula>"Muy Baja"</formula>
    </cfRule>
    <cfRule type="cellIs" dxfId="118" priority="508" operator="equal">
      <formula>"Alta"</formula>
    </cfRule>
  </conditionalFormatting>
  <conditionalFormatting sqref="H25">
    <cfRule type="cellIs" dxfId="117" priority="411" operator="equal">
      <formula>"Media"</formula>
    </cfRule>
    <cfRule type="cellIs" dxfId="116" priority="412" operator="equal">
      <formula>"Baja"</formula>
    </cfRule>
    <cfRule type="cellIs" dxfId="115" priority="413" operator="equal">
      <formula>"Muy Baja"</formula>
    </cfRule>
    <cfRule type="cellIs" dxfId="114" priority="409" operator="equal">
      <formula>"Muy Alta"</formula>
    </cfRule>
    <cfRule type="cellIs" dxfId="113" priority="410" operator="equal">
      <formula>"Alta"</formula>
    </cfRule>
  </conditionalFormatting>
  <conditionalFormatting sqref="H31">
    <cfRule type="cellIs" dxfId="112" priority="385" operator="equal">
      <formula>"Muy Baja"</formula>
    </cfRule>
    <cfRule type="cellIs" dxfId="111" priority="381" operator="equal">
      <formula>"Muy Alta"</formula>
    </cfRule>
    <cfRule type="cellIs" dxfId="110" priority="382" operator="equal">
      <formula>"Alta"</formula>
    </cfRule>
    <cfRule type="cellIs" dxfId="109" priority="383" operator="equal">
      <formula>"Media"</formula>
    </cfRule>
    <cfRule type="cellIs" dxfId="108" priority="384" operator="equal">
      <formula>"Baja"</formula>
    </cfRule>
  </conditionalFormatting>
  <conditionalFormatting sqref="H37">
    <cfRule type="cellIs" dxfId="107" priority="353" operator="equal">
      <formula>"Muy Alta"</formula>
    </cfRule>
    <cfRule type="cellIs" dxfId="106" priority="354" operator="equal">
      <formula>"Alta"</formula>
    </cfRule>
    <cfRule type="cellIs" dxfId="105" priority="355" operator="equal">
      <formula>"Media"</formula>
    </cfRule>
    <cfRule type="cellIs" dxfId="104" priority="356" operator="equal">
      <formula>"Baja"</formula>
    </cfRule>
    <cfRule type="cellIs" dxfId="103" priority="357" operator="equal">
      <formula>"Muy Baja"</formula>
    </cfRule>
  </conditionalFormatting>
  <conditionalFormatting sqref="H43">
    <cfRule type="cellIs" dxfId="102" priority="329" operator="equal">
      <formula>"Muy Baja"</formula>
    </cfRule>
    <cfRule type="cellIs" dxfId="101" priority="328" operator="equal">
      <formula>"Baja"</formula>
    </cfRule>
    <cfRule type="cellIs" dxfId="100" priority="327" operator="equal">
      <formula>"Media"</formula>
    </cfRule>
    <cfRule type="cellIs" dxfId="99" priority="326" operator="equal">
      <formula>"Alta"</formula>
    </cfRule>
    <cfRule type="cellIs" dxfId="98" priority="325" operator="equal">
      <formula>"Muy Alta"</formula>
    </cfRule>
  </conditionalFormatting>
  <conditionalFormatting sqref="H49">
    <cfRule type="cellIs" dxfId="97" priority="297" operator="equal">
      <formula>"Muy Alta"</formula>
    </cfRule>
    <cfRule type="cellIs" dxfId="96" priority="301" operator="equal">
      <formula>"Muy Baja"</formula>
    </cfRule>
    <cfRule type="cellIs" dxfId="95" priority="300" operator="equal">
      <formula>"Baja"</formula>
    </cfRule>
    <cfRule type="cellIs" dxfId="94" priority="299" operator="equal">
      <formula>"Media"</formula>
    </cfRule>
    <cfRule type="cellIs" dxfId="93" priority="298" operator="equal">
      <formula>"Alta"</formula>
    </cfRule>
  </conditionalFormatting>
  <conditionalFormatting sqref="H55">
    <cfRule type="cellIs" dxfId="92" priority="273" operator="equal">
      <formula>"Muy Baja"</formula>
    </cfRule>
    <cfRule type="cellIs" dxfId="91" priority="272" operator="equal">
      <formula>"Baja"</formula>
    </cfRule>
    <cfRule type="cellIs" dxfId="90" priority="271" operator="equal">
      <formula>"Media"</formula>
    </cfRule>
    <cfRule type="cellIs" dxfId="89" priority="270" operator="equal">
      <formula>"Alta"</formula>
    </cfRule>
    <cfRule type="cellIs" dxfId="88" priority="269" operator="equal">
      <formula>"Muy Alta"</formula>
    </cfRule>
  </conditionalFormatting>
  <conditionalFormatting sqref="H61">
    <cfRule type="cellIs" dxfId="87" priority="245" operator="equal">
      <formula>"Muy Baja"</formula>
    </cfRule>
    <cfRule type="cellIs" dxfId="86" priority="241" operator="equal">
      <formula>"Muy Alta"</formula>
    </cfRule>
    <cfRule type="cellIs" dxfId="85" priority="242" operator="equal">
      <formula>"Alta"</formula>
    </cfRule>
    <cfRule type="cellIs" dxfId="84" priority="243" operator="equal">
      <formula>"Media"</formula>
    </cfRule>
    <cfRule type="cellIs" dxfId="83" priority="244" operator="equal">
      <formula>"Baja"</formula>
    </cfRule>
  </conditionalFormatting>
  <conditionalFormatting sqref="H67">
    <cfRule type="cellIs" dxfId="82" priority="215" operator="equal">
      <formula>"Media"</formula>
    </cfRule>
    <cfRule type="cellIs" dxfId="81" priority="216" operator="equal">
      <formula>"Baja"</formula>
    </cfRule>
    <cfRule type="cellIs" dxfId="80" priority="217" operator="equal">
      <formula>"Muy Baja"</formula>
    </cfRule>
    <cfRule type="cellIs" dxfId="79" priority="213" operator="equal">
      <formula>"Muy Alta"</formula>
    </cfRule>
    <cfRule type="cellIs" dxfId="78" priority="214" operator="equal">
      <formula>"Alta"</formula>
    </cfRule>
  </conditionalFormatting>
  <conditionalFormatting sqref="K12:K72">
    <cfRule type="containsText" dxfId="77" priority="189" operator="containsText" text="❌">
      <formula>NOT(ISERROR(SEARCH("❌",K12)))</formula>
    </cfRule>
  </conditionalFormatting>
  <conditionalFormatting sqref="L12 L19 L25 L31 L37 L43 L49 L55 L61 L67">
    <cfRule type="cellIs" dxfId="76" priority="506" operator="equal">
      <formula>"Leve"</formula>
    </cfRule>
    <cfRule type="cellIs" dxfId="75" priority="504" operator="equal">
      <formula>"Moderado"</formula>
    </cfRule>
    <cfRule type="cellIs" dxfId="74" priority="502" operator="equal">
      <formula>"Catastrófico"</formula>
    </cfRule>
    <cfRule type="cellIs" dxfId="73" priority="505" operator="equal">
      <formula>"Menor"</formula>
    </cfRule>
    <cfRule type="cellIs" dxfId="72" priority="503" operator="equal">
      <formula>"Mayor"</formula>
    </cfRule>
  </conditionalFormatting>
  <conditionalFormatting sqref="N12">
    <cfRule type="cellIs" dxfId="71" priority="499" operator="equal">
      <formula>"Alto"</formula>
    </cfRule>
    <cfRule type="cellIs" dxfId="70" priority="500" operator="equal">
      <formula>"Moderado"</formula>
    </cfRule>
    <cfRule type="cellIs" dxfId="69" priority="498" operator="equal">
      <formula>"Extremo"</formula>
    </cfRule>
    <cfRule type="cellIs" dxfId="68" priority="501" operator="equal">
      <formula>"Bajo"</formula>
    </cfRule>
  </conditionalFormatting>
  <conditionalFormatting sqref="N19">
    <cfRule type="cellIs" dxfId="67" priority="430" operator="equal">
      <formula>"Moderado"</formula>
    </cfRule>
    <cfRule type="cellIs" dxfId="66" priority="428" operator="equal">
      <formula>"Extremo"</formula>
    </cfRule>
    <cfRule type="cellIs" dxfId="65" priority="429" operator="equal">
      <formula>"Alto"</formula>
    </cfRule>
    <cfRule type="cellIs" dxfId="64" priority="431" operator="equal">
      <formula>"Bajo"</formula>
    </cfRule>
  </conditionalFormatting>
  <conditionalFormatting sqref="N25">
    <cfRule type="cellIs" dxfId="63" priority="403" operator="equal">
      <formula>"Bajo"</formula>
    </cfRule>
    <cfRule type="cellIs" dxfId="62" priority="402" operator="equal">
      <formula>"Moderado"</formula>
    </cfRule>
    <cfRule type="cellIs" dxfId="61" priority="401" operator="equal">
      <formula>"Alto"</formula>
    </cfRule>
    <cfRule type="cellIs" dxfId="60" priority="400" operator="equal">
      <formula>"Extremo"</formula>
    </cfRule>
  </conditionalFormatting>
  <conditionalFormatting sqref="N31">
    <cfRule type="cellIs" dxfId="59" priority="372" operator="equal">
      <formula>"Extremo"</formula>
    </cfRule>
    <cfRule type="cellIs" dxfId="58" priority="373" operator="equal">
      <formula>"Alto"</formula>
    </cfRule>
    <cfRule type="cellIs" dxfId="57" priority="374" operator="equal">
      <formula>"Moderado"</formula>
    </cfRule>
    <cfRule type="cellIs" dxfId="56" priority="375" operator="equal">
      <formula>"Bajo"</formula>
    </cfRule>
  </conditionalFormatting>
  <conditionalFormatting sqref="N37">
    <cfRule type="cellIs" dxfId="55" priority="344" operator="equal">
      <formula>"Extremo"</formula>
    </cfRule>
    <cfRule type="cellIs" dxfId="54" priority="346" operator="equal">
      <formula>"Moderado"</formula>
    </cfRule>
    <cfRule type="cellIs" dxfId="53" priority="347" operator="equal">
      <formula>"Bajo"</formula>
    </cfRule>
    <cfRule type="cellIs" dxfId="52" priority="345" operator="equal">
      <formula>"Alto"</formula>
    </cfRule>
  </conditionalFormatting>
  <conditionalFormatting sqref="N43">
    <cfRule type="cellIs" dxfId="51" priority="318" operator="equal">
      <formula>"Moderado"</formula>
    </cfRule>
    <cfRule type="cellIs" dxfId="50" priority="319" operator="equal">
      <formula>"Bajo"</formula>
    </cfRule>
    <cfRule type="cellIs" dxfId="49" priority="316" operator="equal">
      <formula>"Extremo"</formula>
    </cfRule>
    <cfRule type="cellIs" dxfId="48" priority="317" operator="equal">
      <formula>"Alto"</formula>
    </cfRule>
  </conditionalFormatting>
  <conditionalFormatting sqref="N49">
    <cfRule type="cellIs" dxfId="47" priority="289" operator="equal">
      <formula>"Alto"</formula>
    </cfRule>
    <cfRule type="cellIs" dxfId="46" priority="288" operator="equal">
      <formula>"Extremo"</formula>
    </cfRule>
    <cfRule type="cellIs" dxfId="45" priority="290" operator="equal">
      <formula>"Moderado"</formula>
    </cfRule>
    <cfRule type="cellIs" dxfId="44" priority="291" operator="equal">
      <formula>"Bajo"</formula>
    </cfRule>
  </conditionalFormatting>
  <conditionalFormatting sqref="N55">
    <cfRule type="cellIs" dxfId="43" priority="260" operator="equal">
      <formula>"Extremo"</formula>
    </cfRule>
    <cfRule type="cellIs" dxfId="42" priority="261" operator="equal">
      <formula>"Alto"</formula>
    </cfRule>
    <cfRule type="cellIs" dxfId="41" priority="262" operator="equal">
      <formula>"Moderado"</formula>
    </cfRule>
    <cfRule type="cellIs" dxfId="40" priority="263" operator="equal">
      <formula>"Bajo"</formula>
    </cfRule>
  </conditionalFormatting>
  <conditionalFormatting sqref="N61">
    <cfRule type="cellIs" dxfId="39" priority="232" operator="equal">
      <formula>"Extremo"</formula>
    </cfRule>
    <cfRule type="cellIs" dxfId="38" priority="233" operator="equal">
      <formula>"Alto"</formula>
    </cfRule>
    <cfRule type="cellIs" dxfId="37" priority="234" operator="equal">
      <formula>"Moderado"</formula>
    </cfRule>
    <cfRule type="cellIs" dxfId="36" priority="235" operator="equal">
      <formula>"Bajo"</formula>
    </cfRule>
  </conditionalFormatting>
  <conditionalFormatting sqref="N67">
    <cfRule type="cellIs" dxfId="35" priority="207" operator="equal">
      <formula>"Bajo"</formula>
    </cfRule>
    <cfRule type="cellIs" dxfId="34" priority="206" operator="equal">
      <formula>"Moderado"</formula>
    </cfRule>
    <cfRule type="cellIs" dxfId="33" priority="204" operator="equal">
      <formula>"Extremo"</formula>
    </cfRule>
    <cfRule type="cellIs" dxfId="32" priority="205" operator="equal">
      <formula>"Alto"</formula>
    </cfRule>
  </conditionalFormatting>
  <conditionalFormatting sqref="Y12:Y14">
    <cfRule type="cellIs" dxfId="31" priority="493" operator="equal">
      <formula>"Muy Alta"</formula>
    </cfRule>
    <cfRule type="cellIs" dxfId="30" priority="494" operator="equal">
      <formula>"Alta"</formula>
    </cfRule>
    <cfRule type="cellIs" dxfId="29" priority="495" operator="equal">
      <formula>"Media"</formula>
    </cfRule>
    <cfRule type="cellIs" dxfId="28" priority="496" operator="equal">
      <formula>"Baja"</formula>
    </cfRule>
    <cfRule type="cellIs" dxfId="27" priority="497" operator="equal">
      <formula>"Muy Baja"</formula>
    </cfRule>
  </conditionalFormatting>
  <conditionalFormatting sqref="Y16:Y72">
    <cfRule type="cellIs" dxfId="26" priority="200" operator="equal">
      <formula>"Alta"</formula>
    </cfRule>
    <cfRule type="cellIs" dxfId="25" priority="203" operator="equal">
      <formula>"Muy Baja"</formula>
    </cfRule>
    <cfRule type="cellIs" dxfId="24" priority="202" operator="equal">
      <formula>"Baja"</formula>
    </cfRule>
    <cfRule type="cellIs" dxfId="23" priority="201" operator="equal">
      <formula>"Media"</formula>
    </cfRule>
    <cfRule type="cellIs" dxfId="22" priority="199" operator="equal">
      <formula>"Muy Alta"</formula>
    </cfRule>
  </conditionalFormatting>
  <conditionalFormatting sqref="AA12:AA14">
    <cfRule type="cellIs" dxfId="21" priority="5" operator="equal">
      <formula>"Catastrófico"</formula>
    </cfRule>
    <cfRule type="cellIs" dxfId="20" priority="6" operator="equal">
      <formula>"Mayor"</formula>
    </cfRule>
    <cfRule type="cellIs" dxfId="19" priority="7" operator="equal">
      <formula>"Moderado"</formula>
    </cfRule>
    <cfRule type="cellIs" dxfId="18" priority="8" operator="equal">
      <formula>"Menor"</formula>
    </cfRule>
    <cfRule type="cellIs" dxfId="17" priority="9" operator="equal">
      <formula>"Leve"</formula>
    </cfRule>
  </conditionalFormatting>
  <conditionalFormatting sqref="AA16:AA72">
    <cfRule type="cellIs" dxfId="16" priority="194" operator="equal">
      <formula>"Catastrófico"</formula>
    </cfRule>
    <cfRule type="cellIs" dxfId="15" priority="196" operator="equal">
      <formula>"Moderado"</formula>
    </cfRule>
    <cfRule type="cellIs" dxfId="14" priority="197" operator="equal">
      <formula>"Menor"</formula>
    </cfRule>
    <cfRule type="cellIs" dxfId="13" priority="195" operator="equal">
      <formula>"Mayor"</formula>
    </cfRule>
    <cfRule type="cellIs" dxfId="12" priority="198" operator="equal">
      <formula>"Leve"</formula>
    </cfRule>
  </conditionalFormatting>
  <conditionalFormatting sqref="AC12:AC14">
    <cfRule type="cellIs" dxfId="11" priority="2" operator="equal">
      <formula>"Alto"</formula>
    </cfRule>
    <cfRule type="cellIs" dxfId="10" priority="3" operator="equal">
      <formula>"Moderado"</formula>
    </cfRule>
    <cfRule type="cellIs" dxfId="9" priority="4" operator="equal">
      <formula>"Bajo"</formula>
    </cfRule>
    <cfRule type="cellIs" dxfId="8" priority="1" operator="equal">
      <formula>"Extremo"</formula>
    </cfRule>
  </conditionalFormatting>
  <conditionalFormatting sqref="AC16:AC72">
    <cfRule type="cellIs" dxfId="7" priority="190" operator="equal">
      <formula>"Extremo"</formula>
    </cfRule>
    <cfRule type="cellIs" dxfId="6" priority="191" operator="equal">
      <formula>"Alto"</formula>
    </cfRule>
    <cfRule type="cellIs" dxfId="5" priority="192" operator="equal">
      <formula>"Moderado"</formula>
    </cfRule>
    <cfRule type="cellIs" dxfId="4" priority="193"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AK12:AK14 AK16:AK17 AK19:AK20 AK22:AK23 AK25:AK26 AK28:AK29 AK31:AK32 AK34:AK35 AK37:AK38 AK40:AK41 AK43:AK44 AK46:AK47 AK49:AK50 AK52:AK53 AK55:AK56 AK58:AK59 AK61:AK62 AK64:AK65 AK67:AK68 AK70:AK71</xm:sqref>
        </x14:dataValidation>
        <x14:dataValidation type="list" allowBlank="1" showInputMessage="1" showErrorMessage="1" xr:uid="{00000000-0002-0000-0100-000000000000}">
          <x14:formula1>
            <xm:f>'Tabla Valoración controles'!$D$4:$D$6</xm:f>
          </x14:formula1>
          <xm:sqref>R12:R14 R16:R72</xm:sqref>
        </x14:dataValidation>
        <x14:dataValidation type="list" allowBlank="1" showInputMessage="1" showErrorMessage="1" xr:uid="{00000000-0002-0000-0100-000001000000}">
          <x14:formula1>
            <xm:f>'Tabla Valoración controles'!$D$7:$D$8</xm:f>
          </x14:formula1>
          <xm:sqref>S12:S14 S16:S72</xm:sqref>
        </x14:dataValidation>
        <x14:dataValidation type="list" allowBlank="1" showInputMessage="1" showErrorMessage="1" xr:uid="{00000000-0002-0000-0100-000002000000}">
          <x14:formula1>
            <xm:f>'Tabla Valoración controles'!$D$9:$D$10</xm:f>
          </x14:formula1>
          <xm:sqref>U12:U14 U16:U72</xm:sqref>
        </x14:dataValidation>
        <x14:dataValidation type="list" allowBlank="1" showInputMessage="1" showErrorMessage="1" xr:uid="{00000000-0002-0000-0100-000003000000}">
          <x14:formula1>
            <xm:f>'Tabla Valoración controles'!$D$11:$D$12</xm:f>
          </x14:formula1>
          <xm:sqref>V12:V14 V16:V72</xm:sqref>
        </x14:dataValidation>
        <x14:dataValidation type="list" allowBlank="1" showInputMessage="1" showErrorMessage="1" xr:uid="{00000000-0002-0000-0100-000005000000}">
          <x14:formula1>
            <xm:f>'Tabla Valoración controles'!$D$13:$D$14</xm:f>
          </x14:formula1>
          <xm:sqref>W12:W14 W16:W72</xm:sqref>
        </x14:dataValidation>
        <x14:dataValidation type="list" allowBlank="1" showInputMessage="1" showErrorMessage="1" xr:uid="{00000000-0002-0000-0100-000006000000}">
          <x14:formula1>
            <xm:f>'Opciones Tratamiento'!$B$13:$B$19</xm:f>
          </x14:formula1>
          <xm:sqref>F12:F72</xm:sqref>
        </x14:dataValidation>
        <x14:dataValidation type="list" allowBlank="1" showInputMessage="1" showErrorMessage="1" xr:uid="{00000000-0002-0000-0100-000007000000}">
          <x14:formula1>
            <xm:f>'Opciones Tratamiento'!$E$2:$E$4</xm:f>
          </x14:formula1>
          <xm:sqref>B12:B72</xm:sqref>
        </x14:dataValidation>
        <x14:dataValidation type="list" allowBlank="1" showInputMessage="1" showErrorMessage="1" xr:uid="{00000000-0002-0000-0100-000008000000}">
          <x14:formula1>
            <xm:f>'Opciones Tratamiento'!$B$2:$B$5</xm:f>
          </x14:formula1>
          <xm:sqref>AD12:AD14 AD16:AD72</xm:sqref>
        </x14:dataValidation>
        <x14:dataValidation type="list" allowBlank="1" showInputMessage="1" showErrorMessage="1" xr:uid="{00000000-0002-0000-0100-000009000000}">
          <x14:formula1>
            <xm:f>'Tabla Impacto'!$F$210:$F$221</xm:f>
          </x14:formula1>
          <xm:sqref>J12:J72</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AE12:AE72</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AF12:AF72</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AG12:AH72</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60" t="s">
        <v>165</v>
      </c>
      <c r="C2" s="460"/>
      <c r="D2" s="460"/>
      <c r="E2" s="460"/>
      <c r="F2" s="460"/>
      <c r="G2" s="460"/>
      <c r="H2" s="460"/>
      <c r="I2" s="460"/>
      <c r="J2" s="497" t="s">
        <v>23</v>
      </c>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60"/>
      <c r="C3" s="460"/>
      <c r="D3" s="460"/>
      <c r="E3" s="460"/>
      <c r="F3" s="460"/>
      <c r="G3" s="460"/>
      <c r="H3" s="460"/>
      <c r="I3" s="460"/>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60"/>
      <c r="C4" s="460"/>
      <c r="D4" s="460"/>
      <c r="E4" s="460"/>
      <c r="F4" s="460"/>
      <c r="G4" s="460"/>
      <c r="H4" s="460"/>
      <c r="I4" s="460"/>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508" t="s">
        <v>166</v>
      </c>
      <c r="C6" s="508"/>
      <c r="D6" s="509"/>
      <c r="E6" s="498" t="s">
        <v>167</v>
      </c>
      <c r="F6" s="499"/>
      <c r="G6" s="499"/>
      <c r="H6" s="499"/>
      <c r="I6" s="500"/>
      <c r="J6" s="494" t="str">
        <f>IF(AND('Mapa de Riesgos'!$H$12="Muy Alta",'Mapa de Riesgos'!$L$12="Leve"),CONCATENATE("R",'Mapa de Riesgos'!$A$12),"")</f>
        <v/>
      </c>
      <c r="K6" s="495"/>
      <c r="L6" s="495" t="str">
        <f>IF(AND('Mapa de Riesgos'!$H$19="Muy Alta",'Mapa de Riesgos'!$L$19="Leve"),CONCATENATE("R",'Mapa de Riesgos'!$A$19),"")</f>
        <v/>
      </c>
      <c r="M6" s="495"/>
      <c r="N6" s="495" t="str">
        <f>IF(AND('Mapa de Riesgos'!$H$25="Muy Alta",'Mapa de Riesgos'!$L$25="Leve"),CONCATENATE("R",'Mapa de Riesgos'!$A$25),"")</f>
        <v/>
      </c>
      <c r="O6" s="496"/>
      <c r="P6" s="494" t="str">
        <f>IF(AND('Mapa de Riesgos'!$H$12="Muy Alta",'Mapa de Riesgos'!$L$12="Menor"),CONCATENATE("R",'Mapa de Riesgos'!$A$12),"")</f>
        <v/>
      </c>
      <c r="Q6" s="495"/>
      <c r="R6" s="495" t="str">
        <f>IF(AND('Mapa de Riesgos'!$H$19="Muy Alta",'Mapa de Riesgos'!$L$19="Menor"),CONCATENATE("R",'Mapa de Riesgos'!$A$19),"")</f>
        <v/>
      </c>
      <c r="S6" s="495"/>
      <c r="T6" s="495" t="str">
        <f>IF(AND('Mapa de Riesgos'!$H$25="Muy Alta",'Mapa de Riesgos'!$L$25="Menor"),CONCATENATE("R",'Mapa de Riesgos'!$A$25),"")</f>
        <v/>
      </c>
      <c r="U6" s="496"/>
      <c r="V6" s="494" t="str">
        <f>IF(AND('Mapa de Riesgos'!$H$12="Muy Alta",'Mapa de Riesgos'!$L$12="Moderado"),CONCATENATE("R",'Mapa de Riesgos'!$A$12),"")</f>
        <v/>
      </c>
      <c r="W6" s="495"/>
      <c r="X6" s="495" t="str">
        <f>IF(AND('Mapa de Riesgos'!$H$19="Muy Alta",'Mapa de Riesgos'!$L$19="Moderado"),CONCATENATE("R",'Mapa de Riesgos'!$A$19),"")</f>
        <v/>
      </c>
      <c r="Y6" s="495"/>
      <c r="Z6" s="495" t="str">
        <f>IF(AND('Mapa de Riesgos'!$H$25="Muy Alta",'Mapa de Riesgos'!$L$25="Moderado"),CONCATENATE("R",'Mapa de Riesgos'!$A$25),"")</f>
        <v/>
      </c>
      <c r="AA6" s="496"/>
      <c r="AB6" s="494" t="str">
        <f>IF(AND('Mapa de Riesgos'!$H$12="Muy Alta",'Mapa de Riesgos'!$L$12="Mayor"),CONCATENATE("R",'Mapa de Riesgos'!$A$12),"")</f>
        <v/>
      </c>
      <c r="AC6" s="495"/>
      <c r="AD6" s="495" t="str">
        <f>IF(AND('Mapa de Riesgos'!$H$19="Muy Alta",'Mapa de Riesgos'!$L$19="Mayor"),CONCATENATE("R",'Mapa de Riesgos'!$A$19),"")</f>
        <v/>
      </c>
      <c r="AE6" s="495"/>
      <c r="AF6" s="495" t="str">
        <f>IF(AND('Mapa de Riesgos'!$H$25="Muy Alta",'Mapa de Riesgos'!$L$25="Mayor"),CONCATENATE("R",'Mapa de Riesgos'!$A$25),"")</f>
        <v/>
      </c>
      <c r="AG6" s="496"/>
      <c r="AH6" s="485" t="str">
        <f>IF(AND('Mapa de Riesgos'!$H$12="Muy Alta",'Mapa de Riesgos'!$L$12="Catastrófico"),CONCATENATE("R",'Mapa de Riesgos'!$A$12),"")</f>
        <v/>
      </c>
      <c r="AI6" s="486"/>
      <c r="AJ6" s="486" t="str">
        <f>IF(AND('Mapa de Riesgos'!$H$19="Muy Alta",'Mapa de Riesgos'!$L$19="Catastrófico"),CONCATENATE("R",'Mapa de Riesgos'!$A$19),"")</f>
        <v/>
      </c>
      <c r="AK6" s="486"/>
      <c r="AL6" s="486" t="str">
        <f>IF(AND('Mapa de Riesgos'!$H$25="Muy Alta",'Mapa de Riesgos'!$L$25="Catastrófico"),CONCATENATE("R",'Mapa de Riesgos'!$A$25),"")</f>
        <v/>
      </c>
      <c r="AM6" s="487"/>
      <c r="AO6" s="510" t="s">
        <v>168</v>
      </c>
      <c r="AP6" s="511"/>
      <c r="AQ6" s="511"/>
      <c r="AR6" s="511"/>
      <c r="AS6" s="511"/>
      <c r="AT6" s="512"/>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508"/>
      <c r="C7" s="508"/>
      <c r="D7" s="509"/>
      <c r="E7" s="501"/>
      <c r="F7" s="502"/>
      <c r="G7" s="502"/>
      <c r="H7" s="502"/>
      <c r="I7" s="503"/>
      <c r="J7" s="488"/>
      <c r="K7" s="489"/>
      <c r="L7" s="489"/>
      <c r="M7" s="489"/>
      <c r="N7" s="489"/>
      <c r="O7" s="490"/>
      <c r="P7" s="488"/>
      <c r="Q7" s="489"/>
      <c r="R7" s="489"/>
      <c r="S7" s="489"/>
      <c r="T7" s="489"/>
      <c r="U7" s="490"/>
      <c r="V7" s="488"/>
      <c r="W7" s="489"/>
      <c r="X7" s="489"/>
      <c r="Y7" s="489"/>
      <c r="Z7" s="489"/>
      <c r="AA7" s="490"/>
      <c r="AB7" s="488"/>
      <c r="AC7" s="489"/>
      <c r="AD7" s="489"/>
      <c r="AE7" s="489"/>
      <c r="AF7" s="489"/>
      <c r="AG7" s="490"/>
      <c r="AH7" s="479"/>
      <c r="AI7" s="480"/>
      <c r="AJ7" s="480"/>
      <c r="AK7" s="480"/>
      <c r="AL7" s="480"/>
      <c r="AM7" s="481"/>
      <c r="AN7" s="81"/>
      <c r="AO7" s="513"/>
      <c r="AP7" s="514"/>
      <c r="AQ7" s="514"/>
      <c r="AR7" s="514"/>
      <c r="AS7" s="514"/>
      <c r="AT7" s="515"/>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508"/>
      <c r="C8" s="508"/>
      <c r="D8" s="509"/>
      <c r="E8" s="501"/>
      <c r="F8" s="502"/>
      <c r="G8" s="502"/>
      <c r="H8" s="502"/>
      <c r="I8" s="503"/>
      <c r="J8" s="488" t="str">
        <f>IF(AND('Mapa de Riesgos'!$H$31="Muy Alta",'Mapa de Riesgos'!$L$31="Leve"),CONCATENATE("R",'Mapa de Riesgos'!$A$31),"")</f>
        <v/>
      </c>
      <c r="K8" s="489"/>
      <c r="L8" s="489" t="str">
        <f>IF(AND('Mapa de Riesgos'!$H$37="Muy Alta",'Mapa de Riesgos'!$L$37="Leve"),CONCATENATE("R",'Mapa de Riesgos'!$A$37),"")</f>
        <v/>
      </c>
      <c r="M8" s="489"/>
      <c r="N8" s="489" t="str">
        <f>IF(AND('Mapa de Riesgos'!$H$43="Muy Alta",'Mapa de Riesgos'!$L$43="Leve"),CONCATENATE("R",'Mapa de Riesgos'!$A$43),"")</f>
        <v/>
      </c>
      <c r="O8" s="490"/>
      <c r="P8" s="488" t="str">
        <f>IF(AND('Mapa de Riesgos'!$H$31="Muy Alta",'Mapa de Riesgos'!$L$31="Menor"),CONCATENATE("R",'Mapa de Riesgos'!$A$31),"")</f>
        <v/>
      </c>
      <c r="Q8" s="489"/>
      <c r="R8" s="489" t="str">
        <f>IF(AND('Mapa de Riesgos'!$H$37="Muy Alta",'Mapa de Riesgos'!$L$37="Menor"),CONCATENATE("R",'Mapa de Riesgos'!$A$37),"")</f>
        <v/>
      </c>
      <c r="S8" s="489"/>
      <c r="T8" s="489" t="str">
        <f>IF(AND('Mapa de Riesgos'!$H$43="Muy Alta",'Mapa de Riesgos'!$L$43="Menor"),CONCATENATE("R",'Mapa de Riesgos'!$A$43),"")</f>
        <v/>
      </c>
      <c r="U8" s="490"/>
      <c r="V8" s="488" t="str">
        <f>IF(AND('Mapa de Riesgos'!$H$31="Muy Alta",'Mapa de Riesgos'!$L$31="Moderado"),CONCATENATE("R",'Mapa de Riesgos'!$A$31),"")</f>
        <v/>
      </c>
      <c r="W8" s="489"/>
      <c r="X8" s="489" t="str">
        <f>IF(AND('Mapa de Riesgos'!$H$37="Muy Alta",'Mapa de Riesgos'!$L$37="Moderado"),CONCATENATE("R",'Mapa de Riesgos'!$A$37),"")</f>
        <v/>
      </c>
      <c r="Y8" s="489"/>
      <c r="Z8" s="489" t="str">
        <f>IF(AND('Mapa de Riesgos'!$H$43="Muy Alta",'Mapa de Riesgos'!$L$43="Moderado"),CONCATENATE("R",'Mapa de Riesgos'!$A$43),"")</f>
        <v/>
      </c>
      <c r="AA8" s="490"/>
      <c r="AB8" s="488" t="str">
        <f>IF(AND('Mapa de Riesgos'!$H$31="Muy Alta",'Mapa de Riesgos'!$L$31="Mayor"),CONCATENATE("R",'Mapa de Riesgos'!$A$31),"")</f>
        <v/>
      </c>
      <c r="AC8" s="489"/>
      <c r="AD8" s="489" t="str">
        <f>IF(AND('Mapa de Riesgos'!$H$37="Muy Alta",'Mapa de Riesgos'!$L$37="Mayor"),CONCATENATE("R",'Mapa de Riesgos'!$A$37),"")</f>
        <v/>
      </c>
      <c r="AE8" s="489"/>
      <c r="AF8" s="489" t="str">
        <f>IF(AND('Mapa de Riesgos'!$H$43="Muy Alta",'Mapa de Riesgos'!$L$43="Mayor"),CONCATENATE("R",'Mapa de Riesgos'!$A$43),"")</f>
        <v/>
      </c>
      <c r="AG8" s="490"/>
      <c r="AH8" s="479" t="str">
        <f>IF(AND('Mapa de Riesgos'!$H$31="Muy Alta",'Mapa de Riesgos'!$L$31="Catastrófico"),CONCATENATE("R",'Mapa de Riesgos'!$A$31),"")</f>
        <v/>
      </c>
      <c r="AI8" s="480"/>
      <c r="AJ8" s="480" t="str">
        <f>IF(AND('Mapa de Riesgos'!$H$37="Muy Alta",'Mapa de Riesgos'!$L$37="Catastrófico"),CONCATENATE("R",'Mapa de Riesgos'!$A$37),"")</f>
        <v/>
      </c>
      <c r="AK8" s="480"/>
      <c r="AL8" s="480" t="str">
        <f>IF(AND('Mapa de Riesgos'!$H$43="Muy Alta",'Mapa de Riesgos'!$L$43="Catastrófico"),CONCATENATE("R",'Mapa de Riesgos'!$A$43),"")</f>
        <v/>
      </c>
      <c r="AM8" s="481"/>
      <c r="AN8" s="81"/>
      <c r="AO8" s="513"/>
      <c r="AP8" s="514"/>
      <c r="AQ8" s="514"/>
      <c r="AR8" s="514"/>
      <c r="AS8" s="514"/>
      <c r="AT8" s="515"/>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508"/>
      <c r="C9" s="508"/>
      <c r="D9" s="509"/>
      <c r="E9" s="501"/>
      <c r="F9" s="502"/>
      <c r="G9" s="502"/>
      <c r="H9" s="502"/>
      <c r="I9" s="503"/>
      <c r="J9" s="488"/>
      <c r="K9" s="489"/>
      <c r="L9" s="489"/>
      <c r="M9" s="489"/>
      <c r="N9" s="489"/>
      <c r="O9" s="490"/>
      <c r="P9" s="488"/>
      <c r="Q9" s="489"/>
      <c r="R9" s="489"/>
      <c r="S9" s="489"/>
      <c r="T9" s="489"/>
      <c r="U9" s="490"/>
      <c r="V9" s="488"/>
      <c r="W9" s="489"/>
      <c r="X9" s="489"/>
      <c r="Y9" s="489"/>
      <c r="Z9" s="489"/>
      <c r="AA9" s="490"/>
      <c r="AB9" s="488"/>
      <c r="AC9" s="489"/>
      <c r="AD9" s="489"/>
      <c r="AE9" s="489"/>
      <c r="AF9" s="489"/>
      <c r="AG9" s="490"/>
      <c r="AH9" s="479"/>
      <c r="AI9" s="480"/>
      <c r="AJ9" s="480"/>
      <c r="AK9" s="480"/>
      <c r="AL9" s="480"/>
      <c r="AM9" s="481"/>
      <c r="AN9" s="81"/>
      <c r="AO9" s="513"/>
      <c r="AP9" s="514"/>
      <c r="AQ9" s="514"/>
      <c r="AR9" s="514"/>
      <c r="AS9" s="514"/>
      <c r="AT9" s="515"/>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508"/>
      <c r="C10" s="508"/>
      <c r="D10" s="509"/>
      <c r="E10" s="501"/>
      <c r="F10" s="502"/>
      <c r="G10" s="502"/>
      <c r="H10" s="502"/>
      <c r="I10" s="503"/>
      <c r="J10" s="488" t="str">
        <f>IF(AND('Mapa de Riesgos'!$H$49="Muy Alta",'Mapa de Riesgos'!$L$49="Leve"),CONCATENATE("R",'Mapa de Riesgos'!$A$49),"")</f>
        <v/>
      </c>
      <c r="K10" s="489"/>
      <c r="L10" s="489" t="str">
        <f>IF(AND('Mapa de Riesgos'!$H$55="Muy Alta",'Mapa de Riesgos'!$L$55="Leve"),CONCATENATE("R",'Mapa de Riesgos'!$A$55),"")</f>
        <v/>
      </c>
      <c r="M10" s="489"/>
      <c r="N10" s="489" t="str">
        <f>IF(AND('Mapa de Riesgos'!$H$61="Muy Alta",'Mapa de Riesgos'!$L$61="Leve"),CONCATENATE("R",'Mapa de Riesgos'!$A$61),"")</f>
        <v/>
      </c>
      <c r="O10" s="490"/>
      <c r="P10" s="488" t="str">
        <f>IF(AND('Mapa de Riesgos'!$H$49="Muy Alta",'Mapa de Riesgos'!$L$49="Menor"),CONCATENATE("R",'Mapa de Riesgos'!$A$49),"")</f>
        <v/>
      </c>
      <c r="Q10" s="489"/>
      <c r="R10" s="489" t="str">
        <f>IF(AND('Mapa de Riesgos'!$H$55="Muy Alta",'Mapa de Riesgos'!$L$55="Menor"),CONCATENATE("R",'Mapa de Riesgos'!$A$55),"")</f>
        <v/>
      </c>
      <c r="S10" s="489"/>
      <c r="T10" s="489" t="str">
        <f>IF(AND('Mapa de Riesgos'!$H$61="Muy Alta",'Mapa de Riesgos'!$L$61="Menor"),CONCATENATE("R",'Mapa de Riesgos'!$A$61),"")</f>
        <v/>
      </c>
      <c r="U10" s="490"/>
      <c r="V10" s="488" t="str">
        <f>IF(AND('Mapa de Riesgos'!$H$49="Muy Alta",'Mapa de Riesgos'!$L$49="Moderado"),CONCATENATE("R",'Mapa de Riesgos'!$A$49),"")</f>
        <v/>
      </c>
      <c r="W10" s="489"/>
      <c r="X10" s="489" t="str">
        <f>IF(AND('Mapa de Riesgos'!$H$55="Muy Alta",'Mapa de Riesgos'!$L$55="Moderado"),CONCATENATE("R",'Mapa de Riesgos'!$A$55),"")</f>
        <v/>
      </c>
      <c r="Y10" s="489"/>
      <c r="Z10" s="489" t="str">
        <f>IF(AND('Mapa de Riesgos'!$H$61="Muy Alta",'Mapa de Riesgos'!$L$61="Moderado"),CONCATENATE("R",'Mapa de Riesgos'!$A$61),"")</f>
        <v/>
      </c>
      <c r="AA10" s="490"/>
      <c r="AB10" s="488" t="str">
        <f>IF(AND('Mapa de Riesgos'!$H$49="Muy Alta",'Mapa de Riesgos'!$L$49="Mayor"),CONCATENATE("R",'Mapa de Riesgos'!$A$49),"")</f>
        <v/>
      </c>
      <c r="AC10" s="489"/>
      <c r="AD10" s="489" t="str">
        <f>IF(AND('Mapa de Riesgos'!$H$55="Muy Alta",'Mapa de Riesgos'!$L$55="Mayor"),CONCATENATE("R",'Mapa de Riesgos'!$A$55),"")</f>
        <v/>
      </c>
      <c r="AE10" s="489"/>
      <c r="AF10" s="489" t="str">
        <f>IF(AND('Mapa de Riesgos'!$H$61="Muy Alta",'Mapa de Riesgos'!$L$61="Mayor"),CONCATENATE("R",'Mapa de Riesgos'!$A$61),"")</f>
        <v/>
      </c>
      <c r="AG10" s="490"/>
      <c r="AH10" s="479" t="str">
        <f>IF(AND('Mapa de Riesgos'!$H$49="Muy Alta",'Mapa de Riesgos'!$L$49="Catastrófico"),CONCATENATE("R",'Mapa de Riesgos'!$A$49),"")</f>
        <v/>
      </c>
      <c r="AI10" s="480"/>
      <c r="AJ10" s="480" t="str">
        <f>IF(AND('Mapa de Riesgos'!$H$55="Muy Alta",'Mapa de Riesgos'!$L$55="Catastrófico"),CONCATENATE("R",'Mapa de Riesgos'!$A$55),"")</f>
        <v/>
      </c>
      <c r="AK10" s="480"/>
      <c r="AL10" s="480" t="str">
        <f>IF(AND('Mapa de Riesgos'!$H$61="Muy Alta",'Mapa de Riesgos'!$L$61="Catastrófico"),CONCATENATE("R",'Mapa de Riesgos'!$A$61),"")</f>
        <v/>
      </c>
      <c r="AM10" s="481"/>
      <c r="AN10" s="81"/>
      <c r="AO10" s="513"/>
      <c r="AP10" s="514"/>
      <c r="AQ10" s="514"/>
      <c r="AR10" s="514"/>
      <c r="AS10" s="514"/>
      <c r="AT10" s="515"/>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508"/>
      <c r="C11" s="508"/>
      <c r="D11" s="509"/>
      <c r="E11" s="501"/>
      <c r="F11" s="502"/>
      <c r="G11" s="502"/>
      <c r="H11" s="502"/>
      <c r="I11" s="503"/>
      <c r="J11" s="488"/>
      <c r="K11" s="489"/>
      <c r="L11" s="489"/>
      <c r="M11" s="489"/>
      <c r="N11" s="489"/>
      <c r="O11" s="490"/>
      <c r="P11" s="488"/>
      <c r="Q11" s="489"/>
      <c r="R11" s="489"/>
      <c r="S11" s="489"/>
      <c r="T11" s="489"/>
      <c r="U11" s="490"/>
      <c r="V11" s="488"/>
      <c r="W11" s="489"/>
      <c r="X11" s="489"/>
      <c r="Y11" s="489"/>
      <c r="Z11" s="489"/>
      <c r="AA11" s="490"/>
      <c r="AB11" s="488"/>
      <c r="AC11" s="489"/>
      <c r="AD11" s="489"/>
      <c r="AE11" s="489"/>
      <c r="AF11" s="489"/>
      <c r="AG11" s="490"/>
      <c r="AH11" s="479"/>
      <c r="AI11" s="480"/>
      <c r="AJ11" s="480"/>
      <c r="AK11" s="480"/>
      <c r="AL11" s="480"/>
      <c r="AM11" s="481"/>
      <c r="AN11" s="81"/>
      <c r="AO11" s="513"/>
      <c r="AP11" s="514"/>
      <c r="AQ11" s="514"/>
      <c r="AR11" s="514"/>
      <c r="AS11" s="514"/>
      <c r="AT11" s="515"/>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508"/>
      <c r="C12" s="508"/>
      <c r="D12" s="509"/>
      <c r="E12" s="501"/>
      <c r="F12" s="502"/>
      <c r="G12" s="502"/>
      <c r="H12" s="502"/>
      <c r="I12" s="503"/>
      <c r="J12" s="488" t="str">
        <f>IF(AND('Mapa de Riesgos'!$H$67="Muy Alta",'Mapa de Riesgos'!$L$67="Leve"),CONCATENATE("R",'Mapa de Riesgos'!$A$67),"")</f>
        <v/>
      </c>
      <c r="K12" s="489"/>
      <c r="L12" s="489" t="str">
        <f>IF(AND('Mapa de Riesgos'!$H$73="Muy Alta",'Mapa de Riesgos'!$L$73="Leve"),CONCATENATE("R",'Mapa de Riesgos'!$A$73),"")</f>
        <v/>
      </c>
      <c r="M12" s="489"/>
      <c r="N12" s="489" t="str">
        <f>IF(AND('Mapa de Riesgos'!$H$79="Muy Alta",'Mapa de Riesgos'!$L$79="Leve"),CONCATENATE("R",'Mapa de Riesgos'!$A$79),"")</f>
        <v/>
      </c>
      <c r="O12" s="490"/>
      <c r="P12" s="488" t="str">
        <f>IF(AND('Mapa de Riesgos'!$H$67="Muy Alta",'Mapa de Riesgos'!$L$67="Menor"),CONCATENATE("R",'Mapa de Riesgos'!$A$67),"")</f>
        <v/>
      </c>
      <c r="Q12" s="489"/>
      <c r="R12" s="489" t="str">
        <f>IF(AND('Mapa de Riesgos'!$H$73="Muy Alta",'Mapa de Riesgos'!$L$73="Menor"),CONCATENATE("R",'Mapa de Riesgos'!$A$73),"")</f>
        <v/>
      </c>
      <c r="S12" s="489"/>
      <c r="T12" s="489" t="str">
        <f>IF(AND('Mapa de Riesgos'!$H$79="Muy Alta",'Mapa de Riesgos'!$L$79="Menor"),CONCATENATE("R",'Mapa de Riesgos'!$A$79),"")</f>
        <v/>
      </c>
      <c r="U12" s="490"/>
      <c r="V12" s="488" t="str">
        <f>IF(AND('Mapa de Riesgos'!$H$67="Muy Alta",'Mapa de Riesgos'!$L$67="Moderado"),CONCATENATE("R",'Mapa de Riesgos'!$A$67),"")</f>
        <v/>
      </c>
      <c r="W12" s="489"/>
      <c r="X12" s="489" t="str">
        <f>IF(AND('Mapa de Riesgos'!$H$73="Muy Alta",'Mapa de Riesgos'!$L$73="Moderado"),CONCATENATE("R",'Mapa de Riesgos'!$A$73),"")</f>
        <v/>
      </c>
      <c r="Y12" s="489"/>
      <c r="Z12" s="489" t="str">
        <f>IF(AND('Mapa de Riesgos'!$H$79="Muy Alta",'Mapa de Riesgos'!$L$79="Moderado"),CONCATENATE("R",'Mapa de Riesgos'!$A$79),"")</f>
        <v/>
      </c>
      <c r="AA12" s="490"/>
      <c r="AB12" s="488" t="str">
        <f>IF(AND('Mapa de Riesgos'!$H$67="Muy Alta",'Mapa de Riesgos'!$L$67="Mayor"),CONCATENATE("R",'Mapa de Riesgos'!$A$67),"")</f>
        <v/>
      </c>
      <c r="AC12" s="489"/>
      <c r="AD12" s="489" t="str">
        <f>IF(AND('Mapa de Riesgos'!$H$73="Muy Alta",'Mapa de Riesgos'!$L$73="Mayor"),CONCATENATE("R",'Mapa de Riesgos'!$A$73),"")</f>
        <v/>
      </c>
      <c r="AE12" s="489"/>
      <c r="AF12" s="489" t="str">
        <f>IF(AND('Mapa de Riesgos'!$H$79="Muy Alta",'Mapa de Riesgos'!$L$79="Mayor"),CONCATENATE("R",'Mapa de Riesgos'!$A$79),"")</f>
        <v/>
      </c>
      <c r="AG12" s="490"/>
      <c r="AH12" s="479" t="str">
        <f>IF(AND('Mapa de Riesgos'!$H$67="Muy Alta",'Mapa de Riesgos'!$L$67="Catastrófico"),CONCATENATE("R",'Mapa de Riesgos'!$A$67),"")</f>
        <v/>
      </c>
      <c r="AI12" s="480"/>
      <c r="AJ12" s="480" t="str">
        <f>IF(AND('Mapa de Riesgos'!$H$73="Muy Alta",'Mapa de Riesgos'!$L$73="Catastrófico"),CONCATENATE("R",'Mapa de Riesgos'!$A$73),"")</f>
        <v/>
      </c>
      <c r="AK12" s="480"/>
      <c r="AL12" s="480" t="str">
        <f>IF(AND('Mapa de Riesgos'!$H$79="Muy Alta",'Mapa de Riesgos'!$L$79="Catastrófico"),CONCATENATE("R",'Mapa de Riesgos'!$A$79),"")</f>
        <v/>
      </c>
      <c r="AM12" s="481"/>
      <c r="AN12" s="81"/>
      <c r="AO12" s="513"/>
      <c r="AP12" s="514"/>
      <c r="AQ12" s="514"/>
      <c r="AR12" s="514"/>
      <c r="AS12" s="514"/>
      <c r="AT12" s="515"/>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508"/>
      <c r="C13" s="508"/>
      <c r="D13" s="509"/>
      <c r="E13" s="504"/>
      <c r="F13" s="505"/>
      <c r="G13" s="505"/>
      <c r="H13" s="505"/>
      <c r="I13" s="506"/>
      <c r="J13" s="488"/>
      <c r="K13" s="489"/>
      <c r="L13" s="489"/>
      <c r="M13" s="489"/>
      <c r="N13" s="489"/>
      <c r="O13" s="490"/>
      <c r="P13" s="488"/>
      <c r="Q13" s="489"/>
      <c r="R13" s="489"/>
      <c r="S13" s="489"/>
      <c r="T13" s="489"/>
      <c r="U13" s="490"/>
      <c r="V13" s="488"/>
      <c r="W13" s="489"/>
      <c r="X13" s="489"/>
      <c r="Y13" s="489"/>
      <c r="Z13" s="489"/>
      <c r="AA13" s="490"/>
      <c r="AB13" s="488"/>
      <c r="AC13" s="489"/>
      <c r="AD13" s="489"/>
      <c r="AE13" s="489"/>
      <c r="AF13" s="489"/>
      <c r="AG13" s="490"/>
      <c r="AH13" s="482"/>
      <c r="AI13" s="483"/>
      <c r="AJ13" s="483"/>
      <c r="AK13" s="483"/>
      <c r="AL13" s="483"/>
      <c r="AM13" s="484"/>
      <c r="AN13" s="81"/>
      <c r="AO13" s="516"/>
      <c r="AP13" s="517"/>
      <c r="AQ13" s="517"/>
      <c r="AR13" s="517"/>
      <c r="AS13" s="517"/>
      <c r="AT13" s="518"/>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508"/>
      <c r="C14" s="508"/>
      <c r="D14" s="509"/>
      <c r="E14" s="498" t="s">
        <v>169</v>
      </c>
      <c r="F14" s="499"/>
      <c r="G14" s="499"/>
      <c r="H14" s="499"/>
      <c r="I14" s="499"/>
      <c r="J14" s="476" t="str">
        <f>IF(AND('Mapa de Riesgos'!$H$12="Alta",'Mapa de Riesgos'!$L$12="Leve"),CONCATENATE("R",'Mapa de Riesgos'!$A$12),"")</f>
        <v/>
      </c>
      <c r="K14" s="477"/>
      <c r="L14" s="477" t="str">
        <f>IF(AND('Mapa de Riesgos'!$H$19="Alta",'Mapa de Riesgos'!$L$19="Leve"),CONCATENATE("R",'Mapa de Riesgos'!$A$19),"")</f>
        <v/>
      </c>
      <c r="M14" s="477"/>
      <c r="N14" s="477" t="str">
        <f>IF(AND('Mapa de Riesgos'!$H$25="Alta",'Mapa de Riesgos'!$L$25="Leve"),CONCATENATE("R",'Mapa de Riesgos'!$A$25),"")</f>
        <v/>
      </c>
      <c r="O14" s="478"/>
      <c r="P14" s="476" t="str">
        <f>IF(AND('Mapa de Riesgos'!$H$12="Alta",'Mapa de Riesgos'!$L$12="Menor"),CONCATENATE("R",'Mapa de Riesgos'!$A$12),"")</f>
        <v/>
      </c>
      <c r="Q14" s="477"/>
      <c r="R14" s="477" t="str">
        <f>IF(AND('Mapa de Riesgos'!$H$19="Alta",'Mapa de Riesgos'!$L$19="Menor"),CONCATENATE("R",'Mapa de Riesgos'!$A$19),"")</f>
        <v/>
      </c>
      <c r="S14" s="477"/>
      <c r="T14" s="477" t="str">
        <f>IF(AND('Mapa de Riesgos'!$H$25="Alta",'Mapa de Riesgos'!$L$25="Menor"),CONCATENATE("R",'Mapa de Riesgos'!$A$25),"")</f>
        <v/>
      </c>
      <c r="U14" s="478"/>
      <c r="V14" s="494" t="str">
        <f>IF(AND('Mapa de Riesgos'!$H$12="Alta",'Mapa de Riesgos'!$L$12="Moderado"),CONCATENATE("R",'Mapa de Riesgos'!$A$12),"")</f>
        <v/>
      </c>
      <c r="W14" s="495"/>
      <c r="X14" s="495" t="str">
        <f>IF(AND('Mapa de Riesgos'!$H$19="Alta",'Mapa de Riesgos'!$L$19="Moderado"),CONCATENATE("R",'Mapa de Riesgos'!$A$19),"")</f>
        <v/>
      </c>
      <c r="Y14" s="495"/>
      <c r="Z14" s="495" t="str">
        <f>IF(AND('Mapa de Riesgos'!$H$25="Alta",'Mapa de Riesgos'!$L$25="Moderado"),CONCATENATE("R",'Mapa de Riesgos'!$A$25),"")</f>
        <v/>
      </c>
      <c r="AA14" s="496"/>
      <c r="AB14" s="494" t="str">
        <f>IF(AND('Mapa de Riesgos'!$H$12="Alta",'Mapa de Riesgos'!$L$12="Mayor"),CONCATENATE("R",'Mapa de Riesgos'!$A$12),"")</f>
        <v/>
      </c>
      <c r="AC14" s="495"/>
      <c r="AD14" s="495" t="str">
        <f>IF(AND('Mapa de Riesgos'!$H$19="Alta",'Mapa de Riesgos'!$L$19="Mayor"),CONCATENATE("R",'Mapa de Riesgos'!$A$19),"")</f>
        <v/>
      </c>
      <c r="AE14" s="495"/>
      <c r="AF14" s="495" t="str">
        <f>IF(AND('Mapa de Riesgos'!$H$25="Alta",'Mapa de Riesgos'!$L$25="Mayor"),CONCATENATE("R",'Mapa de Riesgos'!$A$25),"")</f>
        <v/>
      </c>
      <c r="AG14" s="496"/>
      <c r="AH14" s="485" t="str">
        <f>IF(AND('Mapa de Riesgos'!$H$12="Alta",'Mapa de Riesgos'!$L$12="Catastrófico"),CONCATENATE("R",'Mapa de Riesgos'!$A$12),"")</f>
        <v/>
      </c>
      <c r="AI14" s="486"/>
      <c r="AJ14" s="486" t="str">
        <f>IF(AND('Mapa de Riesgos'!$H$19="Alta",'Mapa de Riesgos'!$L$19="Catastrófico"),CONCATENATE("R",'Mapa de Riesgos'!$A$19),"")</f>
        <v/>
      </c>
      <c r="AK14" s="486"/>
      <c r="AL14" s="486" t="str">
        <f>IF(AND('Mapa de Riesgos'!$H$25="Alta",'Mapa de Riesgos'!$L$25="Catastrófico"),CONCATENATE("R",'Mapa de Riesgos'!$A$25),"")</f>
        <v/>
      </c>
      <c r="AM14" s="487"/>
      <c r="AN14" s="81"/>
      <c r="AO14" s="519" t="s">
        <v>170</v>
      </c>
      <c r="AP14" s="520"/>
      <c r="AQ14" s="520"/>
      <c r="AR14" s="520"/>
      <c r="AS14" s="520"/>
      <c r="AT14" s="52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508"/>
      <c r="C15" s="508"/>
      <c r="D15" s="509"/>
      <c r="E15" s="501"/>
      <c r="F15" s="502"/>
      <c r="G15" s="502"/>
      <c r="H15" s="502"/>
      <c r="I15" s="502"/>
      <c r="J15" s="470"/>
      <c r="K15" s="471"/>
      <c r="L15" s="471"/>
      <c r="M15" s="471"/>
      <c r="N15" s="471"/>
      <c r="O15" s="472"/>
      <c r="P15" s="470"/>
      <c r="Q15" s="471"/>
      <c r="R15" s="471"/>
      <c r="S15" s="471"/>
      <c r="T15" s="471"/>
      <c r="U15" s="472"/>
      <c r="V15" s="488"/>
      <c r="W15" s="489"/>
      <c r="X15" s="489"/>
      <c r="Y15" s="489"/>
      <c r="Z15" s="489"/>
      <c r="AA15" s="490"/>
      <c r="AB15" s="488"/>
      <c r="AC15" s="489"/>
      <c r="AD15" s="489"/>
      <c r="AE15" s="489"/>
      <c r="AF15" s="489"/>
      <c r="AG15" s="490"/>
      <c r="AH15" s="479"/>
      <c r="AI15" s="480"/>
      <c r="AJ15" s="480"/>
      <c r="AK15" s="480"/>
      <c r="AL15" s="480"/>
      <c r="AM15" s="481"/>
      <c r="AN15" s="81"/>
      <c r="AO15" s="522"/>
      <c r="AP15" s="523"/>
      <c r="AQ15" s="523"/>
      <c r="AR15" s="523"/>
      <c r="AS15" s="523"/>
      <c r="AT15" s="524"/>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508"/>
      <c r="C16" s="508"/>
      <c r="D16" s="509"/>
      <c r="E16" s="501"/>
      <c r="F16" s="502"/>
      <c r="G16" s="502"/>
      <c r="H16" s="502"/>
      <c r="I16" s="502"/>
      <c r="J16" s="470" t="str">
        <f>IF(AND('Mapa de Riesgos'!$H$31="Alta",'Mapa de Riesgos'!$L$31="Leve"),CONCATENATE("R",'Mapa de Riesgos'!$A$31),"")</f>
        <v/>
      </c>
      <c r="K16" s="471"/>
      <c r="L16" s="471" t="str">
        <f>IF(AND('Mapa de Riesgos'!$H$37="Alta",'Mapa de Riesgos'!$L$37="Leve"),CONCATENATE("R",'Mapa de Riesgos'!$A$37),"")</f>
        <v/>
      </c>
      <c r="M16" s="471"/>
      <c r="N16" s="471" t="str">
        <f>IF(AND('Mapa de Riesgos'!$H$43="Alta",'Mapa de Riesgos'!$L$43="Leve"),CONCATENATE("R",'Mapa de Riesgos'!$A$43),"")</f>
        <v/>
      </c>
      <c r="O16" s="472"/>
      <c r="P16" s="470" t="str">
        <f>IF(AND('Mapa de Riesgos'!$H$31="Alta",'Mapa de Riesgos'!$L$31="Menor"),CONCATENATE("R",'Mapa de Riesgos'!$A$31),"")</f>
        <v/>
      </c>
      <c r="Q16" s="471"/>
      <c r="R16" s="471" t="str">
        <f>IF(AND('Mapa de Riesgos'!$H$37="Alta",'Mapa de Riesgos'!$L$37="Menor"),CONCATENATE("R",'Mapa de Riesgos'!$A$37),"")</f>
        <v/>
      </c>
      <c r="S16" s="471"/>
      <c r="T16" s="471" t="str">
        <f>IF(AND('Mapa de Riesgos'!$H$43="Alta",'Mapa de Riesgos'!$L$43="Menor"),CONCATENATE("R",'Mapa de Riesgos'!$A$43),"")</f>
        <v/>
      </c>
      <c r="U16" s="472"/>
      <c r="V16" s="488" t="str">
        <f>IF(AND('Mapa de Riesgos'!$H$31="Alta",'Mapa de Riesgos'!$L$31="Moderado"),CONCATENATE("R",'Mapa de Riesgos'!$A$31),"")</f>
        <v/>
      </c>
      <c r="W16" s="489"/>
      <c r="X16" s="489" t="str">
        <f>IF(AND('Mapa de Riesgos'!$H$37="Alta",'Mapa de Riesgos'!$L$37="Moderado"),CONCATENATE("R",'Mapa de Riesgos'!$A$37),"")</f>
        <v/>
      </c>
      <c r="Y16" s="489"/>
      <c r="Z16" s="489" t="str">
        <f>IF(AND('Mapa de Riesgos'!$H$43="Alta",'Mapa de Riesgos'!$L$43="Moderado"),CONCATENATE("R",'Mapa de Riesgos'!$A$43),"")</f>
        <v/>
      </c>
      <c r="AA16" s="490"/>
      <c r="AB16" s="488" t="str">
        <f>IF(AND('Mapa de Riesgos'!$H$31="Alta",'Mapa de Riesgos'!$L$31="Mayor"),CONCATENATE("R",'Mapa de Riesgos'!$A$31),"")</f>
        <v/>
      </c>
      <c r="AC16" s="489"/>
      <c r="AD16" s="489" t="str">
        <f>IF(AND('Mapa de Riesgos'!$H$37="Alta",'Mapa de Riesgos'!$L$37="Mayor"),CONCATENATE("R",'Mapa de Riesgos'!$A$37),"")</f>
        <v/>
      </c>
      <c r="AE16" s="489"/>
      <c r="AF16" s="489" t="str">
        <f>IF(AND('Mapa de Riesgos'!$H$43="Alta",'Mapa de Riesgos'!$L$43="Mayor"),CONCATENATE("R",'Mapa de Riesgos'!$A$43),"")</f>
        <v/>
      </c>
      <c r="AG16" s="490"/>
      <c r="AH16" s="479" t="str">
        <f>IF(AND('Mapa de Riesgos'!$H$31="Alta",'Mapa de Riesgos'!$L$31="Catastrófico"),CONCATENATE("R",'Mapa de Riesgos'!$A$31),"")</f>
        <v/>
      </c>
      <c r="AI16" s="480"/>
      <c r="AJ16" s="480" t="str">
        <f>IF(AND('Mapa de Riesgos'!$H$37="Alta",'Mapa de Riesgos'!$L$37="Catastrófico"),CONCATENATE("R",'Mapa de Riesgos'!$A$37),"")</f>
        <v/>
      </c>
      <c r="AK16" s="480"/>
      <c r="AL16" s="480" t="str">
        <f>IF(AND('Mapa de Riesgos'!$H$43="Alta",'Mapa de Riesgos'!$L$43="Catastrófico"),CONCATENATE("R",'Mapa de Riesgos'!$A$43),"")</f>
        <v/>
      </c>
      <c r="AM16" s="481"/>
      <c r="AN16" s="81"/>
      <c r="AO16" s="522"/>
      <c r="AP16" s="523"/>
      <c r="AQ16" s="523"/>
      <c r="AR16" s="523"/>
      <c r="AS16" s="523"/>
      <c r="AT16" s="524"/>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508"/>
      <c r="C17" s="508"/>
      <c r="D17" s="509"/>
      <c r="E17" s="501"/>
      <c r="F17" s="502"/>
      <c r="G17" s="502"/>
      <c r="H17" s="502"/>
      <c r="I17" s="502"/>
      <c r="J17" s="470"/>
      <c r="K17" s="471"/>
      <c r="L17" s="471"/>
      <c r="M17" s="471"/>
      <c r="N17" s="471"/>
      <c r="O17" s="472"/>
      <c r="P17" s="470"/>
      <c r="Q17" s="471"/>
      <c r="R17" s="471"/>
      <c r="S17" s="471"/>
      <c r="T17" s="471"/>
      <c r="U17" s="472"/>
      <c r="V17" s="488"/>
      <c r="W17" s="489"/>
      <c r="X17" s="489"/>
      <c r="Y17" s="489"/>
      <c r="Z17" s="489"/>
      <c r="AA17" s="490"/>
      <c r="AB17" s="488"/>
      <c r="AC17" s="489"/>
      <c r="AD17" s="489"/>
      <c r="AE17" s="489"/>
      <c r="AF17" s="489"/>
      <c r="AG17" s="490"/>
      <c r="AH17" s="479"/>
      <c r="AI17" s="480"/>
      <c r="AJ17" s="480"/>
      <c r="AK17" s="480"/>
      <c r="AL17" s="480"/>
      <c r="AM17" s="481"/>
      <c r="AN17" s="81"/>
      <c r="AO17" s="522"/>
      <c r="AP17" s="523"/>
      <c r="AQ17" s="523"/>
      <c r="AR17" s="523"/>
      <c r="AS17" s="523"/>
      <c r="AT17" s="524"/>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508"/>
      <c r="C18" s="508"/>
      <c r="D18" s="509"/>
      <c r="E18" s="501"/>
      <c r="F18" s="502"/>
      <c r="G18" s="502"/>
      <c r="H18" s="502"/>
      <c r="I18" s="502"/>
      <c r="J18" s="470" t="str">
        <f>IF(AND('Mapa de Riesgos'!$H$49="Alta",'Mapa de Riesgos'!$L$49="Leve"),CONCATENATE("R",'Mapa de Riesgos'!$A$49),"")</f>
        <v/>
      </c>
      <c r="K18" s="471"/>
      <c r="L18" s="471" t="str">
        <f>IF(AND('Mapa de Riesgos'!$H$55="Alta",'Mapa de Riesgos'!$L$55="Leve"),CONCATENATE("R",'Mapa de Riesgos'!$A$55),"")</f>
        <v/>
      </c>
      <c r="M18" s="471"/>
      <c r="N18" s="471" t="str">
        <f>IF(AND('Mapa de Riesgos'!$H$61="Alta",'Mapa de Riesgos'!$L$61="Leve"),CONCATENATE("R",'Mapa de Riesgos'!$A$61),"")</f>
        <v/>
      </c>
      <c r="O18" s="472"/>
      <c r="P18" s="470" t="str">
        <f>IF(AND('Mapa de Riesgos'!$H$49="Alta",'Mapa de Riesgos'!$L$49="Menor"),CONCATENATE("R",'Mapa de Riesgos'!$A$49),"")</f>
        <v/>
      </c>
      <c r="Q18" s="471"/>
      <c r="R18" s="471" t="str">
        <f>IF(AND('Mapa de Riesgos'!$H$55="Alta",'Mapa de Riesgos'!$L$55="Menor"),CONCATENATE("R",'Mapa de Riesgos'!$A$55),"")</f>
        <v/>
      </c>
      <c r="S18" s="471"/>
      <c r="T18" s="471" t="str">
        <f>IF(AND('Mapa de Riesgos'!$H$61="Alta",'Mapa de Riesgos'!$L$61="Menor"),CONCATENATE("R",'Mapa de Riesgos'!$A$61),"")</f>
        <v/>
      </c>
      <c r="U18" s="472"/>
      <c r="V18" s="488" t="str">
        <f>IF(AND('Mapa de Riesgos'!$H$49="Alta",'Mapa de Riesgos'!$L$49="Moderado"),CONCATENATE("R",'Mapa de Riesgos'!$A$49),"")</f>
        <v/>
      </c>
      <c r="W18" s="489"/>
      <c r="X18" s="489" t="str">
        <f>IF(AND('Mapa de Riesgos'!$H$55="Alta",'Mapa de Riesgos'!$L$55="Moderado"),CONCATENATE("R",'Mapa de Riesgos'!$A$55),"")</f>
        <v/>
      </c>
      <c r="Y18" s="489"/>
      <c r="Z18" s="489" t="str">
        <f>IF(AND('Mapa de Riesgos'!$H$61="Alta",'Mapa de Riesgos'!$L$61="Moderado"),CONCATENATE("R",'Mapa de Riesgos'!$A$61),"")</f>
        <v/>
      </c>
      <c r="AA18" s="490"/>
      <c r="AB18" s="488" t="str">
        <f>IF(AND('Mapa de Riesgos'!$H$49="Alta",'Mapa de Riesgos'!$L$49="Mayor"),CONCATENATE("R",'Mapa de Riesgos'!$A$49),"")</f>
        <v/>
      </c>
      <c r="AC18" s="489"/>
      <c r="AD18" s="489" t="str">
        <f>IF(AND('Mapa de Riesgos'!$H$55="Alta",'Mapa de Riesgos'!$L$55="Mayor"),CONCATENATE("R",'Mapa de Riesgos'!$A$55),"")</f>
        <v/>
      </c>
      <c r="AE18" s="489"/>
      <c r="AF18" s="489" t="str">
        <f>IF(AND('Mapa de Riesgos'!$H$61="Alta",'Mapa de Riesgos'!$L$61="Mayor"),CONCATENATE("R",'Mapa de Riesgos'!$A$61),"")</f>
        <v/>
      </c>
      <c r="AG18" s="490"/>
      <c r="AH18" s="479" t="str">
        <f>IF(AND('Mapa de Riesgos'!$H$49="Alta",'Mapa de Riesgos'!$L$49="Catastrófico"),CONCATENATE("R",'Mapa de Riesgos'!$A$49),"")</f>
        <v/>
      </c>
      <c r="AI18" s="480"/>
      <c r="AJ18" s="480" t="str">
        <f>IF(AND('Mapa de Riesgos'!$H$55="Alta",'Mapa de Riesgos'!$L$55="Catastrófico"),CONCATENATE("R",'Mapa de Riesgos'!$A$55),"")</f>
        <v/>
      </c>
      <c r="AK18" s="480"/>
      <c r="AL18" s="480" t="str">
        <f>IF(AND('Mapa de Riesgos'!$H$61="Alta",'Mapa de Riesgos'!$L$61="Catastrófico"),CONCATENATE("R",'Mapa de Riesgos'!$A$61),"")</f>
        <v/>
      </c>
      <c r="AM18" s="481"/>
      <c r="AN18" s="81"/>
      <c r="AO18" s="522"/>
      <c r="AP18" s="523"/>
      <c r="AQ18" s="523"/>
      <c r="AR18" s="523"/>
      <c r="AS18" s="523"/>
      <c r="AT18" s="524"/>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508"/>
      <c r="C19" s="508"/>
      <c r="D19" s="509"/>
      <c r="E19" s="501"/>
      <c r="F19" s="502"/>
      <c r="G19" s="502"/>
      <c r="H19" s="502"/>
      <c r="I19" s="502"/>
      <c r="J19" s="470"/>
      <c r="K19" s="471"/>
      <c r="L19" s="471"/>
      <c r="M19" s="471"/>
      <c r="N19" s="471"/>
      <c r="O19" s="472"/>
      <c r="P19" s="470"/>
      <c r="Q19" s="471"/>
      <c r="R19" s="471"/>
      <c r="S19" s="471"/>
      <c r="T19" s="471"/>
      <c r="U19" s="472"/>
      <c r="V19" s="488"/>
      <c r="W19" s="489"/>
      <c r="X19" s="489"/>
      <c r="Y19" s="489"/>
      <c r="Z19" s="489"/>
      <c r="AA19" s="490"/>
      <c r="AB19" s="488"/>
      <c r="AC19" s="489"/>
      <c r="AD19" s="489"/>
      <c r="AE19" s="489"/>
      <c r="AF19" s="489"/>
      <c r="AG19" s="490"/>
      <c r="AH19" s="479"/>
      <c r="AI19" s="480"/>
      <c r="AJ19" s="480"/>
      <c r="AK19" s="480"/>
      <c r="AL19" s="480"/>
      <c r="AM19" s="481"/>
      <c r="AN19" s="81"/>
      <c r="AO19" s="522"/>
      <c r="AP19" s="523"/>
      <c r="AQ19" s="523"/>
      <c r="AR19" s="523"/>
      <c r="AS19" s="523"/>
      <c r="AT19" s="524"/>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508"/>
      <c r="C20" s="508"/>
      <c r="D20" s="509"/>
      <c r="E20" s="501"/>
      <c r="F20" s="502"/>
      <c r="G20" s="502"/>
      <c r="H20" s="502"/>
      <c r="I20" s="502"/>
      <c r="J20" s="470" t="str">
        <f>IF(AND('Mapa de Riesgos'!$H$67="Alta",'Mapa de Riesgos'!$L$67="Leve"),CONCATENATE("R",'Mapa de Riesgos'!$A$67),"")</f>
        <v/>
      </c>
      <c r="K20" s="471"/>
      <c r="L20" s="471" t="str">
        <f>IF(AND('Mapa de Riesgos'!$H$73="Alta",'Mapa de Riesgos'!$L$73="Leve"),CONCATENATE("R",'Mapa de Riesgos'!$A$73),"")</f>
        <v/>
      </c>
      <c r="M20" s="471"/>
      <c r="N20" s="471" t="str">
        <f>IF(AND('Mapa de Riesgos'!$H$79="Alta",'Mapa de Riesgos'!$L$79="Leve"),CONCATENATE("R",'Mapa de Riesgos'!$A$79),"")</f>
        <v/>
      </c>
      <c r="O20" s="472"/>
      <c r="P20" s="470" t="str">
        <f>IF(AND('Mapa de Riesgos'!$H$67="Alta",'Mapa de Riesgos'!$L$67="Menor"),CONCATENATE("R",'Mapa de Riesgos'!$A$67),"")</f>
        <v/>
      </c>
      <c r="Q20" s="471"/>
      <c r="R20" s="471" t="str">
        <f>IF(AND('Mapa de Riesgos'!$H$73="Alta",'Mapa de Riesgos'!$L$73="Menor"),CONCATENATE("R",'Mapa de Riesgos'!$A$73),"")</f>
        <v/>
      </c>
      <c r="S20" s="471"/>
      <c r="T20" s="471" t="str">
        <f>IF(AND('Mapa de Riesgos'!$H$79="Alta",'Mapa de Riesgos'!$L$79="Menor"),CONCATENATE("R",'Mapa de Riesgos'!$A$79),"")</f>
        <v/>
      </c>
      <c r="U20" s="472"/>
      <c r="V20" s="488" t="str">
        <f>IF(AND('Mapa de Riesgos'!$H$67="Alta",'Mapa de Riesgos'!$L$67="Moderado"),CONCATENATE("R",'Mapa de Riesgos'!$A$67),"")</f>
        <v/>
      </c>
      <c r="W20" s="489"/>
      <c r="X20" s="489" t="str">
        <f>IF(AND('Mapa de Riesgos'!$H$73="Alta",'Mapa de Riesgos'!$L$73="Moderado"),CONCATENATE("R",'Mapa de Riesgos'!$A$73),"")</f>
        <v/>
      </c>
      <c r="Y20" s="489"/>
      <c r="Z20" s="489" t="str">
        <f>IF(AND('Mapa de Riesgos'!$H$79="Alta",'Mapa de Riesgos'!$L$79="Moderado"),CONCATENATE("R",'Mapa de Riesgos'!$A$79),"")</f>
        <v/>
      </c>
      <c r="AA20" s="490"/>
      <c r="AB20" s="488" t="str">
        <f>IF(AND('Mapa de Riesgos'!$H$67="Alta",'Mapa de Riesgos'!$L$67="Mayor"),CONCATENATE("R",'Mapa de Riesgos'!$A$67),"")</f>
        <v/>
      </c>
      <c r="AC20" s="489"/>
      <c r="AD20" s="489" t="str">
        <f>IF(AND('Mapa de Riesgos'!$H$73="Alta",'Mapa de Riesgos'!$L$73="Mayor"),CONCATENATE("R",'Mapa de Riesgos'!$A$73),"")</f>
        <v/>
      </c>
      <c r="AE20" s="489"/>
      <c r="AF20" s="489" t="str">
        <f>IF(AND('Mapa de Riesgos'!$H$79="Alta",'Mapa de Riesgos'!$L$79="Mayor"),CONCATENATE("R",'Mapa de Riesgos'!$A$79),"")</f>
        <v/>
      </c>
      <c r="AG20" s="490"/>
      <c r="AH20" s="479" t="str">
        <f>IF(AND('Mapa de Riesgos'!$H$67="Alta",'Mapa de Riesgos'!$L$67="Catastrófico"),CONCATENATE("R",'Mapa de Riesgos'!$A$67),"")</f>
        <v/>
      </c>
      <c r="AI20" s="480"/>
      <c r="AJ20" s="480" t="str">
        <f>IF(AND('Mapa de Riesgos'!$H$73="Alta",'Mapa de Riesgos'!$L$73="Catastrófico"),CONCATENATE("R",'Mapa de Riesgos'!$A$73),"")</f>
        <v/>
      </c>
      <c r="AK20" s="480"/>
      <c r="AL20" s="480" t="str">
        <f>IF(AND('Mapa de Riesgos'!$H$79="Alta",'Mapa de Riesgos'!$L$79="Catastrófico"),CONCATENATE("R",'Mapa de Riesgos'!$A$79),"")</f>
        <v/>
      </c>
      <c r="AM20" s="481"/>
      <c r="AN20" s="81"/>
      <c r="AO20" s="522"/>
      <c r="AP20" s="523"/>
      <c r="AQ20" s="523"/>
      <c r="AR20" s="523"/>
      <c r="AS20" s="523"/>
      <c r="AT20" s="524"/>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508"/>
      <c r="C21" s="508"/>
      <c r="D21" s="509"/>
      <c r="E21" s="504"/>
      <c r="F21" s="505"/>
      <c r="G21" s="505"/>
      <c r="H21" s="505"/>
      <c r="I21" s="505"/>
      <c r="J21" s="473"/>
      <c r="K21" s="474"/>
      <c r="L21" s="474"/>
      <c r="M21" s="474"/>
      <c r="N21" s="474"/>
      <c r="O21" s="475"/>
      <c r="P21" s="473"/>
      <c r="Q21" s="474"/>
      <c r="R21" s="474"/>
      <c r="S21" s="474"/>
      <c r="T21" s="474"/>
      <c r="U21" s="475"/>
      <c r="V21" s="491"/>
      <c r="W21" s="492"/>
      <c r="X21" s="492"/>
      <c r="Y21" s="492"/>
      <c r="Z21" s="492"/>
      <c r="AA21" s="493"/>
      <c r="AB21" s="491"/>
      <c r="AC21" s="492"/>
      <c r="AD21" s="492"/>
      <c r="AE21" s="492"/>
      <c r="AF21" s="492"/>
      <c r="AG21" s="493"/>
      <c r="AH21" s="482"/>
      <c r="AI21" s="483"/>
      <c r="AJ21" s="483"/>
      <c r="AK21" s="483"/>
      <c r="AL21" s="483"/>
      <c r="AM21" s="484"/>
      <c r="AN21" s="81"/>
      <c r="AO21" s="525"/>
      <c r="AP21" s="526"/>
      <c r="AQ21" s="526"/>
      <c r="AR21" s="526"/>
      <c r="AS21" s="526"/>
      <c r="AT21" s="527"/>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508"/>
      <c r="C22" s="508"/>
      <c r="D22" s="509"/>
      <c r="E22" s="498" t="s">
        <v>171</v>
      </c>
      <c r="F22" s="499"/>
      <c r="G22" s="499"/>
      <c r="H22" s="499"/>
      <c r="I22" s="500"/>
      <c r="J22" s="476" t="str">
        <f>IF(AND('Mapa de Riesgos'!$H$12="Media",'Mapa de Riesgos'!$L$12="Leve"),CONCATENATE("R",'Mapa de Riesgos'!$A$12),"")</f>
        <v/>
      </c>
      <c r="K22" s="477"/>
      <c r="L22" s="477" t="str">
        <f>IF(AND('Mapa de Riesgos'!$H$19="Media",'Mapa de Riesgos'!$L$19="Leve"),CONCATENATE("R",'Mapa de Riesgos'!$A$19),"")</f>
        <v/>
      </c>
      <c r="M22" s="477"/>
      <c r="N22" s="477" t="str">
        <f>IF(AND('Mapa de Riesgos'!$H$25="Media",'Mapa de Riesgos'!$L$25="Leve"),CONCATENATE("R",'Mapa de Riesgos'!$A$25),"")</f>
        <v/>
      </c>
      <c r="O22" s="478"/>
      <c r="P22" s="476" t="str">
        <f>IF(AND('Mapa de Riesgos'!$H$12="Media",'Mapa de Riesgos'!$L$12="Menor"),CONCATENATE("R",'Mapa de Riesgos'!$A$12),"")</f>
        <v/>
      </c>
      <c r="Q22" s="477"/>
      <c r="R22" s="477" t="str">
        <f>IF(AND('Mapa de Riesgos'!$H$19="Media",'Mapa de Riesgos'!$L$19="Menor"),CONCATENATE("R",'Mapa de Riesgos'!$A$19),"")</f>
        <v/>
      </c>
      <c r="S22" s="477"/>
      <c r="T22" s="477" t="str">
        <f>IF(AND('Mapa de Riesgos'!$H$25="Media",'Mapa de Riesgos'!$L$25="Menor"),CONCATENATE("R",'Mapa de Riesgos'!$A$25),"")</f>
        <v/>
      </c>
      <c r="U22" s="478"/>
      <c r="V22" s="476" t="str">
        <f>IF(AND('Mapa de Riesgos'!$H$12="Media",'Mapa de Riesgos'!$L$12="Moderado"),CONCATENATE("R",'Mapa de Riesgos'!$A$12),"")</f>
        <v/>
      </c>
      <c r="W22" s="477"/>
      <c r="X22" s="477" t="str">
        <f>IF(AND('Mapa de Riesgos'!$H$19="Media",'Mapa de Riesgos'!$L$19="Moderado"),CONCATENATE("R",'Mapa de Riesgos'!$A$19),"")</f>
        <v/>
      </c>
      <c r="Y22" s="477"/>
      <c r="Z22" s="477" t="str">
        <f>IF(AND('Mapa de Riesgos'!$H$25="Media",'Mapa de Riesgos'!$L$25="Moderado"),CONCATENATE("R",'Mapa de Riesgos'!$A$25),"")</f>
        <v/>
      </c>
      <c r="AA22" s="478"/>
      <c r="AB22" s="494" t="str">
        <f>IF(AND('Mapa de Riesgos'!$H$12="Media",'Mapa de Riesgos'!$L$12="Mayor"),CONCATENATE("R",'Mapa de Riesgos'!$A$12),"")</f>
        <v>R1</v>
      </c>
      <c r="AC22" s="495"/>
      <c r="AD22" s="495" t="str">
        <f>IF(AND('Mapa de Riesgos'!$H$19="Media",'Mapa de Riesgos'!$L$19="Mayor"),CONCATENATE("R",'Mapa de Riesgos'!$A$19),"")</f>
        <v/>
      </c>
      <c r="AE22" s="495"/>
      <c r="AF22" s="495" t="str">
        <f>IF(AND('Mapa de Riesgos'!$H$25="Media",'Mapa de Riesgos'!$L$25="Mayor"),CONCATENATE("R",'Mapa de Riesgos'!$A$25),"")</f>
        <v/>
      </c>
      <c r="AG22" s="496"/>
      <c r="AH22" s="485" t="str">
        <f>IF(AND('Mapa de Riesgos'!$H$12="Media",'Mapa de Riesgos'!$L$12="Catastrófico"),CONCATENATE("R",'Mapa de Riesgos'!$A$12),"")</f>
        <v/>
      </c>
      <c r="AI22" s="486"/>
      <c r="AJ22" s="486" t="str">
        <f>IF(AND('Mapa de Riesgos'!$H$19="Media",'Mapa de Riesgos'!$L$19="Catastrófico"),CONCATENATE("R",'Mapa de Riesgos'!$A$19),"")</f>
        <v/>
      </c>
      <c r="AK22" s="486"/>
      <c r="AL22" s="486" t="str">
        <f>IF(AND('Mapa de Riesgos'!$H$25="Media",'Mapa de Riesgos'!$L$25="Catastrófico"),CONCATENATE("R",'Mapa de Riesgos'!$A$25),"")</f>
        <v/>
      </c>
      <c r="AM22" s="487"/>
      <c r="AN22" s="81"/>
      <c r="AO22" s="528" t="s">
        <v>172</v>
      </c>
      <c r="AP22" s="529"/>
      <c r="AQ22" s="529"/>
      <c r="AR22" s="529"/>
      <c r="AS22" s="529"/>
      <c r="AT22" s="530"/>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508"/>
      <c r="C23" s="508"/>
      <c r="D23" s="509"/>
      <c r="E23" s="501"/>
      <c r="F23" s="502"/>
      <c r="G23" s="502"/>
      <c r="H23" s="502"/>
      <c r="I23" s="503"/>
      <c r="J23" s="470"/>
      <c r="K23" s="471"/>
      <c r="L23" s="471"/>
      <c r="M23" s="471"/>
      <c r="N23" s="471"/>
      <c r="O23" s="472"/>
      <c r="P23" s="470"/>
      <c r="Q23" s="471"/>
      <c r="R23" s="471"/>
      <c r="S23" s="471"/>
      <c r="T23" s="471"/>
      <c r="U23" s="472"/>
      <c r="V23" s="470"/>
      <c r="W23" s="471"/>
      <c r="X23" s="471"/>
      <c r="Y23" s="471"/>
      <c r="Z23" s="471"/>
      <c r="AA23" s="472"/>
      <c r="AB23" s="488"/>
      <c r="AC23" s="489"/>
      <c r="AD23" s="489"/>
      <c r="AE23" s="489"/>
      <c r="AF23" s="489"/>
      <c r="AG23" s="490"/>
      <c r="AH23" s="479"/>
      <c r="AI23" s="480"/>
      <c r="AJ23" s="480"/>
      <c r="AK23" s="480"/>
      <c r="AL23" s="480"/>
      <c r="AM23" s="481"/>
      <c r="AN23" s="81"/>
      <c r="AO23" s="531"/>
      <c r="AP23" s="532"/>
      <c r="AQ23" s="532"/>
      <c r="AR23" s="532"/>
      <c r="AS23" s="532"/>
      <c r="AT23" s="533"/>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508"/>
      <c r="C24" s="508"/>
      <c r="D24" s="509"/>
      <c r="E24" s="501"/>
      <c r="F24" s="502"/>
      <c r="G24" s="502"/>
      <c r="H24" s="502"/>
      <c r="I24" s="503"/>
      <c r="J24" s="470" t="str">
        <f>IF(AND('Mapa de Riesgos'!$H$31="Media",'Mapa de Riesgos'!$L$31="Leve"),CONCATENATE("R",'Mapa de Riesgos'!$A$31),"")</f>
        <v/>
      </c>
      <c r="K24" s="471"/>
      <c r="L24" s="471" t="str">
        <f>IF(AND('Mapa de Riesgos'!$H$37="Media",'Mapa de Riesgos'!$L$37="Leve"),CONCATENATE("R",'Mapa de Riesgos'!$A$37),"")</f>
        <v/>
      </c>
      <c r="M24" s="471"/>
      <c r="N24" s="471" t="str">
        <f>IF(AND('Mapa de Riesgos'!$H$43="Media",'Mapa de Riesgos'!$L$43="Leve"),CONCATENATE("R",'Mapa de Riesgos'!$A$43),"")</f>
        <v/>
      </c>
      <c r="O24" s="472"/>
      <c r="P24" s="470" t="str">
        <f>IF(AND('Mapa de Riesgos'!$H$31="Media",'Mapa de Riesgos'!$L$31="Menor"),CONCATENATE("R",'Mapa de Riesgos'!$A$31),"")</f>
        <v/>
      </c>
      <c r="Q24" s="471"/>
      <c r="R24" s="471" t="str">
        <f>IF(AND('Mapa de Riesgos'!$H$37="Media",'Mapa de Riesgos'!$L$37="Menor"),CONCATENATE("R",'Mapa de Riesgos'!$A$37),"")</f>
        <v/>
      </c>
      <c r="S24" s="471"/>
      <c r="T24" s="471" t="str">
        <f>IF(AND('Mapa de Riesgos'!$H$43="Media",'Mapa de Riesgos'!$L$43="Menor"),CONCATENATE("R",'Mapa de Riesgos'!$A$43),"")</f>
        <v/>
      </c>
      <c r="U24" s="472"/>
      <c r="V24" s="470" t="str">
        <f>IF(AND('Mapa de Riesgos'!$H$31="Media",'Mapa de Riesgos'!$L$31="Moderado"),CONCATENATE("R",'Mapa de Riesgos'!$A$31),"")</f>
        <v/>
      </c>
      <c r="W24" s="471"/>
      <c r="X24" s="471" t="str">
        <f>IF(AND('Mapa de Riesgos'!$H$37="Media",'Mapa de Riesgos'!$L$37="Moderado"),CONCATENATE("R",'Mapa de Riesgos'!$A$37),"")</f>
        <v/>
      </c>
      <c r="Y24" s="471"/>
      <c r="Z24" s="471" t="str">
        <f>IF(AND('Mapa de Riesgos'!$H$43="Media",'Mapa de Riesgos'!$L$43="Moderado"),CONCATENATE("R",'Mapa de Riesgos'!$A$43),"")</f>
        <v/>
      </c>
      <c r="AA24" s="472"/>
      <c r="AB24" s="488" t="str">
        <f>IF(AND('Mapa de Riesgos'!$H$31="Media",'Mapa de Riesgos'!$L$31="Mayor"),CONCATENATE("R",'Mapa de Riesgos'!$A$31),"")</f>
        <v/>
      </c>
      <c r="AC24" s="489"/>
      <c r="AD24" s="489" t="str">
        <f>IF(AND('Mapa de Riesgos'!$H$37="Media",'Mapa de Riesgos'!$L$37="Mayor"),CONCATENATE("R",'Mapa de Riesgos'!$A$37),"")</f>
        <v/>
      </c>
      <c r="AE24" s="489"/>
      <c r="AF24" s="489" t="str">
        <f>IF(AND('Mapa de Riesgos'!$H$43="Media",'Mapa de Riesgos'!$L$43="Mayor"),CONCATENATE("R",'Mapa de Riesgos'!$A$43),"")</f>
        <v/>
      </c>
      <c r="AG24" s="490"/>
      <c r="AH24" s="479" t="str">
        <f>IF(AND('Mapa de Riesgos'!$H$31="Media",'Mapa de Riesgos'!$L$31="Catastrófico"),CONCATENATE("R",'Mapa de Riesgos'!$A$31),"")</f>
        <v/>
      </c>
      <c r="AI24" s="480"/>
      <c r="AJ24" s="480" t="str">
        <f>IF(AND('Mapa de Riesgos'!$H$37="Media",'Mapa de Riesgos'!$L$37="Catastrófico"),CONCATENATE("R",'Mapa de Riesgos'!$A$37),"")</f>
        <v/>
      </c>
      <c r="AK24" s="480"/>
      <c r="AL24" s="480" t="str">
        <f>IF(AND('Mapa de Riesgos'!$H$43="Media",'Mapa de Riesgos'!$L$43="Catastrófico"),CONCATENATE("R",'Mapa de Riesgos'!$A$43),"")</f>
        <v/>
      </c>
      <c r="AM24" s="481"/>
      <c r="AN24" s="81"/>
      <c r="AO24" s="531"/>
      <c r="AP24" s="532"/>
      <c r="AQ24" s="532"/>
      <c r="AR24" s="532"/>
      <c r="AS24" s="532"/>
      <c r="AT24" s="533"/>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508"/>
      <c r="C25" s="508"/>
      <c r="D25" s="509"/>
      <c r="E25" s="501"/>
      <c r="F25" s="502"/>
      <c r="G25" s="502"/>
      <c r="H25" s="502"/>
      <c r="I25" s="503"/>
      <c r="J25" s="470"/>
      <c r="K25" s="471"/>
      <c r="L25" s="471"/>
      <c r="M25" s="471"/>
      <c r="N25" s="471"/>
      <c r="O25" s="472"/>
      <c r="P25" s="470"/>
      <c r="Q25" s="471"/>
      <c r="R25" s="471"/>
      <c r="S25" s="471"/>
      <c r="T25" s="471"/>
      <c r="U25" s="472"/>
      <c r="V25" s="470"/>
      <c r="W25" s="471"/>
      <c r="X25" s="471"/>
      <c r="Y25" s="471"/>
      <c r="Z25" s="471"/>
      <c r="AA25" s="472"/>
      <c r="AB25" s="488"/>
      <c r="AC25" s="489"/>
      <c r="AD25" s="489"/>
      <c r="AE25" s="489"/>
      <c r="AF25" s="489"/>
      <c r="AG25" s="490"/>
      <c r="AH25" s="479"/>
      <c r="AI25" s="480"/>
      <c r="AJ25" s="480"/>
      <c r="AK25" s="480"/>
      <c r="AL25" s="480"/>
      <c r="AM25" s="481"/>
      <c r="AN25" s="81"/>
      <c r="AO25" s="531"/>
      <c r="AP25" s="532"/>
      <c r="AQ25" s="532"/>
      <c r="AR25" s="532"/>
      <c r="AS25" s="532"/>
      <c r="AT25" s="533"/>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508"/>
      <c r="C26" s="508"/>
      <c r="D26" s="509"/>
      <c r="E26" s="501"/>
      <c r="F26" s="502"/>
      <c r="G26" s="502"/>
      <c r="H26" s="502"/>
      <c r="I26" s="503"/>
      <c r="J26" s="470" t="str">
        <f>IF(AND('Mapa de Riesgos'!$H$49="Media",'Mapa de Riesgos'!$L$49="Leve"),CONCATENATE("R",'Mapa de Riesgos'!$A$49),"")</f>
        <v/>
      </c>
      <c r="K26" s="471"/>
      <c r="L26" s="471" t="str">
        <f>IF(AND('Mapa de Riesgos'!$H$55="Media",'Mapa de Riesgos'!$L$55="Leve"),CONCATENATE("R",'Mapa de Riesgos'!$A$55),"")</f>
        <v/>
      </c>
      <c r="M26" s="471"/>
      <c r="N26" s="471" t="str">
        <f>IF(AND('Mapa de Riesgos'!$H$61="Media",'Mapa de Riesgos'!$L$61="Leve"),CONCATENATE("R",'Mapa de Riesgos'!$A$61),"")</f>
        <v/>
      </c>
      <c r="O26" s="472"/>
      <c r="P26" s="470" t="str">
        <f>IF(AND('Mapa de Riesgos'!$H$49="Media",'Mapa de Riesgos'!$L$49="Menor"),CONCATENATE("R",'Mapa de Riesgos'!$A$49),"")</f>
        <v/>
      </c>
      <c r="Q26" s="471"/>
      <c r="R26" s="471" t="str">
        <f>IF(AND('Mapa de Riesgos'!$H$55="Media",'Mapa de Riesgos'!$L$55="Menor"),CONCATENATE("R",'Mapa de Riesgos'!$A$55),"")</f>
        <v/>
      </c>
      <c r="S26" s="471"/>
      <c r="T26" s="471" t="str">
        <f>IF(AND('Mapa de Riesgos'!$H$61="Media",'Mapa de Riesgos'!$L$61="Menor"),CONCATENATE("R",'Mapa de Riesgos'!$A$61),"")</f>
        <v/>
      </c>
      <c r="U26" s="472"/>
      <c r="V26" s="470" t="str">
        <f>IF(AND('Mapa de Riesgos'!$H$49="Media",'Mapa de Riesgos'!$L$49="Moderado"),CONCATENATE("R",'Mapa de Riesgos'!$A$49),"")</f>
        <v/>
      </c>
      <c r="W26" s="471"/>
      <c r="X26" s="471" t="str">
        <f>IF(AND('Mapa de Riesgos'!$H$55="Media",'Mapa de Riesgos'!$L$55="Moderado"),CONCATENATE("R",'Mapa de Riesgos'!$A$55),"")</f>
        <v/>
      </c>
      <c r="Y26" s="471"/>
      <c r="Z26" s="471" t="str">
        <f>IF(AND('Mapa de Riesgos'!$H$61="Media",'Mapa de Riesgos'!$L$61="Moderado"),CONCATENATE("R",'Mapa de Riesgos'!$A$61),"")</f>
        <v/>
      </c>
      <c r="AA26" s="472"/>
      <c r="AB26" s="488" t="str">
        <f>IF(AND('Mapa de Riesgos'!$H$49="Media",'Mapa de Riesgos'!$L$49="Mayor"),CONCATENATE("R",'Mapa de Riesgos'!$A$49),"")</f>
        <v/>
      </c>
      <c r="AC26" s="489"/>
      <c r="AD26" s="489" t="str">
        <f>IF(AND('Mapa de Riesgos'!$H$55="Media",'Mapa de Riesgos'!$L$55="Mayor"),CONCATENATE("R",'Mapa de Riesgos'!$A$55),"")</f>
        <v/>
      </c>
      <c r="AE26" s="489"/>
      <c r="AF26" s="489" t="str">
        <f>IF(AND('Mapa de Riesgos'!$H$61="Media",'Mapa de Riesgos'!$L$61="Mayor"),CONCATENATE("R",'Mapa de Riesgos'!$A$61),"")</f>
        <v/>
      </c>
      <c r="AG26" s="490"/>
      <c r="AH26" s="479" t="str">
        <f>IF(AND('Mapa de Riesgos'!$H$49="Media",'Mapa de Riesgos'!$L$49="Catastrófico"),CONCATENATE("R",'Mapa de Riesgos'!$A$49),"")</f>
        <v/>
      </c>
      <c r="AI26" s="480"/>
      <c r="AJ26" s="480" t="str">
        <f>IF(AND('Mapa de Riesgos'!$H$55="Media",'Mapa de Riesgos'!$L$55="Catastrófico"),CONCATENATE("R",'Mapa de Riesgos'!$A$55),"")</f>
        <v/>
      </c>
      <c r="AK26" s="480"/>
      <c r="AL26" s="480" t="str">
        <f>IF(AND('Mapa de Riesgos'!$H$61="Media",'Mapa de Riesgos'!$L$61="Catastrófico"),CONCATENATE("R",'Mapa de Riesgos'!$A$61),"")</f>
        <v/>
      </c>
      <c r="AM26" s="481"/>
      <c r="AN26" s="81"/>
      <c r="AO26" s="531"/>
      <c r="AP26" s="532"/>
      <c r="AQ26" s="532"/>
      <c r="AR26" s="532"/>
      <c r="AS26" s="532"/>
      <c r="AT26" s="533"/>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508"/>
      <c r="C27" s="508"/>
      <c r="D27" s="509"/>
      <c r="E27" s="501"/>
      <c r="F27" s="502"/>
      <c r="G27" s="502"/>
      <c r="H27" s="502"/>
      <c r="I27" s="503"/>
      <c r="J27" s="470"/>
      <c r="K27" s="471"/>
      <c r="L27" s="471"/>
      <c r="M27" s="471"/>
      <c r="N27" s="471"/>
      <c r="O27" s="472"/>
      <c r="P27" s="470"/>
      <c r="Q27" s="471"/>
      <c r="R27" s="471"/>
      <c r="S27" s="471"/>
      <c r="T27" s="471"/>
      <c r="U27" s="472"/>
      <c r="V27" s="470"/>
      <c r="W27" s="471"/>
      <c r="X27" s="471"/>
      <c r="Y27" s="471"/>
      <c r="Z27" s="471"/>
      <c r="AA27" s="472"/>
      <c r="AB27" s="488"/>
      <c r="AC27" s="489"/>
      <c r="AD27" s="489"/>
      <c r="AE27" s="489"/>
      <c r="AF27" s="489"/>
      <c r="AG27" s="490"/>
      <c r="AH27" s="479"/>
      <c r="AI27" s="480"/>
      <c r="AJ27" s="480"/>
      <c r="AK27" s="480"/>
      <c r="AL27" s="480"/>
      <c r="AM27" s="481"/>
      <c r="AN27" s="81"/>
      <c r="AO27" s="531"/>
      <c r="AP27" s="532"/>
      <c r="AQ27" s="532"/>
      <c r="AR27" s="532"/>
      <c r="AS27" s="532"/>
      <c r="AT27" s="533"/>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508"/>
      <c r="C28" s="508"/>
      <c r="D28" s="509"/>
      <c r="E28" s="501"/>
      <c r="F28" s="502"/>
      <c r="G28" s="502"/>
      <c r="H28" s="502"/>
      <c r="I28" s="503"/>
      <c r="J28" s="470" t="str">
        <f>IF(AND('Mapa de Riesgos'!$H$67="Media",'Mapa de Riesgos'!$L$67="Leve"),CONCATENATE("R",'Mapa de Riesgos'!$A$67),"")</f>
        <v/>
      </c>
      <c r="K28" s="471"/>
      <c r="L28" s="471" t="str">
        <f>IF(AND('Mapa de Riesgos'!$H$73="Media",'Mapa de Riesgos'!$L$73="Leve"),CONCATENATE("R",'Mapa de Riesgos'!$A$73),"")</f>
        <v/>
      </c>
      <c r="M28" s="471"/>
      <c r="N28" s="471" t="str">
        <f>IF(AND('Mapa de Riesgos'!$H$79="Media",'Mapa de Riesgos'!$L$79="Leve"),CONCATENATE("R",'Mapa de Riesgos'!$A$79),"")</f>
        <v/>
      </c>
      <c r="O28" s="472"/>
      <c r="P28" s="470" t="str">
        <f>IF(AND('Mapa de Riesgos'!$H$67="Media",'Mapa de Riesgos'!$L$67="Menor"),CONCATENATE("R",'Mapa de Riesgos'!$A$67),"")</f>
        <v/>
      </c>
      <c r="Q28" s="471"/>
      <c r="R28" s="471" t="str">
        <f>IF(AND('Mapa de Riesgos'!$H$73="Media",'Mapa de Riesgos'!$L$73="Menor"),CONCATENATE("R",'Mapa de Riesgos'!$A$73),"")</f>
        <v/>
      </c>
      <c r="S28" s="471"/>
      <c r="T28" s="471" t="str">
        <f>IF(AND('Mapa de Riesgos'!$H$79="Media",'Mapa de Riesgos'!$L$79="Menor"),CONCATENATE("R",'Mapa de Riesgos'!$A$79),"")</f>
        <v/>
      </c>
      <c r="U28" s="472"/>
      <c r="V28" s="470" t="str">
        <f>IF(AND('Mapa de Riesgos'!$H$67="Media",'Mapa de Riesgos'!$L$67="Moderado"),CONCATENATE("R",'Mapa de Riesgos'!$A$67),"")</f>
        <v/>
      </c>
      <c r="W28" s="471"/>
      <c r="X28" s="471" t="str">
        <f>IF(AND('Mapa de Riesgos'!$H$73="Media",'Mapa de Riesgos'!$L$73="Moderado"),CONCATENATE("R",'Mapa de Riesgos'!$A$73),"")</f>
        <v/>
      </c>
      <c r="Y28" s="471"/>
      <c r="Z28" s="471" t="str">
        <f>IF(AND('Mapa de Riesgos'!$H$79="Media",'Mapa de Riesgos'!$L$79="Moderado"),CONCATENATE("R",'Mapa de Riesgos'!$A$79),"")</f>
        <v/>
      </c>
      <c r="AA28" s="472"/>
      <c r="AB28" s="488" t="str">
        <f>IF(AND('Mapa de Riesgos'!$H$67="Media",'Mapa de Riesgos'!$L$67="Mayor"),CONCATENATE("R",'Mapa de Riesgos'!$A$67),"")</f>
        <v/>
      </c>
      <c r="AC28" s="489"/>
      <c r="AD28" s="489" t="str">
        <f>IF(AND('Mapa de Riesgos'!$H$73="Media",'Mapa de Riesgos'!$L$73="Mayor"),CONCATENATE("R",'Mapa de Riesgos'!$A$73),"")</f>
        <v/>
      </c>
      <c r="AE28" s="489"/>
      <c r="AF28" s="489" t="str">
        <f>IF(AND('Mapa de Riesgos'!$H$79="Media",'Mapa de Riesgos'!$L$79="Mayor"),CONCATENATE("R",'Mapa de Riesgos'!$A$79),"")</f>
        <v/>
      </c>
      <c r="AG28" s="490"/>
      <c r="AH28" s="479" t="str">
        <f>IF(AND('Mapa de Riesgos'!$H$67="Media",'Mapa de Riesgos'!$L$67="Catastrófico"),CONCATENATE("R",'Mapa de Riesgos'!$A$67),"")</f>
        <v/>
      </c>
      <c r="AI28" s="480"/>
      <c r="AJ28" s="480" t="str">
        <f>IF(AND('Mapa de Riesgos'!$H$73="Media",'Mapa de Riesgos'!$L$73="Catastrófico"),CONCATENATE("R",'Mapa de Riesgos'!$A$73),"")</f>
        <v/>
      </c>
      <c r="AK28" s="480"/>
      <c r="AL28" s="480" t="str">
        <f>IF(AND('Mapa de Riesgos'!$H$79="Media",'Mapa de Riesgos'!$L$79="Catastrófico"),CONCATENATE("R",'Mapa de Riesgos'!$A$79),"")</f>
        <v/>
      </c>
      <c r="AM28" s="481"/>
      <c r="AN28" s="81"/>
      <c r="AO28" s="531"/>
      <c r="AP28" s="532"/>
      <c r="AQ28" s="532"/>
      <c r="AR28" s="532"/>
      <c r="AS28" s="532"/>
      <c r="AT28" s="533"/>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508"/>
      <c r="C29" s="508"/>
      <c r="D29" s="509"/>
      <c r="E29" s="504"/>
      <c r="F29" s="505"/>
      <c r="G29" s="505"/>
      <c r="H29" s="505"/>
      <c r="I29" s="506"/>
      <c r="J29" s="470"/>
      <c r="K29" s="471"/>
      <c r="L29" s="471"/>
      <c r="M29" s="471"/>
      <c r="N29" s="471"/>
      <c r="O29" s="472"/>
      <c r="P29" s="473"/>
      <c r="Q29" s="474"/>
      <c r="R29" s="474"/>
      <c r="S29" s="474"/>
      <c r="T29" s="474"/>
      <c r="U29" s="475"/>
      <c r="V29" s="473"/>
      <c r="W29" s="474"/>
      <c r="X29" s="474"/>
      <c r="Y29" s="474"/>
      <c r="Z29" s="474"/>
      <c r="AA29" s="475"/>
      <c r="AB29" s="491"/>
      <c r="AC29" s="492"/>
      <c r="AD29" s="492"/>
      <c r="AE29" s="492"/>
      <c r="AF29" s="492"/>
      <c r="AG29" s="493"/>
      <c r="AH29" s="482"/>
      <c r="AI29" s="483"/>
      <c r="AJ29" s="483"/>
      <c r="AK29" s="483"/>
      <c r="AL29" s="483"/>
      <c r="AM29" s="484"/>
      <c r="AN29" s="81"/>
      <c r="AO29" s="534"/>
      <c r="AP29" s="535"/>
      <c r="AQ29" s="535"/>
      <c r="AR29" s="535"/>
      <c r="AS29" s="535"/>
      <c r="AT29" s="536"/>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508"/>
      <c r="C30" s="508"/>
      <c r="D30" s="509"/>
      <c r="E30" s="498" t="s">
        <v>173</v>
      </c>
      <c r="F30" s="499"/>
      <c r="G30" s="499"/>
      <c r="H30" s="499"/>
      <c r="I30" s="499"/>
      <c r="J30" s="467" t="str">
        <f>IF(AND('Mapa de Riesgos'!$H$12="Baja",'Mapa de Riesgos'!$L$12="Leve"),CONCATENATE("R",'Mapa de Riesgos'!$A$12),"")</f>
        <v/>
      </c>
      <c r="K30" s="468"/>
      <c r="L30" s="468" t="str">
        <f>IF(AND('Mapa de Riesgos'!$H$19="Baja",'Mapa de Riesgos'!$L$19="Leve"),CONCATENATE("R",'Mapa de Riesgos'!$A$19),"")</f>
        <v/>
      </c>
      <c r="M30" s="468"/>
      <c r="N30" s="468" t="str">
        <f>IF(AND('Mapa de Riesgos'!$H$25="Baja",'Mapa de Riesgos'!$L$25="Leve"),CONCATENATE("R",'Mapa de Riesgos'!$A$25),"")</f>
        <v/>
      </c>
      <c r="O30" s="469"/>
      <c r="P30" s="477" t="str">
        <f>IF(AND('Mapa de Riesgos'!$H$12="Baja",'Mapa de Riesgos'!$L$12="Menor"),CONCATENATE("R",'Mapa de Riesgos'!$A$12),"")</f>
        <v/>
      </c>
      <c r="Q30" s="477"/>
      <c r="R30" s="477" t="str">
        <f>IF(AND('Mapa de Riesgos'!$H$19="Baja",'Mapa de Riesgos'!$L$19="Menor"),CONCATENATE("R",'Mapa de Riesgos'!$A$19),"")</f>
        <v/>
      </c>
      <c r="S30" s="477"/>
      <c r="T30" s="477" t="str">
        <f>IF(AND('Mapa de Riesgos'!$H$25="Baja",'Mapa de Riesgos'!$L$25="Menor"),CONCATENATE("R",'Mapa de Riesgos'!$A$25),"")</f>
        <v/>
      </c>
      <c r="U30" s="478"/>
      <c r="V30" s="476" t="str">
        <f>IF(AND('Mapa de Riesgos'!$H$12="Baja",'Mapa de Riesgos'!$L$12="Moderado"),CONCATENATE("R",'Mapa de Riesgos'!$A$12),"")</f>
        <v/>
      </c>
      <c r="W30" s="477"/>
      <c r="X30" s="477" t="str">
        <f>IF(AND('Mapa de Riesgos'!$H$19="Baja",'Mapa de Riesgos'!$L$19="Moderado"),CONCATENATE("R",'Mapa de Riesgos'!$A$19),"")</f>
        <v/>
      </c>
      <c r="Y30" s="477"/>
      <c r="Z30" s="477" t="str">
        <f>IF(AND('Mapa de Riesgos'!$H$25="Baja",'Mapa de Riesgos'!$L$25="Moderado"),CONCATENATE("R",'Mapa de Riesgos'!$A$25),"")</f>
        <v/>
      </c>
      <c r="AA30" s="478"/>
      <c r="AB30" s="494" t="str">
        <f>IF(AND('Mapa de Riesgos'!$H$12="Baja",'Mapa de Riesgos'!$L$12="Mayor"),CONCATENATE("R",'Mapa de Riesgos'!$A$12),"")</f>
        <v/>
      </c>
      <c r="AC30" s="495"/>
      <c r="AD30" s="495" t="str">
        <f>IF(AND('Mapa de Riesgos'!$H$19="Baja",'Mapa de Riesgos'!$L$19="Mayor"),CONCATENATE("R",'Mapa de Riesgos'!$A$19),"")</f>
        <v/>
      </c>
      <c r="AE30" s="495"/>
      <c r="AF30" s="495" t="str">
        <f>IF(AND('Mapa de Riesgos'!$H$25="Baja",'Mapa de Riesgos'!$L$25="Mayor"),CONCATENATE("R",'Mapa de Riesgos'!$A$25),"")</f>
        <v/>
      </c>
      <c r="AG30" s="496"/>
      <c r="AH30" s="485" t="str">
        <f>IF(AND('Mapa de Riesgos'!$H$12="Baja",'Mapa de Riesgos'!$L$12="Catastrófico"),CONCATENATE("R",'Mapa de Riesgos'!$A$12),"")</f>
        <v/>
      </c>
      <c r="AI30" s="486"/>
      <c r="AJ30" s="486" t="str">
        <f>IF(AND('Mapa de Riesgos'!$H$19="Baja",'Mapa de Riesgos'!$L$19="Catastrófico"),CONCATENATE("R",'Mapa de Riesgos'!$A$19),"")</f>
        <v/>
      </c>
      <c r="AK30" s="486"/>
      <c r="AL30" s="486" t="str">
        <f>IF(AND('Mapa de Riesgos'!$H$25="Baja",'Mapa de Riesgos'!$L$25="Catastrófico"),CONCATENATE("R",'Mapa de Riesgos'!$A$25),"")</f>
        <v/>
      </c>
      <c r="AM30" s="487"/>
      <c r="AN30" s="81"/>
      <c r="AO30" s="537" t="s">
        <v>174</v>
      </c>
      <c r="AP30" s="538"/>
      <c r="AQ30" s="538"/>
      <c r="AR30" s="538"/>
      <c r="AS30" s="538"/>
      <c r="AT30" s="539"/>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508"/>
      <c r="C31" s="508"/>
      <c r="D31" s="509"/>
      <c r="E31" s="501"/>
      <c r="F31" s="502"/>
      <c r="G31" s="502"/>
      <c r="H31" s="502"/>
      <c r="I31" s="502"/>
      <c r="J31" s="461"/>
      <c r="K31" s="462"/>
      <c r="L31" s="462"/>
      <c r="M31" s="462"/>
      <c r="N31" s="462"/>
      <c r="O31" s="463"/>
      <c r="P31" s="471"/>
      <c r="Q31" s="471"/>
      <c r="R31" s="471"/>
      <c r="S31" s="471"/>
      <c r="T31" s="471"/>
      <c r="U31" s="472"/>
      <c r="V31" s="470"/>
      <c r="W31" s="471"/>
      <c r="X31" s="471"/>
      <c r="Y31" s="471"/>
      <c r="Z31" s="471"/>
      <c r="AA31" s="472"/>
      <c r="AB31" s="488"/>
      <c r="AC31" s="489"/>
      <c r="AD31" s="489"/>
      <c r="AE31" s="489"/>
      <c r="AF31" s="489"/>
      <c r="AG31" s="490"/>
      <c r="AH31" s="479"/>
      <c r="AI31" s="480"/>
      <c r="AJ31" s="480"/>
      <c r="AK31" s="480"/>
      <c r="AL31" s="480"/>
      <c r="AM31" s="481"/>
      <c r="AN31" s="81"/>
      <c r="AO31" s="540"/>
      <c r="AP31" s="541"/>
      <c r="AQ31" s="541"/>
      <c r="AR31" s="541"/>
      <c r="AS31" s="541"/>
      <c r="AT31" s="542"/>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508"/>
      <c r="C32" s="508"/>
      <c r="D32" s="509"/>
      <c r="E32" s="501"/>
      <c r="F32" s="502"/>
      <c r="G32" s="502"/>
      <c r="H32" s="502"/>
      <c r="I32" s="502"/>
      <c r="J32" s="461" t="str">
        <f>IF(AND('Mapa de Riesgos'!$H$31="Baja",'Mapa de Riesgos'!$L$31="Leve"),CONCATENATE("R",'Mapa de Riesgos'!$A$31),"")</f>
        <v/>
      </c>
      <c r="K32" s="462"/>
      <c r="L32" s="462" t="str">
        <f>IF(AND('Mapa de Riesgos'!$H$37="Baja",'Mapa de Riesgos'!$L$37="Leve"),CONCATENATE("R",'Mapa de Riesgos'!$A$37),"")</f>
        <v/>
      </c>
      <c r="M32" s="462"/>
      <c r="N32" s="462" t="str">
        <f>IF(AND('Mapa de Riesgos'!$H$43="Baja",'Mapa de Riesgos'!$L$43="Leve"),CONCATENATE("R",'Mapa de Riesgos'!$A$43),"")</f>
        <v/>
      </c>
      <c r="O32" s="463"/>
      <c r="P32" s="471" t="str">
        <f>IF(AND('Mapa de Riesgos'!$H$31="Baja",'Mapa de Riesgos'!$L$31="Menor"),CONCATENATE("R",'Mapa de Riesgos'!$A$31),"")</f>
        <v/>
      </c>
      <c r="Q32" s="471"/>
      <c r="R32" s="471" t="str">
        <f>IF(AND('Mapa de Riesgos'!$H$37="Baja",'Mapa de Riesgos'!$L$37="Menor"),CONCATENATE("R",'Mapa de Riesgos'!$A$37),"")</f>
        <v/>
      </c>
      <c r="S32" s="471"/>
      <c r="T32" s="471" t="str">
        <f>IF(AND('Mapa de Riesgos'!$H$43="Baja",'Mapa de Riesgos'!$L$43="Menor"),CONCATENATE("R",'Mapa de Riesgos'!$A$43),"")</f>
        <v/>
      </c>
      <c r="U32" s="472"/>
      <c r="V32" s="470" t="str">
        <f>IF(AND('Mapa de Riesgos'!$H$31="Baja",'Mapa de Riesgos'!$L$31="Moderado"),CONCATENATE("R",'Mapa de Riesgos'!$A$31),"")</f>
        <v/>
      </c>
      <c r="W32" s="471"/>
      <c r="X32" s="471" t="str">
        <f>IF(AND('Mapa de Riesgos'!$H$37="Baja",'Mapa de Riesgos'!$L$37="Moderado"),CONCATENATE("R",'Mapa de Riesgos'!$A$37),"")</f>
        <v/>
      </c>
      <c r="Y32" s="471"/>
      <c r="Z32" s="471" t="str">
        <f>IF(AND('Mapa de Riesgos'!$H$43="Baja",'Mapa de Riesgos'!$L$43="Moderado"),CONCATENATE("R",'Mapa de Riesgos'!$A$43),"")</f>
        <v/>
      </c>
      <c r="AA32" s="472"/>
      <c r="AB32" s="488" t="str">
        <f>IF(AND('Mapa de Riesgos'!$H$31="Baja",'Mapa de Riesgos'!$L$31="Mayor"),CONCATENATE("R",'Mapa de Riesgos'!$A$31),"")</f>
        <v/>
      </c>
      <c r="AC32" s="489"/>
      <c r="AD32" s="489" t="str">
        <f>IF(AND('Mapa de Riesgos'!$H$37="Baja",'Mapa de Riesgos'!$L$37="Mayor"),CONCATENATE("R",'Mapa de Riesgos'!$A$37),"")</f>
        <v/>
      </c>
      <c r="AE32" s="489"/>
      <c r="AF32" s="489" t="str">
        <f>IF(AND('Mapa de Riesgos'!$H$43="Baja",'Mapa de Riesgos'!$L$43="Mayor"),CONCATENATE("R",'Mapa de Riesgos'!$A$43),"")</f>
        <v/>
      </c>
      <c r="AG32" s="490"/>
      <c r="AH32" s="479" t="str">
        <f>IF(AND('Mapa de Riesgos'!$H$31="Baja",'Mapa de Riesgos'!$L$31="Catastrófico"),CONCATENATE("R",'Mapa de Riesgos'!$A$31),"")</f>
        <v/>
      </c>
      <c r="AI32" s="480"/>
      <c r="AJ32" s="480" t="str">
        <f>IF(AND('Mapa de Riesgos'!$H$37="Baja",'Mapa de Riesgos'!$L$37="Catastrófico"),CONCATENATE("R",'Mapa de Riesgos'!$A$37),"")</f>
        <v/>
      </c>
      <c r="AK32" s="480"/>
      <c r="AL32" s="480" t="str">
        <f>IF(AND('Mapa de Riesgos'!$H$43="Baja",'Mapa de Riesgos'!$L$43="Catastrófico"),CONCATENATE("R",'Mapa de Riesgos'!$A$43),"")</f>
        <v/>
      </c>
      <c r="AM32" s="481"/>
      <c r="AN32" s="81"/>
      <c r="AO32" s="540"/>
      <c r="AP32" s="541"/>
      <c r="AQ32" s="541"/>
      <c r="AR32" s="541"/>
      <c r="AS32" s="541"/>
      <c r="AT32" s="542"/>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508"/>
      <c r="C33" s="508"/>
      <c r="D33" s="509"/>
      <c r="E33" s="501"/>
      <c r="F33" s="502"/>
      <c r="G33" s="502"/>
      <c r="H33" s="502"/>
      <c r="I33" s="502"/>
      <c r="J33" s="461"/>
      <c r="K33" s="462"/>
      <c r="L33" s="462"/>
      <c r="M33" s="462"/>
      <c r="N33" s="462"/>
      <c r="O33" s="463"/>
      <c r="P33" s="471"/>
      <c r="Q33" s="471"/>
      <c r="R33" s="471"/>
      <c r="S33" s="471"/>
      <c r="T33" s="471"/>
      <c r="U33" s="472"/>
      <c r="V33" s="470"/>
      <c r="W33" s="471"/>
      <c r="X33" s="471"/>
      <c r="Y33" s="471"/>
      <c r="Z33" s="471"/>
      <c r="AA33" s="472"/>
      <c r="AB33" s="488"/>
      <c r="AC33" s="489"/>
      <c r="AD33" s="489"/>
      <c r="AE33" s="489"/>
      <c r="AF33" s="489"/>
      <c r="AG33" s="490"/>
      <c r="AH33" s="479"/>
      <c r="AI33" s="480"/>
      <c r="AJ33" s="480"/>
      <c r="AK33" s="480"/>
      <c r="AL33" s="480"/>
      <c r="AM33" s="481"/>
      <c r="AN33" s="81"/>
      <c r="AO33" s="540"/>
      <c r="AP33" s="541"/>
      <c r="AQ33" s="541"/>
      <c r="AR33" s="541"/>
      <c r="AS33" s="541"/>
      <c r="AT33" s="542"/>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508"/>
      <c r="C34" s="508"/>
      <c r="D34" s="509"/>
      <c r="E34" s="501"/>
      <c r="F34" s="502"/>
      <c r="G34" s="502"/>
      <c r="H34" s="502"/>
      <c r="I34" s="502"/>
      <c r="J34" s="461" t="str">
        <f>IF(AND('Mapa de Riesgos'!$H$49="Baja",'Mapa de Riesgos'!$L$49="Leve"),CONCATENATE("R",'Mapa de Riesgos'!$A$49),"")</f>
        <v/>
      </c>
      <c r="K34" s="462"/>
      <c r="L34" s="462" t="str">
        <f>IF(AND('Mapa de Riesgos'!$H$55="Baja",'Mapa de Riesgos'!$L$55="Leve"),CONCATENATE("R",'Mapa de Riesgos'!$A$55),"")</f>
        <v/>
      </c>
      <c r="M34" s="462"/>
      <c r="N34" s="462" t="str">
        <f>IF(AND('Mapa de Riesgos'!$H$61="Baja",'Mapa de Riesgos'!$L$61="Leve"),CONCATENATE("R",'Mapa de Riesgos'!$A$61),"")</f>
        <v/>
      </c>
      <c r="O34" s="463"/>
      <c r="P34" s="471" t="str">
        <f>IF(AND('Mapa de Riesgos'!$H$49="Baja",'Mapa de Riesgos'!$L$49="Menor"),CONCATENATE("R",'Mapa de Riesgos'!$A$49),"")</f>
        <v/>
      </c>
      <c r="Q34" s="471"/>
      <c r="R34" s="471" t="str">
        <f>IF(AND('Mapa de Riesgos'!$H$55="Baja",'Mapa de Riesgos'!$L$55="Menor"),CONCATENATE("R",'Mapa de Riesgos'!$A$55),"")</f>
        <v/>
      </c>
      <c r="S34" s="471"/>
      <c r="T34" s="471" t="str">
        <f>IF(AND('Mapa de Riesgos'!$H$61="Baja",'Mapa de Riesgos'!$L$61="Menor"),CONCATENATE("R",'Mapa de Riesgos'!$A$61),"")</f>
        <v/>
      </c>
      <c r="U34" s="472"/>
      <c r="V34" s="470" t="str">
        <f>IF(AND('Mapa de Riesgos'!$H$49="Baja",'Mapa de Riesgos'!$L$49="Moderado"),CONCATENATE("R",'Mapa de Riesgos'!$A$49),"")</f>
        <v/>
      </c>
      <c r="W34" s="471"/>
      <c r="X34" s="471" t="str">
        <f>IF(AND('Mapa de Riesgos'!$H$55="Baja",'Mapa de Riesgos'!$L$55="Moderado"),CONCATENATE("R",'Mapa de Riesgos'!$A$55),"")</f>
        <v/>
      </c>
      <c r="Y34" s="471"/>
      <c r="Z34" s="471" t="str">
        <f>IF(AND('Mapa de Riesgos'!$H$61="Baja",'Mapa de Riesgos'!$L$61="Moderado"),CONCATENATE("R",'Mapa de Riesgos'!$A$61),"")</f>
        <v/>
      </c>
      <c r="AA34" s="472"/>
      <c r="AB34" s="488" t="str">
        <f>IF(AND('Mapa de Riesgos'!$H$49="Baja",'Mapa de Riesgos'!$L$49="Mayor"),CONCATENATE("R",'Mapa de Riesgos'!$A$49),"")</f>
        <v/>
      </c>
      <c r="AC34" s="489"/>
      <c r="AD34" s="489" t="str">
        <f>IF(AND('Mapa de Riesgos'!$H$55="Baja",'Mapa de Riesgos'!$L$55="Mayor"),CONCATENATE("R",'Mapa de Riesgos'!$A$55),"")</f>
        <v/>
      </c>
      <c r="AE34" s="489"/>
      <c r="AF34" s="489" t="str">
        <f>IF(AND('Mapa de Riesgos'!$H$61="Baja",'Mapa de Riesgos'!$L$61="Mayor"),CONCATENATE("R",'Mapa de Riesgos'!$A$61),"")</f>
        <v/>
      </c>
      <c r="AG34" s="490"/>
      <c r="AH34" s="479" t="str">
        <f>IF(AND('Mapa de Riesgos'!$H$49="Baja",'Mapa de Riesgos'!$L$49="Catastrófico"),CONCATENATE("R",'Mapa de Riesgos'!$A$49),"")</f>
        <v/>
      </c>
      <c r="AI34" s="480"/>
      <c r="AJ34" s="480" t="str">
        <f>IF(AND('Mapa de Riesgos'!$H$55="Baja",'Mapa de Riesgos'!$L$55="Catastrófico"),CONCATENATE("R",'Mapa de Riesgos'!$A$55),"")</f>
        <v/>
      </c>
      <c r="AK34" s="480"/>
      <c r="AL34" s="480" t="str">
        <f>IF(AND('Mapa de Riesgos'!$H$61="Baja",'Mapa de Riesgos'!$L$61="Catastrófico"),CONCATENATE("R",'Mapa de Riesgos'!$A$61),"")</f>
        <v/>
      </c>
      <c r="AM34" s="481"/>
      <c r="AN34" s="81"/>
      <c r="AO34" s="540"/>
      <c r="AP34" s="541"/>
      <c r="AQ34" s="541"/>
      <c r="AR34" s="541"/>
      <c r="AS34" s="541"/>
      <c r="AT34" s="542"/>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508"/>
      <c r="C35" s="508"/>
      <c r="D35" s="509"/>
      <c r="E35" s="501"/>
      <c r="F35" s="502"/>
      <c r="G35" s="502"/>
      <c r="H35" s="502"/>
      <c r="I35" s="502"/>
      <c r="J35" s="461"/>
      <c r="K35" s="462"/>
      <c r="L35" s="462"/>
      <c r="M35" s="462"/>
      <c r="N35" s="462"/>
      <c r="O35" s="463"/>
      <c r="P35" s="471"/>
      <c r="Q35" s="471"/>
      <c r="R35" s="471"/>
      <c r="S35" s="471"/>
      <c r="T35" s="471"/>
      <c r="U35" s="472"/>
      <c r="V35" s="470"/>
      <c r="W35" s="471"/>
      <c r="X35" s="471"/>
      <c r="Y35" s="471"/>
      <c r="Z35" s="471"/>
      <c r="AA35" s="472"/>
      <c r="AB35" s="488"/>
      <c r="AC35" s="489"/>
      <c r="AD35" s="489"/>
      <c r="AE35" s="489"/>
      <c r="AF35" s="489"/>
      <c r="AG35" s="490"/>
      <c r="AH35" s="479"/>
      <c r="AI35" s="480"/>
      <c r="AJ35" s="480"/>
      <c r="AK35" s="480"/>
      <c r="AL35" s="480"/>
      <c r="AM35" s="481"/>
      <c r="AN35" s="81"/>
      <c r="AO35" s="540"/>
      <c r="AP35" s="541"/>
      <c r="AQ35" s="541"/>
      <c r="AR35" s="541"/>
      <c r="AS35" s="541"/>
      <c r="AT35" s="542"/>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508"/>
      <c r="C36" s="508"/>
      <c r="D36" s="509"/>
      <c r="E36" s="501"/>
      <c r="F36" s="502"/>
      <c r="G36" s="502"/>
      <c r="H36" s="502"/>
      <c r="I36" s="502"/>
      <c r="J36" s="461" t="str">
        <f>IF(AND('Mapa de Riesgos'!$H$67="Baja",'Mapa de Riesgos'!$L$67="Leve"),CONCATENATE("R",'Mapa de Riesgos'!$A$67),"")</f>
        <v/>
      </c>
      <c r="K36" s="462"/>
      <c r="L36" s="462" t="str">
        <f>IF(AND('Mapa de Riesgos'!$H$73="Baja",'Mapa de Riesgos'!$L$73="Leve"),CONCATENATE("R",'Mapa de Riesgos'!$A$73),"")</f>
        <v/>
      </c>
      <c r="M36" s="462"/>
      <c r="N36" s="462" t="str">
        <f>IF(AND('Mapa de Riesgos'!$H$79="Baja",'Mapa de Riesgos'!$L$79="Leve"),CONCATENATE("R",'Mapa de Riesgos'!$A$79),"")</f>
        <v/>
      </c>
      <c r="O36" s="463"/>
      <c r="P36" s="471" t="str">
        <f>IF(AND('Mapa de Riesgos'!$H$67="Baja",'Mapa de Riesgos'!$L$67="Menor"),CONCATENATE("R",'Mapa de Riesgos'!$A$67),"")</f>
        <v/>
      </c>
      <c r="Q36" s="471"/>
      <c r="R36" s="471" t="str">
        <f>IF(AND('Mapa de Riesgos'!$H$73="Baja",'Mapa de Riesgos'!$L$73="Menor"),CONCATENATE("R",'Mapa de Riesgos'!$A$73),"")</f>
        <v/>
      </c>
      <c r="S36" s="471"/>
      <c r="T36" s="471" t="str">
        <f>IF(AND('Mapa de Riesgos'!$H$79="Baja",'Mapa de Riesgos'!$L$79="Menor"),CONCATENATE("R",'Mapa de Riesgos'!$A$79),"")</f>
        <v/>
      </c>
      <c r="U36" s="472"/>
      <c r="V36" s="470" t="str">
        <f>IF(AND('Mapa de Riesgos'!$H$67="Baja",'Mapa de Riesgos'!$L$67="Moderado"),CONCATENATE("R",'Mapa de Riesgos'!$A$67),"")</f>
        <v/>
      </c>
      <c r="W36" s="471"/>
      <c r="X36" s="471" t="str">
        <f>IF(AND('Mapa de Riesgos'!$H$73="Baja",'Mapa de Riesgos'!$L$73="Moderado"),CONCATENATE("R",'Mapa de Riesgos'!$A$73),"")</f>
        <v/>
      </c>
      <c r="Y36" s="471"/>
      <c r="Z36" s="471" t="str">
        <f>IF(AND('Mapa de Riesgos'!$H$79="Baja",'Mapa de Riesgos'!$L$79="Moderado"),CONCATENATE("R",'Mapa de Riesgos'!$A$79),"")</f>
        <v/>
      </c>
      <c r="AA36" s="472"/>
      <c r="AB36" s="488" t="str">
        <f>IF(AND('Mapa de Riesgos'!$H$67="Baja",'Mapa de Riesgos'!$L$67="Mayor"),CONCATENATE("R",'Mapa de Riesgos'!$A$67),"")</f>
        <v/>
      </c>
      <c r="AC36" s="489"/>
      <c r="AD36" s="489" t="str">
        <f>IF(AND('Mapa de Riesgos'!$H$73="Baja",'Mapa de Riesgos'!$L$73="Mayor"),CONCATENATE("R",'Mapa de Riesgos'!$A$73),"")</f>
        <v/>
      </c>
      <c r="AE36" s="489"/>
      <c r="AF36" s="489" t="str">
        <f>IF(AND('Mapa de Riesgos'!$H$79="Baja",'Mapa de Riesgos'!$L$79="Mayor"),CONCATENATE("R",'Mapa de Riesgos'!$A$79),"")</f>
        <v/>
      </c>
      <c r="AG36" s="490"/>
      <c r="AH36" s="479" t="str">
        <f>IF(AND('Mapa de Riesgos'!$H$67="Baja",'Mapa de Riesgos'!$L$67="Catastrófico"),CONCATENATE("R",'Mapa de Riesgos'!$A$67),"")</f>
        <v/>
      </c>
      <c r="AI36" s="480"/>
      <c r="AJ36" s="480" t="str">
        <f>IF(AND('Mapa de Riesgos'!$H$73="Baja",'Mapa de Riesgos'!$L$73="Catastrófico"),CONCATENATE("R",'Mapa de Riesgos'!$A$73),"")</f>
        <v/>
      </c>
      <c r="AK36" s="480"/>
      <c r="AL36" s="480" t="str">
        <f>IF(AND('Mapa de Riesgos'!$H$79="Baja",'Mapa de Riesgos'!$L$79="Catastrófico"),CONCATENATE("R",'Mapa de Riesgos'!$A$79),"")</f>
        <v/>
      </c>
      <c r="AM36" s="481"/>
      <c r="AN36" s="81"/>
      <c r="AO36" s="540"/>
      <c r="AP36" s="541"/>
      <c r="AQ36" s="541"/>
      <c r="AR36" s="541"/>
      <c r="AS36" s="541"/>
      <c r="AT36" s="542"/>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508"/>
      <c r="C37" s="508"/>
      <c r="D37" s="509"/>
      <c r="E37" s="504"/>
      <c r="F37" s="505"/>
      <c r="G37" s="505"/>
      <c r="H37" s="505"/>
      <c r="I37" s="505"/>
      <c r="J37" s="464"/>
      <c r="K37" s="465"/>
      <c r="L37" s="465"/>
      <c r="M37" s="465"/>
      <c r="N37" s="465"/>
      <c r="O37" s="466"/>
      <c r="P37" s="474"/>
      <c r="Q37" s="474"/>
      <c r="R37" s="474"/>
      <c r="S37" s="474"/>
      <c r="T37" s="474"/>
      <c r="U37" s="475"/>
      <c r="V37" s="473"/>
      <c r="W37" s="474"/>
      <c r="X37" s="474"/>
      <c r="Y37" s="474"/>
      <c r="Z37" s="474"/>
      <c r="AA37" s="475"/>
      <c r="AB37" s="491"/>
      <c r="AC37" s="492"/>
      <c r="AD37" s="492"/>
      <c r="AE37" s="492"/>
      <c r="AF37" s="492"/>
      <c r="AG37" s="493"/>
      <c r="AH37" s="482"/>
      <c r="AI37" s="483"/>
      <c r="AJ37" s="483"/>
      <c r="AK37" s="483"/>
      <c r="AL37" s="483"/>
      <c r="AM37" s="484"/>
      <c r="AN37" s="81"/>
      <c r="AO37" s="543"/>
      <c r="AP37" s="544"/>
      <c r="AQ37" s="544"/>
      <c r="AR37" s="544"/>
      <c r="AS37" s="544"/>
      <c r="AT37" s="545"/>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508"/>
      <c r="C38" s="508"/>
      <c r="D38" s="509"/>
      <c r="E38" s="498" t="s">
        <v>175</v>
      </c>
      <c r="F38" s="499"/>
      <c r="G38" s="499"/>
      <c r="H38" s="499"/>
      <c r="I38" s="500"/>
      <c r="J38" s="467" t="str">
        <f>IF(AND('Mapa de Riesgos'!$H$12="Muy Baja",'Mapa de Riesgos'!$L$12="Leve"),CONCATENATE("R",'Mapa de Riesgos'!$A$12),"")</f>
        <v/>
      </c>
      <c r="K38" s="468"/>
      <c r="L38" s="468" t="str">
        <f>IF(AND('Mapa de Riesgos'!$H$19="Muy Baja",'Mapa de Riesgos'!$L$19="Leve"),CONCATENATE("R",'Mapa de Riesgos'!$A$19),"")</f>
        <v/>
      </c>
      <c r="M38" s="468"/>
      <c r="N38" s="468" t="str">
        <f>IF(AND('Mapa de Riesgos'!$H$25="Muy Baja",'Mapa de Riesgos'!$L$25="Leve"),CONCATENATE("R",'Mapa de Riesgos'!$A$25),"")</f>
        <v/>
      </c>
      <c r="O38" s="469"/>
      <c r="P38" s="467" t="str">
        <f>IF(AND('Mapa de Riesgos'!$H$12="Muy Baja",'Mapa de Riesgos'!$L$12="Menor"),CONCATENATE("R",'Mapa de Riesgos'!$A$12),"")</f>
        <v/>
      </c>
      <c r="Q38" s="468"/>
      <c r="R38" s="468" t="str">
        <f>IF(AND('Mapa de Riesgos'!$H$19="Muy Baja",'Mapa de Riesgos'!$L$19="Menor"),CONCATENATE("R",'Mapa de Riesgos'!$A$19),"")</f>
        <v/>
      </c>
      <c r="S38" s="468"/>
      <c r="T38" s="468" t="str">
        <f>IF(AND('Mapa de Riesgos'!$H$25="Muy Baja",'Mapa de Riesgos'!$L$25="Menor"),CONCATENATE("R",'Mapa de Riesgos'!$A$25),"")</f>
        <v/>
      </c>
      <c r="U38" s="469"/>
      <c r="V38" s="476" t="str">
        <f>IF(AND('Mapa de Riesgos'!$H$12="Muy Baja",'Mapa de Riesgos'!$L$12="Moderado"),CONCATENATE("R",'Mapa de Riesgos'!$A$12),"")</f>
        <v/>
      </c>
      <c r="W38" s="477"/>
      <c r="X38" s="477" t="str">
        <f>IF(AND('Mapa de Riesgos'!$H$19="Muy Baja",'Mapa de Riesgos'!$L$19="Moderado"),CONCATENATE("R",'Mapa de Riesgos'!$A$19),"")</f>
        <v/>
      </c>
      <c r="Y38" s="477"/>
      <c r="Z38" s="477" t="str">
        <f>IF(AND('Mapa de Riesgos'!$H$25="Muy Baja",'Mapa de Riesgos'!$L$25="Moderado"),CONCATENATE("R",'Mapa de Riesgos'!$A$25),"")</f>
        <v/>
      </c>
      <c r="AA38" s="478"/>
      <c r="AB38" s="494" t="str">
        <f>IF(AND('Mapa de Riesgos'!$H$12="Muy Baja",'Mapa de Riesgos'!$L$12="Mayor"),CONCATENATE("R",'Mapa de Riesgos'!$A$12),"")</f>
        <v/>
      </c>
      <c r="AC38" s="495"/>
      <c r="AD38" s="495" t="str">
        <f>IF(AND('Mapa de Riesgos'!$H$19="Muy Baja",'Mapa de Riesgos'!$L$19="Mayor"),CONCATENATE("R",'Mapa de Riesgos'!$A$19),"")</f>
        <v/>
      </c>
      <c r="AE38" s="495"/>
      <c r="AF38" s="495" t="str">
        <f>IF(AND('Mapa de Riesgos'!$H$25="Muy Baja",'Mapa de Riesgos'!$L$25="Mayor"),CONCATENATE("R",'Mapa de Riesgos'!$A$25),"")</f>
        <v/>
      </c>
      <c r="AG38" s="496"/>
      <c r="AH38" s="485" t="str">
        <f>IF(AND('Mapa de Riesgos'!$H$12="Muy Baja",'Mapa de Riesgos'!$L$12="Catastrófico"),CONCATENATE("R",'Mapa de Riesgos'!$A$12),"")</f>
        <v/>
      </c>
      <c r="AI38" s="486"/>
      <c r="AJ38" s="486" t="str">
        <f>IF(AND('Mapa de Riesgos'!$H$19="Muy Baja",'Mapa de Riesgos'!$L$19="Catastrófico"),CONCATENATE("R",'Mapa de Riesgos'!$A$19),"")</f>
        <v/>
      </c>
      <c r="AK38" s="486"/>
      <c r="AL38" s="486" t="str">
        <f>IF(AND('Mapa de Riesgos'!$H$25="Muy Baja",'Mapa de Riesgos'!$L$25="Catastrófico"),CONCATENATE("R",'Mapa de Riesgos'!$A$25),"")</f>
        <v/>
      </c>
      <c r="AM38" s="487"/>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508"/>
      <c r="C39" s="508"/>
      <c r="D39" s="509"/>
      <c r="E39" s="501"/>
      <c r="F39" s="502"/>
      <c r="G39" s="502"/>
      <c r="H39" s="502"/>
      <c r="I39" s="503"/>
      <c r="J39" s="461"/>
      <c r="K39" s="462"/>
      <c r="L39" s="462"/>
      <c r="M39" s="462"/>
      <c r="N39" s="462"/>
      <c r="O39" s="463"/>
      <c r="P39" s="461"/>
      <c r="Q39" s="462"/>
      <c r="R39" s="462"/>
      <c r="S39" s="462"/>
      <c r="T39" s="462"/>
      <c r="U39" s="463"/>
      <c r="V39" s="470"/>
      <c r="W39" s="471"/>
      <c r="X39" s="471"/>
      <c r="Y39" s="471"/>
      <c r="Z39" s="471"/>
      <c r="AA39" s="472"/>
      <c r="AB39" s="488"/>
      <c r="AC39" s="489"/>
      <c r="AD39" s="489"/>
      <c r="AE39" s="489"/>
      <c r="AF39" s="489"/>
      <c r="AG39" s="490"/>
      <c r="AH39" s="479"/>
      <c r="AI39" s="480"/>
      <c r="AJ39" s="480"/>
      <c r="AK39" s="480"/>
      <c r="AL39" s="480"/>
      <c r="AM39" s="4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508"/>
      <c r="C40" s="508"/>
      <c r="D40" s="509"/>
      <c r="E40" s="501"/>
      <c r="F40" s="502"/>
      <c r="G40" s="502"/>
      <c r="H40" s="502"/>
      <c r="I40" s="503"/>
      <c r="J40" s="461" t="str">
        <f>IF(AND('Mapa de Riesgos'!$H$31="Muy Baja",'Mapa de Riesgos'!$L$31="Leve"),CONCATENATE("R",'Mapa de Riesgos'!$A$31),"")</f>
        <v/>
      </c>
      <c r="K40" s="462"/>
      <c r="L40" s="462" t="str">
        <f>IF(AND('Mapa de Riesgos'!$H$37="Muy Baja",'Mapa de Riesgos'!$L$37="Leve"),CONCATENATE("R",'Mapa de Riesgos'!$A$37),"")</f>
        <v/>
      </c>
      <c r="M40" s="462"/>
      <c r="N40" s="462" t="str">
        <f>IF(AND('Mapa de Riesgos'!$H$43="Muy Baja",'Mapa de Riesgos'!$L$43="Leve"),CONCATENATE("R",'Mapa de Riesgos'!$A$43),"")</f>
        <v/>
      </c>
      <c r="O40" s="463"/>
      <c r="P40" s="461" t="str">
        <f>IF(AND('Mapa de Riesgos'!$H$31="Muy Baja",'Mapa de Riesgos'!$L$31="Menor"),CONCATENATE("R",'Mapa de Riesgos'!$A$31),"")</f>
        <v/>
      </c>
      <c r="Q40" s="462"/>
      <c r="R40" s="462" t="str">
        <f>IF(AND('Mapa de Riesgos'!$H$37="Muy Baja",'Mapa de Riesgos'!$L$37="Menor"),CONCATENATE("R",'Mapa de Riesgos'!$A$37),"")</f>
        <v/>
      </c>
      <c r="S40" s="462"/>
      <c r="T40" s="462" t="str">
        <f>IF(AND('Mapa de Riesgos'!$H$43="Muy Baja",'Mapa de Riesgos'!$L$43="Menor"),CONCATENATE("R",'Mapa de Riesgos'!$A$43),"")</f>
        <v/>
      </c>
      <c r="U40" s="463"/>
      <c r="V40" s="470" t="str">
        <f>IF(AND('Mapa de Riesgos'!$H$31="Muy Baja",'Mapa de Riesgos'!$L$31="Moderado"),CONCATENATE("R",'Mapa de Riesgos'!$A$31),"")</f>
        <v/>
      </c>
      <c r="W40" s="471"/>
      <c r="X40" s="471" t="str">
        <f>IF(AND('Mapa de Riesgos'!$H$37="Muy Baja",'Mapa de Riesgos'!$L$37="Moderado"),CONCATENATE("R",'Mapa de Riesgos'!$A$37),"")</f>
        <v/>
      </c>
      <c r="Y40" s="471"/>
      <c r="Z40" s="471" t="str">
        <f>IF(AND('Mapa de Riesgos'!$H$43="Muy Baja",'Mapa de Riesgos'!$L$43="Moderado"),CONCATENATE("R",'Mapa de Riesgos'!$A$43),"")</f>
        <v/>
      </c>
      <c r="AA40" s="472"/>
      <c r="AB40" s="488" t="str">
        <f>IF(AND('Mapa de Riesgos'!$H$31="Muy Baja",'Mapa de Riesgos'!$L$31="Mayor"),CONCATENATE("R",'Mapa de Riesgos'!$A$31),"")</f>
        <v/>
      </c>
      <c r="AC40" s="489"/>
      <c r="AD40" s="489" t="str">
        <f>IF(AND('Mapa de Riesgos'!$H$37="Muy Baja",'Mapa de Riesgos'!$L$37="Mayor"),CONCATENATE("R",'Mapa de Riesgos'!$A$37),"")</f>
        <v/>
      </c>
      <c r="AE40" s="489"/>
      <c r="AF40" s="489" t="str">
        <f>IF(AND('Mapa de Riesgos'!$H$43="Muy Baja",'Mapa de Riesgos'!$L$43="Mayor"),CONCATENATE("R",'Mapa de Riesgos'!$A$43),"")</f>
        <v/>
      </c>
      <c r="AG40" s="490"/>
      <c r="AH40" s="479" t="str">
        <f>IF(AND('Mapa de Riesgos'!$H$31="Muy Baja",'Mapa de Riesgos'!$L$31="Catastrófico"),CONCATENATE("R",'Mapa de Riesgos'!$A$31),"")</f>
        <v/>
      </c>
      <c r="AI40" s="480"/>
      <c r="AJ40" s="480" t="str">
        <f>IF(AND('Mapa de Riesgos'!$H$37="Muy Baja",'Mapa de Riesgos'!$L$37="Catastrófico"),CONCATENATE("R",'Mapa de Riesgos'!$A$37),"")</f>
        <v/>
      </c>
      <c r="AK40" s="480"/>
      <c r="AL40" s="480" t="str">
        <f>IF(AND('Mapa de Riesgos'!$H$43="Muy Baja",'Mapa de Riesgos'!$L$43="Catastrófico"),CONCATENATE("R",'Mapa de Riesgos'!$A$43),"")</f>
        <v/>
      </c>
      <c r="AM40" s="4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508"/>
      <c r="C41" s="508"/>
      <c r="D41" s="509"/>
      <c r="E41" s="501"/>
      <c r="F41" s="502"/>
      <c r="G41" s="502"/>
      <c r="H41" s="502"/>
      <c r="I41" s="503"/>
      <c r="J41" s="461"/>
      <c r="K41" s="462"/>
      <c r="L41" s="462"/>
      <c r="M41" s="462"/>
      <c r="N41" s="462"/>
      <c r="O41" s="463"/>
      <c r="P41" s="461"/>
      <c r="Q41" s="462"/>
      <c r="R41" s="462"/>
      <c r="S41" s="462"/>
      <c r="T41" s="462"/>
      <c r="U41" s="463"/>
      <c r="V41" s="470"/>
      <c r="W41" s="471"/>
      <c r="X41" s="471"/>
      <c r="Y41" s="471"/>
      <c r="Z41" s="471"/>
      <c r="AA41" s="472"/>
      <c r="AB41" s="488"/>
      <c r="AC41" s="489"/>
      <c r="AD41" s="489"/>
      <c r="AE41" s="489"/>
      <c r="AF41" s="489"/>
      <c r="AG41" s="490"/>
      <c r="AH41" s="479"/>
      <c r="AI41" s="480"/>
      <c r="AJ41" s="480"/>
      <c r="AK41" s="480"/>
      <c r="AL41" s="480"/>
      <c r="AM41" s="4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508"/>
      <c r="C42" s="508"/>
      <c r="D42" s="509"/>
      <c r="E42" s="501"/>
      <c r="F42" s="502"/>
      <c r="G42" s="502"/>
      <c r="H42" s="502"/>
      <c r="I42" s="503"/>
      <c r="J42" s="461" t="str">
        <f>IF(AND('Mapa de Riesgos'!$H$49="Muy Baja",'Mapa de Riesgos'!$L$49="Leve"),CONCATENATE("R",'Mapa de Riesgos'!$A$49),"")</f>
        <v/>
      </c>
      <c r="K42" s="462"/>
      <c r="L42" s="462" t="str">
        <f>IF(AND('Mapa de Riesgos'!$H$55="Muy Baja",'Mapa de Riesgos'!$L$55="Leve"),CONCATENATE("R",'Mapa de Riesgos'!$A$55),"")</f>
        <v/>
      </c>
      <c r="M42" s="462"/>
      <c r="N42" s="462" t="str">
        <f>IF(AND('Mapa de Riesgos'!$H$61="Muy Baja",'Mapa de Riesgos'!$L$61="Leve"),CONCATENATE("R",'Mapa de Riesgos'!$A$61),"")</f>
        <v/>
      </c>
      <c r="O42" s="463"/>
      <c r="P42" s="461" t="str">
        <f>IF(AND('Mapa de Riesgos'!$H$49="Muy Baja",'Mapa de Riesgos'!$L$49="Menor"),CONCATENATE("R",'Mapa de Riesgos'!$A$49),"")</f>
        <v/>
      </c>
      <c r="Q42" s="462"/>
      <c r="R42" s="462" t="str">
        <f>IF(AND('Mapa de Riesgos'!$H$55="Muy Baja",'Mapa de Riesgos'!$L$55="Menor"),CONCATENATE("R",'Mapa de Riesgos'!$A$55),"")</f>
        <v/>
      </c>
      <c r="S42" s="462"/>
      <c r="T42" s="462" t="str">
        <f>IF(AND('Mapa de Riesgos'!$H$61="Muy Baja",'Mapa de Riesgos'!$L$61="Menor"),CONCATENATE("R",'Mapa de Riesgos'!$A$61),"")</f>
        <v/>
      </c>
      <c r="U42" s="463"/>
      <c r="V42" s="470" t="str">
        <f>IF(AND('Mapa de Riesgos'!$H$49="Muy Baja",'Mapa de Riesgos'!$L$49="Moderado"),CONCATENATE("R",'Mapa de Riesgos'!$A$49),"")</f>
        <v/>
      </c>
      <c r="W42" s="471"/>
      <c r="X42" s="471" t="str">
        <f>IF(AND('Mapa de Riesgos'!$H$55="Muy Baja",'Mapa de Riesgos'!$L$55="Moderado"),CONCATENATE("R",'Mapa de Riesgos'!$A$55),"")</f>
        <v/>
      </c>
      <c r="Y42" s="471"/>
      <c r="Z42" s="471" t="str">
        <f>IF(AND('Mapa de Riesgos'!$H$61="Muy Baja",'Mapa de Riesgos'!$L$61="Moderado"),CONCATENATE("R",'Mapa de Riesgos'!$A$61),"")</f>
        <v/>
      </c>
      <c r="AA42" s="472"/>
      <c r="AB42" s="488" t="str">
        <f>IF(AND('Mapa de Riesgos'!$H$49="Muy Baja",'Mapa de Riesgos'!$L$49="Mayor"),CONCATENATE("R",'Mapa de Riesgos'!$A$49),"")</f>
        <v/>
      </c>
      <c r="AC42" s="489"/>
      <c r="AD42" s="489" t="str">
        <f>IF(AND('Mapa de Riesgos'!$H$55="Muy Baja",'Mapa de Riesgos'!$L$55="Mayor"),CONCATENATE("R",'Mapa de Riesgos'!$A$55),"")</f>
        <v/>
      </c>
      <c r="AE42" s="489"/>
      <c r="AF42" s="489" t="str">
        <f>IF(AND('Mapa de Riesgos'!$H$61="Muy Baja",'Mapa de Riesgos'!$L$61="Mayor"),CONCATENATE("R",'Mapa de Riesgos'!$A$61),"")</f>
        <v/>
      </c>
      <c r="AG42" s="490"/>
      <c r="AH42" s="479" t="str">
        <f>IF(AND('Mapa de Riesgos'!$H$49="Muy Baja",'Mapa de Riesgos'!$L$49="Catastrófico"),CONCATENATE("R",'Mapa de Riesgos'!$A$49),"")</f>
        <v/>
      </c>
      <c r="AI42" s="480"/>
      <c r="AJ42" s="480" t="str">
        <f>IF(AND('Mapa de Riesgos'!$H$55="Muy Baja",'Mapa de Riesgos'!$L$55="Catastrófico"),CONCATENATE("R",'Mapa de Riesgos'!$A$55),"")</f>
        <v/>
      </c>
      <c r="AK42" s="480"/>
      <c r="AL42" s="480" t="str">
        <f>IF(AND('Mapa de Riesgos'!$H$61="Muy Baja",'Mapa de Riesgos'!$L$61="Catastrófico"),CONCATENATE("R",'Mapa de Riesgos'!$A$61),"")</f>
        <v/>
      </c>
      <c r="AM42" s="4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508"/>
      <c r="C43" s="508"/>
      <c r="D43" s="509"/>
      <c r="E43" s="501"/>
      <c r="F43" s="502"/>
      <c r="G43" s="502"/>
      <c r="H43" s="502"/>
      <c r="I43" s="503"/>
      <c r="J43" s="461"/>
      <c r="K43" s="462"/>
      <c r="L43" s="462"/>
      <c r="M43" s="462"/>
      <c r="N43" s="462"/>
      <c r="O43" s="463"/>
      <c r="P43" s="461"/>
      <c r="Q43" s="462"/>
      <c r="R43" s="462"/>
      <c r="S43" s="462"/>
      <c r="T43" s="462"/>
      <c r="U43" s="463"/>
      <c r="V43" s="470"/>
      <c r="W43" s="471"/>
      <c r="X43" s="471"/>
      <c r="Y43" s="471"/>
      <c r="Z43" s="471"/>
      <c r="AA43" s="472"/>
      <c r="AB43" s="488"/>
      <c r="AC43" s="489"/>
      <c r="AD43" s="489"/>
      <c r="AE43" s="489"/>
      <c r="AF43" s="489"/>
      <c r="AG43" s="490"/>
      <c r="AH43" s="479"/>
      <c r="AI43" s="480"/>
      <c r="AJ43" s="480"/>
      <c r="AK43" s="480"/>
      <c r="AL43" s="480"/>
      <c r="AM43" s="4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508"/>
      <c r="C44" s="508"/>
      <c r="D44" s="509"/>
      <c r="E44" s="501"/>
      <c r="F44" s="502"/>
      <c r="G44" s="502"/>
      <c r="H44" s="502"/>
      <c r="I44" s="503"/>
      <c r="J44" s="461" t="str">
        <f>IF(AND('Mapa de Riesgos'!$H$67="Muy Baja",'Mapa de Riesgos'!$L$67="Leve"),CONCATENATE("R",'Mapa de Riesgos'!$A$67),"")</f>
        <v/>
      </c>
      <c r="K44" s="462"/>
      <c r="L44" s="462" t="str">
        <f>IF(AND('Mapa de Riesgos'!$H$73="Muy Baja",'Mapa de Riesgos'!$L$73="Leve"),CONCATENATE("R",'Mapa de Riesgos'!$A$73),"")</f>
        <v/>
      </c>
      <c r="M44" s="462"/>
      <c r="N44" s="462" t="str">
        <f>IF(AND('Mapa de Riesgos'!$H$79="Muy Baja",'Mapa de Riesgos'!$L$79="Leve"),CONCATENATE("R",'Mapa de Riesgos'!$A$79),"")</f>
        <v/>
      </c>
      <c r="O44" s="463"/>
      <c r="P44" s="461" t="str">
        <f>IF(AND('Mapa de Riesgos'!$H$67="Muy Baja",'Mapa de Riesgos'!$L$67="Menor"),CONCATENATE("R",'Mapa de Riesgos'!$A$67),"")</f>
        <v/>
      </c>
      <c r="Q44" s="462"/>
      <c r="R44" s="462" t="str">
        <f>IF(AND('Mapa de Riesgos'!$H$73="Muy Baja",'Mapa de Riesgos'!$L$73="Menor"),CONCATENATE("R",'Mapa de Riesgos'!$A$73),"")</f>
        <v/>
      </c>
      <c r="S44" s="462"/>
      <c r="T44" s="462" t="str">
        <f>IF(AND('Mapa de Riesgos'!$H$79="Muy Baja",'Mapa de Riesgos'!$L$79="Menor"),CONCATENATE("R",'Mapa de Riesgos'!$A$79),"")</f>
        <v/>
      </c>
      <c r="U44" s="463"/>
      <c r="V44" s="470" t="str">
        <f>IF(AND('Mapa de Riesgos'!$H$67="Muy Baja",'Mapa de Riesgos'!$L$67="Moderado"),CONCATENATE("R",'Mapa de Riesgos'!$A$67),"")</f>
        <v/>
      </c>
      <c r="W44" s="471"/>
      <c r="X44" s="471" t="str">
        <f>IF(AND('Mapa de Riesgos'!$H$73="Muy Baja",'Mapa de Riesgos'!$L$73="Moderado"),CONCATENATE("R",'Mapa de Riesgos'!$A$73),"")</f>
        <v/>
      </c>
      <c r="Y44" s="471"/>
      <c r="Z44" s="471" t="str">
        <f>IF(AND('Mapa de Riesgos'!$H$79="Muy Baja",'Mapa de Riesgos'!$L$79="Moderado"),CONCATENATE("R",'Mapa de Riesgos'!$A$79),"")</f>
        <v/>
      </c>
      <c r="AA44" s="472"/>
      <c r="AB44" s="488" t="str">
        <f>IF(AND('Mapa de Riesgos'!$H$67="Muy Baja",'Mapa de Riesgos'!$L$67="Mayor"),CONCATENATE("R",'Mapa de Riesgos'!$A$67),"")</f>
        <v/>
      </c>
      <c r="AC44" s="489"/>
      <c r="AD44" s="489" t="str">
        <f>IF(AND('Mapa de Riesgos'!$H$73="Muy Baja",'Mapa de Riesgos'!$L$73="Mayor"),CONCATENATE("R",'Mapa de Riesgos'!$A$73),"")</f>
        <v/>
      </c>
      <c r="AE44" s="489"/>
      <c r="AF44" s="489" t="str">
        <f>IF(AND('Mapa de Riesgos'!$H$79="Muy Baja",'Mapa de Riesgos'!$L$79="Mayor"),CONCATENATE("R",'Mapa de Riesgos'!$A$79),"")</f>
        <v/>
      </c>
      <c r="AG44" s="490"/>
      <c r="AH44" s="479" t="str">
        <f>IF(AND('Mapa de Riesgos'!$H$67="Muy Baja",'Mapa de Riesgos'!$L$67="Catastrófico"),CONCATENATE("R",'Mapa de Riesgos'!$A$67),"")</f>
        <v/>
      </c>
      <c r="AI44" s="480"/>
      <c r="AJ44" s="480" t="str">
        <f>IF(AND('Mapa de Riesgos'!$H$73="Muy Baja",'Mapa de Riesgos'!$L$73="Catastrófico"),CONCATENATE("R",'Mapa de Riesgos'!$A$73),"")</f>
        <v/>
      </c>
      <c r="AK44" s="480"/>
      <c r="AL44" s="480" t="str">
        <f>IF(AND('Mapa de Riesgos'!$H$79="Muy Baja",'Mapa de Riesgos'!$L$79="Catastrófico"),CONCATENATE("R",'Mapa de Riesgos'!$A$79),"")</f>
        <v/>
      </c>
      <c r="AM44" s="4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508"/>
      <c r="C45" s="508"/>
      <c r="D45" s="509"/>
      <c r="E45" s="504"/>
      <c r="F45" s="505"/>
      <c r="G45" s="505"/>
      <c r="H45" s="505"/>
      <c r="I45" s="506"/>
      <c r="J45" s="464"/>
      <c r="K45" s="465"/>
      <c r="L45" s="465"/>
      <c r="M45" s="465"/>
      <c r="N45" s="465"/>
      <c r="O45" s="466"/>
      <c r="P45" s="464"/>
      <c r="Q45" s="465"/>
      <c r="R45" s="465"/>
      <c r="S45" s="465"/>
      <c r="T45" s="465"/>
      <c r="U45" s="466"/>
      <c r="V45" s="473"/>
      <c r="W45" s="474"/>
      <c r="X45" s="474"/>
      <c r="Y45" s="474"/>
      <c r="Z45" s="474"/>
      <c r="AA45" s="475"/>
      <c r="AB45" s="491"/>
      <c r="AC45" s="492"/>
      <c r="AD45" s="492"/>
      <c r="AE45" s="492"/>
      <c r="AF45" s="492"/>
      <c r="AG45" s="493"/>
      <c r="AH45" s="482"/>
      <c r="AI45" s="483"/>
      <c r="AJ45" s="483"/>
      <c r="AK45" s="483"/>
      <c r="AL45" s="483"/>
      <c r="AM45" s="484"/>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98" t="s">
        <v>176</v>
      </c>
      <c r="K46" s="499"/>
      <c r="L46" s="499"/>
      <c r="M46" s="499"/>
      <c r="N46" s="499"/>
      <c r="O46" s="500"/>
      <c r="P46" s="498" t="s">
        <v>177</v>
      </c>
      <c r="Q46" s="499"/>
      <c r="R46" s="499"/>
      <c r="S46" s="499"/>
      <c r="T46" s="499"/>
      <c r="U46" s="500"/>
      <c r="V46" s="498" t="s">
        <v>178</v>
      </c>
      <c r="W46" s="499"/>
      <c r="X46" s="499"/>
      <c r="Y46" s="499"/>
      <c r="Z46" s="499"/>
      <c r="AA46" s="500"/>
      <c r="AB46" s="498" t="s">
        <v>179</v>
      </c>
      <c r="AC46" s="507"/>
      <c r="AD46" s="499"/>
      <c r="AE46" s="499"/>
      <c r="AF46" s="499"/>
      <c r="AG46" s="500"/>
      <c r="AH46" s="498" t="s">
        <v>180</v>
      </c>
      <c r="AI46" s="499"/>
      <c r="AJ46" s="499"/>
      <c r="AK46" s="499"/>
      <c r="AL46" s="499"/>
      <c r="AM46" s="500"/>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01"/>
      <c r="K47" s="502"/>
      <c r="L47" s="502"/>
      <c r="M47" s="502"/>
      <c r="N47" s="502"/>
      <c r="O47" s="503"/>
      <c r="P47" s="501"/>
      <c r="Q47" s="502"/>
      <c r="R47" s="502"/>
      <c r="S47" s="502"/>
      <c r="T47" s="502"/>
      <c r="U47" s="503"/>
      <c r="V47" s="501"/>
      <c r="W47" s="502"/>
      <c r="X47" s="502"/>
      <c r="Y47" s="502"/>
      <c r="Z47" s="502"/>
      <c r="AA47" s="503"/>
      <c r="AB47" s="501"/>
      <c r="AC47" s="502"/>
      <c r="AD47" s="502"/>
      <c r="AE47" s="502"/>
      <c r="AF47" s="502"/>
      <c r="AG47" s="503"/>
      <c r="AH47" s="501"/>
      <c r="AI47" s="502"/>
      <c r="AJ47" s="502"/>
      <c r="AK47" s="502"/>
      <c r="AL47" s="502"/>
      <c r="AM47" s="503"/>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01"/>
      <c r="K48" s="502"/>
      <c r="L48" s="502"/>
      <c r="M48" s="502"/>
      <c r="N48" s="502"/>
      <c r="O48" s="503"/>
      <c r="P48" s="501"/>
      <c r="Q48" s="502"/>
      <c r="R48" s="502"/>
      <c r="S48" s="502"/>
      <c r="T48" s="502"/>
      <c r="U48" s="503"/>
      <c r="V48" s="501"/>
      <c r="W48" s="502"/>
      <c r="X48" s="502"/>
      <c r="Y48" s="502"/>
      <c r="Z48" s="502"/>
      <c r="AA48" s="503"/>
      <c r="AB48" s="501"/>
      <c r="AC48" s="502"/>
      <c r="AD48" s="502"/>
      <c r="AE48" s="502"/>
      <c r="AF48" s="502"/>
      <c r="AG48" s="503"/>
      <c r="AH48" s="501"/>
      <c r="AI48" s="502"/>
      <c r="AJ48" s="502"/>
      <c r="AK48" s="502"/>
      <c r="AL48" s="502"/>
      <c r="AM48" s="503"/>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01"/>
      <c r="K49" s="502"/>
      <c r="L49" s="502"/>
      <c r="M49" s="502"/>
      <c r="N49" s="502"/>
      <c r="O49" s="503"/>
      <c r="P49" s="501"/>
      <c r="Q49" s="502"/>
      <c r="R49" s="502"/>
      <c r="S49" s="502"/>
      <c r="T49" s="502"/>
      <c r="U49" s="503"/>
      <c r="V49" s="501"/>
      <c r="W49" s="502"/>
      <c r="X49" s="502"/>
      <c r="Y49" s="502"/>
      <c r="Z49" s="502"/>
      <c r="AA49" s="503"/>
      <c r="AB49" s="501"/>
      <c r="AC49" s="502"/>
      <c r="AD49" s="502"/>
      <c r="AE49" s="502"/>
      <c r="AF49" s="502"/>
      <c r="AG49" s="503"/>
      <c r="AH49" s="501"/>
      <c r="AI49" s="502"/>
      <c r="AJ49" s="502"/>
      <c r="AK49" s="502"/>
      <c r="AL49" s="502"/>
      <c r="AM49" s="503"/>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01"/>
      <c r="K50" s="502"/>
      <c r="L50" s="502"/>
      <c r="M50" s="502"/>
      <c r="N50" s="502"/>
      <c r="O50" s="503"/>
      <c r="P50" s="501"/>
      <c r="Q50" s="502"/>
      <c r="R50" s="502"/>
      <c r="S50" s="502"/>
      <c r="T50" s="502"/>
      <c r="U50" s="503"/>
      <c r="V50" s="501"/>
      <c r="W50" s="502"/>
      <c r="X50" s="502"/>
      <c r="Y50" s="502"/>
      <c r="Z50" s="502"/>
      <c r="AA50" s="503"/>
      <c r="AB50" s="501"/>
      <c r="AC50" s="502"/>
      <c r="AD50" s="502"/>
      <c r="AE50" s="502"/>
      <c r="AF50" s="502"/>
      <c r="AG50" s="503"/>
      <c r="AH50" s="501"/>
      <c r="AI50" s="502"/>
      <c r="AJ50" s="502"/>
      <c r="AK50" s="502"/>
      <c r="AL50" s="502"/>
      <c r="AM50" s="503"/>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04"/>
      <c r="K51" s="505"/>
      <c r="L51" s="505"/>
      <c r="M51" s="505"/>
      <c r="N51" s="505"/>
      <c r="O51" s="506"/>
      <c r="P51" s="504"/>
      <c r="Q51" s="505"/>
      <c r="R51" s="505"/>
      <c r="S51" s="505"/>
      <c r="T51" s="505"/>
      <c r="U51" s="506"/>
      <c r="V51" s="504"/>
      <c r="W51" s="505"/>
      <c r="X51" s="505"/>
      <c r="Y51" s="505"/>
      <c r="Z51" s="505"/>
      <c r="AA51" s="506"/>
      <c r="AB51" s="504"/>
      <c r="AC51" s="505"/>
      <c r="AD51" s="505"/>
      <c r="AE51" s="505"/>
      <c r="AF51" s="505"/>
      <c r="AG51" s="506"/>
      <c r="AH51" s="504"/>
      <c r="AI51" s="505"/>
      <c r="AJ51" s="505"/>
      <c r="AK51" s="505"/>
      <c r="AL51" s="505"/>
      <c r="AM51" s="506"/>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75" t="s">
        <v>181</v>
      </c>
      <c r="C2" s="576"/>
      <c r="D2" s="576"/>
      <c r="E2" s="576"/>
      <c r="F2" s="576"/>
      <c r="G2" s="576"/>
      <c r="H2" s="576"/>
      <c r="I2" s="576"/>
      <c r="J2" s="497" t="s">
        <v>23</v>
      </c>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76"/>
      <c r="C3" s="576"/>
      <c r="D3" s="576"/>
      <c r="E3" s="576"/>
      <c r="F3" s="576"/>
      <c r="G3" s="576"/>
      <c r="H3" s="576"/>
      <c r="I3" s="576"/>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76"/>
      <c r="C4" s="576"/>
      <c r="D4" s="576"/>
      <c r="E4" s="576"/>
      <c r="F4" s="576"/>
      <c r="G4" s="576"/>
      <c r="H4" s="576"/>
      <c r="I4" s="576"/>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508" t="s">
        <v>166</v>
      </c>
      <c r="C6" s="508"/>
      <c r="D6" s="509"/>
      <c r="E6" s="546" t="s">
        <v>167</v>
      </c>
      <c r="F6" s="547"/>
      <c r="G6" s="547"/>
      <c r="H6" s="547"/>
      <c r="I6" s="548"/>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Riesgos'!$Y$16="Muy Alta",'Mapa de Riesgos'!$AA$16="Leve"),CONCATENATE("R1C",'Mapa de Riesgos'!$O$16),"")</f>
        <v/>
      </c>
      <c r="N6" s="45" t="str">
        <f>IF(AND('Mapa de Riesgos'!$Y$17="Muy Alta",'Mapa de Riesgos'!$AA$17="Leve"),CONCATENATE("R1C",'Mapa de Riesgos'!$O$17),"")</f>
        <v/>
      </c>
      <c r="O6" s="46" t="str">
        <f>IF(AND('Mapa de Riesgos'!$Y$18="Muy Alta",'Mapa de Riesgos'!$AA$18="Leve"),CONCATENATE("R1C",'Mapa de Riesgos'!$O$18),"")</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Riesgos'!$Y$16="Muy Alta",'Mapa de Riesgos'!$AA$16="Menor"),CONCATENATE("R1C",'Mapa de Riesgos'!$O$16),"")</f>
        <v/>
      </c>
      <c r="T6" s="45" t="str">
        <f>IF(AND('Mapa de Riesgos'!$Y$17="Muy Alta",'Mapa de Riesgos'!$AA$17="Menor"),CONCATENATE("R1C",'Mapa de Riesgos'!$O$17),"")</f>
        <v/>
      </c>
      <c r="U6" s="46" t="str">
        <f>IF(AND('Mapa de Riesgos'!$Y$18="Muy Alta",'Mapa de Riesgos'!$AA$18="Menor"),CONCATENATE("R1C",'Mapa de Riesgos'!$O$18),"")</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Riesgos'!$Y$16="Muy Alta",'Mapa de Riesgos'!$AA$16="Moderado"),CONCATENATE("R1C",'Mapa de Riesgos'!$O$16),"")</f>
        <v/>
      </c>
      <c r="Z6" s="45" t="str">
        <f>IF(AND('Mapa de Riesgos'!$Y$17="Muy Alta",'Mapa de Riesgos'!$AA$17="Moderado"),CONCATENATE("R1C",'Mapa de Riesgos'!$O$17),"")</f>
        <v/>
      </c>
      <c r="AA6" s="46" t="str">
        <f>IF(AND('Mapa de Riesgos'!$Y$18="Muy Alta",'Mapa de Riesgos'!$AA$18="Moderado"),CONCATENATE("R1C",'Mapa de Riesgos'!$O$18),"")</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Riesgos'!$Y$16="Muy Alta",'Mapa de Riesgos'!$AA$16="Mayor"),CONCATENATE("R1C",'Mapa de Riesgos'!$O$16),"")</f>
        <v/>
      </c>
      <c r="AF6" s="45" t="str">
        <f>IF(AND('Mapa de Riesgos'!$Y$17="Muy Alta",'Mapa de Riesgos'!$AA$17="Mayor"),CONCATENATE("R1C",'Mapa de Riesgos'!$O$17),"")</f>
        <v/>
      </c>
      <c r="AG6" s="46" t="str">
        <f>IF(AND('Mapa de Riesgos'!$Y$18="Muy Alta",'Mapa de Riesgos'!$AA$18="Mayor"),CONCATENATE("R1C",'Mapa de Riesgos'!$O$18),"")</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Riesgos'!$Y$16="Muy Alta",'Mapa de Riesgos'!$AA$16="Catastrófico"),CONCATENATE("R1C",'Mapa de Riesgos'!$O$16),"")</f>
        <v/>
      </c>
      <c r="AL6" s="48" t="str">
        <f>IF(AND('Mapa de Riesgos'!$Y$17="Muy Alta",'Mapa de Riesgos'!$AA$17="Catastrófico"),CONCATENATE("R1C",'Mapa de Riesgos'!$O$17),"")</f>
        <v/>
      </c>
      <c r="AM6" s="49" t="str">
        <f>IF(AND('Mapa de Riesgos'!$Y$18="Muy Alta",'Mapa de Riesgos'!$AA$18="Catastrófico"),CONCATENATE("R1C",'Mapa de Riesgos'!$O$18),"")</f>
        <v/>
      </c>
      <c r="AN6" s="81"/>
      <c r="AO6" s="566" t="s">
        <v>168</v>
      </c>
      <c r="AP6" s="567"/>
      <c r="AQ6" s="567"/>
      <c r="AR6" s="567"/>
      <c r="AS6" s="567"/>
      <c r="AT6" s="568"/>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508"/>
      <c r="C7" s="508"/>
      <c r="D7" s="509"/>
      <c r="E7" s="549"/>
      <c r="F7" s="550"/>
      <c r="G7" s="550"/>
      <c r="H7" s="550"/>
      <c r="I7" s="551"/>
      <c r="J7" s="50" t="str">
        <f>IF(AND('Mapa de Riesgos'!$Y$19="Muy Alta",'Mapa de Riesgos'!$AA$19="Leve"),CONCATENATE("R2C",'Mapa de Riesgos'!$O$19),"")</f>
        <v/>
      </c>
      <c r="K7" s="51" t="str">
        <f>IF(AND('Mapa de Riesgos'!$Y$20="Muy Alta",'Mapa de Riesgos'!$AA$20="Leve"),CONCATENATE("R2C",'Mapa de Riesgos'!$O$20),"")</f>
        <v/>
      </c>
      <c r="L7" s="51" t="str">
        <f>IF(AND('Mapa de Riesgos'!$Y$21="Muy Alta",'Mapa de Riesgos'!$AA$21="Leve"),CONCATENATE("R2C",'Mapa de Riesgos'!$O$21),"")</f>
        <v/>
      </c>
      <c r="M7" s="51" t="str">
        <f>IF(AND('Mapa de Riesgos'!$Y$22="Muy Alta",'Mapa de Riesgos'!$AA$22="Leve"),CONCATENATE("R2C",'Mapa de Riesgos'!$O$22),"")</f>
        <v/>
      </c>
      <c r="N7" s="51" t="str">
        <f>IF(AND('Mapa de Riesgos'!$Y$23="Muy Alta",'Mapa de Riesgos'!$AA$23="Leve"),CONCATENATE("R2C",'Mapa de Riesgos'!$O$23),"")</f>
        <v/>
      </c>
      <c r="O7" s="52" t="str">
        <f>IF(AND('Mapa de Riesgos'!$Y$24="Muy Alta",'Mapa de Riesgos'!$AA$24="Leve"),CONCATENATE("R2C",'Mapa de Riesgos'!$O$24),"")</f>
        <v/>
      </c>
      <c r="P7" s="50" t="str">
        <f>IF(AND('Mapa de Riesgos'!$Y$19="Muy Alta",'Mapa de Riesgos'!$AA$19="Menor"),CONCATENATE("R2C",'Mapa de Riesgos'!$O$19),"")</f>
        <v/>
      </c>
      <c r="Q7" s="51" t="str">
        <f>IF(AND('Mapa de Riesgos'!$Y$20="Muy Alta",'Mapa de Riesgos'!$AA$20="Menor"),CONCATENATE("R2C",'Mapa de Riesgos'!$O$20),"")</f>
        <v/>
      </c>
      <c r="R7" s="51" t="str">
        <f>IF(AND('Mapa de Riesgos'!$Y$21="Muy Alta",'Mapa de Riesgos'!$AA$21="Menor"),CONCATENATE("R2C",'Mapa de Riesgos'!$O$21),"")</f>
        <v/>
      </c>
      <c r="S7" s="51" t="str">
        <f>IF(AND('Mapa de Riesgos'!$Y$22="Muy Alta",'Mapa de Riesgos'!$AA$22="Menor"),CONCATENATE("R2C",'Mapa de Riesgos'!$O$22),"")</f>
        <v/>
      </c>
      <c r="T7" s="51" t="str">
        <f>IF(AND('Mapa de Riesgos'!$Y$23="Muy Alta",'Mapa de Riesgos'!$AA$23="Menor"),CONCATENATE("R2C",'Mapa de Riesgos'!$O$23),"")</f>
        <v/>
      </c>
      <c r="U7" s="52" t="str">
        <f>IF(AND('Mapa de Riesgos'!$Y$24="Muy Alta",'Mapa de Riesgos'!$AA$24="Menor"),CONCATENATE("R2C",'Mapa de Riesgos'!$O$24),"")</f>
        <v/>
      </c>
      <c r="V7" s="50" t="str">
        <f>IF(AND('Mapa de Riesgos'!$Y$19="Muy Alta",'Mapa de Riesgos'!$AA$19="Moderado"),CONCATENATE("R2C",'Mapa de Riesgos'!$O$19),"")</f>
        <v/>
      </c>
      <c r="W7" s="51" t="str">
        <f>IF(AND('Mapa de Riesgos'!$Y$20="Muy Alta",'Mapa de Riesgos'!$AA$20="Moderado"),CONCATENATE("R2C",'Mapa de Riesgos'!$O$20),"")</f>
        <v/>
      </c>
      <c r="X7" s="51" t="str">
        <f>IF(AND('Mapa de Riesgos'!$Y$21="Muy Alta",'Mapa de Riesgos'!$AA$21="Moderado"),CONCATENATE("R2C",'Mapa de Riesgos'!$O$21),"")</f>
        <v/>
      </c>
      <c r="Y7" s="51" t="str">
        <f>IF(AND('Mapa de Riesgos'!$Y$22="Muy Alta",'Mapa de Riesgos'!$AA$22="Moderado"),CONCATENATE("R2C",'Mapa de Riesgos'!$O$22),"")</f>
        <v/>
      </c>
      <c r="Z7" s="51" t="str">
        <f>IF(AND('Mapa de Riesgos'!$Y$23="Muy Alta",'Mapa de Riesgos'!$AA$23="Moderado"),CONCATENATE("R2C",'Mapa de Riesgos'!$O$23),"")</f>
        <v/>
      </c>
      <c r="AA7" s="52" t="str">
        <f>IF(AND('Mapa de Riesgos'!$Y$24="Muy Alta",'Mapa de Riesgos'!$AA$24="Moderado"),CONCATENATE("R2C",'Mapa de Riesgos'!$O$24),"")</f>
        <v/>
      </c>
      <c r="AB7" s="50" t="str">
        <f>IF(AND('Mapa de Riesgos'!$Y$19="Muy Alta",'Mapa de Riesgos'!$AA$19="Mayor"),CONCATENATE("R2C",'Mapa de Riesgos'!$O$19),"")</f>
        <v/>
      </c>
      <c r="AC7" s="51" t="str">
        <f>IF(AND('Mapa de Riesgos'!$Y$20="Muy Alta",'Mapa de Riesgos'!$AA$20="Mayor"),CONCATENATE("R2C",'Mapa de Riesgos'!$O$20),"")</f>
        <v/>
      </c>
      <c r="AD7" s="51" t="str">
        <f>IF(AND('Mapa de Riesgos'!$Y$21="Muy Alta",'Mapa de Riesgos'!$AA$21="Mayor"),CONCATENATE("R2C",'Mapa de Riesgos'!$O$21),"")</f>
        <v/>
      </c>
      <c r="AE7" s="51" t="str">
        <f>IF(AND('Mapa de Riesgos'!$Y$22="Muy Alta",'Mapa de Riesgos'!$AA$22="Mayor"),CONCATENATE("R2C",'Mapa de Riesgos'!$O$22),"")</f>
        <v/>
      </c>
      <c r="AF7" s="51" t="str">
        <f>IF(AND('Mapa de Riesgos'!$Y$23="Muy Alta",'Mapa de Riesgos'!$AA$23="Mayor"),CONCATENATE("R2C",'Mapa de Riesgos'!$O$23),"")</f>
        <v/>
      </c>
      <c r="AG7" s="52" t="str">
        <f>IF(AND('Mapa de Riesgos'!$Y$24="Muy Alta",'Mapa de Riesgos'!$AA$24="Mayor"),CONCATENATE("R2C",'Mapa de Riesgos'!$O$24),"")</f>
        <v/>
      </c>
      <c r="AH7" s="53" t="str">
        <f>IF(AND('Mapa de Riesgos'!$Y$19="Muy Alta",'Mapa de Riesgos'!$AA$19="Catastrófico"),CONCATENATE("R2C",'Mapa de Riesgos'!$O$19),"")</f>
        <v/>
      </c>
      <c r="AI7" s="54" t="str">
        <f>IF(AND('Mapa de Riesgos'!$Y$20="Muy Alta",'Mapa de Riesgos'!$AA$20="Catastrófico"),CONCATENATE("R2C",'Mapa de Riesgos'!$O$20),"")</f>
        <v/>
      </c>
      <c r="AJ7" s="54" t="str">
        <f>IF(AND('Mapa de Riesgos'!$Y$21="Muy Alta",'Mapa de Riesgos'!$AA$21="Catastrófico"),CONCATENATE("R2C",'Mapa de Riesgos'!$O$21),"")</f>
        <v/>
      </c>
      <c r="AK7" s="54" t="str">
        <f>IF(AND('Mapa de Riesgos'!$Y$22="Muy Alta",'Mapa de Riesgos'!$AA$22="Catastrófico"),CONCATENATE("R2C",'Mapa de Riesgos'!$O$22),"")</f>
        <v/>
      </c>
      <c r="AL7" s="54" t="str">
        <f>IF(AND('Mapa de Riesgos'!$Y$23="Muy Alta",'Mapa de Riesgos'!$AA$23="Catastrófico"),CONCATENATE("R2C",'Mapa de Riesgos'!$O$23),"")</f>
        <v/>
      </c>
      <c r="AM7" s="55" t="str">
        <f>IF(AND('Mapa de Riesgos'!$Y$24="Muy Alta",'Mapa de Riesgos'!$AA$24="Catastrófico"),CONCATENATE("R2C",'Mapa de Riesgos'!$O$24),"")</f>
        <v/>
      </c>
      <c r="AN7" s="81"/>
      <c r="AO7" s="569"/>
      <c r="AP7" s="570"/>
      <c r="AQ7" s="570"/>
      <c r="AR7" s="570"/>
      <c r="AS7" s="570"/>
      <c r="AT7" s="57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508"/>
      <c r="C8" s="508"/>
      <c r="D8" s="509"/>
      <c r="E8" s="549"/>
      <c r="F8" s="550"/>
      <c r="G8" s="550"/>
      <c r="H8" s="550"/>
      <c r="I8" s="551"/>
      <c r="J8" s="50" t="str">
        <f>IF(AND('Mapa de Riesgos'!$Y$25="Muy Alta",'Mapa de Riesgos'!$AA$25="Leve"),CONCATENATE("R3C",'Mapa de Riesgos'!$O$25),"")</f>
        <v/>
      </c>
      <c r="K8" s="51" t="str">
        <f>IF(AND('Mapa de Riesgos'!$Y$26="Muy Alta",'Mapa de Riesgos'!$AA$26="Leve"),CONCATENATE("R3C",'Mapa de Riesgos'!$O$26),"")</f>
        <v/>
      </c>
      <c r="L8" s="51" t="str">
        <f>IF(AND('Mapa de Riesgos'!$Y$27="Muy Alta",'Mapa de Riesgos'!$AA$27="Leve"),CONCATENATE("R3C",'Mapa de Riesgos'!$O$27),"")</f>
        <v/>
      </c>
      <c r="M8" s="51" t="str">
        <f>IF(AND('Mapa de Riesgos'!$Y$28="Muy Alta",'Mapa de Riesgos'!$AA$28="Leve"),CONCATENATE("R3C",'Mapa de Riesgos'!$O$28),"")</f>
        <v/>
      </c>
      <c r="N8" s="51" t="str">
        <f>IF(AND('Mapa de Riesgos'!$Y$29="Muy Alta",'Mapa de Riesgos'!$AA$29="Leve"),CONCATENATE("R3C",'Mapa de Riesgos'!$O$29),"")</f>
        <v/>
      </c>
      <c r="O8" s="52" t="str">
        <f>IF(AND('Mapa de Riesgos'!$Y$30="Muy Alta",'Mapa de Riesgos'!$AA$30="Leve"),CONCATENATE("R3C",'Mapa de Riesgos'!$O$30),"")</f>
        <v/>
      </c>
      <c r="P8" s="50" t="str">
        <f>IF(AND('Mapa de Riesgos'!$Y$25="Muy Alta",'Mapa de Riesgos'!$AA$25="Menor"),CONCATENATE("R3C",'Mapa de Riesgos'!$O$25),"")</f>
        <v/>
      </c>
      <c r="Q8" s="51" t="str">
        <f>IF(AND('Mapa de Riesgos'!$Y$26="Muy Alta",'Mapa de Riesgos'!$AA$26="Menor"),CONCATENATE("R3C",'Mapa de Riesgos'!$O$26),"")</f>
        <v/>
      </c>
      <c r="R8" s="51" t="str">
        <f>IF(AND('Mapa de Riesgos'!$Y$27="Muy Alta",'Mapa de Riesgos'!$AA$27="Menor"),CONCATENATE("R3C",'Mapa de Riesgos'!$O$27),"")</f>
        <v/>
      </c>
      <c r="S8" s="51" t="str">
        <f>IF(AND('Mapa de Riesgos'!$Y$28="Muy Alta",'Mapa de Riesgos'!$AA$28="Menor"),CONCATENATE("R3C",'Mapa de Riesgos'!$O$28),"")</f>
        <v/>
      </c>
      <c r="T8" s="51" t="str">
        <f>IF(AND('Mapa de Riesgos'!$Y$29="Muy Alta",'Mapa de Riesgos'!$AA$29="Menor"),CONCATENATE("R3C",'Mapa de Riesgos'!$O$29),"")</f>
        <v/>
      </c>
      <c r="U8" s="52" t="str">
        <f>IF(AND('Mapa de Riesgos'!$Y$30="Muy Alta",'Mapa de Riesgos'!$AA$30="Menor"),CONCATENATE("R3C",'Mapa de Riesgos'!$O$30),"")</f>
        <v/>
      </c>
      <c r="V8" s="50" t="str">
        <f>IF(AND('Mapa de Riesgos'!$Y$25="Muy Alta",'Mapa de Riesgos'!$AA$25="Moderado"),CONCATENATE("R3C",'Mapa de Riesgos'!$O$25),"")</f>
        <v/>
      </c>
      <c r="W8" s="51" t="str">
        <f>IF(AND('Mapa de Riesgos'!$Y$26="Muy Alta",'Mapa de Riesgos'!$AA$26="Moderado"),CONCATENATE("R3C",'Mapa de Riesgos'!$O$26),"")</f>
        <v/>
      </c>
      <c r="X8" s="51" t="str">
        <f>IF(AND('Mapa de Riesgos'!$Y$27="Muy Alta",'Mapa de Riesgos'!$AA$27="Moderado"),CONCATENATE("R3C",'Mapa de Riesgos'!$O$27),"")</f>
        <v/>
      </c>
      <c r="Y8" s="51" t="str">
        <f>IF(AND('Mapa de Riesgos'!$Y$28="Muy Alta",'Mapa de Riesgos'!$AA$28="Moderado"),CONCATENATE("R3C",'Mapa de Riesgos'!$O$28),"")</f>
        <v/>
      </c>
      <c r="Z8" s="51" t="str">
        <f>IF(AND('Mapa de Riesgos'!$Y$29="Muy Alta",'Mapa de Riesgos'!$AA$29="Moderado"),CONCATENATE("R3C",'Mapa de Riesgos'!$O$29),"")</f>
        <v/>
      </c>
      <c r="AA8" s="52" t="str">
        <f>IF(AND('Mapa de Riesgos'!$Y$30="Muy Alta",'Mapa de Riesgos'!$AA$30="Moderado"),CONCATENATE("R3C",'Mapa de Riesgos'!$O$30),"")</f>
        <v/>
      </c>
      <c r="AB8" s="50" t="str">
        <f>IF(AND('Mapa de Riesgos'!$Y$25="Muy Alta",'Mapa de Riesgos'!$AA$25="Mayor"),CONCATENATE("R3C",'Mapa de Riesgos'!$O$25),"")</f>
        <v/>
      </c>
      <c r="AC8" s="51" t="str">
        <f>IF(AND('Mapa de Riesgos'!$Y$26="Muy Alta",'Mapa de Riesgos'!$AA$26="Mayor"),CONCATENATE("R3C",'Mapa de Riesgos'!$O$26),"")</f>
        <v/>
      </c>
      <c r="AD8" s="51" t="str">
        <f>IF(AND('Mapa de Riesgos'!$Y$27="Muy Alta",'Mapa de Riesgos'!$AA$27="Mayor"),CONCATENATE("R3C",'Mapa de Riesgos'!$O$27),"")</f>
        <v/>
      </c>
      <c r="AE8" s="51" t="str">
        <f>IF(AND('Mapa de Riesgos'!$Y$28="Muy Alta",'Mapa de Riesgos'!$AA$28="Mayor"),CONCATENATE("R3C",'Mapa de Riesgos'!$O$28),"")</f>
        <v/>
      </c>
      <c r="AF8" s="51" t="str">
        <f>IF(AND('Mapa de Riesgos'!$Y$29="Muy Alta",'Mapa de Riesgos'!$AA$29="Mayor"),CONCATENATE("R3C",'Mapa de Riesgos'!$O$29),"")</f>
        <v/>
      </c>
      <c r="AG8" s="52" t="str">
        <f>IF(AND('Mapa de Riesgos'!$Y$30="Muy Alta",'Mapa de Riesgos'!$AA$30="Mayor"),CONCATENATE("R3C",'Mapa de Riesgos'!$O$30),"")</f>
        <v/>
      </c>
      <c r="AH8" s="53" t="str">
        <f>IF(AND('Mapa de Riesgos'!$Y$25="Muy Alta",'Mapa de Riesgos'!$AA$25="Catastrófico"),CONCATENATE("R3C",'Mapa de Riesgos'!$O$25),"")</f>
        <v/>
      </c>
      <c r="AI8" s="54" t="str">
        <f>IF(AND('Mapa de Riesgos'!$Y$26="Muy Alta",'Mapa de Riesgos'!$AA$26="Catastrófico"),CONCATENATE("R3C",'Mapa de Riesgos'!$O$26),"")</f>
        <v/>
      </c>
      <c r="AJ8" s="54" t="str">
        <f>IF(AND('Mapa de Riesgos'!$Y$27="Muy Alta",'Mapa de Riesgos'!$AA$27="Catastrófico"),CONCATENATE("R3C",'Mapa de Riesgos'!$O$27),"")</f>
        <v/>
      </c>
      <c r="AK8" s="54" t="str">
        <f>IF(AND('Mapa de Riesgos'!$Y$28="Muy Alta",'Mapa de Riesgos'!$AA$28="Catastrófico"),CONCATENATE("R3C",'Mapa de Riesgos'!$O$28),"")</f>
        <v/>
      </c>
      <c r="AL8" s="54" t="str">
        <f>IF(AND('Mapa de Riesgos'!$Y$29="Muy Alta",'Mapa de Riesgos'!$AA$29="Catastrófico"),CONCATENATE("R3C",'Mapa de Riesgos'!$O$29),"")</f>
        <v/>
      </c>
      <c r="AM8" s="55" t="str">
        <f>IF(AND('Mapa de Riesgos'!$Y$30="Muy Alta",'Mapa de Riesgos'!$AA$30="Catastrófico"),CONCATENATE("R3C",'Mapa de Riesgos'!$O$30),"")</f>
        <v/>
      </c>
      <c r="AN8" s="81"/>
      <c r="AO8" s="569"/>
      <c r="AP8" s="570"/>
      <c r="AQ8" s="570"/>
      <c r="AR8" s="570"/>
      <c r="AS8" s="570"/>
      <c r="AT8" s="57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508"/>
      <c r="C9" s="508"/>
      <c r="D9" s="509"/>
      <c r="E9" s="549"/>
      <c r="F9" s="550"/>
      <c r="G9" s="550"/>
      <c r="H9" s="550"/>
      <c r="I9" s="551"/>
      <c r="J9" s="50" t="str">
        <f>IF(AND('Mapa de Riesgos'!$Y$31="Muy Alta",'Mapa de Riesgos'!$AA$31="Leve"),CONCATENATE("R4C",'Mapa de Riesgos'!$O$31),"")</f>
        <v/>
      </c>
      <c r="K9" s="51" t="str">
        <f>IF(AND('Mapa de Riesgos'!$Y$32="Muy Alta",'Mapa de Riesgos'!$AA$32="Leve"),CONCATENATE("R4C",'Mapa de Riesgos'!$O$32),"")</f>
        <v/>
      </c>
      <c r="L9" s="51" t="str">
        <f>IF(AND('Mapa de Riesgos'!$Y$33="Muy Alta",'Mapa de Riesgos'!$AA$33="Leve"),CONCATENATE("R4C",'Mapa de Riesgos'!$O$33),"")</f>
        <v/>
      </c>
      <c r="M9" s="51" t="str">
        <f>IF(AND('Mapa de Riesgos'!$Y$34="Muy Alta",'Mapa de Riesgos'!$AA$34="Leve"),CONCATENATE("R4C",'Mapa de Riesgos'!$O$34),"")</f>
        <v/>
      </c>
      <c r="N9" s="51" t="str">
        <f>IF(AND('Mapa de Riesgos'!$Y$35="Muy Alta",'Mapa de Riesgos'!$AA$35="Leve"),CONCATENATE("R4C",'Mapa de Riesgos'!$O$35),"")</f>
        <v/>
      </c>
      <c r="O9" s="52" t="str">
        <f>IF(AND('Mapa de Riesgos'!$Y$36="Muy Alta",'Mapa de Riesgos'!$AA$36="Leve"),CONCATENATE("R4C",'Mapa de Riesgos'!$O$36),"")</f>
        <v/>
      </c>
      <c r="P9" s="50" t="str">
        <f>IF(AND('Mapa de Riesgos'!$Y$31="Muy Alta",'Mapa de Riesgos'!$AA$31="Menor"),CONCATENATE("R4C",'Mapa de Riesgos'!$O$31),"")</f>
        <v/>
      </c>
      <c r="Q9" s="51" t="str">
        <f>IF(AND('Mapa de Riesgos'!$Y$32="Muy Alta",'Mapa de Riesgos'!$AA$32="Menor"),CONCATENATE("R4C",'Mapa de Riesgos'!$O$32),"")</f>
        <v/>
      </c>
      <c r="R9" s="51" t="str">
        <f>IF(AND('Mapa de Riesgos'!$Y$33="Muy Alta",'Mapa de Riesgos'!$AA$33="Menor"),CONCATENATE("R4C",'Mapa de Riesgos'!$O$33),"")</f>
        <v/>
      </c>
      <c r="S9" s="51" t="str">
        <f>IF(AND('Mapa de Riesgos'!$Y$34="Muy Alta",'Mapa de Riesgos'!$AA$34="Menor"),CONCATENATE("R4C",'Mapa de Riesgos'!$O$34),"")</f>
        <v/>
      </c>
      <c r="T9" s="51" t="str">
        <f>IF(AND('Mapa de Riesgos'!$Y$35="Muy Alta",'Mapa de Riesgos'!$AA$35="Menor"),CONCATENATE("R4C",'Mapa de Riesgos'!$O$35),"")</f>
        <v/>
      </c>
      <c r="U9" s="52" t="str">
        <f>IF(AND('Mapa de Riesgos'!$Y$36="Muy Alta",'Mapa de Riesgos'!$AA$36="Menor"),CONCATENATE("R4C",'Mapa de Riesgos'!$O$36),"")</f>
        <v/>
      </c>
      <c r="V9" s="50" t="str">
        <f>IF(AND('Mapa de Riesgos'!$Y$31="Muy Alta",'Mapa de Riesgos'!$AA$31="Moderado"),CONCATENATE("R4C",'Mapa de Riesgos'!$O$31),"")</f>
        <v/>
      </c>
      <c r="W9" s="51" t="str">
        <f>IF(AND('Mapa de Riesgos'!$Y$32="Muy Alta",'Mapa de Riesgos'!$AA$32="Moderado"),CONCATENATE("R4C",'Mapa de Riesgos'!$O$32),"")</f>
        <v/>
      </c>
      <c r="X9" s="51" t="str">
        <f>IF(AND('Mapa de Riesgos'!$Y$33="Muy Alta",'Mapa de Riesgos'!$AA$33="Moderado"),CONCATENATE("R4C",'Mapa de Riesgos'!$O$33),"")</f>
        <v/>
      </c>
      <c r="Y9" s="51" t="str">
        <f>IF(AND('Mapa de Riesgos'!$Y$34="Muy Alta",'Mapa de Riesgos'!$AA$34="Moderado"),CONCATENATE("R4C",'Mapa de Riesgos'!$O$34),"")</f>
        <v/>
      </c>
      <c r="Z9" s="51" t="str">
        <f>IF(AND('Mapa de Riesgos'!$Y$35="Muy Alta",'Mapa de Riesgos'!$AA$35="Moderado"),CONCATENATE("R4C",'Mapa de Riesgos'!$O$35),"")</f>
        <v/>
      </c>
      <c r="AA9" s="52" t="str">
        <f>IF(AND('Mapa de Riesgos'!$Y$36="Muy Alta",'Mapa de Riesgos'!$AA$36="Moderado"),CONCATENATE("R4C",'Mapa de Riesgos'!$O$36),"")</f>
        <v/>
      </c>
      <c r="AB9" s="50" t="str">
        <f>IF(AND('Mapa de Riesgos'!$Y$31="Muy Alta",'Mapa de Riesgos'!$AA$31="Mayor"),CONCATENATE("R4C",'Mapa de Riesgos'!$O$31),"")</f>
        <v/>
      </c>
      <c r="AC9" s="51" t="str">
        <f>IF(AND('Mapa de Riesgos'!$Y$32="Muy Alta",'Mapa de Riesgos'!$AA$32="Mayor"),CONCATENATE("R4C",'Mapa de Riesgos'!$O$32),"")</f>
        <v/>
      </c>
      <c r="AD9" s="51" t="str">
        <f>IF(AND('Mapa de Riesgos'!$Y$33="Muy Alta",'Mapa de Riesgos'!$AA$33="Mayor"),CONCATENATE("R4C",'Mapa de Riesgos'!$O$33),"")</f>
        <v/>
      </c>
      <c r="AE9" s="51" t="str">
        <f>IF(AND('Mapa de Riesgos'!$Y$34="Muy Alta",'Mapa de Riesgos'!$AA$34="Mayor"),CONCATENATE("R4C",'Mapa de Riesgos'!$O$34),"")</f>
        <v/>
      </c>
      <c r="AF9" s="51" t="str">
        <f>IF(AND('Mapa de Riesgos'!$Y$35="Muy Alta",'Mapa de Riesgos'!$AA$35="Mayor"),CONCATENATE("R4C",'Mapa de Riesgos'!$O$35),"")</f>
        <v/>
      </c>
      <c r="AG9" s="52" t="str">
        <f>IF(AND('Mapa de Riesgos'!$Y$36="Muy Alta",'Mapa de Riesgos'!$AA$36="Mayor"),CONCATENATE("R4C",'Mapa de Riesgos'!$O$36),"")</f>
        <v/>
      </c>
      <c r="AH9" s="53" t="str">
        <f>IF(AND('Mapa de Riesgos'!$Y$31="Muy Alta",'Mapa de Riesgos'!$AA$31="Catastrófico"),CONCATENATE("R4C",'Mapa de Riesgos'!$O$31),"")</f>
        <v/>
      </c>
      <c r="AI9" s="54" t="str">
        <f>IF(AND('Mapa de Riesgos'!$Y$32="Muy Alta",'Mapa de Riesgos'!$AA$32="Catastrófico"),CONCATENATE("R4C",'Mapa de Riesgos'!$O$32),"")</f>
        <v/>
      </c>
      <c r="AJ9" s="54" t="str">
        <f>IF(AND('Mapa de Riesgos'!$Y$33="Muy Alta",'Mapa de Riesgos'!$AA$33="Catastrófico"),CONCATENATE("R4C",'Mapa de Riesgos'!$O$33),"")</f>
        <v/>
      </c>
      <c r="AK9" s="54" t="str">
        <f>IF(AND('Mapa de Riesgos'!$Y$34="Muy Alta",'Mapa de Riesgos'!$AA$34="Catastrófico"),CONCATENATE("R4C",'Mapa de Riesgos'!$O$34),"")</f>
        <v/>
      </c>
      <c r="AL9" s="54" t="str">
        <f>IF(AND('Mapa de Riesgos'!$Y$35="Muy Alta",'Mapa de Riesgos'!$AA$35="Catastrófico"),CONCATENATE("R4C",'Mapa de Riesgos'!$O$35),"")</f>
        <v/>
      </c>
      <c r="AM9" s="55" t="str">
        <f>IF(AND('Mapa de Riesgos'!$Y$36="Muy Alta",'Mapa de Riesgos'!$AA$36="Catastrófico"),CONCATENATE("R4C",'Mapa de Riesgos'!$O$36),"")</f>
        <v/>
      </c>
      <c r="AN9" s="81"/>
      <c r="AO9" s="569"/>
      <c r="AP9" s="570"/>
      <c r="AQ9" s="570"/>
      <c r="AR9" s="570"/>
      <c r="AS9" s="570"/>
      <c r="AT9" s="57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508"/>
      <c r="C10" s="508"/>
      <c r="D10" s="509"/>
      <c r="E10" s="549"/>
      <c r="F10" s="550"/>
      <c r="G10" s="550"/>
      <c r="H10" s="550"/>
      <c r="I10" s="551"/>
      <c r="J10" s="50" t="str">
        <f>IF(AND('Mapa de Riesgos'!$Y$37="Muy Alta",'Mapa de Riesgos'!$AA$37="Leve"),CONCATENATE("R5C",'Mapa de Riesgos'!$O$37),"")</f>
        <v/>
      </c>
      <c r="K10" s="51" t="str">
        <f>IF(AND('Mapa de Riesgos'!$Y$38="Muy Alta",'Mapa de Riesgos'!$AA$38="Leve"),CONCATENATE("R5C",'Mapa de Riesgos'!$O$38),"")</f>
        <v/>
      </c>
      <c r="L10" s="51" t="str">
        <f>IF(AND('Mapa de Riesgos'!$Y$39="Muy Alta",'Mapa de Riesgos'!$AA$39="Leve"),CONCATENATE("R5C",'Mapa de Riesgos'!$O$39),"")</f>
        <v/>
      </c>
      <c r="M10" s="51" t="str">
        <f>IF(AND('Mapa de Riesgos'!$Y$40="Muy Alta",'Mapa de Riesgos'!$AA$40="Leve"),CONCATENATE("R5C",'Mapa de Riesgos'!$O$40),"")</f>
        <v/>
      </c>
      <c r="N10" s="51" t="str">
        <f>IF(AND('Mapa de Riesgos'!$Y$41="Muy Alta",'Mapa de Riesgos'!$AA$41="Leve"),CONCATENATE("R5C",'Mapa de Riesgos'!$O$41),"")</f>
        <v/>
      </c>
      <c r="O10" s="52" t="str">
        <f>IF(AND('Mapa de Riesgos'!$Y$42="Muy Alta",'Mapa de Riesgos'!$AA$42="Leve"),CONCATENATE("R5C",'Mapa de Riesgos'!$O$42),"")</f>
        <v/>
      </c>
      <c r="P10" s="50" t="str">
        <f>IF(AND('Mapa de Riesgos'!$Y$37="Muy Alta",'Mapa de Riesgos'!$AA$37="Menor"),CONCATENATE("R5C",'Mapa de Riesgos'!$O$37),"")</f>
        <v/>
      </c>
      <c r="Q10" s="51" t="str">
        <f>IF(AND('Mapa de Riesgos'!$Y$38="Muy Alta",'Mapa de Riesgos'!$AA$38="Menor"),CONCATENATE("R5C",'Mapa de Riesgos'!$O$38),"")</f>
        <v/>
      </c>
      <c r="R10" s="51" t="str">
        <f>IF(AND('Mapa de Riesgos'!$Y$39="Muy Alta",'Mapa de Riesgos'!$AA$39="Menor"),CONCATENATE("R5C",'Mapa de Riesgos'!$O$39),"")</f>
        <v/>
      </c>
      <c r="S10" s="51" t="str">
        <f>IF(AND('Mapa de Riesgos'!$Y$40="Muy Alta",'Mapa de Riesgos'!$AA$40="Menor"),CONCATENATE("R5C",'Mapa de Riesgos'!$O$40),"")</f>
        <v/>
      </c>
      <c r="T10" s="51" t="str">
        <f>IF(AND('Mapa de Riesgos'!$Y$41="Muy Alta",'Mapa de Riesgos'!$AA$41="Menor"),CONCATENATE("R5C",'Mapa de Riesgos'!$O$41),"")</f>
        <v/>
      </c>
      <c r="U10" s="52" t="str">
        <f>IF(AND('Mapa de Riesgos'!$Y$42="Muy Alta",'Mapa de Riesgos'!$AA$42="Menor"),CONCATENATE("R5C",'Mapa de Riesgos'!$O$42),"")</f>
        <v/>
      </c>
      <c r="V10" s="50" t="str">
        <f>IF(AND('Mapa de Riesgos'!$Y$37="Muy Alta",'Mapa de Riesgos'!$AA$37="Moderado"),CONCATENATE("R5C",'Mapa de Riesgos'!$O$37),"")</f>
        <v/>
      </c>
      <c r="W10" s="51" t="str">
        <f>IF(AND('Mapa de Riesgos'!$Y$38="Muy Alta",'Mapa de Riesgos'!$AA$38="Moderado"),CONCATENATE("R5C",'Mapa de Riesgos'!$O$38),"")</f>
        <v/>
      </c>
      <c r="X10" s="51" t="str">
        <f>IF(AND('Mapa de Riesgos'!$Y$39="Muy Alta",'Mapa de Riesgos'!$AA$39="Moderado"),CONCATENATE("R5C",'Mapa de Riesgos'!$O$39),"")</f>
        <v/>
      </c>
      <c r="Y10" s="51" t="str">
        <f>IF(AND('Mapa de Riesgos'!$Y$40="Muy Alta",'Mapa de Riesgos'!$AA$40="Moderado"),CONCATENATE("R5C",'Mapa de Riesgos'!$O$40),"")</f>
        <v/>
      </c>
      <c r="Z10" s="51" t="str">
        <f>IF(AND('Mapa de Riesgos'!$Y$41="Muy Alta",'Mapa de Riesgos'!$AA$41="Moderado"),CONCATENATE("R5C",'Mapa de Riesgos'!$O$41),"")</f>
        <v/>
      </c>
      <c r="AA10" s="52" t="str">
        <f>IF(AND('Mapa de Riesgos'!$Y$42="Muy Alta",'Mapa de Riesgos'!$AA$42="Moderado"),CONCATENATE("R5C",'Mapa de Riesgos'!$O$42),"")</f>
        <v/>
      </c>
      <c r="AB10" s="50" t="str">
        <f>IF(AND('Mapa de Riesgos'!$Y$37="Muy Alta",'Mapa de Riesgos'!$AA$37="Mayor"),CONCATENATE("R5C",'Mapa de Riesgos'!$O$37),"")</f>
        <v/>
      </c>
      <c r="AC10" s="51" t="str">
        <f>IF(AND('Mapa de Riesgos'!$Y$38="Muy Alta",'Mapa de Riesgos'!$AA$38="Mayor"),CONCATENATE("R5C",'Mapa de Riesgos'!$O$38),"")</f>
        <v/>
      </c>
      <c r="AD10" s="51" t="str">
        <f>IF(AND('Mapa de Riesgos'!$Y$39="Muy Alta",'Mapa de Riesgos'!$AA$39="Mayor"),CONCATENATE("R5C",'Mapa de Riesgos'!$O$39),"")</f>
        <v/>
      </c>
      <c r="AE10" s="51" t="str">
        <f>IF(AND('Mapa de Riesgos'!$Y$40="Muy Alta",'Mapa de Riesgos'!$AA$40="Mayor"),CONCATENATE("R5C",'Mapa de Riesgos'!$O$40),"")</f>
        <v/>
      </c>
      <c r="AF10" s="51" t="str">
        <f>IF(AND('Mapa de Riesgos'!$Y$41="Muy Alta",'Mapa de Riesgos'!$AA$41="Mayor"),CONCATENATE("R5C",'Mapa de Riesgos'!$O$41),"")</f>
        <v/>
      </c>
      <c r="AG10" s="52" t="str">
        <f>IF(AND('Mapa de Riesgos'!$Y$42="Muy Alta",'Mapa de Riesgos'!$AA$42="Mayor"),CONCATENATE("R5C",'Mapa de Riesgos'!$O$42),"")</f>
        <v/>
      </c>
      <c r="AH10" s="53" t="str">
        <f>IF(AND('Mapa de Riesgos'!$Y$37="Muy Alta",'Mapa de Riesgos'!$AA$37="Catastrófico"),CONCATENATE("R5C",'Mapa de Riesgos'!$O$37),"")</f>
        <v/>
      </c>
      <c r="AI10" s="54" t="str">
        <f>IF(AND('Mapa de Riesgos'!$Y$38="Muy Alta",'Mapa de Riesgos'!$AA$38="Catastrófico"),CONCATENATE("R5C",'Mapa de Riesgos'!$O$38),"")</f>
        <v/>
      </c>
      <c r="AJ10" s="54" t="str">
        <f>IF(AND('Mapa de Riesgos'!$Y$39="Muy Alta",'Mapa de Riesgos'!$AA$39="Catastrófico"),CONCATENATE("R5C",'Mapa de Riesgos'!$O$39),"")</f>
        <v/>
      </c>
      <c r="AK10" s="54" t="str">
        <f>IF(AND('Mapa de Riesgos'!$Y$40="Muy Alta",'Mapa de Riesgos'!$AA$40="Catastrófico"),CONCATENATE("R5C",'Mapa de Riesgos'!$O$40),"")</f>
        <v/>
      </c>
      <c r="AL10" s="54" t="str">
        <f>IF(AND('Mapa de Riesgos'!$Y$41="Muy Alta",'Mapa de Riesgos'!$AA$41="Catastrófico"),CONCATENATE("R5C",'Mapa de Riesgos'!$O$41),"")</f>
        <v/>
      </c>
      <c r="AM10" s="55" t="str">
        <f>IF(AND('Mapa de Riesgos'!$Y$42="Muy Alta",'Mapa de Riesgos'!$AA$42="Catastrófico"),CONCATENATE("R5C",'Mapa de Riesgos'!$O$42),"")</f>
        <v/>
      </c>
      <c r="AN10" s="81"/>
      <c r="AO10" s="569"/>
      <c r="AP10" s="570"/>
      <c r="AQ10" s="570"/>
      <c r="AR10" s="570"/>
      <c r="AS10" s="570"/>
      <c r="AT10" s="57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508"/>
      <c r="C11" s="508"/>
      <c r="D11" s="509"/>
      <c r="E11" s="549"/>
      <c r="F11" s="550"/>
      <c r="G11" s="550"/>
      <c r="H11" s="550"/>
      <c r="I11" s="551"/>
      <c r="J11" s="50" t="str">
        <f>IF(AND('Mapa de Riesgos'!$Y$43="Muy Alta",'Mapa de Riesgos'!$AA$43="Leve"),CONCATENATE("R6C",'Mapa de Riesgos'!$O$43),"")</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Riesgos'!$Y$43="Muy Alta",'Mapa de Riesgos'!$AA$43="Menor"),CONCATENATE("R6C",'Mapa de Riesgos'!$O$43),"")</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Riesgos'!$Y$43="Muy Alta",'Mapa de Riesgos'!$AA$43="Moderado"),CONCATENATE("R6C",'Mapa de Riesgos'!$O$43),"")</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Riesgos'!$Y$43="Muy Alta",'Mapa de Riesgos'!$AA$43="Mayor"),CONCATENATE("R6C",'Mapa de Riesgos'!$O$43),"")</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Riesgos'!$Y$43="Muy Alta",'Mapa de Riesgos'!$AA$43="Catastrófico"),CONCATENATE("R6C",'Mapa de Riesgos'!$O$43),"")</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69"/>
      <c r="AP11" s="570"/>
      <c r="AQ11" s="570"/>
      <c r="AR11" s="570"/>
      <c r="AS11" s="570"/>
      <c r="AT11" s="57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508"/>
      <c r="C12" s="508"/>
      <c r="D12" s="509"/>
      <c r="E12" s="549"/>
      <c r="F12" s="550"/>
      <c r="G12" s="550"/>
      <c r="H12" s="550"/>
      <c r="I12" s="551"/>
      <c r="J12" s="50" t="str">
        <f>IF(AND('Mapa de Riesgos'!$Y$49="Muy Alta",'Mapa de Riesgos'!$AA$49="Leve"),CONCATENATE("R7C",'Mapa de Riesgos'!$O$49),"")</f>
        <v/>
      </c>
      <c r="K12" s="51" t="str">
        <f>IF(AND('Mapa de Riesgos'!$Y$50="Muy Alta",'Mapa de Riesgos'!$AA$50="Leve"),CONCATENATE("R7C",'Mapa de Riesgos'!$O$50),"")</f>
        <v/>
      </c>
      <c r="L12" s="51" t="str">
        <f>IF(AND('Mapa de Riesgos'!$Y$51="Muy Alta",'Mapa de Riesgos'!$AA$51="Leve"),CONCATENATE("R7C",'Mapa de Riesgos'!$O$51),"")</f>
        <v/>
      </c>
      <c r="M12" s="51" t="str">
        <f>IF(AND('Mapa de Riesgos'!$Y$52="Muy Alta",'Mapa de Riesgos'!$AA$52="Leve"),CONCATENATE("R7C",'Mapa de Riesgos'!$O$52),"")</f>
        <v/>
      </c>
      <c r="N12" s="51" t="str">
        <f>IF(AND('Mapa de Riesgos'!$Y$53="Muy Alta",'Mapa de Riesgos'!$AA$53="Leve"),CONCATENATE("R7C",'Mapa de Riesgos'!$O$53),"")</f>
        <v/>
      </c>
      <c r="O12" s="52" t="str">
        <f>IF(AND('Mapa de Riesgos'!$Y$54="Muy Alta",'Mapa de Riesgos'!$AA$54="Leve"),CONCATENATE("R7C",'Mapa de Riesgos'!$O$54),"")</f>
        <v/>
      </c>
      <c r="P12" s="50" t="str">
        <f>IF(AND('Mapa de Riesgos'!$Y$49="Muy Alta",'Mapa de Riesgos'!$AA$49="Menor"),CONCATENATE("R7C",'Mapa de Riesgos'!$O$49),"")</f>
        <v/>
      </c>
      <c r="Q12" s="51" t="str">
        <f>IF(AND('Mapa de Riesgos'!$Y$50="Muy Alta",'Mapa de Riesgos'!$AA$50="Menor"),CONCATENATE("R7C",'Mapa de Riesgos'!$O$50),"")</f>
        <v/>
      </c>
      <c r="R12" s="51" t="str">
        <f>IF(AND('Mapa de Riesgos'!$Y$51="Muy Alta",'Mapa de Riesgos'!$AA$51="Menor"),CONCATENATE("R7C",'Mapa de Riesgos'!$O$51),"")</f>
        <v/>
      </c>
      <c r="S12" s="51" t="str">
        <f>IF(AND('Mapa de Riesgos'!$Y$52="Muy Alta",'Mapa de Riesgos'!$AA$52="Menor"),CONCATENATE("R7C",'Mapa de Riesgos'!$O$52),"")</f>
        <v/>
      </c>
      <c r="T12" s="51" t="str">
        <f>IF(AND('Mapa de Riesgos'!$Y$53="Muy Alta",'Mapa de Riesgos'!$AA$53="Menor"),CONCATENATE("R7C",'Mapa de Riesgos'!$O$53),"")</f>
        <v/>
      </c>
      <c r="U12" s="52" t="str">
        <f>IF(AND('Mapa de Riesgos'!$Y$54="Muy Alta",'Mapa de Riesgos'!$AA$54="Menor"),CONCATENATE("R7C",'Mapa de Riesgos'!$O$54),"")</f>
        <v/>
      </c>
      <c r="V12" s="50" t="str">
        <f>IF(AND('Mapa de Riesgos'!$Y$49="Muy Alta",'Mapa de Riesgos'!$AA$49="Moderado"),CONCATENATE("R7C",'Mapa de Riesgos'!$O$49),"")</f>
        <v/>
      </c>
      <c r="W12" s="51" t="str">
        <f>IF(AND('Mapa de Riesgos'!$Y$50="Muy Alta",'Mapa de Riesgos'!$AA$50="Moderado"),CONCATENATE("R7C",'Mapa de Riesgos'!$O$50),"")</f>
        <v/>
      </c>
      <c r="X12" s="51" t="str">
        <f>IF(AND('Mapa de Riesgos'!$Y$51="Muy Alta",'Mapa de Riesgos'!$AA$51="Moderado"),CONCATENATE("R7C",'Mapa de Riesgos'!$O$51),"")</f>
        <v/>
      </c>
      <c r="Y12" s="51" t="str">
        <f>IF(AND('Mapa de Riesgos'!$Y$52="Muy Alta",'Mapa de Riesgos'!$AA$52="Moderado"),CONCATENATE("R7C",'Mapa de Riesgos'!$O$52),"")</f>
        <v/>
      </c>
      <c r="Z12" s="51" t="str">
        <f>IF(AND('Mapa de Riesgos'!$Y$53="Muy Alta",'Mapa de Riesgos'!$AA$53="Moderado"),CONCATENATE("R7C",'Mapa de Riesgos'!$O$53),"")</f>
        <v/>
      </c>
      <c r="AA12" s="52" t="str">
        <f>IF(AND('Mapa de Riesgos'!$Y$54="Muy Alta",'Mapa de Riesgos'!$AA$54="Moderado"),CONCATENATE("R7C",'Mapa de Riesgos'!$O$54),"")</f>
        <v/>
      </c>
      <c r="AB12" s="50" t="str">
        <f>IF(AND('Mapa de Riesgos'!$Y$49="Muy Alta",'Mapa de Riesgos'!$AA$49="Mayor"),CONCATENATE("R7C",'Mapa de Riesgos'!$O$49),"")</f>
        <v/>
      </c>
      <c r="AC12" s="51" t="str">
        <f>IF(AND('Mapa de Riesgos'!$Y$50="Muy Alta",'Mapa de Riesgos'!$AA$50="Mayor"),CONCATENATE("R7C",'Mapa de Riesgos'!$O$50),"")</f>
        <v/>
      </c>
      <c r="AD12" s="51" t="str">
        <f>IF(AND('Mapa de Riesgos'!$Y$51="Muy Alta",'Mapa de Riesgos'!$AA$51="Mayor"),CONCATENATE("R7C",'Mapa de Riesgos'!$O$51),"")</f>
        <v/>
      </c>
      <c r="AE12" s="51" t="str">
        <f>IF(AND('Mapa de Riesgos'!$Y$52="Muy Alta",'Mapa de Riesgos'!$AA$52="Mayor"),CONCATENATE("R7C",'Mapa de Riesgos'!$O$52),"")</f>
        <v/>
      </c>
      <c r="AF12" s="51" t="str">
        <f>IF(AND('Mapa de Riesgos'!$Y$53="Muy Alta",'Mapa de Riesgos'!$AA$53="Mayor"),CONCATENATE("R7C",'Mapa de Riesgos'!$O$53),"")</f>
        <v/>
      </c>
      <c r="AG12" s="52" t="str">
        <f>IF(AND('Mapa de Riesgos'!$Y$54="Muy Alta",'Mapa de Riesgos'!$AA$54="Mayor"),CONCATENATE("R7C",'Mapa de Riesgos'!$O$54),"")</f>
        <v/>
      </c>
      <c r="AH12" s="53" t="str">
        <f>IF(AND('Mapa de Riesgos'!$Y$49="Muy Alta",'Mapa de Riesgos'!$AA$49="Catastrófico"),CONCATENATE("R7C",'Mapa de Riesgos'!$O$49),"")</f>
        <v/>
      </c>
      <c r="AI12" s="54" t="str">
        <f>IF(AND('Mapa de Riesgos'!$Y$50="Muy Alta",'Mapa de Riesgos'!$AA$50="Catastrófico"),CONCATENATE("R7C",'Mapa de Riesgos'!$O$50),"")</f>
        <v/>
      </c>
      <c r="AJ12" s="54" t="str">
        <f>IF(AND('Mapa de Riesgos'!$Y$51="Muy Alta",'Mapa de Riesgos'!$AA$51="Catastrófico"),CONCATENATE("R7C",'Mapa de Riesgos'!$O$51),"")</f>
        <v/>
      </c>
      <c r="AK12" s="54" t="str">
        <f>IF(AND('Mapa de Riesgos'!$Y$52="Muy Alta",'Mapa de Riesgos'!$AA$52="Catastrófico"),CONCATENATE("R7C",'Mapa de Riesgos'!$O$52),"")</f>
        <v/>
      </c>
      <c r="AL12" s="54" t="str">
        <f>IF(AND('Mapa de Riesgos'!$Y$53="Muy Alta",'Mapa de Riesgos'!$AA$53="Catastrófico"),CONCATENATE("R7C",'Mapa de Riesgos'!$O$53),"")</f>
        <v/>
      </c>
      <c r="AM12" s="55" t="str">
        <f>IF(AND('Mapa de Riesgos'!$Y$54="Muy Alta",'Mapa de Riesgos'!$AA$54="Catastrófico"),CONCATENATE("R7C",'Mapa de Riesgos'!$O$54),"")</f>
        <v/>
      </c>
      <c r="AN12" s="81"/>
      <c r="AO12" s="569"/>
      <c r="AP12" s="570"/>
      <c r="AQ12" s="570"/>
      <c r="AR12" s="570"/>
      <c r="AS12" s="570"/>
      <c r="AT12" s="57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508"/>
      <c r="C13" s="508"/>
      <c r="D13" s="509"/>
      <c r="E13" s="549"/>
      <c r="F13" s="550"/>
      <c r="G13" s="550"/>
      <c r="H13" s="550"/>
      <c r="I13" s="551"/>
      <c r="J13" s="50" t="str">
        <f>IF(AND('Mapa de Riesgos'!$Y$55="Muy Alta",'Mapa de Riesgos'!$AA$55="Leve"),CONCATENATE("R8C",'Mapa de Riesgos'!$O$55),"")</f>
        <v/>
      </c>
      <c r="K13" s="51" t="str">
        <f>IF(AND('Mapa de Riesgos'!$Y$56="Muy Alta",'Mapa de Riesgos'!$AA$56="Leve"),CONCATENATE("R8C",'Mapa de Riesgos'!$O$56),"")</f>
        <v/>
      </c>
      <c r="L13" s="51" t="str">
        <f>IF(AND('Mapa de Riesgos'!$Y$57="Muy Alta",'Mapa de Riesgos'!$AA$57="Leve"),CONCATENATE("R8C",'Mapa de Riesgos'!$O$57),"")</f>
        <v/>
      </c>
      <c r="M13" s="51" t="str">
        <f>IF(AND('Mapa de Riesgos'!$Y$58="Muy Alta",'Mapa de Riesgos'!$AA$58="Leve"),CONCATENATE("R8C",'Mapa de Riesgos'!$O$58),"")</f>
        <v/>
      </c>
      <c r="N13" s="51" t="str">
        <f>IF(AND('Mapa de Riesgos'!$Y$59="Muy Alta",'Mapa de Riesgos'!$AA$59="Leve"),CONCATENATE("R8C",'Mapa de Riesgos'!$O$59),"")</f>
        <v/>
      </c>
      <c r="O13" s="52" t="str">
        <f>IF(AND('Mapa de Riesgos'!$Y$60="Muy Alta",'Mapa de Riesgos'!$AA$60="Leve"),CONCATENATE("R8C",'Mapa de Riesgos'!$O$60),"")</f>
        <v/>
      </c>
      <c r="P13" s="50" t="str">
        <f>IF(AND('Mapa de Riesgos'!$Y$55="Muy Alta",'Mapa de Riesgos'!$AA$55="Menor"),CONCATENATE("R8C",'Mapa de Riesgos'!$O$55),"")</f>
        <v/>
      </c>
      <c r="Q13" s="51" t="str">
        <f>IF(AND('Mapa de Riesgos'!$Y$56="Muy Alta",'Mapa de Riesgos'!$AA$56="Menor"),CONCATENATE("R8C",'Mapa de Riesgos'!$O$56),"")</f>
        <v/>
      </c>
      <c r="R13" s="51" t="str">
        <f>IF(AND('Mapa de Riesgos'!$Y$57="Muy Alta",'Mapa de Riesgos'!$AA$57="Menor"),CONCATENATE("R8C",'Mapa de Riesgos'!$O$57),"")</f>
        <v/>
      </c>
      <c r="S13" s="51" t="str">
        <f>IF(AND('Mapa de Riesgos'!$Y$58="Muy Alta",'Mapa de Riesgos'!$AA$58="Menor"),CONCATENATE("R8C",'Mapa de Riesgos'!$O$58),"")</f>
        <v/>
      </c>
      <c r="T13" s="51" t="str">
        <f>IF(AND('Mapa de Riesgos'!$Y$59="Muy Alta",'Mapa de Riesgos'!$AA$59="Menor"),CONCATENATE("R8C",'Mapa de Riesgos'!$O$59),"")</f>
        <v/>
      </c>
      <c r="U13" s="52" t="str">
        <f>IF(AND('Mapa de Riesgos'!$Y$60="Muy Alta",'Mapa de Riesgos'!$AA$60="Menor"),CONCATENATE("R8C",'Mapa de Riesgos'!$O$60),"")</f>
        <v/>
      </c>
      <c r="V13" s="50" t="str">
        <f>IF(AND('Mapa de Riesgos'!$Y$55="Muy Alta",'Mapa de Riesgos'!$AA$55="Moderado"),CONCATENATE("R8C",'Mapa de Riesgos'!$O$55),"")</f>
        <v/>
      </c>
      <c r="W13" s="51" t="str">
        <f>IF(AND('Mapa de Riesgos'!$Y$56="Muy Alta",'Mapa de Riesgos'!$AA$56="Moderado"),CONCATENATE("R8C",'Mapa de Riesgos'!$O$56),"")</f>
        <v/>
      </c>
      <c r="X13" s="51" t="str">
        <f>IF(AND('Mapa de Riesgos'!$Y$57="Muy Alta",'Mapa de Riesgos'!$AA$57="Moderado"),CONCATENATE("R8C",'Mapa de Riesgos'!$O$57),"")</f>
        <v/>
      </c>
      <c r="Y13" s="51" t="str">
        <f>IF(AND('Mapa de Riesgos'!$Y$58="Muy Alta",'Mapa de Riesgos'!$AA$58="Moderado"),CONCATENATE("R8C",'Mapa de Riesgos'!$O$58),"")</f>
        <v/>
      </c>
      <c r="Z13" s="51" t="str">
        <f>IF(AND('Mapa de Riesgos'!$Y$59="Muy Alta",'Mapa de Riesgos'!$AA$59="Moderado"),CONCATENATE("R8C",'Mapa de Riesgos'!$O$59),"")</f>
        <v/>
      </c>
      <c r="AA13" s="52" t="str">
        <f>IF(AND('Mapa de Riesgos'!$Y$60="Muy Alta",'Mapa de Riesgos'!$AA$60="Moderado"),CONCATENATE("R8C",'Mapa de Riesgos'!$O$60),"")</f>
        <v/>
      </c>
      <c r="AB13" s="50" t="str">
        <f>IF(AND('Mapa de Riesgos'!$Y$55="Muy Alta",'Mapa de Riesgos'!$AA$55="Mayor"),CONCATENATE("R8C",'Mapa de Riesgos'!$O$55),"")</f>
        <v/>
      </c>
      <c r="AC13" s="51" t="str">
        <f>IF(AND('Mapa de Riesgos'!$Y$56="Muy Alta",'Mapa de Riesgos'!$AA$56="Mayor"),CONCATENATE("R8C",'Mapa de Riesgos'!$O$56),"")</f>
        <v/>
      </c>
      <c r="AD13" s="51" t="str">
        <f>IF(AND('Mapa de Riesgos'!$Y$57="Muy Alta",'Mapa de Riesgos'!$AA$57="Mayor"),CONCATENATE("R8C",'Mapa de Riesgos'!$O$57),"")</f>
        <v/>
      </c>
      <c r="AE13" s="51" t="str">
        <f>IF(AND('Mapa de Riesgos'!$Y$58="Muy Alta",'Mapa de Riesgos'!$AA$58="Mayor"),CONCATENATE("R8C",'Mapa de Riesgos'!$O$58),"")</f>
        <v/>
      </c>
      <c r="AF13" s="51" t="str">
        <f>IF(AND('Mapa de Riesgos'!$Y$59="Muy Alta",'Mapa de Riesgos'!$AA$59="Mayor"),CONCATENATE("R8C",'Mapa de Riesgos'!$O$59),"")</f>
        <v/>
      </c>
      <c r="AG13" s="52" t="str">
        <f>IF(AND('Mapa de Riesgos'!$Y$60="Muy Alta",'Mapa de Riesgos'!$AA$60="Mayor"),CONCATENATE("R8C",'Mapa de Riesgos'!$O$60),"")</f>
        <v/>
      </c>
      <c r="AH13" s="53" t="str">
        <f>IF(AND('Mapa de Riesgos'!$Y$55="Muy Alta",'Mapa de Riesgos'!$AA$55="Catastrófico"),CONCATENATE("R8C",'Mapa de Riesgos'!$O$55),"")</f>
        <v/>
      </c>
      <c r="AI13" s="54" t="str">
        <f>IF(AND('Mapa de Riesgos'!$Y$56="Muy Alta",'Mapa de Riesgos'!$AA$56="Catastrófico"),CONCATENATE("R8C",'Mapa de Riesgos'!$O$56),"")</f>
        <v/>
      </c>
      <c r="AJ13" s="54" t="str">
        <f>IF(AND('Mapa de Riesgos'!$Y$57="Muy Alta",'Mapa de Riesgos'!$AA$57="Catastrófico"),CONCATENATE("R8C",'Mapa de Riesgos'!$O$57),"")</f>
        <v/>
      </c>
      <c r="AK13" s="54" t="str">
        <f>IF(AND('Mapa de Riesgos'!$Y$58="Muy Alta",'Mapa de Riesgos'!$AA$58="Catastrófico"),CONCATENATE("R8C",'Mapa de Riesgos'!$O$58),"")</f>
        <v/>
      </c>
      <c r="AL13" s="54" t="str">
        <f>IF(AND('Mapa de Riesgos'!$Y$59="Muy Alta",'Mapa de Riesgos'!$AA$59="Catastrófico"),CONCATENATE("R8C",'Mapa de Riesgos'!$O$59),"")</f>
        <v/>
      </c>
      <c r="AM13" s="55" t="str">
        <f>IF(AND('Mapa de Riesgos'!$Y$60="Muy Alta",'Mapa de Riesgos'!$AA$60="Catastrófico"),CONCATENATE("R8C",'Mapa de Riesgos'!$O$60),"")</f>
        <v/>
      </c>
      <c r="AN13" s="81"/>
      <c r="AO13" s="569"/>
      <c r="AP13" s="570"/>
      <c r="AQ13" s="570"/>
      <c r="AR13" s="570"/>
      <c r="AS13" s="570"/>
      <c r="AT13" s="57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508"/>
      <c r="C14" s="508"/>
      <c r="D14" s="509"/>
      <c r="E14" s="549"/>
      <c r="F14" s="550"/>
      <c r="G14" s="550"/>
      <c r="H14" s="550"/>
      <c r="I14" s="551"/>
      <c r="J14" s="50" t="str">
        <f>IF(AND('Mapa de Riesgos'!$Y$61="Muy Alta",'Mapa de Riesgos'!$AA$61="Leve"),CONCATENATE("R9C",'Mapa de Riesgos'!$O$61),"")</f>
        <v/>
      </c>
      <c r="K14" s="51" t="str">
        <f>IF(AND('Mapa de Riesgos'!$Y$62="Muy Alta",'Mapa de Riesgos'!$AA$62="Leve"),CONCATENATE("R9C",'Mapa de Riesgos'!$O$62),"")</f>
        <v/>
      </c>
      <c r="L14" s="51" t="str">
        <f>IF(AND('Mapa de Riesgos'!$Y$63="Muy Alta",'Mapa de Riesgos'!$AA$63="Leve"),CONCATENATE("R9C",'Mapa de Riesgos'!$O$63),"")</f>
        <v/>
      </c>
      <c r="M14" s="51" t="str">
        <f>IF(AND('Mapa de Riesgos'!$Y$64="Muy Alta",'Mapa de Riesgos'!$AA$64="Leve"),CONCATENATE("R9C",'Mapa de Riesgos'!$O$64),"")</f>
        <v/>
      </c>
      <c r="N14" s="51" t="str">
        <f>IF(AND('Mapa de Riesgos'!$Y$65="Muy Alta",'Mapa de Riesgos'!$AA$65="Leve"),CONCATENATE("R9C",'Mapa de Riesgos'!$O$65),"")</f>
        <v/>
      </c>
      <c r="O14" s="52" t="str">
        <f>IF(AND('Mapa de Riesgos'!$Y$66="Muy Alta",'Mapa de Riesgos'!$AA$66="Leve"),CONCATENATE("R9C",'Mapa de Riesgos'!$O$66),"")</f>
        <v/>
      </c>
      <c r="P14" s="50" t="str">
        <f>IF(AND('Mapa de Riesgos'!$Y$61="Muy Alta",'Mapa de Riesgos'!$AA$61="Menor"),CONCATENATE("R9C",'Mapa de Riesgos'!$O$61),"")</f>
        <v/>
      </c>
      <c r="Q14" s="51" t="str">
        <f>IF(AND('Mapa de Riesgos'!$Y$62="Muy Alta",'Mapa de Riesgos'!$AA$62="Menor"),CONCATENATE("R9C",'Mapa de Riesgos'!$O$62),"")</f>
        <v/>
      </c>
      <c r="R14" s="51" t="str">
        <f>IF(AND('Mapa de Riesgos'!$Y$63="Muy Alta",'Mapa de Riesgos'!$AA$63="Menor"),CONCATENATE("R9C",'Mapa de Riesgos'!$O$63),"")</f>
        <v/>
      </c>
      <c r="S14" s="51" t="str">
        <f>IF(AND('Mapa de Riesgos'!$Y$64="Muy Alta",'Mapa de Riesgos'!$AA$64="Menor"),CONCATENATE("R9C",'Mapa de Riesgos'!$O$64),"")</f>
        <v/>
      </c>
      <c r="T14" s="51" t="str">
        <f>IF(AND('Mapa de Riesgos'!$Y$65="Muy Alta",'Mapa de Riesgos'!$AA$65="Menor"),CONCATENATE("R9C",'Mapa de Riesgos'!$O$65),"")</f>
        <v/>
      </c>
      <c r="U14" s="52" t="str">
        <f>IF(AND('Mapa de Riesgos'!$Y$66="Muy Alta",'Mapa de Riesgos'!$AA$66="Menor"),CONCATENATE("R9C",'Mapa de Riesgos'!$O$66),"")</f>
        <v/>
      </c>
      <c r="V14" s="50" t="str">
        <f>IF(AND('Mapa de Riesgos'!$Y$61="Muy Alta",'Mapa de Riesgos'!$AA$61="Moderado"),CONCATENATE("R9C",'Mapa de Riesgos'!$O$61),"")</f>
        <v/>
      </c>
      <c r="W14" s="51" t="str">
        <f>IF(AND('Mapa de Riesgos'!$Y$62="Muy Alta",'Mapa de Riesgos'!$AA$62="Moderado"),CONCATENATE("R9C",'Mapa de Riesgos'!$O$62),"")</f>
        <v/>
      </c>
      <c r="X14" s="51" t="str">
        <f>IF(AND('Mapa de Riesgos'!$Y$63="Muy Alta",'Mapa de Riesgos'!$AA$63="Moderado"),CONCATENATE("R9C",'Mapa de Riesgos'!$O$63),"")</f>
        <v/>
      </c>
      <c r="Y14" s="51" t="str">
        <f>IF(AND('Mapa de Riesgos'!$Y$64="Muy Alta",'Mapa de Riesgos'!$AA$64="Moderado"),CONCATENATE("R9C",'Mapa de Riesgos'!$O$64),"")</f>
        <v/>
      </c>
      <c r="Z14" s="51" t="str">
        <f>IF(AND('Mapa de Riesgos'!$Y$65="Muy Alta",'Mapa de Riesgos'!$AA$65="Moderado"),CONCATENATE("R9C",'Mapa de Riesgos'!$O$65),"")</f>
        <v/>
      </c>
      <c r="AA14" s="52" t="str">
        <f>IF(AND('Mapa de Riesgos'!$Y$66="Muy Alta",'Mapa de Riesgos'!$AA$66="Moderado"),CONCATENATE("R9C",'Mapa de Riesgos'!$O$66),"")</f>
        <v/>
      </c>
      <c r="AB14" s="50" t="str">
        <f>IF(AND('Mapa de Riesgos'!$Y$61="Muy Alta",'Mapa de Riesgos'!$AA$61="Mayor"),CONCATENATE("R9C",'Mapa de Riesgos'!$O$61),"")</f>
        <v/>
      </c>
      <c r="AC14" s="51" t="str">
        <f>IF(AND('Mapa de Riesgos'!$Y$62="Muy Alta",'Mapa de Riesgos'!$AA$62="Mayor"),CONCATENATE("R9C",'Mapa de Riesgos'!$O$62),"")</f>
        <v/>
      </c>
      <c r="AD14" s="51" t="str">
        <f>IF(AND('Mapa de Riesgos'!$Y$63="Muy Alta",'Mapa de Riesgos'!$AA$63="Mayor"),CONCATENATE("R9C",'Mapa de Riesgos'!$O$63),"")</f>
        <v/>
      </c>
      <c r="AE14" s="51" t="str">
        <f>IF(AND('Mapa de Riesgos'!$Y$64="Muy Alta",'Mapa de Riesgos'!$AA$64="Mayor"),CONCATENATE("R9C",'Mapa de Riesgos'!$O$64),"")</f>
        <v/>
      </c>
      <c r="AF14" s="51" t="str">
        <f>IF(AND('Mapa de Riesgos'!$Y$65="Muy Alta",'Mapa de Riesgos'!$AA$65="Mayor"),CONCATENATE("R9C",'Mapa de Riesgos'!$O$65),"")</f>
        <v/>
      </c>
      <c r="AG14" s="52" t="str">
        <f>IF(AND('Mapa de Riesgos'!$Y$66="Muy Alta",'Mapa de Riesgos'!$AA$66="Mayor"),CONCATENATE("R9C",'Mapa de Riesgos'!$O$66),"")</f>
        <v/>
      </c>
      <c r="AH14" s="53" t="str">
        <f>IF(AND('Mapa de Riesgos'!$Y$61="Muy Alta",'Mapa de Riesgos'!$AA$61="Catastrófico"),CONCATENATE("R9C",'Mapa de Riesgos'!$O$61),"")</f>
        <v/>
      </c>
      <c r="AI14" s="54" t="str">
        <f>IF(AND('Mapa de Riesgos'!$Y$62="Muy Alta",'Mapa de Riesgos'!$AA$62="Catastrófico"),CONCATENATE("R9C",'Mapa de Riesgos'!$O$62),"")</f>
        <v/>
      </c>
      <c r="AJ14" s="54" t="str">
        <f>IF(AND('Mapa de Riesgos'!$Y$63="Muy Alta",'Mapa de Riesgos'!$AA$63="Catastrófico"),CONCATENATE("R9C",'Mapa de Riesgos'!$O$63),"")</f>
        <v/>
      </c>
      <c r="AK14" s="54" t="str">
        <f>IF(AND('Mapa de Riesgos'!$Y$64="Muy Alta",'Mapa de Riesgos'!$AA$64="Catastrófico"),CONCATENATE("R9C",'Mapa de Riesgos'!$O$64),"")</f>
        <v/>
      </c>
      <c r="AL14" s="54" t="str">
        <f>IF(AND('Mapa de Riesgos'!$Y$65="Muy Alta",'Mapa de Riesgos'!$AA$65="Catastrófico"),CONCATENATE("R9C",'Mapa de Riesgos'!$O$65),"")</f>
        <v/>
      </c>
      <c r="AM14" s="55" t="str">
        <f>IF(AND('Mapa de Riesgos'!$Y$66="Muy Alta",'Mapa de Riesgos'!$AA$66="Catastrófico"),CONCATENATE("R9C",'Mapa de Riesgos'!$O$66),"")</f>
        <v/>
      </c>
      <c r="AN14" s="81"/>
      <c r="AO14" s="569"/>
      <c r="AP14" s="570"/>
      <c r="AQ14" s="570"/>
      <c r="AR14" s="570"/>
      <c r="AS14" s="570"/>
      <c r="AT14" s="57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508"/>
      <c r="C15" s="508"/>
      <c r="D15" s="509"/>
      <c r="E15" s="552"/>
      <c r="F15" s="553"/>
      <c r="G15" s="553"/>
      <c r="H15" s="553"/>
      <c r="I15" s="554"/>
      <c r="J15" s="56" t="str">
        <f>IF(AND('Mapa de Riesgos'!$Y$67="Muy Alta",'Mapa de Riesgos'!$AA$67="Leve"),CONCATENATE("R10C",'Mapa de Riesgos'!$O$67),"")</f>
        <v/>
      </c>
      <c r="K15" s="57" t="str">
        <f>IF(AND('Mapa de Riesgos'!$Y$68="Muy Alta",'Mapa de Riesgos'!$AA$68="Leve"),CONCATENATE("R10C",'Mapa de Riesgos'!$O$68),"")</f>
        <v/>
      </c>
      <c r="L15" s="57" t="str">
        <f>IF(AND('Mapa de Riesgos'!$Y$69="Muy Alta",'Mapa de Riesgos'!$AA$69="Leve"),CONCATENATE("R10C",'Mapa de Riesgos'!$O$69),"")</f>
        <v/>
      </c>
      <c r="M15" s="57" t="str">
        <f>IF(AND('Mapa de Riesgos'!$Y$70="Muy Alta",'Mapa de Riesgos'!$AA$70="Leve"),CONCATENATE("R10C",'Mapa de Riesgos'!$O$70),"")</f>
        <v/>
      </c>
      <c r="N15" s="57" t="str">
        <f>IF(AND('Mapa de Riesgos'!$Y$71="Muy Alta",'Mapa de Riesgos'!$AA$71="Leve"),CONCATENATE("R10C",'Mapa de Riesgos'!$O$71),"")</f>
        <v/>
      </c>
      <c r="O15" s="58" t="str">
        <f>IF(AND('Mapa de Riesgos'!$Y$72="Muy Alta",'Mapa de Riesgos'!$AA$72="Leve"),CONCATENATE("R10C",'Mapa de Riesgos'!$O$72),"")</f>
        <v/>
      </c>
      <c r="P15" s="50" t="str">
        <f>IF(AND('Mapa de Riesgos'!$Y$67="Muy Alta",'Mapa de Riesgos'!$AA$67="Menor"),CONCATENATE("R10C",'Mapa de Riesgos'!$O$67),"")</f>
        <v/>
      </c>
      <c r="Q15" s="51" t="str">
        <f>IF(AND('Mapa de Riesgos'!$Y$68="Muy Alta",'Mapa de Riesgos'!$AA$68="Menor"),CONCATENATE("R10C",'Mapa de Riesgos'!$O$68),"")</f>
        <v/>
      </c>
      <c r="R15" s="51" t="str">
        <f>IF(AND('Mapa de Riesgos'!$Y$69="Muy Alta",'Mapa de Riesgos'!$AA$69="Menor"),CONCATENATE("R10C",'Mapa de Riesgos'!$O$69),"")</f>
        <v/>
      </c>
      <c r="S15" s="51" t="str">
        <f>IF(AND('Mapa de Riesgos'!$Y$70="Muy Alta",'Mapa de Riesgos'!$AA$70="Menor"),CONCATENATE("R10C",'Mapa de Riesgos'!$O$70),"")</f>
        <v/>
      </c>
      <c r="T15" s="51" t="str">
        <f>IF(AND('Mapa de Riesgos'!$Y$71="Muy Alta",'Mapa de Riesgos'!$AA$71="Menor"),CONCATENATE("R10C",'Mapa de Riesgos'!$O$71),"")</f>
        <v/>
      </c>
      <c r="U15" s="52" t="str">
        <f>IF(AND('Mapa de Riesgos'!$Y$72="Muy Alta",'Mapa de Riesgos'!$AA$72="Menor"),CONCATENATE("R10C",'Mapa de Riesgos'!$O$72),"")</f>
        <v/>
      </c>
      <c r="V15" s="56" t="str">
        <f>IF(AND('Mapa de Riesgos'!$Y$67="Muy Alta",'Mapa de Riesgos'!$AA$67="Moderado"),CONCATENATE("R10C",'Mapa de Riesgos'!$O$67),"")</f>
        <v/>
      </c>
      <c r="W15" s="57" t="str">
        <f>IF(AND('Mapa de Riesgos'!$Y$68="Muy Alta",'Mapa de Riesgos'!$AA$68="Moderado"),CONCATENATE("R10C",'Mapa de Riesgos'!$O$68),"")</f>
        <v/>
      </c>
      <c r="X15" s="57" t="str">
        <f>IF(AND('Mapa de Riesgos'!$Y$69="Muy Alta",'Mapa de Riesgos'!$AA$69="Moderado"),CONCATENATE("R10C",'Mapa de Riesgos'!$O$69),"")</f>
        <v/>
      </c>
      <c r="Y15" s="57" t="str">
        <f>IF(AND('Mapa de Riesgos'!$Y$70="Muy Alta",'Mapa de Riesgos'!$AA$70="Moderado"),CONCATENATE("R10C",'Mapa de Riesgos'!$O$70),"")</f>
        <v/>
      </c>
      <c r="Z15" s="57" t="str">
        <f>IF(AND('Mapa de Riesgos'!$Y$71="Muy Alta",'Mapa de Riesgos'!$AA$71="Moderado"),CONCATENATE("R10C",'Mapa de Riesgos'!$O$71),"")</f>
        <v/>
      </c>
      <c r="AA15" s="58" t="str">
        <f>IF(AND('Mapa de Riesgos'!$Y$72="Muy Alta",'Mapa de Riesgos'!$AA$72="Moderado"),CONCATENATE("R10C",'Mapa de Riesgos'!$O$72),"")</f>
        <v/>
      </c>
      <c r="AB15" s="50" t="str">
        <f>IF(AND('Mapa de Riesgos'!$Y$67="Muy Alta",'Mapa de Riesgos'!$AA$67="Mayor"),CONCATENATE("R10C",'Mapa de Riesgos'!$O$67),"")</f>
        <v/>
      </c>
      <c r="AC15" s="51" t="str">
        <f>IF(AND('Mapa de Riesgos'!$Y$68="Muy Alta",'Mapa de Riesgos'!$AA$68="Mayor"),CONCATENATE("R10C",'Mapa de Riesgos'!$O$68),"")</f>
        <v/>
      </c>
      <c r="AD15" s="51" t="str">
        <f>IF(AND('Mapa de Riesgos'!$Y$69="Muy Alta",'Mapa de Riesgos'!$AA$69="Mayor"),CONCATENATE("R10C",'Mapa de Riesgos'!$O$69),"")</f>
        <v/>
      </c>
      <c r="AE15" s="51" t="str">
        <f>IF(AND('Mapa de Riesgos'!$Y$70="Muy Alta",'Mapa de Riesgos'!$AA$70="Mayor"),CONCATENATE("R10C",'Mapa de Riesgos'!$O$70),"")</f>
        <v/>
      </c>
      <c r="AF15" s="51" t="str">
        <f>IF(AND('Mapa de Riesgos'!$Y$71="Muy Alta",'Mapa de Riesgos'!$AA$71="Mayor"),CONCATENATE("R10C",'Mapa de Riesgos'!$O$71),"")</f>
        <v/>
      </c>
      <c r="AG15" s="52" t="str">
        <f>IF(AND('Mapa de Riesgos'!$Y$72="Muy Alta",'Mapa de Riesgos'!$AA$72="Mayor"),CONCATENATE("R10C",'Mapa de Riesgos'!$O$72),"")</f>
        <v/>
      </c>
      <c r="AH15" s="59" t="str">
        <f>IF(AND('Mapa de Riesgos'!$Y$67="Muy Alta",'Mapa de Riesgos'!$AA$67="Catastrófico"),CONCATENATE("R10C",'Mapa de Riesgos'!$O$67),"")</f>
        <v/>
      </c>
      <c r="AI15" s="60" t="str">
        <f>IF(AND('Mapa de Riesgos'!$Y$68="Muy Alta",'Mapa de Riesgos'!$AA$68="Catastrófico"),CONCATENATE("R10C",'Mapa de Riesgos'!$O$68),"")</f>
        <v/>
      </c>
      <c r="AJ15" s="60" t="str">
        <f>IF(AND('Mapa de Riesgos'!$Y$69="Muy Alta",'Mapa de Riesgos'!$AA$69="Catastrófico"),CONCATENATE("R10C",'Mapa de Riesgos'!$O$69),"")</f>
        <v/>
      </c>
      <c r="AK15" s="60" t="str">
        <f>IF(AND('Mapa de Riesgos'!$Y$70="Muy Alta",'Mapa de Riesgos'!$AA$70="Catastrófico"),CONCATENATE("R10C",'Mapa de Riesgos'!$O$70),"")</f>
        <v/>
      </c>
      <c r="AL15" s="60" t="str">
        <f>IF(AND('Mapa de Riesgos'!$Y$71="Muy Alta",'Mapa de Riesgos'!$AA$71="Catastrófico"),CONCATENATE("R10C",'Mapa de Riesgos'!$O$71),"")</f>
        <v/>
      </c>
      <c r="AM15" s="61" t="str">
        <f>IF(AND('Mapa de Riesgos'!$Y$72="Muy Alta",'Mapa de Riesgos'!$AA$72="Catastrófico"),CONCATENATE("R10C",'Mapa de Riesgos'!$O$72),"")</f>
        <v/>
      </c>
      <c r="AN15" s="81"/>
      <c r="AO15" s="572"/>
      <c r="AP15" s="573"/>
      <c r="AQ15" s="573"/>
      <c r="AR15" s="573"/>
      <c r="AS15" s="573"/>
      <c r="AT15" s="574"/>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508"/>
      <c r="C16" s="508"/>
      <c r="D16" s="509"/>
      <c r="E16" s="546" t="s">
        <v>169</v>
      </c>
      <c r="F16" s="547"/>
      <c r="G16" s="547"/>
      <c r="H16" s="547"/>
      <c r="I16" s="547"/>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Riesgos'!$Y$16="Alta",'Mapa de Riesgos'!$AA$16="Leve"),CONCATENATE("R1C",'Mapa de Riesgos'!$O$16),"")</f>
        <v/>
      </c>
      <c r="N16" s="63" t="str">
        <f>IF(AND('Mapa de Riesgos'!$Y$17="Alta",'Mapa de Riesgos'!$AA$17="Leve"),CONCATENATE("R1C",'Mapa de Riesgos'!$O$17),"")</f>
        <v/>
      </c>
      <c r="O16" s="64" t="str">
        <f>IF(AND('Mapa de Riesgos'!$Y$18="Alta",'Mapa de Riesgos'!$AA$18="Leve"),CONCATENATE("R1C",'Mapa de Riesgos'!$O$18),"")</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Riesgos'!$Y$16="Alta",'Mapa de Riesgos'!$AA$16="Menor"),CONCATENATE("R1C",'Mapa de Riesgos'!$O$16),"")</f>
        <v/>
      </c>
      <c r="T16" s="63" t="str">
        <f>IF(AND('Mapa de Riesgos'!$Y$17="Alta",'Mapa de Riesgos'!$AA$17="Menor"),CONCATENATE("R1C",'Mapa de Riesgos'!$O$17),"")</f>
        <v/>
      </c>
      <c r="U16" s="64" t="str">
        <f>IF(AND('Mapa de Riesgos'!$Y$18="Alta",'Mapa de Riesgos'!$AA$18="Menor"),CONCATENATE("R1C",'Mapa de Riesgos'!$O$18),"")</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Riesgos'!$Y$16="Alta",'Mapa de Riesgos'!$AA$16="Moderado"),CONCATENATE("R1C",'Mapa de Riesgos'!$O$16),"")</f>
        <v/>
      </c>
      <c r="Z16" s="45" t="str">
        <f>IF(AND('Mapa de Riesgos'!$Y$17="Alta",'Mapa de Riesgos'!$AA$17="Moderado"),CONCATENATE("R1C",'Mapa de Riesgos'!$O$17),"")</f>
        <v/>
      </c>
      <c r="AA16" s="46" t="str">
        <f>IF(AND('Mapa de Riesgos'!$Y$18="Alta",'Mapa de Riesgos'!$AA$18="Moderado"),CONCATENATE("R1C",'Mapa de Riesgos'!$O$18),"")</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Riesgos'!$Y$16="Alta",'Mapa de Riesgos'!$AA$16="Mayor"),CONCATENATE("R1C",'Mapa de Riesgos'!$O$16),"")</f>
        <v/>
      </c>
      <c r="AF16" s="45" t="str">
        <f>IF(AND('Mapa de Riesgos'!$Y$17="Alta",'Mapa de Riesgos'!$AA$17="Mayor"),CONCATENATE("R1C",'Mapa de Riesgos'!$O$17),"")</f>
        <v/>
      </c>
      <c r="AG16" s="46" t="str">
        <f>IF(AND('Mapa de Riesgos'!$Y$18="Alta",'Mapa de Riesgos'!$AA$18="Mayor"),CONCATENATE("R1C",'Mapa de Riesgos'!$O$18),"")</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Riesgos'!$Y$16="Alta",'Mapa de Riesgos'!$AA$16="Catastrófico"),CONCATENATE("R1C",'Mapa de Riesgos'!$O$16),"")</f>
        <v/>
      </c>
      <c r="AL16" s="48" t="str">
        <f>IF(AND('Mapa de Riesgos'!$Y$17="Alta",'Mapa de Riesgos'!$AA$17="Catastrófico"),CONCATENATE("R1C",'Mapa de Riesgos'!$O$17),"")</f>
        <v/>
      </c>
      <c r="AM16" s="49" t="str">
        <f>IF(AND('Mapa de Riesgos'!$Y$18="Alta",'Mapa de Riesgos'!$AA$18="Catastrófico"),CONCATENATE("R1C",'Mapa de Riesgos'!$O$18),"")</f>
        <v/>
      </c>
      <c r="AN16" s="81"/>
      <c r="AO16" s="556" t="s">
        <v>170</v>
      </c>
      <c r="AP16" s="557"/>
      <c r="AQ16" s="557"/>
      <c r="AR16" s="557"/>
      <c r="AS16" s="557"/>
      <c r="AT16" s="558"/>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508"/>
      <c r="C17" s="508"/>
      <c r="D17" s="509"/>
      <c r="E17" s="565"/>
      <c r="F17" s="550"/>
      <c r="G17" s="550"/>
      <c r="H17" s="550"/>
      <c r="I17" s="550"/>
      <c r="J17" s="65" t="str">
        <f>IF(AND('Mapa de Riesgos'!$Y$19="Alta",'Mapa de Riesgos'!$AA$19="Leve"),CONCATENATE("R2C",'Mapa de Riesgos'!$O$19),"")</f>
        <v/>
      </c>
      <c r="K17" s="66" t="str">
        <f>IF(AND('Mapa de Riesgos'!$Y$20="Alta",'Mapa de Riesgos'!$AA$20="Leve"),CONCATENATE("R2C",'Mapa de Riesgos'!$O$20),"")</f>
        <v/>
      </c>
      <c r="L17" s="66" t="str">
        <f>IF(AND('Mapa de Riesgos'!$Y$21="Alta",'Mapa de Riesgos'!$AA$21="Leve"),CONCATENATE("R2C",'Mapa de Riesgos'!$O$21),"")</f>
        <v/>
      </c>
      <c r="M17" s="66" t="str">
        <f>IF(AND('Mapa de Riesgos'!$Y$22="Alta",'Mapa de Riesgos'!$AA$22="Leve"),CONCATENATE("R2C",'Mapa de Riesgos'!$O$22),"")</f>
        <v/>
      </c>
      <c r="N17" s="66" t="str">
        <f>IF(AND('Mapa de Riesgos'!$Y$23="Alta",'Mapa de Riesgos'!$AA$23="Leve"),CONCATENATE("R2C",'Mapa de Riesgos'!$O$23),"")</f>
        <v/>
      </c>
      <c r="O17" s="67" t="str">
        <f>IF(AND('Mapa de Riesgos'!$Y$24="Alta",'Mapa de Riesgos'!$AA$24="Leve"),CONCATENATE("R2C",'Mapa de Riesgos'!$O$24),"")</f>
        <v/>
      </c>
      <c r="P17" s="65" t="str">
        <f>IF(AND('Mapa de Riesgos'!$Y$19="Alta",'Mapa de Riesgos'!$AA$19="Menor"),CONCATENATE("R2C",'Mapa de Riesgos'!$O$19),"")</f>
        <v/>
      </c>
      <c r="Q17" s="66" t="str">
        <f>IF(AND('Mapa de Riesgos'!$Y$20="Alta",'Mapa de Riesgos'!$AA$20="Menor"),CONCATENATE("R2C",'Mapa de Riesgos'!$O$20),"")</f>
        <v/>
      </c>
      <c r="R17" s="66" t="str">
        <f>IF(AND('Mapa de Riesgos'!$Y$21="Alta",'Mapa de Riesgos'!$AA$21="Menor"),CONCATENATE("R2C",'Mapa de Riesgos'!$O$21),"")</f>
        <v/>
      </c>
      <c r="S17" s="66" t="str">
        <f>IF(AND('Mapa de Riesgos'!$Y$22="Alta",'Mapa de Riesgos'!$AA$22="Menor"),CONCATENATE("R2C",'Mapa de Riesgos'!$O$22),"")</f>
        <v/>
      </c>
      <c r="T17" s="66" t="str">
        <f>IF(AND('Mapa de Riesgos'!$Y$23="Alta",'Mapa de Riesgos'!$AA$23="Menor"),CONCATENATE("R2C",'Mapa de Riesgos'!$O$23),"")</f>
        <v/>
      </c>
      <c r="U17" s="67" t="str">
        <f>IF(AND('Mapa de Riesgos'!$Y$24="Alta",'Mapa de Riesgos'!$AA$24="Menor"),CONCATENATE("R2C",'Mapa de Riesgos'!$O$24),"")</f>
        <v/>
      </c>
      <c r="V17" s="50" t="str">
        <f>IF(AND('Mapa de Riesgos'!$Y$19="Alta",'Mapa de Riesgos'!$AA$19="Moderado"),CONCATENATE("R2C",'Mapa de Riesgos'!$O$19),"")</f>
        <v/>
      </c>
      <c r="W17" s="51" t="str">
        <f>IF(AND('Mapa de Riesgos'!$Y$20="Alta",'Mapa de Riesgos'!$AA$20="Moderado"),CONCATENATE("R2C",'Mapa de Riesgos'!$O$20),"")</f>
        <v/>
      </c>
      <c r="X17" s="51" t="str">
        <f>IF(AND('Mapa de Riesgos'!$Y$21="Alta",'Mapa de Riesgos'!$AA$21="Moderado"),CONCATENATE("R2C",'Mapa de Riesgos'!$O$21),"")</f>
        <v/>
      </c>
      <c r="Y17" s="51" t="str">
        <f>IF(AND('Mapa de Riesgos'!$Y$22="Alta",'Mapa de Riesgos'!$AA$22="Moderado"),CONCATENATE("R2C",'Mapa de Riesgos'!$O$22),"")</f>
        <v/>
      </c>
      <c r="Z17" s="51" t="str">
        <f>IF(AND('Mapa de Riesgos'!$Y$23="Alta",'Mapa de Riesgos'!$AA$23="Moderado"),CONCATENATE("R2C",'Mapa de Riesgos'!$O$23),"")</f>
        <v/>
      </c>
      <c r="AA17" s="52" t="str">
        <f>IF(AND('Mapa de Riesgos'!$Y$24="Alta",'Mapa de Riesgos'!$AA$24="Moderado"),CONCATENATE("R2C",'Mapa de Riesgos'!$O$24),"")</f>
        <v/>
      </c>
      <c r="AB17" s="50" t="str">
        <f>IF(AND('Mapa de Riesgos'!$Y$19="Alta",'Mapa de Riesgos'!$AA$19="Mayor"),CONCATENATE("R2C",'Mapa de Riesgos'!$O$19),"")</f>
        <v/>
      </c>
      <c r="AC17" s="51" t="str">
        <f>IF(AND('Mapa de Riesgos'!$Y$20="Alta",'Mapa de Riesgos'!$AA$20="Mayor"),CONCATENATE("R2C",'Mapa de Riesgos'!$O$20),"")</f>
        <v/>
      </c>
      <c r="AD17" s="51" t="str">
        <f>IF(AND('Mapa de Riesgos'!$Y$21="Alta",'Mapa de Riesgos'!$AA$21="Mayor"),CONCATENATE("R2C",'Mapa de Riesgos'!$O$21),"")</f>
        <v/>
      </c>
      <c r="AE17" s="51" t="str">
        <f>IF(AND('Mapa de Riesgos'!$Y$22="Alta",'Mapa de Riesgos'!$AA$22="Mayor"),CONCATENATE("R2C",'Mapa de Riesgos'!$O$22),"")</f>
        <v/>
      </c>
      <c r="AF17" s="51" t="str">
        <f>IF(AND('Mapa de Riesgos'!$Y$23="Alta",'Mapa de Riesgos'!$AA$23="Mayor"),CONCATENATE("R2C",'Mapa de Riesgos'!$O$23),"")</f>
        <v/>
      </c>
      <c r="AG17" s="52" t="str">
        <f>IF(AND('Mapa de Riesgos'!$Y$24="Alta",'Mapa de Riesgos'!$AA$24="Mayor"),CONCATENATE("R2C",'Mapa de Riesgos'!$O$24),"")</f>
        <v/>
      </c>
      <c r="AH17" s="53" t="str">
        <f>IF(AND('Mapa de Riesgos'!$Y$19="Alta",'Mapa de Riesgos'!$AA$19="Catastrófico"),CONCATENATE("R2C",'Mapa de Riesgos'!$O$19),"")</f>
        <v/>
      </c>
      <c r="AI17" s="54" t="str">
        <f>IF(AND('Mapa de Riesgos'!$Y$20="Alta",'Mapa de Riesgos'!$AA$20="Catastrófico"),CONCATENATE("R2C",'Mapa de Riesgos'!$O$20),"")</f>
        <v/>
      </c>
      <c r="AJ17" s="54" t="str">
        <f>IF(AND('Mapa de Riesgos'!$Y$21="Alta",'Mapa de Riesgos'!$AA$21="Catastrófico"),CONCATENATE("R2C",'Mapa de Riesgos'!$O$21),"")</f>
        <v/>
      </c>
      <c r="AK17" s="54" t="str">
        <f>IF(AND('Mapa de Riesgos'!$Y$22="Alta",'Mapa de Riesgos'!$AA$22="Catastrófico"),CONCATENATE("R2C",'Mapa de Riesgos'!$O$22),"")</f>
        <v/>
      </c>
      <c r="AL17" s="54" t="str">
        <f>IF(AND('Mapa de Riesgos'!$Y$23="Alta",'Mapa de Riesgos'!$AA$23="Catastrófico"),CONCATENATE("R2C",'Mapa de Riesgos'!$O$23),"")</f>
        <v/>
      </c>
      <c r="AM17" s="55" t="str">
        <f>IF(AND('Mapa de Riesgos'!$Y$24="Alta",'Mapa de Riesgos'!$AA$24="Catastrófico"),CONCATENATE("R2C",'Mapa de Riesgos'!$O$24),"")</f>
        <v/>
      </c>
      <c r="AN17" s="81"/>
      <c r="AO17" s="559"/>
      <c r="AP17" s="560"/>
      <c r="AQ17" s="560"/>
      <c r="AR17" s="560"/>
      <c r="AS17" s="560"/>
      <c r="AT17" s="56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508"/>
      <c r="C18" s="508"/>
      <c r="D18" s="509"/>
      <c r="E18" s="549"/>
      <c r="F18" s="550"/>
      <c r="G18" s="550"/>
      <c r="H18" s="550"/>
      <c r="I18" s="550"/>
      <c r="J18" s="65" t="str">
        <f>IF(AND('Mapa de Riesgos'!$Y$25="Alta",'Mapa de Riesgos'!$AA$25="Leve"),CONCATENATE("R3C",'Mapa de Riesgos'!$O$25),"")</f>
        <v/>
      </c>
      <c r="K18" s="66" t="str">
        <f>IF(AND('Mapa de Riesgos'!$Y$26="Alta",'Mapa de Riesgos'!$AA$26="Leve"),CONCATENATE("R3C",'Mapa de Riesgos'!$O$26),"")</f>
        <v/>
      </c>
      <c r="L18" s="66" t="str">
        <f>IF(AND('Mapa de Riesgos'!$Y$27="Alta",'Mapa de Riesgos'!$AA$27="Leve"),CONCATENATE("R3C",'Mapa de Riesgos'!$O$27),"")</f>
        <v/>
      </c>
      <c r="M18" s="66" t="str">
        <f>IF(AND('Mapa de Riesgos'!$Y$28="Alta",'Mapa de Riesgos'!$AA$28="Leve"),CONCATENATE("R3C",'Mapa de Riesgos'!$O$28),"")</f>
        <v/>
      </c>
      <c r="N18" s="66" t="str">
        <f>IF(AND('Mapa de Riesgos'!$Y$29="Alta",'Mapa de Riesgos'!$AA$29="Leve"),CONCATENATE("R3C",'Mapa de Riesgos'!$O$29),"")</f>
        <v/>
      </c>
      <c r="O18" s="67" t="str">
        <f>IF(AND('Mapa de Riesgos'!$Y$30="Alta",'Mapa de Riesgos'!$AA$30="Leve"),CONCATENATE("R3C",'Mapa de Riesgos'!$O$30),"")</f>
        <v/>
      </c>
      <c r="P18" s="65" t="str">
        <f>IF(AND('Mapa de Riesgos'!$Y$25="Alta",'Mapa de Riesgos'!$AA$25="Menor"),CONCATENATE("R3C",'Mapa de Riesgos'!$O$25),"")</f>
        <v/>
      </c>
      <c r="Q18" s="66" t="str">
        <f>IF(AND('Mapa de Riesgos'!$Y$26="Alta",'Mapa de Riesgos'!$AA$26="Menor"),CONCATENATE("R3C",'Mapa de Riesgos'!$O$26),"")</f>
        <v/>
      </c>
      <c r="R18" s="66" t="str">
        <f>IF(AND('Mapa de Riesgos'!$Y$27="Alta",'Mapa de Riesgos'!$AA$27="Menor"),CONCATENATE("R3C",'Mapa de Riesgos'!$O$27),"")</f>
        <v/>
      </c>
      <c r="S18" s="66" t="str">
        <f>IF(AND('Mapa de Riesgos'!$Y$28="Alta",'Mapa de Riesgos'!$AA$28="Menor"),CONCATENATE("R3C",'Mapa de Riesgos'!$O$28),"")</f>
        <v/>
      </c>
      <c r="T18" s="66" t="str">
        <f>IF(AND('Mapa de Riesgos'!$Y$29="Alta",'Mapa de Riesgos'!$AA$29="Menor"),CONCATENATE("R3C",'Mapa de Riesgos'!$O$29),"")</f>
        <v/>
      </c>
      <c r="U18" s="67" t="str">
        <f>IF(AND('Mapa de Riesgos'!$Y$30="Alta",'Mapa de Riesgos'!$AA$30="Menor"),CONCATENATE("R3C",'Mapa de Riesgos'!$O$30),"")</f>
        <v/>
      </c>
      <c r="V18" s="50" t="str">
        <f>IF(AND('Mapa de Riesgos'!$Y$25="Alta",'Mapa de Riesgos'!$AA$25="Moderado"),CONCATENATE("R3C",'Mapa de Riesgos'!$O$25),"")</f>
        <v/>
      </c>
      <c r="W18" s="51" t="str">
        <f>IF(AND('Mapa de Riesgos'!$Y$26="Alta",'Mapa de Riesgos'!$AA$26="Moderado"),CONCATENATE("R3C",'Mapa de Riesgos'!$O$26),"")</f>
        <v/>
      </c>
      <c r="X18" s="51" t="str">
        <f>IF(AND('Mapa de Riesgos'!$Y$27="Alta",'Mapa de Riesgos'!$AA$27="Moderado"),CONCATENATE("R3C",'Mapa de Riesgos'!$O$27),"")</f>
        <v/>
      </c>
      <c r="Y18" s="51" t="str">
        <f>IF(AND('Mapa de Riesgos'!$Y$28="Alta",'Mapa de Riesgos'!$AA$28="Moderado"),CONCATENATE("R3C",'Mapa de Riesgos'!$O$28),"")</f>
        <v/>
      </c>
      <c r="Z18" s="51" t="str">
        <f>IF(AND('Mapa de Riesgos'!$Y$29="Alta",'Mapa de Riesgos'!$AA$29="Moderado"),CONCATENATE("R3C",'Mapa de Riesgos'!$O$29),"")</f>
        <v/>
      </c>
      <c r="AA18" s="52" t="str">
        <f>IF(AND('Mapa de Riesgos'!$Y$30="Alta",'Mapa de Riesgos'!$AA$30="Moderado"),CONCATENATE("R3C",'Mapa de Riesgos'!$O$30),"")</f>
        <v/>
      </c>
      <c r="AB18" s="50" t="str">
        <f>IF(AND('Mapa de Riesgos'!$Y$25="Alta",'Mapa de Riesgos'!$AA$25="Mayor"),CONCATENATE("R3C",'Mapa de Riesgos'!$O$25),"")</f>
        <v/>
      </c>
      <c r="AC18" s="51" t="str">
        <f>IF(AND('Mapa de Riesgos'!$Y$26="Alta",'Mapa de Riesgos'!$AA$26="Mayor"),CONCATENATE("R3C",'Mapa de Riesgos'!$O$26),"")</f>
        <v/>
      </c>
      <c r="AD18" s="51" t="str">
        <f>IF(AND('Mapa de Riesgos'!$Y$27="Alta",'Mapa de Riesgos'!$AA$27="Mayor"),CONCATENATE("R3C",'Mapa de Riesgos'!$O$27),"")</f>
        <v/>
      </c>
      <c r="AE18" s="51" t="str">
        <f>IF(AND('Mapa de Riesgos'!$Y$28="Alta",'Mapa de Riesgos'!$AA$28="Mayor"),CONCATENATE("R3C",'Mapa de Riesgos'!$O$28),"")</f>
        <v/>
      </c>
      <c r="AF18" s="51" t="str">
        <f>IF(AND('Mapa de Riesgos'!$Y$29="Alta",'Mapa de Riesgos'!$AA$29="Mayor"),CONCATENATE("R3C",'Mapa de Riesgos'!$O$29),"")</f>
        <v/>
      </c>
      <c r="AG18" s="52" t="str">
        <f>IF(AND('Mapa de Riesgos'!$Y$30="Alta",'Mapa de Riesgos'!$AA$30="Mayor"),CONCATENATE("R3C",'Mapa de Riesgos'!$O$30),"")</f>
        <v/>
      </c>
      <c r="AH18" s="53" t="str">
        <f>IF(AND('Mapa de Riesgos'!$Y$25="Alta",'Mapa de Riesgos'!$AA$25="Catastrófico"),CONCATENATE("R3C",'Mapa de Riesgos'!$O$25),"")</f>
        <v/>
      </c>
      <c r="AI18" s="54" t="str">
        <f>IF(AND('Mapa de Riesgos'!$Y$26="Alta",'Mapa de Riesgos'!$AA$26="Catastrófico"),CONCATENATE("R3C",'Mapa de Riesgos'!$O$26),"")</f>
        <v/>
      </c>
      <c r="AJ18" s="54" t="str">
        <f>IF(AND('Mapa de Riesgos'!$Y$27="Alta",'Mapa de Riesgos'!$AA$27="Catastrófico"),CONCATENATE("R3C",'Mapa de Riesgos'!$O$27),"")</f>
        <v/>
      </c>
      <c r="AK18" s="54" t="str">
        <f>IF(AND('Mapa de Riesgos'!$Y$28="Alta",'Mapa de Riesgos'!$AA$28="Catastrófico"),CONCATENATE("R3C",'Mapa de Riesgos'!$O$28),"")</f>
        <v/>
      </c>
      <c r="AL18" s="54" t="str">
        <f>IF(AND('Mapa de Riesgos'!$Y$29="Alta",'Mapa de Riesgos'!$AA$29="Catastrófico"),CONCATENATE("R3C",'Mapa de Riesgos'!$O$29),"")</f>
        <v/>
      </c>
      <c r="AM18" s="55" t="str">
        <f>IF(AND('Mapa de Riesgos'!$Y$30="Alta",'Mapa de Riesgos'!$AA$30="Catastrófico"),CONCATENATE("R3C",'Mapa de Riesgos'!$O$30),"")</f>
        <v/>
      </c>
      <c r="AN18" s="81"/>
      <c r="AO18" s="559"/>
      <c r="AP18" s="560"/>
      <c r="AQ18" s="560"/>
      <c r="AR18" s="560"/>
      <c r="AS18" s="560"/>
      <c r="AT18" s="56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508"/>
      <c r="C19" s="508"/>
      <c r="D19" s="509"/>
      <c r="E19" s="549"/>
      <c r="F19" s="550"/>
      <c r="G19" s="550"/>
      <c r="H19" s="550"/>
      <c r="I19" s="550"/>
      <c r="J19" s="65" t="str">
        <f>IF(AND('Mapa de Riesgos'!$Y$31="Alta",'Mapa de Riesgos'!$AA$31="Leve"),CONCATENATE("R4C",'Mapa de Riesgos'!$O$31),"")</f>
        <v/>
      </c>
      <c r="K19" s="66" t="str">
        <f>IF(AND('Mapa de Riesgos'!$Y$32="Alta",'Mapa de Riesgos'!$AA$32="Leve"),CONCATENATE("R4C",'Mapa de Riesgos'!$O$32),"")</f>
        <v/>
      </c>
      <c r="L19" s="66" t="str">
        <f>IF(AND('Mapa de Riesgos'!$Y$33="Alta",'Mapa de Riesgos'!$AA$33="Leve"),CONCATENATE("R4C",'Mapa de Riesgos'!$O$33),"")</f>
        <v/>
      </c>
      <c r="M19" s="66" t="str">
        <f>IF(AND('Mapa de Riesgos'!$Y$34="Alta",'Mapa de Riesgos'!$AA$34="Leve"),CONCATENATE("R4C",'Mapa de Riesgos'!$O$34),"")</f>
        <v/>
      </c>
      <c r="N19" s="66" t="str">
        <f>IF(AND('Mapa de Riesgos'!$Y$35="Alta",'Mapa de Riesgos'!$AA$35="Leve"),CONCATENATE("R4C",'Mapa de Riesgos'!$O$35),"")</f>
        <v/>
      </c>
      <c r="O19" s="67" t="str">
        <f>IF(AND('Mapa de Riesgos'!$Y$36="Alta",'Mapa de Riesgos'!$AA$36="Leve"),CONCATENATE("R4C",'Mapa de Riesgos'!$O$36),"")</f>
        <v/>
      </c>
      <c r="P19" s="65" t="str">
        <f>IF(AND('Mapa de Riesgos'!$Y$31="Alta",'Mapa de Riesgos'!$AA$31="Menor"),CONCATENATE("R4C",'Mapa de Riesgos'!$O$31),"")</f>
        <v/>
      </c>
      <c r="Q19" s="66" t="str">
        <f>IF(AND('Mapa de Riesgos'!$Y$32="Alta",'Mapa de Riesgos'!$AA$32="Menor"),CONCATENATE("R4C",'Mapa de Riesgos'!$O$32),"")</f>
        <v/>
      </c>
      <c r="R19" s="66" t="str">
        <f>IF(AND('Mapa de Riesgos'!$Y$33="Alta",'Mapa de Riesgos'!$AA$33="Menor"),CONCATENATE("R4C",'Mapa de Riesgos'!$O$33),"")</f>
        <v/>
      </c>
      <c r="S19" s="66" t="str">
        <f>IF(AND('Mapa de Riesgos'!$Y$34="Alta",'Mapa de Riesgos'!$AA$34="Menor"),CONCATENATE("R4C",'Mapa de Riesgos'!$O$34),"")</f>
        <v/>
      </c>
      <c r="T19" s="66" t="str">
        <f>IF(AND('Mapa de Riesgos'!$Y$35="Alta",'Mapa de Riesgos'!$AA$35="Menor"),CONCATENATE("R4C",'Mapa de Riesgos'!$O$35),"")</f>
        <v/>
      </c>
      <c r="U19" s="67" t="str">
        <f>IF(AND('Mapa de Riesgos'!$Y$36="Alta",'Mapa de Riesgos'!$AA$36="Menor"),CONCATENATE("R4C",'Mapa de Riesgos'!$O$36),"")</f>
        <v/>
      </c>
      <c r="V19" s="50" t="str">
        <f>IF(AND('Mapa de Riesgos'!$Y$31="Alta",'Mapa de Riesgos'!$AA$31="Moderado"),CONCATENATE("R4C",'Mapa de Riesgos'!$O$31),"")</f>
        <v/>
      </c>
      <c r="W19" s="51" t="str">
        <f>IF(AND('Mapa de Riesgos'!$Y$32="Alta",'Mapa de Riesgos'!$AA$32="Moderado"),CONCATENATE("R4C",'Mapa de Riesgos'!$O$32),"")</f>
        <v/>
      </c>
      <c r="X19" s="51" t="str">
        <f>IF(AND('Mapa de Riesgos'!$Y$33="Alta",'Mapa de Riesgos'!$AA$33="Moderado"),CONCATENATE("R4C",'Mapa de Riesgos'!$O$33),"")</f>
        <v/>
      </c>
      <c r="Y19" s="51" t="str">
        <f>IF(AND('Mapa de Riesgos'!$Y$34="Alta",'Mapa de Riesgos'!$AA$34="Moderado"),CONCATENATE("R4C",'Mapa de Riesgos'!$O$34),"")</f>
        <v/>
      </c>
      <c r="Z19" s="51" t="str">
        <f>IF(AND('Mapa de Riesgos'!$Y$35="Alta",'Mapa de Riesgos'!$AA$35="Moderado"),CONCATENATE("R4C",'Mapa de Riesgos'!$O$35),"")</f>
        <v/>
      </c>
      <c r="AA19" s="52" t="str">
        <f>IF(AND('Mapa de Riesgos'!$Y$36="Alta",'Mapa de Riesgos'!$AA$36="Moderado"),CONCATENATE("R4C",'Mapa de Riesgos'!$O$36),"")</f>
        <v/>
      </c>
      <c r="AB19" s="50" t="str">
        <f>IF(AND('Mapa de Riesgos'!$Y$31="Alta",'Mapa de Riesgos'!$AA$31="Mayor"),CONCATENATE("R4C",'Mapa de Riesgos'!$O$31),"")</f>
        <v/>
      </c>
      <c r="AC19" s="51" t="str">
        <f>IF(AND('Mapa de Riesgos'!$Y$32="Alta",'Mapa de Riesgos'!$AA$32="Mayor"),CONCATENATE("R4C",'Mapa de Riesgos'!$O$32),"")</f>
        <v/>
      </c>
      <c r="AD19" s="51" t="str">
        <f>IF(AND('Mapa de Riesgos'!$Y$33="Alta",'Mapa de Riesgos'!$AA$33="Mayor"),CONCATENATE("R4C",'Mapa de Riesgos'!$O$33),"")</f>
        <v/>
      </c>
      <c r="AE19" s="51" t="str">
        <f>IF(AND('Mapa de Riesgos'!$Y$34="Alta",'Mapa de Riesgos'!$AA$34="Mayor"),CONCATENATE("R4C",'Mapa de Riesgos'!$O$34),"")</f>
        <v/>
      </c>
      <c r="AF19" s="51" t="str">
        <f>IF(AND('Mapa de Riesgos'!$Y$35="Alta",'Mapa de Riesgos'!$AA$35="Mayor"),CONCATENATE("R4C",'Mapa de Riesgos'!$O$35),"")</f>
        <v/>
      </c>
      <c r="AG19" s="52" t="str">
        <f>IF(AND('Mapa de Riesgos'!$Y$36="Alta",'Mapa de Riesgos'!$AA$36="Mayor"),CONCATENATE("R4C",'Mapa de Riesgos'!$O$36),"")</f>
        <v/>
      </c>
      <c r="AH19" s="53" t="str">
        <f>IF(AND('Mapa de Riesgos'!$Y$31="Alta",'Mapa de Riesgos'!$AA$31="Catastrófico"),CONCATENATE("R4C",'Mapa de Riesgos'!$O$31),"")</f>
        <v/>
      </c>
      <c r="AI19" s="54" t="str">
        <f>IF(AND('Mapa de Riesgos'!$Y$32="Alta",'Mapa de Riesgos'!$AA$32="Catastrófico"),CONCATENATE("R4C",'Mapa de Riesgos'!$O$32),"")</f>
        <v/>
      </c>
      <c r="AJ19" s="54" t="str">
        <f>IF(AND('Mapa de Riesgos'!$Y$33="Alta",'Mapa de Riesgos'!$AA$33="Catastrófico"),CONCATENATE("R4C",'Mapa de Riesgos'!$O$33),"")</f>
        <v/>
      </c>
      <c r="AK19" s="54" t="str">
        <f>IF(AND('Mapa de Riesgos'!$Y$34="Alta",'Mapa de Riesgos'!$AA$34="Catastrófico"),CONCATENATE("R4C",'Mapa de Riesgos'!$O$34),"")</f>
        <v/>
      </c>
      <c r="AL19" s="54" t="str">
        <f>IF(AND('Mapa de Riesgos'!$Y$35="Alta",'Mapa de Riesgos'!$AA$35="Catastrófico"),CONCATENATE("R4C",'Mapa de Riesgos'!$O$35),"")</f>
        <v/>
      </c>
      <c r="AM19" s="55" t="str">
        <f>IF(AND('Mapa de Riesgos'!$Y$36="Alta",'Mapa de Riesgos'!$AA$36="Catastrófico"),CONCATENATE("R4C",'Mapa de Riesgos'!$O$36),"")</f>
        <v/>
      </c>
      <c r="AN19" s="81"/>
      <c r="AO19" s="559"/>
      <c r="AP19" s="560"/>
      <c r="AQ19" s="560"/>
      <c r="AR19" s="560"/>
      <c r="AS19" s="560"/>
      <c r="AT19" s="56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508"/>
      <c r="C20" s="508"/>
      <c r="D20" s="509"/>
      <c r="E20" s="549"/>
      <c r="F20" s="550"/>
      <c r="G20" s="550"/>
      <c r="H20" s="550"/>
      <c r="I20" s="550"/>
      <c r="J20" s="65" t="str">
        <f>IF(AND('Mapa de Riesgos'!$Y$37="Alta",'Mapa de Riesgos'!$AA$37="Leve"),CONCATENATE("R5C",'Mapa de Riesgos'!$O$37),"")</f>
        <v/>
      </c>
      <c r="K20" s="66" t="str">
        <f>IF(AND('Mapa de Riesgos'!$Y$38="Alta",'Mapa de Riesgos'!$AA$38="Leve"),CONCATENATE("R5C",'Mapa de Riesgos'!$O$38),"")</f>
        <v/>
      </c>
      <c r="L20" s="66" t="str">
        <f>IF(AND('Mapa de Riesgos'!$Y$39="Alta",'Mapa de Riesgos'!$AA$39="Leve"),CONCATENATE("R5C",'Mapa de Riesgos'!$O$39),"")</f>
        <v/>
      </c>
      <c r="M20" s="66" t="str">
        <f>IF(AND('Mapa de Riesgos'!$Y$40="Alta",'Mapa de Riesgos'!$AA$40="Leve"),CONCATENATE("R5C",'Mapa de Riesgos'!$O$40),"")</f>
        <v/>
      </c>
      <c r="N20" s="66" t="str">
        <f>IF(AND('Mapa de Riesgos'!$Y$41="Alta",'Mapa de Riesgos'!$AA$41="Leve"),CONCATENATE("R5C",'Mapa de Riesgos'!$O$41),"")</f>
        <v/>
      </c>
      <c r="O20" s="67" t="str">
        <f>IF(AND('Mapa de Riesgos'!$Y$42="Alta",'Mapa de Riesgos'!$AA$42="Leve"),CONCATENATE("R5C",'Mapa de Riesgos'!$O$42),"")</f>
        <v/>
      </c>
      <c r="P20" s="65" t="str">
        <f>IF(AND('Mapa de Riesgos'!$Y$37="Alta",'Mapa de Riesgos'!$AA$37="Menor"),CONCATENATE("R5C",'Mapa de Riesgos'!$O$37),"")</f>
        <v/>
      </c>
      <c r="Q20" s="66" t="str">
        <f>IF(AND('Mapa de Riesgos'!$Y$38="Alta",'Mapa de Riesgos'!$AA$38="Menor"),CONCATENATE("R5C",'Mapa de Riesgos'!$O$38),"")</f>
        <v/>
      </c>
      <c r="R20" s="66" t="str">
        <f>IF(AND('Mapa de Riesgos'!$Y$39="Alta",'Mapa de Riesgos'!$AA$39="Menor"),CONCATENATE("R5C",'Mapa de Riesgos'!$O$39),"")</f>
        <v/>
      </c>
      <c r="S20" s="66" t="str">
        <f>IF(AND('Mapa de Riesgos'!$Y$40="Alta",'Mapa de Riesgos'!$AA$40="Menor"),CONCATENATE("R5C",'Mapa de Riesgos'!$O$40),"")</f>
        <v/>
      </c>
      <c r="T20" s="66" t="str">
        <f>IF(AND('Mapa de Riesgos'!$Y$41="Alta",'Mapa de Riesgos'!$AA$41="Menor"),CONCATENATE("R5C",'Mapa de Riesgos'!$O$41),"")</f>
        <v/>
      </c>
      <c r="U20" s="67" t="str">
        <f>IF(AND('Mapa de Riesgos'!$Y$42="Alta",'Mapa de Riesgos'!$AA$42="Menor"),CONCATENATE("R5C",'Mapa de Riesgos'!$O$42),"")</f>
        <v/>
      </c>
      <c r="V20" s="50" t="str">
        <f>IF(AND('Mapa de Riesgos'!$Y$37="Alta",'Mapa de Riesgos'!$AA$37="Moderado"),CONCATENATE("R5C",'Mapa de Riesgos'!$O$37),"")</f>
        <v/>
      </c>
      <c r="W20" s="51" t="str">
        <f>IF(AND('Mapa de Riesgos'!$Y$38="Alta",'Mapa de Riesgos'!$AA$38="Moderado"),CONCATENATE("R5C",'Mapa de Riesgos'!$O$38),"")</f>
        <v/>
      </c>
      <c r="X20" s="51" t="str">
        <f>IF(AND('Mapa de Riesgos'!$Y$39="Alta",'Mapa de Riesgos'!$AA$39="Moderado"),CONCATENATE("R5C",'Mapa de Riesgos'!$O$39),"")</f>
        <v/>
      </c>
      <c r="Y20" s="51" t="str">
        <f>IF(AND('Mapa de Riesgos'!$Y$40="Alta",'Mapa de Riesgos'!$AA$40="Moderado"),CONCATENATE("R5C",'Mapa de Riesgos'!$O$40),"")</f>
        <v/>
      </c>
      <c r="Z20" s="51" t="str">
        <f>IF(AND('Mapa de Riesgos'!$Y$41="Alta",'Mapa de Riesgos'!$AA$41="Moderado"),CONCATENATE("R5C",'Mapa de Riesgos'!$O$41),"")</f>
        <v/>
      </c>
      <c r="AA20" s="52" t="str">
        <f>IF(AND('Mapa de Riesgos'!$Y$42="Alta",'Mapa de Riesgos'!$AA$42="Moderado"),CONCATENATE("R5C",'Mapa de Riesgos'!$O$42),"")</f>
        <v/>
      </c>
      <c r="AB20" s="50" t="str">
        <f>IF(AND('Mapa de Riesgos'!$Y$37="Alta",'Mapa de Riesgos'!$AA$37="Mayor"),CONCATENATE("R5C",'Mapa de Riesgos'!$O$37),"")</f>
        <v/>
      </c>
      <c r="AC20" s="51" t="str">
        <f>IF(AND('Mapa de Riesgos'!$Y$38="Alta",'Mapa de Riesgos'!$AA$38="Mayor"),CONCATENATE("R5C",'Mapa de Riesgos'!$O$38),"")</f>
        <v/>
      </c>
      <c r="AD20" s="51" t="str">
        <f>IF(AND('Mapa de Riesgos'!$Y$39="Alta",'Mapa de Riesgos'!$AA$39="Mayor"),CONCATENATE("R5C",'Mapa de Riesgos'!$O$39),"")</f>
        <v/>
      </c>
      <c r="AE20" s="51" t="str">
        <f>IF(AND('Mapa de Riesgos'!$Y$40="Alta",'Mapa de Riesgos'!$AA$40="Mayor"),CONCATENATE("R5C",'Mapa de Riesgos'!$O$40),"")</f>
        <v/>
      </c>
      <c r="AF20" s="51" t="str">
        <f>IF(AND('Mapa de Riesgos'!$Y$41="Alta",'Mapa de Riesgos'!$AA$41="Mayor"),CONCATENATE("R5C",'Mapa de Riesgos'!$O$41),"")</f>
        <v/>
      </c>
      <c r="AG20" s="52" t="str">
        <f>IF(AND('Mapa de Riesgos'!$Y$42="Alta",'Mapa de Riesgos'!$AA$42="Mayor"),CONCATENATE("R5C",'Mapa de Riesgos'!$O$42),"")</f>
        <v/>
      </c>
      <c r="AH20" s="53" t="str">
        <f>IF(AND('Mapa de Riesgos'!$Y$37="Alta",'Mapa de Riesgos'!$AA$37="Catastrófico"),CONCATENATE("R5C",'Mapa de Riesgos'!$O$37),"")</f>
        <v/>
      </c>
      <c r="AI20" s="54" t="str">
        <f>IF(AND('Mapa de Riesgos'!$Y$38="Alta",'Mapa de Riesgos'!$AA$38="Catastrófico"),CONCATENATE("R5C",'Mapa de Riesgos'!$O$38),"")</f>
        <v/>
      </c>
      <c r="AJ20" s="54" t="str">
        <f>IF(AND('Mapa de Riesgos'!$Y$39="Alta",'Mapa de Riesgos'!$AA$39="Catastrófico"),CONCATENATE("R5C",'Mapa de Riesgos'!$O$39),"")</f>
        <v/>
      </c>
      <c r="AK20" s="54" t="str">
        <f>IF(AND('Mapa de Riesgos'!$Y$40="Alta",'Mapa de Riesgos'!$AA$40="Catastrófico"),CONCATENATE("R5C",'Mapa de Riesgos'!$O$40),"")</f>
        <v/>
      </c>
      <c r="AL20" s="54" t="str">
        <f>IF(AND('Mapa de Riesgos'!$Y$41="Alta",'Mapa de Riesgos'!$AA$41="Catastrófico"),CONCATENATE("R5C",'Mapa de Riesgos'!$O$41),"")</f>
        <v/>
      </c>
      <c r="AM20" s="55" t="str">
        <f>IF(AND('Mapa de Riesgos'!$Y$42="Alta",'Mapa de Riesgos'!$AA$42="Catastrófico"),CONCATENATE("R5C",'Mapa de Riesgos'!$O$42),"")</f>
        <v/>
      </c>
      <c r="AN20" s="81"/>
      <c r="AO20" s="559"/>
      <c r="AP20" s="560"/>
      <c r="AQ20" s="560"/>
      <c r="AR20" s="560"/>
      <c r="AS20" s="560"/>
      <c r="AT20" s="56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508"/>
      <c r="C21" s="508"/>
      <c r="D21" s="509"/>
      <c r="E21" s="549"/>
      <c r="F21" s="550"/>
      <c r="G21" s="550"/>
      <c r="H21" s="550"/>
      <c r="I21" s="550"/>
      <c r="J21" s="65" t="str">
        <f>IF(AND('Mapa de Riesgos'!$Y$43="Alta",'Mapa de Riesgos'!$AA$43="Leve"),CONCATENATE("R6C",'Mapa de Riesgos'!$O$43),"")</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Riesgos'!$Y$43="Alta",'Mapa de Riesgos'!$AA$43="Menor"),CONCATENATE("R6C",'Mapa de Riesgos'!$O$43),"")</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Riesgos'!$Y$43="Alta",'Mapa de Riesgos'!$AA$43="Moderado"),CONCATENATE("R6C",'Mapa de Riesgos'!$O$43),"")</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Riesgos'!$Y$43="Alta",'Mapa de Riesgos'!$AA$43="Mayor"),CONCATENATE("R6C",'Mapa de Riesgos'!$O$43),"")</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Riesgos'!$Y$43="Alta",'Mapa de Riesgos'!$AA$43="Catastrófico"),CONCATENATE("R6C",'Mapa de Riesgos'!$O$43),"")</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59"/>
      <c r="AP21" s="560"/>
      <c r="AQ21" s="560"/>
      <c r="AR21" s="560"/>
      <c r="AS21" s="560"/>
      <c r="AT21" s="56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508"/>
      <c r="C22" s="508"/>
      <c r="D22" s="509"/>
      <c r="E22" s="549"/>
      <c r="F22" s="550"/>
      <c r="G22" s="550"/>
      <c r="H22" s="550"/>
      <c r="I22" s="550"/>
      <c r="J22" s="65" t="str">
        <f>IF(AND('Mapa de Riesgos'!$Y$49="Alta",'Mapa de Riesgos'!$AA$49="Leve"),CONCATENATE("R7C",'Mapa de Riesgos'!$O$49),"")</f>
        <v/>
      </c>
      <c r="K22" s="66" t="str">
        <f>IF(AND('Mapa de Riesgos'!$Y$50="Alta",'Mapa de Riesgos'!$AA$50="Leve"),CONCATENATE("R7C",'Mapa de Riesgos'!$O$50),"")</f>
        <v/>
      </c>
      <c r="L22" s="66" t="str">
        <f>IF(AND('Mapa de Riesgos'!$Y$51="Alta",'Mapa de Riesgos'!$AA$51="Leve"),CONCATENATE("R7C",'Mapa de Riesgos'!$O$51),"")</f>
        <v/>
      </c>
      <c r="M22" s="66" t="str">
        <f>IF(AND('Mapa de Riesgos'!$Y$52="Alta",'Mapa de Riesgos'!$AA$52="Leve"),CONCATENATE("R7C",'Mapa de Riesgos'!$O$52),"")</f>
        <v/>
      </c>
      <c r="N22" s="66" t="str">
        <f>IF(AND('Mapa de Riesgos'!$Y$53="Alta",'Mapa de Riesgos'!$AA$53="Leve"),CONCATENATE("R7C",'Mapa de Riesgos'!$O$53),"")</f>
        <v/>
      </c>
      <c r="O22" s="67" t="str">
        <f>IF(AND('Mapa de Riesgos'!$Y$54="Alta",'Mapa de Riesgos'!$AA$54="Leve"),CONCATENATE("R7C",'Mapa de Riesgos'!$O$54),"")</f>
        <v/>
      </c>
      <c r="P22" s="65" t="str">
        <f>IF(AND('Mapa de Riesgos'!$Y$49="Alta",'Mapa de Riesgos'!$AA$49="Menor"),CONCATENATE("R7C",'Mapa de Riesgos'!$O$49),"")</f>
        <v/>
      </c>
      <c r="Q22" s="66" t="str">
        <f>IF(AND('Mapa de Riesgos'!$Y$50="Alta",'Mapa de Riesgos'!$AA$50="Menor"),CONCATENATE("R7C",'Mapa de Riesgos'!$O$50),"")</f>
        <v/>
      </c>
      <c r="R22" s="66" t="str">
        <f>IF(AND('Mapa de Riesgos'!$Y$51="Alta",'Mapa de Riesgos'!$AA$51="Menor"),CONCATENATE("R7C",'Mapa de Riesgos'!$O$51),"")</f>
        <v/>
      </c>
      <c r="S22" s="66" t="str">
        <f>IF(AND('Mapa de Riesgos'!$Y$52="Alta",'Mapa de Riesgos'!$AA$52="Menor"),CONCATENATE("R7C",'Mapa de Riesgos'!$O$52),"")</f>
        <v/>
      </c>
      <c r="T22" s="66" t="str">
        <f>IF(AND('Mapa de Riesgos'!$Y$53="Alta",'Mapa de Riesgos'!$AA$53="Menor"),CONCATENATE("R7C",'Mapa de Riesgos'!$O$53),"")</f>
        <v/>
      </c>
      <c r="U22" s="67" t="str">
        <f>IF(AND('Mapa de Riesgos'!$Y$54="Alta",'Mapa de Riesgos'!$AA$54="Menor"),CONCATENATE("R7C",'Mapa de Riesgos'!$O$54),"")</f>
        <v/>
      </c>
      <c r="V22" s="50" t="str">
        <f>IF(AND('Mapa de Riesgos'!$Y$49="Alta",'Mapa de Riesgos'!$AA$49="Moderado"),CONCATENATE("R7C",'Mapa de Riesgos'!$O$49),"")</f>
        <v/>
      </c>
      <c r="W22" s="51" t="str">
        <f>IF(AND('Mapa de Riesgos'!$Y$50="Alta",'Mapa de Riesgos'!$AA$50="Moderado"),CONCATENATE("R7C",'Mapa de Riesgos'!$O$50),"")</f>
        <v/>
      </c>
      <c r="X22" s="51" t="str">
        <f>IF(AND('Mapa de Riesgos'!$Y$51="Alta",'Mapa de Riesgos'!$AA$51="Moderado"),CONCATENATE("R7C",'Mapa de Riesgos'!$O$51),"")</f>
        <v/>
      </c>
      <c r="Y22" s="51" t="str">
        <f>IF(AND('Mapa de Riesgos'!$Y$52="Alta",'Mapa de Riesgos'!$AA$52="Moderado"),CONCATENATE("R7C",'Mapa de Riesgos'!$O$52),"")</f>
        <v/>
      </c>
      <c r="Z22" s="51" t="str">
        <f>IF(AND('Mapa de Riesgos'!$Y$53="Alta",'Mapa de Riesgos'!$AA$53="Moderado"),CONCATENATE("R7C",'Mapa de Riesgos'!$O$53),"")</f>
        <v/>
      </c>
      <c r="AA22" s="52" t="str">
        <f>IF(AND('Mapa de Riesgos'!$Y$54="Alta",'Mapa de Riesgos'!$AA$54="Moderado"),CONCATENATE("R7C",'Mapa de Riesgos'!$O$54),"")</f>
        <v/>
      </c>
      <c r="AB22" s="50" t="str">
        <f>IF(AND('Mapa de Riesgos'!$Y$49="Alta",'Mapa de Riesgos'!$AA$49="Mayor"),CONCATENATE("R7C",'Mapa de Riesgos'!$O$49),"")</f>
        <v/>
      </c>
      <c r="AC22" s="51" t="str">
        <f>IF(AND('Mapa de Riesgos'!$Y$50="Alta",'Mapa de Riesgos'!$AA$50="Mayor"),CONCATENATE("R7C",'Mapa de Riesgos'!$O$50),"")</f>
        <v/>
      </c>
      <c r="AD22" s="51" t="str">
        <f>IF(AND('Mapa de Riesgos'!$Y$51="Alta",'Mapa de Riesgos'!$AA$51="Mayor"),CONCATENATE("R7C",'Mapa de Riesgos'!$O$51),"")</f>
        <v/>
      </c>
      <c r="AE22" s="51" t="str">
        <f>IF(AND('Mapa de Riesgos'!$Y$52="Alta",'Mapa de Riesgos'!$AA$52="Mayor"),CONCATENATE("R7C",'Mapa de Riesgos'!$O$52),"")</f>
        <v/>
      </c>
      <c r="AF22" s="51" t="str">
        <f>IF(AND('Mapa de Riesgos'!$Y$53="Alta",'Mapa de Riesgos'!$AA$53="Mayor"),CONCATENATE("R7C",'Mapa de Riesgos'!$O$53),"")</f>
        <v/>
      </c>
      <c r="AG22" s="52" t="str">
        <f>IF(AND('Mapa de Riesgos'!$Y$54="Alta",'Mapa de Riesgos'!$AA$54="Mayor"),CONCATENATE("R7C",'Mapa de Riesgos'!$O$54),"")</f>
        <v/>
      </c>
      <c r="AH22" s="53" t="str">
        <f>IF(AND('Mapa de Riesgos'!$Y$49="Alta",'Mapa de Riesgos'!$AA$49="Catastrófico"),CONCATENATE("R7C",'Mapa de Riesgos'!$O$49),"")</f>
        <v/>
      </c>
      <c r="AI22" s="54" t="str">
        <f>IF(AND('Mapa de Riesgos'!$Y$50="Alta",'Mapa de Riesgos'!$AA$50="Catastrófico"),CONCATENATE("R7C",'Mapa de Riesgos'!$O$50),"")</f>
        <v/>
      </c>
      <c r="AJ22" s="54" t="str">
        <f>IF(AND('Mapa de Riesgos'!$Y$51="Alta",'Mapa de Riesgos'!$AA$51="Catastrófico"),CONCATENATE("R7C",'Mapa de Riesgos'!$O$51),"")</f>
        <v/>
      </c>
      <c r="AK22" s="54" t="str">
        <f>IF(AND('Mapa de Riesgos'!$Y$52="Alta",'Mapa de Riesgos'!$AA$52="Catastrófico"),CONCATENATE("R7C",'Mapa de Riesgos'!$O$52),"")</f>
        <v/>
      </c>
      <c r="AL22" s="54" t="str">
        <f>IF(AND('Mapa de Riesgos'!$Y$53="Alta",'Mapa de Riesgos'!$AA$53="Catastrófico"),CONCATENATE("R7C",'Mapa de Riesgos'!$O$53),"")</f>
        <v/>
      </c>
      <c r="AM22" s="55" t="str">
        <f>IF(AND('Mapa de Riesgos'!$Y$54="Alta",'Mapa de Riesgos'!$AA$54="Catastrófico"),CONCATENATE("R7C",'Mapa de Riesgos'!$O$54),"")</f>
        <v/>
      </c>
      <c r="AN22" s="81"/>
      <c r="AO22" s="559"/>
      <c r="AP22" s="560"/>
      <c r="AQ22" s="560"/>
      <c r="AR22" s="560"/>
      <c r="AS22" s="560"/>
      <c r="AT22" s="56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508"/>
      <c r="C23" s="508"/>
      <c r="D23" s="509"/>
      <c r="E23" s="549"/>
      <c r="F23" s="550"/>
      <c r="G23" s="550"/>
      <c r="H23" s="550"/>
      <c r="I23" s="550"/>
      <c r="J23" s="65" t="str">
        <f>IF(AND('Mapa de Riesgos'!$Y$55="Alta",'Mapa de Riesgos'!$AA$55="Leve"),CONCATENATE("R8C",'Mapa de Riesgos'!$O$55),"")</f>
        <v/>
      </c>
      <c r="K23" s="66" t="str">
        <f>IF(AND('Mapa de Riesgos'!$Y$56="Alta",'Mapa de Riesgos'!$AA$56="Leve"),CONCATENATE("R8C",'Mapa de Riesgos'!$O$56),"")</f>
        <v/>
      </c>
      <c r="L23" s="66" t="str">
        <f>IF(AND('Mapa de Riesgos'!$Y$57="Alta",'Mapa de Riesgos'!$AA$57="Leve"),CONCATENATE("R8C",'Mapa de Riesgos'!$O$57),"")</f>
        <v/>
      </c>
      <c r="M23" s="66" t="str">
        <f>IF(AND('Mapa de Riesgos'!$Y$58="Alta",'Mapa de Riesgos'!$AA$58="Leve"),CONCATENATE("R8C",'Mapa de Riesgos'!$O$58),"")</f>
        <v/>
      </c>
      <c r="N23" s="66" t="str">
        <f>IF(AND('Mapa de Riesgos'!$Y$59="Alta",'Mapa de Riesgos'!$AA$59="Leve"),CONCATENATE("R8C",'Mapa de Riesgos'!$O$59),"")</f>
        <v/>
      </c>
      <c r="O23" s="67" t="str">
        <f>IF(AND('Mapa de Riesgos'!$Y$60="Alta",'Mapa de Riesgos'!$AA$60="Leve"),CONCATENATE("R8C",'Mapa de Riesgos'!$O$60),"")</f>
        <v/>
      </c>
      <c r="P23" s="65" t="str">
        <f>IF(AND('Mapa de Riesgos'!$Y$55="Alta",'Mapa de Riesgos'!$AA$55="Menor"),CONCATENATE("R8C",'Mapa de Riesgos'!$O$55),"")</f>
        <v/>
      </c>
      <c r="Q23" s="66" t="str">
        <f>IF(AND('Mapa de Riesgos'!$Y$56="Alta",'Mapa de Riesgos'!$AA$56="Menor"),CONCATENATE("R8C",'Mapa de Riesgos'!$O$56),"")</f>
        <v/>
      </c>
      <c r="R23" s="66" t="str">
        <f>IF(AND('Mapa de Riesgos'!$Y$57="Alta",'Mapa de Riesgos'!$AA$57="Menor"),CONCATENATE("R8C",'Mapa de Riesgos'!$O$57),"")</f>
        <v/>
      </c>
      <c r="S23" s="66" t="str">
        <f>IF(AND('Mapa de Riesgos'!$Y$58="Alta",'Mapa de Riesgos'!$AA$58="Menor"),CONCATENATE("R8C",'Mapa de Riesgos'!$O$58),"")</f>
        <v/>
      </c>
      <c r="T23" s="66" t="str">
        <f>IF(AND('Mapa de Riesgos'!$Y$59="Alta",'Mapa de Riesgos'!$AA$59="Menor"),CONCATENATE("R8C",'Mapa de Riesgos'!$O$59),"")</f>
        <v/>
      </c>
      <c r="U23" s="67" t="str">
        <f>IF(AND('Mapa de Riesgos'!$Y$60="Alta",'Mapa de Riesgos'!$AA$60="Menor"),CONCATENATE("R8C",'Mapa de Riesgos'!$O$60),"")</f>
        <v/>
      </c>
      <c r="V23" s="50" t="str">
        <f>IF(AND('Mapa de Riesgos'!$Y$55="Alta",'Mapa de Riesgos'!$AA$55="Moderado"),CONCATENATE("R8C",'Mapa de Riesgos'!$O$55),"")</f>
        <v/>
      </c>
      <c r="W23" s="51" t="str">
        <f>IF(AND('Mapa de Riesgos'!$Y$56="Alta",'Mapa de Riesgos'!$AA$56="Moderado"),CONCATENATE("R8C",'Mapa de Riesgos'!$O$56),"")</f>
        <v/>
      </c>
      <c r="X23" s="51" t="str">
        <f>IF(AND('Mapa de Riesgos'!$Y$57="Alta",'Mapa de Riesgos'!$AA$57="Moderado"),CONCATENATE("R8C",'Mapa de Riesgos'!$O$57),"")</f>
        <v/>
      </c>
      <c r="Y23" s="51" t="str">
        <f>IF(AND('Mapa de Riesgos'!$Y$58="Alta",'Mapa de Riesgos'!$AA$58="Moderado"),CONCATENATE("R8C",'Mapa de Riesgos'!$O$58),"")</f>
        <v/>
      </c>
      <c r="Z23" s="51" t="str">
        <f>IF(AND('Mapa de Riesgos'!$Y$59="Alta",'Mapa de Riesgos'!$AA$59="Moderado"),CONCATENATE("R8C",'Mapa de Riesgos'!$O$59),"")</f>
        <v/>
      </c>
      <c r="AA23" s="52" t="str">
        <f>IF(AND('Mapa de Riesgos'!$Y$60="Alta",'Mapa de Riesgos'!$AA$60="Moderado"),CONCATENATE("R8C",'Mapa de Riesgos'!$O$60),"")</f>
        <v/>
      </c>
      <c r="AB23" s="50" t="str">
        <f>IF(AND('Mapa de Riesgos'!$Y$55="Alta",'Mapa de Riesgos'!$AA$55="Mayor"),CONCATENATE("R8C",'Mapa de Riesgos'!$O$55),"")</f>
        <v/>
      </c>
      <c r="AC23" s="51" t="str">
        <f>IF(AND('Mapa de Riesgos'!$Y$56="Alta",'Mapa de Riesgos'!$AA$56="Mayor"),CONCATENATE("R8C",'Mapa de Riesgos'!$O$56),"")</f>
        <v/>
      </c>
      <c r="AD23" s="51" t="str">
        <f>IF(AND('Mapa de Riesgos'!$Y$57="Alta",'Mapa de Riesgos'!$AA$57="Mayor"),CONCATENATE("R8C",'Mapa de Riesgos'!$O$57),"")</f>
        <v/>
      </c>
      <c r="AE23" s="51" t="str">
        <f>IF(AND('Mapa de Riesgos'!$Y$58="Alta",'Mapa de Riesgos'!$AA$58="Mayor"),CONCATENATE("R8C",'Mapa de Riesgos'!$O$58),"")</f>
        <v/>
      </c>
      <c r="AF23" s="51" t="str">
        <f>IF(AND('Mapa de Riesgos'!$Y$59="Alta",'Mapa de Riesgos'!$AA$59="Mayor"),CONCATENATE("R8C",'Mapa de Riesgos'!$O$59),"")</f>
        <v/>
      </c>
      <c r="AG23" s="52" t="str">
        <f>IF(AND('Mapa de Riesgos'!$Y$60="Alta",'Mapa de Riesgos'!$AA$60="Mayor"),CONCATENATE("R8C",'Mapa de Riesgos'!$O$60),"")</f>
        <v/>
      </c>
      <c r="AH23" s="53" t="str">
        <f>IF(AND('Mapa de Riesgos'!$Y$55="Alta",'Mapa de Riesgos'!$AA$55="Catastrófico"),CONCATENATE("R8C",'Mapa de Riesgos'!$O$55),"")</f>
        <v/>
      </c>
      <c r="AI23" s="54" t="str">
        <f>IF(AND('Mapa de Riesgos'!$Y$56="Alta",'Mapa de Riesgos'!$AA$56="Catastrófico"),CONCATENATE("R8C",'Mapa de Riesgos'!$O$56),"")</f>
        <v/>
      </c>
      <c r="AJ23" s="54" t="str">
        <f>IF(AND('Mapa de Riesgos'!$Y$57="Alta",'Mapa de Riesgos'!$AA$57="Catastrófico"),CONCATENATE("R8C",'Mapa de Riesgos'!$O$57),"")</f>
        <v/>
      </c>
      <c r="AK23" s="54" t="str">
        <f>IF(AND('Mapa de Riesgos'!$Y$58="Alta",'Mapa de Riesgos'!$AA$58="Catastrófico"),CONCATENATE("R8C",'Mapa de Riesgos'!$O$58),"")</f>
        <v/>
      </c>
      <c r="AL23" s="54" t="str">
        <f>IF(AND('Mapa de Riesgos'!$Y$59="Alta",'Mapa de Riesgos'!$AA$59="Catastrófico"),CONCATENATE("R8C",'Mapa de Riesgos'!$O$59),"")</f>
        <v/>
      </c>
      <c r="AM23" s="55" t="str">
        <f>IF(AND('Mapa de Riesgos'!$Y$60="Alta",'Mapa de Riesgos'!$AA$60="Catastrófico"),CONCATENATE("R8C",'Mapa de Riesgos'!$O$60),"")</f>
        <v/>
      </c>
      <c r="AN23" s="81"/>
      <c r="AO23" s="559"/>
      <c r="AP23" s="560"/>
      <c r="AQ23" s="560"/>
      <c r="AR23" s="560"/>
      <c r="AS23" s="560"/>
      <c r="AT23" s="56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508"/>
      <c r="C24" s="508"/>
      <c r="D24" s="509"/>
      <c r="E24" s="549"/>
      <c r="F24" s="550"/>
      <c r="G24" s="550"/>
      <c r="H24" s="550"/>
      <c r="I24" s="550"/>
      <c r="J24" s="65" t="str">
        <f>IF(AND('Mapa de Riesgos'!$Y$61="Alta",'Mapa de Riesgos'!$AA$61="Leve"),CONCATENATE("R9C",'Mapa de Riesgos'!$O$61),"")</f>
        <v/>
      </c>
      <c r="K24" s="66" t="str">
        <f>IF(AND('Mapa de Riesgos'!$Y$62="Alta",'Mapa de Riesgos'!$AA$62="Leve"),CONCATENATE("R9C",'Mapa de Riesgos'!$O$62),"")</f>
        <v/>
      </c>
      <c r="L24" s="66" t="str">
        <f>IF(AND('Mapa de Riesgos'!$Y$63="Alta",'Mapa de Riesgos'!$AA$63="Leve"),CONCATENATE("R9C",'Mapa de Riesgos'!$O$63),"")</f>
        <v/>
      </c>
      <c r="M24" s="66" t="str">
        <f>IF(AND('Mapa de Riesgos'!$Y$64="Alta",'Mapa de Riesgos'!$AA$64="Leve"),CONCATENATE("R9C",'Mapa de Riesgos'!$O$64),"")</f>
        <v/>
      </c>
      <c r="N24" s="66" t="str">
        <f>IF(AND('Mapa de Riesgos'!$Y$65="Alta",'Mapa de Riesgos'!$AA$65="Leve"),CONCATENATE("R9C",'Mapa de Riesgos'!$O$65),"")</f>
        <v/>
      </c>
      <c r="O24" s="67" t="str">
        <f>IF(AND('Mapa de Riesgos'!$Y$66="Alta",'Mapa de Riesgos'!$AA$66="Leve"),CONCATENATE("R9C",'Mapa de Riesgos'!$O$66),"")</f>
        <v/>
      </c>
      <c r="P24" s="65" t="str">
        <f>IF(AND('Mapa de Riesgos'!$Y$61="Alta",'Mapa de Riesgos'!$AA$61="Menor"),CONCATENATE("R9C",'Mapa de Riesgos'!$O$61),"")</f>
        <v/>
      </c>
      <c r="Q24" s="66" t="str">
        <f>IF(AND('Mapa de Riesgos'!$Y$62="Alta",'Mapa de Riesgos'!$AA$62="Menor"),CONCATENATE("R9C",'Mapa de Riesgos'!$O$62),"")</f>
        <v/>
      </c>
      <c r="R24" s="66" t="str">
        <f>IF(AND('Mapa de Riesgos'!$Y$63="Alta",'Mapa de Riesgos'!$AA$63="Menor"),CONCATENATE("R9C",'Mapa de Riesgos'!$O$63),"")</f>
        <v/>
      </c>
      <c r="S24" s="66" t="str">
        <f>IF(AND('Mapa de Riesgos'!$Y$64="Alta",'Mapa de Riesgos'!$AA$64="Menor"),CONCATENATE("R9C",'Mapa de Riesgos'!$O$64),"")</f>
        <v/>
      </c>
      <c r="T24" s="66" t="str">
        <f>IF(AND('Mapa de Riesgos'!$Y$65="Alta",'Mapa de Riesgos'!$AA$65="Menor"),CONCATENATE("R9C",'Mapa de Riesgos'!$O$65),"")</f>
        <v/>
      </c>
      <c r="U24" s="67" t="str">
        <f>IF(AND('Mapa de Riesgos'!$Y$66="Alta",'Mapa de Riesgos'!$AA$66="Menor"),CONCATENATE("R9C",'Mapa de Riesgos'!$O$66),"")</f>
        <v/>
      </c>
      <c r="V24" s="50" t="str">
        <f>IF(AND('Mapa de Riesgos'!$Y$61="Alta",'Mapa de Riesgos'!$AA$61="Moderado"),CONCATENATE("R9C",'Mapa de Riesgos'!$O$61),"")</f>
        <v/>
      </c>
      <c r="W24" s="51" t="str">
        <f>IF(AND('Mapa de Riesgos'!$Y$62="Alta",'Mapa de Riesgos'!$AA$62="Moderado"),CONCATENATE("R9C",'Mapa de Riesgos'!$O$62),"")</f>
        <v/>
      </c>
      <c r="X24" s="51" t="str">
        <f>IF(AND('Mapa de Riesgos'!$Y$63="Alta",'Mapa de Riesgos'!$AA$63="Moderado"),CONCATENATE("R9C",'Mapa de Riesgos'!$O$63),"")</f>
        <v/>
      </c>
      <c r="Y24" s="51" t="str">
        <f>IF(AND('Mapa de Riesgos'!$Y$64="Alta",'Mapa de Riesgos'!$AA$64="Moderado"),CONCATENATE("R9C",'Mapa de Riesgos'!$O$64),"")</f>
        <v/>
      </c>
      <c r="Z24" s="51" t="str">
        <f>IF(AND('Mapa de Riesgos'!$Y$65="Alta",'Mapa de Riesgos'!$AA$65="Moderado"),CONCATENATE("R9C",'Mapa de Riesgos'!$O$65),"")</f>
        <v/>
      </c>
      <c r="AA24" s="52" t="str">
        <f>IF(AND('Mapa de Riesgos'!$Y$66="Alta",'Mapa de Riesgos'!$AA$66="Moderado"),CONCATENATE("R9C",'Mapa de Riesgos'!$O$66),"")</f>
        <v/>
      </c>
      <c r="AB24" s="50" t="str">
        <f>IF(AND('Mapa de Riesgos'!$Y$61="Alta",'Mapa de Riesgos'!$AA$61="Mayor"),CONCATENATE("R9C",'Mapa de Riesgos'!$O$61),"")</f>
        <v/>
      </c>
      <c r="AC24" s="51" t="str">
        <f>IF(AND('Mapa de Riesgos'!$Y$62="Alta",'Mapa de Riesgos'!$AA$62="Mayor"),CONCATENATE("R9C",'Mapa de Riesgos'!$O$62),"")</f>
        <v/>
      </c>
      <c r="AD24" s="51" t="str">
        <f>IF(AND('Mapa de Riesgos'!$Y$63="Alta",'Mapa de Riesgos'!$AA$63="Mayor"),CONCATENATE("R9C",'Mapa de Riesgos'!$O$63),"")</f>
        <v/>
      </c>
      <c r="AE24" s="51" t="str">
        <f>IF(AND('Mapa de Riesgos'!$Y$64="Alta",'Mapa de Riesgos'!$AA$64="Mayor"),CONCATENATE("R9C",'Mapa de Riesgos'!$O$64),"")</f>
        <v/>
      </c>
      <c r="AF24" s="51" t="str">
        <f>IF(AND('Mapa de Riesgos'!$Y$65="Alta",'Mapa de Riesgos'!$AA$65="Mayor"),CONCATENATE("R9C",'Mapa de Riesgos'!$O$65),"")</f>
        <v/>
      </c>
      <c r="AG24" s="52" t="str">
        <f>IF(AND('Mapa de Riesgos'!$Y$66="Alta",'Mapa de Riesgos'!$AA$66="Mayor"),CONCATENATE("R9C",'Mapa de Riesgos'!$O$66),"")</f>
        <v/>
      </c>
      <c r="AH24" s="53" t="str">
        <f>IF(AND('Mapa de Riesgos'!$Y$61="Alta",'Mapa de Riesgos'!$AA$61="Catastrófico"),CONCATENATE("R9C",'Mapa de Riesgos'!$O$61),"")</f>
        <v/>
      </c>
      <c r="AI24" s="54" t="str">
        <f>IF(AND('Mapa de Riesgos'!$Y$62="Alta",'Mapa de Riesgos'!$AA$62="Catastrófico"),CONCATENATE("R9C",'Mapa de Riesgos'!$O$62),"")</f>
        <v/>
      </c>
      <c r="AJ24" s="54" t="str">
        <f>IF(AND('Mapa de Riesgos'!$Y$63="Alta",'Mapa de Riesgos'!$AA$63="Catastrófico"),CONCATENATE("R9C",'Mapa de Riesgos'!$O$63),"")</f>
        <v/>
      </c>
      <c r="AK24" s="54" t="str">
        <f>IF(AND('Mapa de Riesgos'!$Y$64="Alta",'Mapa de Riesgos'!$AA$64="Catastrófico"),CONCATENATE("R9C",'Mapa de Riesgos'!$O$64),"")</f>
        <v/>
      </c>
      <c r="AL24" s="54" t="str">
        <f>IF(AND('Mapa de Riesgos'!$Y$65="Alta",'Mapa de Riesgos'!$AA$65="Catastrófico"),CONCATENATE("R9C",'Mapa de Riesgos'!$O$65),"")</f>
        <v/>
      </c>
      <c r="AM24" s="55" t="str">
        <f>IF(AND('Mapa de Riesgos'!$Y$66="Alta",'Mapa de Riesgos'!$AA$66="Catastrófico"),CONCATENATE("R9C",'Mapa de Riesgos'!$O$66),"")</f>
        <v/>
      </c>
      <c r="AN24" s="81"/>
      <c r="AO24" s="559"/>
      <c r="AP24" s="560"/>
      <c r="AQ24" s="560"/>
      <c r="AR24" s="560"/>
      <c r="AS24" s="560"/>
      <c r="AT24" s="56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508"/>
      <c r="C25" s="508"/>
      <c r="D25" s="509"/>
      <c r="E25" s="552"/>
      <c r="F25" s="553"/>
      <c r="G25" s="553"/>
      <c r="H25" s="553"/>
      <c r="I25" s="553"/>
      <c r="J25" s="68" t="str">
        <f>IF(AND('Mapa de Riesgos'!$Y$67="Alta",'Mapa de Riesgos'!$AA$67="Leve"),CONCATENATE("R10C",'Mapa de Riesgos'!$O$67),"")</f>
        <v/>
      </c>
      <c r="K25" s="69" t="str">
        <f>IF(AND('Mapa de Riesgos'!$Y$68="Alta",'Mapa de Riesgos'!$AA$68="Leve"),CONCATENATE("R10C",'Mapa de Riesgos'!$O$68),"")</f>
        <v/>
      </c>
      <c r="L25" s="69" t="str">
        <f>IF(AND('Mapa de Riesgos'!$Y$69="Alta",'Mapa de Riesgos'!$AA$69="Leve"),CONCATENATE("R10C",'Mapa de Riesgos'!$O$69),"")</f>
        <v/>
      </c>
      <c r="M25" s="69" t="str">
        <f>IF(AND('Mapa de Riesgos'!$Y$70="Alta",'Mapa de Riesgos'!$AA$70="Leve"),CONCATENATE("R10C",'Mapa de Riesgos'!$O$70),"")</f>
        <v/>
      </c>
      <c r="N25" s="69" t="str">
        <f>IF(AND('Mapa de Riesgos'!$Y$71="Alta",'Mapa de Riesgos'!$AA$71="Leve"),CONCATENATE("R10C",'Mapa de Riesgos'!$O$71),"")</f>
        <v/>
      </c>
      <c r="O25" s="70" t="str">
        <f>IF(AND('Mapa de Riesgos'!$Y$72="Alta",'Mapa de Riesgos'!$AA$72="Leve"),CONCATENATE("R10C",'Mapa de Riesgos'!$O$72),"")</f>
        <v/>
      </c>
      <c r="P25" s="68" t="str">
        <f>IF(AND('Mapa de Riesgos'!$Y$67="Alta",'Mapa de Riesgos'!$AA$67="Menor"),CONCATENATE("R10C",'Mapa de Riesgos'!$O$67),"")</f>
        <v/>
      </c>
      <c r="Q25" s="69" t="str">
        <f>IF(AND('Mapa de Riesgos'!$Y$68="Alta",'Mapa de Riesgos'!$AA$68="Menor"),CONCATENATE("R10C",'Mapa de Riesgos'!$O$68),"")</f>
        <v/>
      </c>
      <c r="R25" s="69" t="str">
        <f>IF(AND('Mapa de Riesgos'!$Y$69="Alta",'Mapa de Riesgos'!$AA$69="Menor"),CONCATENATE("R10C",'Mapa de Riesgos'!$O$69),"")</f>
        <v/>
      </c>
      <c r="S25" s="69" t="str">
        <f>IF(AND('Mapa de Riesgos'!$Y$70="Alta",'Mapa de Riesgos'!$AA$70="Menor"),CONCATENATE("R10C",'Mapa de Riesgos'!$O$70),"")</f>
        <v/>
      </c>
      <c r="T25" s="69" t="str">
        <f>IF(AND('Mapa de Riesgos'!$Y$71="Alta",'Mapa de Riesgos'!$AA$71="Menor"),CONCATENATE("R10C",'Mapa de Riesgos'!$O$71),"")</f>
        <v/>
      </c>
      <c r="U25" s="70" t="str">
        <f>IF(AND('Mapa de Riesgos'!$Y$72="Alta",'Mapa de Riesgos'!$AA$72="Menor"),CONCATENATE("R10C",'Mapa de Riesgos'!$O$72),"")</f>
        <v/>
      </c>
      <c r="V25" s="56" t="str">
        <f>IF(AND('Mapa de Riesgos'!$Y$67="Alta",'Mapa de Riesgos'!$AA$67="Moderado"),CONCATENATE("R10C",'Mapa de Riesgos'!$O$67),"")</f>
        <v/>
      </c>
      <c r="W25" s="57" t="str">
        <f>IF(AND('Mapa de Riesgos'!$Y$68="Alta",'Mapa de Riesgos'!$AA$68="Moderado"),CONCATENATE("R10C",'Mapa de Riesgos'!$O$68),"")</f>
        <v/>
      </c>
      <c r="X25" s="57" t="str">
        <f>IF(AND('Mapa de Riesgos'!$Y$69="Alta",'Mapa de Riesgos'!$AA$69="Moderado"),CONCATENATE("R10C",'Mapa de Riesgos'!$O$69),"")</f>
        <v/>
      </c>
      <c r="Y25" s="57" t="str">
        <f>IF(AND('Mapa de Riesgos'!$Y$70="Alta",'Mapa de Riesgos'!$AA$70="Moderado"),CONCATENATE("R10C",'Mapa de Riesgos'!$O$70),"")</f>
        <v/>
      </c>
      <c r="Z25" s="57" t="str">
        <f>IF(AND('Mapa de Riesgos'!$Y$71="Alta",'Mapa de Riesgos'!$AA$71="Moderado"),CONCATENATE("R10C",'Mapa de Riesgos'!$O$71),"")</f>
        <v/>
      </c>
      <c r="AA25" s="58" t="str">
        <f>IF(AND('Mapa de Riesgos'!$Y$72="Alta",'Mapa de Riesgos'!$AA$72="Moderado"),CONCATENATE("R10C",'Mapa de Riesgos'!$O$72),"")</f>
        <v/>
      </c>
      <c r="AB25" s="56" t="str">
        <f>IF(AND('Mapa de Riesgos'!$Y$67="Alta",'Mapa de Riesgos'!$AA$67="Mayor"),CONCATENATE("R10C",'Mapa de Riesgos'!$O$67),"")</f>
        <v/>
      </c>
      <c r="AC25" s="57" t="str">
        <f>IF(AND('Mapa de Riesgos'!$Y$68="Alta",'Mapa de Riesgos'!$AA$68="Mayor"),CONCATENATE("R10C",'Mapa de Riesgos'!$O$68),"")</f>
        <v/>
      </c>
      <c r="AD25" s="57" t="str">
        <f>IF(AND('Mapa de Riesgos'!$Y$69="Alta",'Mapa de Riesgos'!$AA$69="Mayor"),CONCATENATE("R10C",'Mapa de Riesgos'!$O$69),"")</f>
        <v/>
      </c>
      <c r="AE25" s="57" t="str">
        <f>IF(AND('Mapa de Riesgos'!$Y$70="Alta",'Mapa de Riesgos'!$AA$70="Mayor"),CONCATENATE("R10C",'Mapa de Riesgos'!$O$70),"")</f>
        <v/>
      </c>
      <c r="AF25" s="57" t="str">
        <f>IF(AND('Mapa de Riesgos'!$Y$71="Alta",'Mapa de Riesgos'!$AA$71="Mayor"),CONCATENATE("R10C",'Mapa de Riesgos'!$O$71),"")</f>
        <v/>
      </c>
      <c r="AG25" s="58" t="str">
        <f>IF(AND('Mapa de Riesgos'!$Y$72="Alta",'Mapa de Riesgos'!$AA$72="Mayor"),CONCATENATE("R10C",'Mapa de Riesgos'!$O$72),"")</f>
        <v/>
      </c>
      <c r="AH25" s="59" t="str">
        <f>IF(AND('Mapa de Riesgos'!$Y$67="Alta",'Mapa de Riesgos'!$AA$67="Catastrófico"),CONCATENATE("R10C",'Mapa de Riesgos'!$O$67),"")</f>
        <v/>
      </c>
      <c r="AI25" s="60" t="str">
        <f>IF(AND('Mapa de Riesgos'!$Y$68="Alta",'Mapa de Riesgos'!$AA$68="Catastrófico"),CONCATENATE("R10C",'Mapa de Riesgos'!$O$68),"")</f>
        <v/>
      </c>
      <c r="AJ25" s="60" t="str">
        <f>IF(AND('Mapa de Riesgos'!$Y$69="Alta",'Mapa de Riesgos'!$AA$69="Catastrófico"),CONCATENATE("R10C",'Mapa de Riesgos'!$O$69),"")</f>
        <v/>
      </c>
      <c r="AK25" s="60" t="str">
        <f>IF(AND('Mapa de Riesgos'!$Y$70="Alta",'Mapa de Riesgos'!$AA$70="Catastrófico"),CONCATENATE("R10C",'Mapa de Riesgos'!$O$70),"")</f>
        <v/>
      </c>
      <c r="AL25" s="60" t="str">
        <f>IF(AND('Mapa de Riesgos'!$Y$71="Alta",'Mapa de Riesgos'!$AA$71="Catastrófico"),CONCATENATE("R10C",'Mapa de Riesgos'!$O$71),"")</f>
        <v/>
      </c>
      <c r="AM25" s="61" t="str">
        <f>IF(AND('Mapa de Riesgos'!$Y$72="Alta",'Mapa de Riesgos'!$AA$72="Catastrófico"),CONCATENATE("R10C",'Mapa de Riesgos'!$O$72),"")</f>
        <v/>
      </c>
      <c r="AN25" s="81"/>
      <c r="AO25" s="562"/>
      <c r="AP25" s="563"/>
      <c r="AQ25" s="563"/>
      <c r="AR25" s="563"/>
      <c r="AS25" s="563"/>
      <c r="AT25" s="564"/>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508"/>
      <c r="C26" s="508"/>
      <c r="D26" s="509"/>
      <c r="E26" s="546" t="s">
        <v>171</v>
      </c>
      <c r="F26" s="547"/>
      <c r="G26" s="547"/>
      <c r="H26" s="547"/>
      <c r="I26" s="548"/>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Riesgos'!$Y$16="Media",'Mapa de Riesgos'!$AA$16="Leve"),CONCATENATE("R1C",'Mapa de Riesgos'!$O$16),"")</f>
        <v/>
      </c>
      <c r="N26" s="63" t="str">
        <f>IF(AND('Mapa de Riesgos'!$Y$17="Media",'Mapa de Riesgos'!$AA$17="Leve"),CONCATENATE("R1C",'Mapa de Riesgos'!$O$17),"")</f>
        <v/>
      </c>
      <c r="O26" s="64" t="str">
        <f>IF(AND('Mapa de Riesgos'!$Y$18="Media",'Mapa de Riesgos'!$AA$18="Leve"),CONCATENATE("R1C",'Mapa de Riesgos'!$O$18),"")</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Riesgos'!$Y$16="Media",'Mapa de Riesgos'!$AA$16="Menor"),CONCATENATE("R1C",'Mapa de Riesgos'!$O$16),"")</f>
        <v/>
      </c>
      <c r="T26" s="63" t="str">
        <f>IF(AND('Mapa de Riesgos'!$Y$17="Media",'Mapa de Riesgos'!$AA$17="Menor"),CONCATENATE("R1C",'Mapa de Riesgos'!$O$17),"")</f>
        <v/>
      </c>
      <c r="U26" s="64" t="str">
        <f>IF(AND('Mapa de Riesgos'!$Y$18="Media",'Mapa de Riesgos'!$AA$18="Menor"),CONCATENATE("R1C",'Mapa de Riesgos'!$O$18),"")</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Riesgos'!$Y$16="Media",'Mapa de Riesgos'!$AA$16="Moderado"),CONCATENATE("R1C",'Mapa de Riesgos'!$O$16),"")</f>
        <v/>
      </c>
      <c r="Z26" s="63" t="str">
        <f>IF(AND('Mapa de Riesgos'!$Y$17="Media",'Mapa de Riesgos'!$AA$17="Moderado"),CONCATENATE("R1C",'Mapa de Riesgos'!$O$17),"")</f>
        <v/>
      </c>
      <c r="AA26" s="64" t="str">
        <f>IF(AND('Mapa de Riesgos'!$Y$18="Media",'Mapa de Riesgos'!$AA$18="Moderado"),CONCATENATE("R1C",'Mapa de Riesgos'!$O$18),"")</f>
        <v/>
      </c>
      <c r="AB26" s="44" t="str">
        <f>IF(AND('Mapa de Riesgos'!$Y$12="Media",'Mapa de Riesgos'!$AA$12="Mayor"),CONCATENATE("R1C",'Mapa de Riesgos'!$O$12),"")</f>
        <v/>
      </c>
      <c r="AC26" s="45" t="str">
        <f>IF(AND('Mapa de Riesgos'!$Y$13="Media",'Mapa de Riesgos'!$AA$13="Mayor"),CONCATENATE("R1C",'Mapa de Riesgos'!$O$13),"")</f>
        <v/>
      </c>
      <c r="AD26" s="45" t="str">
        <f>IF(AND('Mapa de Riesgos'!$Y$14="Media",'Mapa de Riesgos'!$AA$14="Mayor"),CONCATENATE("R1C",'Mapa de Riesgos'!$O$14),"")</f>
        <v/>
      </c>
      <c r="AE26" s="45" t="str">
        <f>IF(AND('Mapa de Riesgos'!$Y$16="Media",'Mapa de Riesgos'!$AA$16="Mayor"),CONCATENATE("R1C",'Mapa de Riesgos'!$O$16),"")</f>
        <v/>
      </c>
      <c r="AF26" s="45" t="str">
        <f>IF(AND('Mapa de Riesgos'!$Y$17="Media",'Mapa de Riesgos'!$AA$17="Mayor"),CONCATENATE("R1C",'Mapa de Riesgos'!$O$17),"")</f>
        <v/>
      </c>
      <c r="AG26" s="46" t="str">
        <f>IF(AND('Mapa de Riesgos'!$Y$18="Media",'Mapa de Riesgos'!$AA$18="Mayor"),CONCATENATE("R1C",'Mapa de Riesgos'!$O$18),"")</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Riesgos'!$Y$16="Media",'Mapa de Riesgos'!$AA$16="Catastrófico"),CONCATENATE("R1C",'Mapa de Riesgos'!$O$16),"")</f>
        <v/>
      </c>
      <c r="AL26" s="48" t="str">
        <f>IF(AND('Mapa de Riesgos'!$Y$17="Media",'Mapa de Riesgos'!$AA$17="Catastrófico"),CONCATENATE("R1C",'Mapa de Riesgos'!$O$17),"")</f>
        <v/>
      </c>
      <c r="AM26" s="49" t="str">
        <f>IF(AND('Mapa de Riesgos'!$Y$18="Media",'Mapa de Riesgos'!$AA$18="Catastrófico"),CONCATENATE("R1C",'Mapa de Riesgos'!$O$18),"")</f>
        <v/>
      </c>
      <c r="AN26" s="81"/>
      <c r="AO26" s="586" t="s">
        <v>172</v>
      </c>
      <c r="AP26" s="587"/>
      <c r="AQ26" s="587"/>
      <c r="AR26" s="587"/>
      <c r="AS26" s="587"/>
      <c r="AT26" s="588"/>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508"/>
      <c r="C27" s="508"/>
      <c r="D27" s="509"/>
      <c r="E27" s="565"/>
      <c r="F27" s="550"/>
      <c r="G27" s="550"/>
      <c r="H27" s="550"/>
      <c r="I27" s="551"/>
      <c r="J27" s="65" t="str">
        <f>IF(AND('Mapa de Riesgos'!$Y$19="Media",'Mapa de Riesgos'!$AA$19="Leve"),CONCATENATE("R2C",'Mapa de Riesgos'!$O$19),"")</f>
        <v/>
      </c>
      <c r="K27" s="66" t="str">
        <f>IF(AND('Mapa de Riesgos'!$Y$20="Media",'Mapa de Riesgos'!$AA$20="Leve"),CONCATENATE("R2C",'Mapa de Riesgos'!$O$20),"")</f>
        <v/>
      </c>
      <c r="L27" s="66" t="str">
        <f>IF(AND('Mapa de Riesgos'!$Y$21="Media",'Mapa de Riesgos'!$AA$21="Leve"),CONCATENATE("R2C",'Mapa de Riesgos'!$O$21),"")</f>
        <v/>
      </c>
      <c r="M27" s="66" t="str">
        <f>IF(AND('Mapa de Riesgos'!$Y$22="Media",'Mapa de Riesgos'!$AA$22="Leve"),CONCATENATE("R2C",'Mapa de Riesgos'!$O$22),"")</f>
        <v/>
      </c>
      <c r="N27" s="66" t="str">
        <f>IF(AND('Mapa de Riesgos'!$Y$23="Media",'Mapa de Riesgos'!$AA$23="Leve"),CONCATENATE("R2C",'Mapa de Riesgos'!$O$23),"")</f>
        <v/>
      </c>
      <c r="O27" s="67" t="str">
        <f>IF(AND('Mapa de Riesgos'!$Y$24="Media",'Mapa de Riesgos'!$AA$24="Leve"),CONCATENATE("R2C",'Mapa de Riesgos'!$O$24),"")</f>
        <v/>
      </c>
      <c r="P27" s="65" t="str">
        <f>IF(AND('Mapa de Riesgos'!$Y$19="Media",'Mapa de Riesgos'!$AA$19="Menor"),CONCATENATE("R2C",'Mapa de Riesgos'!$O$19),"")</f>
        <v/>
      </c>
      <c r="Q27" s="66" t="str">
        <f>IF(AND('Mapa de Riesgos'!$Y$20="Media",'Mapa de Riesgos'!$AA$20="Menor"),CONCATENATE("R2C",'Mapa de Riesgos'!$O$20),"")</f>
        <v/>
      </c>
      <c r="R27" s="66" t="str">
        <f>IF(AND('Mapa de Riesgos'!$Y$21="Media",'Mapa de Riesgos'!$AA$21="Menor"),CONCATENATE("R2C",'Mapa de Riesgos'!$O$21),"")</f>
        <v/>
      </c>
      <c r="S27" s="66" t="str">
        <f>IF(AND('Mapa de Riesgos'!$Y$22="Media",'Mapa de Riesgos'!$AA$22="Menor"),CONCATENATE("R2C",'Mapa de Riesgos'!$O$22),"")</f>
        <v/>
      </c>
      <c r="T27" s="66" t="str">
        <f>IF(AND('Mapa de Riesgos'!$Y$23="Media",'Mapa de Riesgos'!$AA$23="Menor"),CONCATENATE("R2C",'Mapa de Riesgos'!$O$23),"")</f>
        <v/>
      </c>
      <c r="U27" s="67" t="str">
        <f>IF(AND('Mapa de Riesgos'!$Y$24="Media",'Mapa de Riesgos'!$AA$24="Menor"),CONCATENATE("R2C",'Mapa de Riesgos'!$O$24),"")</f>
        <v/>
      </c>
      <c r="V27" s="65" t="str">
        <f>IF(AND('Mapa de Riesgos'!$Y$19="Media",'Mapa de Riesgos'!$AA$19="Moderado"),CONCATENATE("R2C",'Mapa de Riesgos'!$O$19),"")</f>
        <v/>
      </c>
      <c r="W27" s="66" t="str">
        <f>IF(AND('Mapa de Riesgos'!$Y$20="Media",'Mapa de Riesgos'!$AA$20="Moderado"),CONCATENATE("R2C",'Mapa de Riesgos'!$O$20),"")</f>
        <v/>
      </c>
      <c r="X27" s="66" t="str">
        <f>IF(AND('Mapa de Riesgos'!$Y$21="Media",'Mapa de Riesgos'!$AA$21="Moderado"),CONCATENATE("R2C",'Mapa de Riesgos'!$O$21),"")</f>
        <v/>
      </c>
      <c r="Y27" s="66" t="str">
        <f>IF(AND('Mapa de Riesgos'!$Y$22="Media",'Mapa de Riesgos'!$AA$22="Moderado"),CONCATENATE("R2C",'Mapa de Riesgos'!$O$22),"")</f>
        <v/>
      </c>
      <c r="Z27" s="66" t="str">
        <f>IF(AND('Mapa de Riesgos'!$Y$23="Media",'Mapa de Riesgos'!$AA$23="Moderado"),CONCATENATE("R2C",'Mapa de Riesgos'!$O$23),"")</f>
        <v/>
      </c>
      <c r="AA27" s="67" t="str">
        <f>IF(AND('Mapa de Riesgos'!$Y$24="Media",'Mapa de Riesgos'!$AA$24="Moderado"),CONCATENATE("R2C",'Mapa de Riesgos'!$O$24),"")</f>
        <v/>
      </c>
      <c r="AB27" s="50" t="str">
        <f>IF(AND('Mapa de Riesgos'!$Y$19="Media",'Mapa de Riesgos'!$AA$19="Mayor"),CONCATENATE("R2C",'Mapa de Riesgos'!$O$19),"")</f>
        <v/>
      </c>
      <c r="AC27" s="51" t="str">
        <f>IF(AND('Mapa de Riesgos'!$Y$20="Media",'Mapa de Riesgos'!$AA$20="Mayor"),CONCATENATE("R2C",'Mapa de Riesgos'!$O$20),"")</f>
        <v/>
      </c>
      <c r="AD27" s="51" t="str">
        <f>IF(AND('Mapa de Riesgos'!$Y$21="Media",'Mapa de Riesgos'!$AA$21="Mayor"),CONCATENATE("R2C",'Mapa de Riesgos'!$O$21),"")</f>
        <v/>
      </c>
      <c r="AE27" s="51" t="str">
        <f>IF(AND('Mapa de Riesgos'!$Y$22="Media",'Mapa de Riesgos'!$AA$22="Mayor"),CONCATENATE("R2C",'Mapa de Riesgos'!$O$22),"")</f>
        <v/>
      </c>
      <c r="AF27" s="51" t="str">
        <f>IF(AND('Mapa de Riesgos'!$Y$23="Media",'Mapa de Riesgos'!$AA$23="Mayor"),CONCATENATE("R2C",'Mapa de Riesgos'!$O$23),"")</f>
        <v/>
      </c>
      <c r="AG27" s="52" t="str">
        <f>IF(AND('Mapa de Riesgos'!$Y$24="Media",'Mapa de Riesgos'!$AA$24="Mayor"),CONCATENATE("R2C",'Mapa de Riesgos'!$O$24),"")</f>
        <v/>
      </c>
      <c r="AH27" s="53" t="str">
        <f>IF(AND('Mapa de Riesgos'!$Y$19="Media",'Mapa de Riesgos'!$AA$19="Catastrófico"),CONCATENATE("R2C",'Mapa de Riesgos'!$O$19),"")</f>
        <v/>
      </c>
      <c r="AI27" s="54" t="str">
        <f>IF(AND('Mapa de Riesgos'!$Y$20="Media",'Mapa de Riesgos'!$AA$20="Catastrófico"),CONCATENATE("R2C",'Mapa de Riesgos'!$O$20),"")</f>
        <v/>
      </c>
      <c r="AJ27" s="54" t="str">
        <f>IF(AND('Mapa de Riesgos'!$Y$21="Media",'Mapa de Riesgos'!$AA$21="Catastrófico"),CONCATENATE("R2C",'Mapa de Riesgos'!$O$21),"")</f>
        <v/>
      </c>
      <c r="AK27" s="54" t="str">
        <f>IF(AND('Mapa de Riesgos'!$Y$22="Media",'Mapa de Riesgos'!$AA$22="Catastrófico"),CONCATENATE("R2C",'Mapa de Riesgos'!$O$22),"")</f>
        <v/>
      </c>
      <c r="AL27" s="54" t="str">
        <f>IF(AND('Mapa de Riesgos'!$Y$23="Media",'Mapa de Riesgos'!$AA$23="Catastrófico"),CONCATENATE("R2C",'Mapa de Riesgos'!$O$23),"")</f>
        <v/>
      </c>
      <c r="AM27" s="55" t="str">
        <f>IF(AND('Mapa de Riesgos'!$Y$24="Media",'Mapa de Riesgos'!$AA$24="Catastrófico"),CONCATENATE("R2C",'Mapa de Riesgos'!$O$24),"")</f>
        <v/>
      </c>
      <c r="AN27" s="81"/>
      <c r="AO27" s="589"/>
      <c r="AP27" s="590"/>
      <c r="AQ27" s="590"/>
      <c r="AR27" s="590"/>
      <c r="AS27" s="590"/>
      <c r="AT27" s="59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508"/>
      <c r="C28" s="508"/>
      <c r="D28" s="509"/>
      <c r="E28" s="549"/>
      <c r="F28" s="550"/>
      <c r="G28" s="550"/>
      <c r="H28" s="550"/>
      <c r="I28" s="551"/>
      <c r="J28" s="65" t="str">
        <f>IF(AND('Mapa de Riesgos'!$Y$25="Media",'Mapa de Riesgos'!$AA$25="Leve"),CONCATENATE("R3C",'Mapa de Riesgos'!$O$25),"")</f>
        <v/>
      </c>
      <c r="K28" s="66" t="str">
        <f>IF(AND('Mapa de Riesgos'!$Y$26="Media",'Mapa de Riesgos'!$AA$26="Leve"),CONCATENATE("R3C",'Mapa de Riesgos'!$O$26),"")</f>
        <v/>
      </c>
      <c r="L28" s="66" t="str">
        <f>IF(AND('Mapa de Riesgos'!$Y$27="Media",'Mapa de Riesgos'!$AA$27="Leve"),CONCATENATE("R3C",'Mapa de Riesgos'!$O$27),"")</f>
        <v/>
      </c>
      <c r="M28" s="66" t="str">
        <f>IF(AND('Mapa de Riesgos'!$Y$28="Media",'Mapa de Riesgos'!$AA$28="Leve"),CONCATENATE("R3C",'Mapa de Riesgos'!$O$28),"")</f>
        <v/>
      </c>
      <c r="N28" s="66" t="str">
        <f>IF(AND('Mapa de Riesgos'!$Y$29="Media",'Mapa de Riesgos'!$AA$29="Leve"),CONCATENATE("R3C",'Mapa de Riesgos'!$O$29),"")</f>
        <v/>
      </c>
      <c r="O28" s="67" t="str">
        <f>IF(AND('Mapa de Riesgos'!$Y$30="Media",'Mapa de Riesgos'!$AA$30="Leve"),CONCATENATE("R3C",'Mapa de Riesgos'!$O$30),"")</f>
        <v/>
      </c>
      <c r="P28" s="65" t="str">
        <f>IF(AND('Mapa de Riesgos'!$Y$25="Media",'Mapa de Riesgos'!$AA$25="Menor"),CONCATENATE("R3C",'Mapa de Riesgos'!$O$25),"")</f>
        <v/>
      </c>
      <c r="Q28" s="66" t="str">
        <f>IF(AND('Mapa de Riesgos'!$Y$26="Media",'Mapa de Riesgos'!$AA$26="Menor"),CONCATENATE("R3C",'Mapa de Riesgos'!$O$26),"")</f>
        <v/>
      </c>
      <c r="R28" s="66" t="str">
        <f>IF(AND('Mapa de Riesgos'!$Y$27="Media",'Mapa de Riesgos'!$AA$27="Menor"),CONCATENATE("R3C",'Mapa de Riesgos'!$O$27),"")</f>
        <v/>
      </c>
      <c r="S28" s="66" t="str">
        <f>IF(AND('Mapa de Riesgos'!$Y$28="Media",'Mapa de Riesgos'!$AA$28="Menor"),CONCATENATE("R3C",'Mapa de Riesgos'!$O$28),"")</f>
        <v/>
      </c>
      <c r="T28" s="66" t="str">
        <f>IF(AND('Mapa de Riesgos'!$Y$29="Media",'Mapa de Riesgos'!$AA$29="Menor"),CONCATENATE("R3C",'Mapa de Riesgos'!$O$29),"")</f>
        <v/>
      </c>
      <c r="U28" s="67" t="str">
        <f>IF(AND('Mapa de Riesgos'!$Y$30="Media",'Mapa de Riesgos'!$AA$30="Menor"),CONCATENATE("R3C",'Mapa de Riesgos'!$O$30),"")</f>
        <v/>
      </c>
      <c r="V28" s="65" t="str">
        <f>IF(AND('Mapa de Riesgos'!$Y$25="Media",'Mapa de Riesgos'!$AA$25="Moderado"),CONCATENATE("R3C",'Mapa de Riesgos'!$O$25),"")</f>
        <v/>
      </c>
      <c r="W28" s="66" t="str">
        <f>IF(AND('Mapa de Riesgos'!$Y$26="Media",'Mapa de Riesgos'!$AA$26="Moderado"),CONCATENATE("R3C",'Mapa de Riesgos'!$O$26),"")</f>
        <v/>
      </c>
      <c r="X28" s="66" t="str">
        <f>IF(AND('Mapa de Riesgos'!$Y$27="Media",'Mapa de Riesgos'!$AA$27="Moderado"),CONCATENATE("R3C",'Mapa de Riesgos'!$O$27),"")</f>
        <v/>
      </c>
      <c r="Y28" s="66" t="str">
        <f>IF(AND('Mapa de Riesgos'!$Y$28="Media",'Mapa de Riesgos'!$AA$28="Moderado"),CONCATENATE("R3C",'Mapa de Riesgos'!$O$28),"")</f>
        <v/>
      </c>
      <c r="Z28" s="66" t="str">
        <f>IF(AND('Mapa de Riesgos'!$Y$29="Media",'Mapa de Riesgos'!$AA$29="Moderado"),CONCATENATE("R3C",'Mapa de Riesgos'!$O$29),"")</f>
        <v/>
      </c>
      <c r="AA28" s="67" t="str">
        <f>IF(AND('Mapa de Riesgos'!$Y$30="Media",'Mapa de Riesgos'!$AA$30="Moderado"),CONCATENATE("R3C",'Mapa de Riesgos'!$O$30),"")</f>
        <v/>
      </c>
      <c r="AB28" s="50" t="str">
        <f>IF(AND('Mapa de Riesgos'!$Y$25="Media",'Mapa de Riesgos'!$AA$25="Mayor"),CONCATENATE("R3C",'Mapa de Riesgos'!$O$25),"")</f>
        <v/>
      </c>
      <c r="AC28" s="51" t="str">
        <f>IF(AND('Mapa de Riesgos'!$Y$26="Media",'Mapa de Riesgos'!$AA$26="Mayor"),CONCATENATE("R3C",'Mapa de Riesgos'!$O$26),"")</f>
        <v/>
      </c>
      <c r="AD28" s="51" t="str">
        <f>IF(AND('Mapa de Riesgos'!$Y$27="Media",'Mapa de Riesgos'!$AA$27="Mayor"),CONCATENATE("R3C",'Mapa de Riesgos'!$O$27),"")</f>
        <v/>
      </c>
      <c r="AE28" s="51" t="str">
        <f>IF(AND('Mapa de Riesgos'!$Y$28="Media",'Mapa de Riesgos'!$AA$28="Mayor"),CONCATENATE("R3C",'Mapa de Riesgos'!$O$28),"")</f>
        <v/>
      </c>
      <c r="AF28" s="51" t="str">
        <f>IF(AND('Mapa de Riesgos'!$Y$29="Media",'Mapa de Riesgos'!$AA$29="Mayor"),CONCATENATE("R3C",'Mapa de Riesgos'!$O$29),"")</f>
        <v/>
      </c>
      <c r="AG28" s="52" t="str">
        <f>IF(AND('Mapa de Riesgos'!$Y$30="Media",'Mapa de Riesgos'!$AA$30="Mayor"),CONCATENATE("R3C",'Mapa de Riesgos'!$O$30),"")</f>
        <v/>
      </c>
      <c r="AH28" s="53" t="str">
        <f>IF(AND('Mapa de Riesgos'!$Y$25="Media",'Mapa de Riesgos'!$AA$25="Catastrófico"),CONCATENATE("R3C",'Mapa de Riesgos'!$O$25),"")</f>
        <v/>
      </c>
      <c r="AI28" s="54" t="str">
        <f>IF(AND('Mapa de Riesgos'!$Y$26="Media",'Mapa de Riesgos'!$AA$26="Catastrófico"),CONCATENATE("R3C",'Mapa de Riesgos'!$O$26),"")</f>
        <v/>
      </c>
      <c r="AJ28" s="54" t="str">
        <f>IF(AND('Mapa de Riesgos'!$Y$27="Media",'Mapa de Riesgos'!$AA$27="Catastrófico"),CONCATENATE("R3C",'Mapa de Riesgos'!$O$27),"")</f>
        <v/>
      </c>
      <c r="AK28" s="54" t="str">
        <f>IF(AND('Mapa de Riesgos'!$Y$28="Media",'Mapa de Riesgos'!$AA$28="Catastrófico"),CONCATENATE("R3C",'Mapa de Riesgos'!$O$28),"")</f>
        <v/>
      </c>
      <c r="AL28" s="54" t="str">
        <f>IF(AND('Mapa de Riesgos'!$Y$29="Media",'Mapa de Riesgos'!$AA$29="Catastrófico"),CONCATENATE("R3C",'Mapa de Riesgos'!$O$29),"")</f>
        <v/>
      </c>
      <c r="AM28" s="55" t="str">
        <f>IF(AND('Mapa de Riesgos'!$Y$30="Media",'Mapa de Riesgos'!$AA$30="Catastrófico"),CONCATENATE("R3C",'Mapa de Riesgos'!$O$30),"")</f>
        <v/>
      </c>
      <c r="AN28" s="81"/>
      <c r="AO28" s="589"/>
      <c r="AP28" s="590"/>
      <c r="AQ28" s="590"/>
      <c r="AR28" s="590"/>
      <c r="AS28" s="590"/>
      <c r="AT28" s="59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508"/>
      <c r="C29" s="508"/>
      <c r="D29" s="509"/>
      <c r="E29" s="549"/>
      <c r="F29" s="550"/>
      <c r="G29" s="550"/>
      <c r="H29" s="550"/>
      <c r="I29" s="551"/>
      <c r="J29" s="65" t="str">
        <f>IF(AND('Mapa de Riesgos'!$Y$31="Media",'Mapa de Riesgos'!$AA$31="Leve"),CONCATENATE("R4C",'Mapa de Riesgos'!$O$31),"")</f>
        <v/>
      </c>
      <c r="K29" s="66" t="str">
        <f>IF(AND('Mapa de Riesgos'!$Y$32="Media",'Mapa de Riesgos'!$AA$32="Leve"),CONCATENATE("R4C",'Mapa de Riesgos'!$O$32),"")</f>
        <v/>
      </c>
      <c r="L29" s="66" t="str">
        <f>IF(AND('Mapa de Riesgos'!$Y$33="Media",'Mapa de Riesgos'!$AA$33="Leve"),CONCATENATE("R4C",'Mapa de Riesgos'!$O$33),"")</f>
        <v/>
      </c>
      <c r="M29" s="66" t="str">
        <f>IF(AND('Mapa de Riesgos'!$Y$34="Media",'Mapa de Riesgos'!$AA$34="Leve"),CONCATENATE("R4C",'Mapa de Riesgos'!$O$34),"")</f>
        <v/>
      </c>
      <c r="N29" s="66" t="str">
        <f>IF(AND('Mapa de Riesgos'!$Y$35="Media",'Mapa de Riesgos'!$AA$35="Leve"),CONCATENATE("R4C",'Mapa de Riesgos'!$O$35),"")</f>
        <v/>
      </c>
      <c r="O29" s="67" t="str">
        <f>IF(AND('Mapa de Riesgos'!$Y$36="Media",'Mapa de Riesgos'!$AA$36="Leve"),CONCATENATE("R4C",'Mapa de Riesgos'!$O$36),"")</f>
        <v/>
      </c>
      <c r="P29" s="65" t="str">
        <f>IF(AND('Mapa de Riesgos'!$Y$31="Media",'Mapa de Riesgos'!$AA$31="Menor"),CONCATENATE("R4C",'Mapa de Riesgos'!$O$31),"")</f>
        <v/>
      </c>
      <c r="Q29" s="66" t="str">
        <f>IF(AND('Mapa de Riesgos'!$Y$32="Media",'Mapa de Riesgos'!$AA$32="Menor"),CONCATENATE("R4C",'Mapa de Riesgos'!$O$32),"")</f>
        <v/>
      </c>
      <c r="R29" s="66" t="str">
        <f>IF(AND('Mapa de Riesgos'!$Y$33="Media",'Mapa de Riesgos'!$AA$33="Menor"),CONCATENATE("R4C",'Mapa de Riesgos'!$O$33),"")</f>
        <v/>
      </c>
      <c r="S29" s="66" t="str">
        <f>IF(AND('Mapa de Riesgos'!$Y$34="Media",'Mapa de Riesgos'!$AA$34="Menor"),CONCATENATE("R4C",'Mapa de Riesgos'!$O$34),"")</f>
        <v/>
      </c>
      <c r="T29" s="66" t="str">
        <f>IF(AND('Mapa de Riesgos'!$Y$35="Media",'Mapa de Riesgos'!$AA$35="Menor"),CONCATENATE("R4C",'Mapa de Riesgos'!$O$35),"")</f>
        <v/>
      </c>
      <c r="U29" s="67" t="str">
        <f>IF(AND('Mapa de Riesgos'!$Y$36="Media",'Mapa de Riesgos'!$AA$36="Menor"),CONCATENATE("R4C",'Mapa de Riesgos'!$O$36),"")</f>
        <v/>
      </c>
      <c r="V29" s="65" t="str">
        <f>IF(AND('Mapa de Riesgos'!$Y$31="Media",'Mapa de Riesgos'!$AA$31="Moderado"),CONCATENATE("R4C",'Mapa de Riesgos'!$O$31),"")</f>
        <v/>
      </c>
      <c r="W29" s="66" t="str">
        <f>IF(AND('Mapa de Riesgos'!$Y$32="Media",'Mapa de Riesgos'!$AA$32="Moderado"),CONCATENATE("R4C",'Mapa de Riesgos'!$O$32),"")</f>
        <v/>
      </c>
      <c r="X29" s="66" t="str">
        <f>IF(AND('Mapa de Riesgos'!$Y$33="Media",'Mapa de Riesgos'!$AA$33="Moderado"),CONCATENATE("R4C",'Mapa de Riesgos'!$O$33),"")</f>
        <v/>
      </c>
      <c r="Y29" s="66" t="str">
        <f>IF(AND('Mapa de Riesgos'!$Y$34="Media",'Mapa de Riesgos'!$AA$34="Moderado"),CONCATENATE("R4C",'Mapa de Riesgos'!$O$34),"")</f>
        <v/>
      </c>
      <c r="Z29" s="66" t="str">
        <f>IF(AND('Mapa de Riesgos'!$Y$35="Media",'Mapa de Riesgos'!$AA$35="Moderado"),CONCATENATE("R4C",'Mapa de Riesgos'!$O$35),"")</f>
        <v/>
      </c>
      <c r="AA29" s="67" t="str">
        <f>IF(AND('Mapa de Riesgos'!$Y$36="Media",'Mapa de Riesgos'!$AA$36="Moderado"),CONCATENATE("R4C",'Mapa de Riesgos'!$O$36),"")</f>
        <v/>
      </c>
      <c r="AB29" s="50" t="str">
        <f>IF(AND('Mapa de Riesgos'!$Y$31="Media",'Mapa de Riesgos'!$AA$31="Mayor"),CONCATENATE("R4C",'Mapa de Riesgos'!$O$31),"")</f>
        <v/>
      </c>
      <c r="AC29" s="51" t="str">
        <f>IF(AND('Mapa de Riesgos'!$Y$32="Media",'Mapa de Riesgos'!$AA$32="Mayor"),CONCATENATE("R4C",'Mapa de Riesgos'!$O$32),"")</f>
        <v/>
      </c>
      <c r="AD29" s="51" t="str">
        <f>IF(AND('Mapa de Riesgos'!$Y$33="Media",'Mapa de Riesgos'!$AA$33="Mayor"),CONCATENATE("R4C",'Mapa de Riesgos'!$O$33),"")</f>
        <v/>
      </c>
      <c r="AE29" s="51" t="str">
        <f>IF(AND('Mapa de Riesgos'!$Y$34="Media",'Mapa de Riesgos'!$AA$34="Mayor"),CONCATENATE("R4C",'Mapa de Riesgos'!$O$34),"")</f>
        <v/>
      </c>
      <c r="AF29" s="51" t="str">
        <f>IF(AND('Mapa de Riesgos'!$Y$35="Media",'Mapa de Riesgos'!$AA$35="Mayor"),CONCATENATE("R4C",'Mapa de Riesgos'!$O$35),"")</f>
        <v/>
      </c>
      <c r="AG29" s="52" t="str">
        <f>IF(AND('Mapa de Riesgos'!$Y$36="Media",'Mapa de Riesgos'!$AA$36="Mayor"),CONCATENATE("R4C",'Mapa de Riesgos'!$O$36),"")</f>
        <v/>
      </c>
      <c r="AH29" s="53" t="str">
        <f>IF(AND('Mapa de Riesgos'!$Y$31="Media",'Mapa de Riesgos'!$AA$31="Catastrófico"),CONCATENATE("R4C",'Mapa de Riesgos'!$O$31),"")</f>
        <v/>
      </c>
      <c r="AI29" s="54" t="str">
        <f>IF(AND('Mapa de Riesgos'!$Y$32="Media",'Mapa de Riesgos'!$AA$32="Catastrófico"),CONCATENATE("R4C",'Mapa de Riesgos'!$O$32),"")</f>
        <v/>
      </c>
      <c r="AJ29" s="54" t="str">
        <f>IF(AND('Mapa de Riesgos'!$Y$33="Media",'Mapa de Riesgos'!$AA$33="Catastrófico"),CONCATENATE("R4C",'Mapa de Riesgos'!$O$33),"")</f>
        <v/>
      </c>
      <c r="AK29" s="54" t="str">
        <f>IF(AND('Mapa de Riesgos'!$Y$34="Media",'Mapa de Riesgos'!$AA$34="Catastrófico"),CONCATENATE("R4C",'Mapa de Riesgos'!$O$34),"")</f>
        <v/>
      </c>
      <c r="AL29" s="54" t="str">
        <f>IF(AND('Mapa de Riesgos'!$Y$35="Media",'Mapa de Riesgos'!$AA$35="Catastrófico"),CONCATENATE("R4C",'Mapa de Riesgos'!$O$35),"")</f>
        <v/>
      </c>
      <c r="AM29" s="55" t="str">
        <f>IF(AND('Mapa de Riesgos'!$Y$36="Media",'Mapa de Riesgos'!$AA$36="Catastrófico"),CONCATENATE("R4C",'Mapa de Riesgos'!$O$36),"")</f>
        <v/>
      </c>
      <c r="AN29" s="81"/>
      <c r="AO29" s="589"/>
      <c r="AP29" s="590"/>
      <c r="AQ29" s="590"/>
      <c r="AR29" s="590"/>
      <c r="AS29" s="590"/>
      <c r="AT29" s="59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508"/>
      <c r="C30" s="508"/>
      <c r="D30" s="509"/>
      <c r="E30" s="549"/>
      <c r="F30" s="550"/>
      <c r="G30" s="550"/>
      <c r="H30" s="550"/>
      <c r="I30" s="551"/>
      <c r="J30" s="65" t="str">
        <f>IF(AND('Mapa de Riesgos'!$Y$37="Media",'Mapa de Riesgos'!$AA$37="Leve"),CONCATENATE("R5C",'Mapa de Riesgos'!$O$37),"")</f>
        <v/>
      </c>
      <c r="K30" s="66" t="str">
        <f>IF(AND('Mapa de Riesgos'!$Y$38="Media",'Mapa de Riesgos'!$AA$38="Leve"),CONCATENATE("R5C",'Mapa de Riesgos'!$O$38),"")</f>
        <v/>
      </c>
      <c r="L30" s="66" t="str">
        <f>IF(AND('Mapa de Riesgos'!$Y$39="Media",'Mapa de Riesgos'!$AA$39="Leve"),CONCATENATE("R5C",'Mapa de Riesgos'!$O$39),"")</f>
        <v/>
      </c>
      <c r="M30" s="66" t="str">
        <f>IF(AND('Mapa de Riesgos'!$Y$40="Media",'Mapa de Riesgos'!$AA$40="Leve"),CONCATENATE("R5C",'Mapa de Riesgos'!$O$40),"")</f>
        <v/>
      </c>
      <c r="N30" s="66" t="str">
        <f>IF(AND('Mapa de Riesgos'!$Y$41="Media",'Mapa de Riesgos'!$AA$41="Leve"),CONCATENATE("R5C",'Mapa de Riesgos'!$O$41),"")</f>
        <v/>
      </c>
      <c r="O30" s="67" t="str">
        <f>IF(AND('Mapa de Riesgos'!$Y$42="Media",'Mapa de Riesgos'!$AA$42="Leve"),CONCATENATE("R5C",'Mapa de Riesgos'!$O$42),"")</f>
        <v/>
      </c>
      <c r="P30" s="65" t="str">
        <f>IF(AND('Mapa de Riesgos'!$Y$37="Media",'Mapa de Riesgos'!$AA$37="Menor"),CONCATENATE("R5C",'Mapa de Riesgos'!$O$37),"")</f>
        <v/>
      </c>
      <c r="Q30" s="66" t="str">
        <f>IF(AND('Mapa de Riesgos'!$Y$38="Media",'Mapa de Riesgos'!$AA$38="Menor"),CONCATENATE("R5C",'Mapa de Riesgos'!$O$38),"")</f>
        <v/>
      </c>
      <c r="R30" s="66" t="str">
        <f>IF(AND('Mapa de Riesgos'!$Y$39="Media",'Mapa de Riesgos'!$AA$39="Menor"),CONCATENATE("R5C",'Mapa de Riesgos'!$O$39),"")</f>
        <v/>
      </c>
      <c r="S30" s="66" t="str">
        <f>IF(AND('Mapa de Riesgos'!$Y$40="Media",'Mapa de Riesgos'!$AA$40="Menor"),CONCATENATE("R5C",'Mapa de Riesgos'!$O$40),"")</f>
        <v/>
      </c>
      <c r="T30" s="66" t="str">
        <f>IF(AND('Mapa de Riesgos'!$Y$41="Media",'Mapa de Riesgos'!$AA$41="Menor"),CONCATENATE("R5C",'Mapa de Riesgos'!$O$41),"")</f>
        <v/>
      </c>
      <c r="U30" s="67" t="str">
        <f>IF(AND('Mapa de Riesgos'!$Y$42="Media",'Mapa de Riesgos'!$AA$42="Menor"),CONCATENATE("R5C",'Mapa de Riesgos'!$O$42),"")</f>
        <v/>
      </c>
      <c r="V30" s="65" t="str">
        <f>IF(AND('Mapa de Riesgos'!$Y$37="Media",'Mapa de Riesgos'!$AA$37="Moderado"),CONCATENATE("R5C",'Mapa de Riesgos'!$O$37),"")</f>
        <v/>
      </c>
      <c r="W30" s="66" t="str">
        <f>IF(AND('Mapa de Riesgos'!$Y$38="Media",'Mapa de Riesgos'!$AA$38="Moderado"),CONCATENATE("R5C",'Mapa de Riesgos'!$O$38),"")</f>
        <v/>
      </c>
      <c r="X30" s="66" t="str">
        <f>IF(AND('Mapa de Riesgos'!$Y$39="Media",'Mapa de Riesgos'!$AA$39="Moderado"),CONCATENATE("R5C",'Mapa de Riesgos'!$O$39),"")</f>
        <v/>
      </c>
      <c r="Y30" s="66" t="str">
        <f>IF(AND('Mapa de Riesgos'!$Y$40="Media",'Mapa de Riesgos'!$AA$40="Moderado"),CONCATENATE("R5C",'Mapa de Riesgos'!$O$40),"")</f>
        <v/>
      </c>
      <c r="Z30" s="66" t="str">
        <f>IF(AND('Mapa de Riesgos'!$Y$41="Media",'Mapa de Riesgos'!$AA$41="Moderado"),CONCATENATE("R5C",'Mapa de Riesgos'!$O$41),"")</f>
        <v/>
      </c>
      <c r="AA30" s="67" t="str">
        <f>IF(AND('Mapa de Riesgos'!$Y$42="Media",'Mapa de Riesgos'!$AA$42="Moderado"),CONCATENATE("R5C",'Mapa de Riesgos'!$O$42),"")</f>
        <v/>
      </c>
      <c r="AB30" s="50" t="str">
        <f>IF(AND('Mapa de Riesgos'!$Y$37="Media",'Mapa de Riesgos'!$AA$37="Mayor"),CONCATENATE("R5C",'Mapa de Riesgos'!$O$37),"")</f>
        <v/>
      </c>
      <c r="AC30" s="51" t="str">
        <f>IF(AND('Mapa de Riesgos'!$Y$38="Media",'Mapa de Riesgos'!$AA$38="Mayor"),CONCATENATE("R5C",'Mapa de Riesgos'!$O$38),"")</f>
        <v/>
      </c>
      <c r="AD30" s="51" t="str">
        <f>IF(AND('Mapa de Riesgos'!$Y$39="Media",'Mapa de Riesgos'!$AA$39="Mayor"),CONCATENATE("R5C",'Mapa de Riesgos'!$O$39),"")</f>
        <v/>
      </c>
      <c r="AE30" s="51" t="str">
        <f>IF(AND('Mapa de Riesgos'!$Y$40="Media",'Mapa de Riesgos'!$AA$40="Mayor"),CONCATENATE("R5C",'Mapa de Riesgos'!$O$40),"")</f>
        <v/>
      </c>
      <c r="AF30" s="51" t="str">
        <f>IF(AND('Mapa de Riesgos'!$Y$41="Media",'Mapa de Riesgos'!$AA$41="Mayor"),CONCATENATE("R5C",'Mapa de Riesgos'!$O$41),"")</f>
        <v/>
      </c>
      <c r="AG30" s="52" t="str">
        <f>IF(AND('Mapa de Riesgos'!$Y$42="Media",'Mapa de Riesgos'!$AA$42="Mayor"),CONCATENATE("R5C",'Mapa de Riesgos'!$O$42),"")</f>
        <v/>
      </c>
      <c r="AH30" s="53" t="str">
        <f>IF(AND('Mapa de Riesgos'!$Y$37="Media",'Mapa de Riesgos'!$AA$37="Catastrófico"),CONCATENATE("R5C",'Mapa de Riesgos'!$O$37),"")</f>
        <v/>
      </c>
      <c r="AI30" s="54" t="str">
        <f>IF(AND('Mapa de Riesgos'!$Y$38="Media",'Mapa de Riesgos'!$AA$38="Catastrófico"),CONCATENATE("R5C",'Mapa de Riesgos'!$O$38),"")</f>
        <v/>
      </c>
      <c r="AJ30" s="54" t="str">
        <f>IF(AND('Mapa de Riesgos'!$Y$39="Media",'Mapa de Riesgos'!$AA$39="Catastrófico"),CONCATENATE("R5C",'Mapa de Riesgos'!$O$39),"")</f>
        <v/>
      </c>
      <c r="AK30" s="54" t="str">
        <f>IF(AND('Mapa de Riesgos'!$Y$40="Media",'Mapa de Riesgos'!$AA$40="Catastrófico"),CONCATENATE("R5C",'Mapa de Riesgos'!$O$40),"")</f>
        <v/>
      </c>
      <c r="AL30" s="54" t="str">
        <f>IF(AND('Mapa de Riesgos'!$Y$41="Media",'Mapa de Riesgos'!$AA$41="Catastrófico"),CONCATENATE("R5C",'Mapa de Riesgos'!$O$41),"")</f>
        <v/>
      </c>
      <c r="AM30" s="55" t="str">
        <f>IF(AND('Mapa de Riesgos'!$Y$42="Media",'Mapa de Riesgos'!$AA$42="Catastrófico"),CONCATENATE("R5C",'Mapa de Riesgos'!$O$42),"")</f>
        <v/>
      </c>
      <c r="AN30" s="81"/>
      <c r="AO30" s="589"/>
      <c r="AP30" s="590"/>
      <c r="AQ30" s="590"/>
      <c r="AR30" s="590"/>
      <c r="AS30" s="590"/>
      <c r="AT30" s="59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508"/>
      <c r="C31" s="508"/>
      <c r="D31" s="509"/>
      <c r="E31" s="549"/>
      <c r="F31" s="550"/>
      <c r="G31" s="550"/>
      <c r="H31" s="550"/>
      <c r="I31" s="551"/>
      <c r="J31" s="65" t="str">
        <f>IF(AND('Mapa de Riesgos'!$Y$43="Media",'Mapa de Riesgos'!$AA$43="Leve"),CONCATENATE("R6C",'Mapa de Riesgos'!$O$43),"")</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Riesgos'!$Y$43="Media",'Mapa de Riesgos'!$AA$43="Menor"),CONCATENATE("R6C",'Mapa de Riesgos'!$O$43),"")</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Riesgos'!$Y$43="Media",'Mapa de Riesgos'!$AA$43="Moderado"),CONCATENATE("R6C",'Mapa de Riesgos'!$O$43),"")</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Riesgos'!$Y$43="Media",'Mapa de Riesgos'!$AA$43="Mayor"),CONCATENATE("R6C",'Mapa de Riesgos'!$O$43),"")</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Riesgos'!$Y$43="Media",'Mapa de Riesgos'!$AA$43="Catastrófico"),CONCATENATE("R6C",'Mapa de Riesgos'!$O$43),"")</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589"/>
      <c r="AP31" s="590"/>
      <c r="AQ31" s="590"/>
      <c r="AR31" s="590"/>
      <c r="AS31" s="590"/>
      <c r="AT31" s="59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508"/>
      <c r="C32" s="508"/>
      <c r="D32" s="509"/>
      <c r="E32" s="549"/>
      <c r="F32" s="550"/>
      <c r="G32" s="550"/>
      <c r="H32" s="550"/>
      <c r="I32" s="551"/>
      <c r="J32" s="65" t="str">
        <f>IF(AND('Mapa de Riesgos'!$Y$49="Media",'Mapa de Riesgos'!$AA$49="Leve"),CONCATENATE("R7C",'Mapa de Riesgos'!$O$49),"")</f>
        <v/>
      </c>
      <c r="K32" s="66" t="str">
        <f>IF(AND('Mapa de Riesgos'!$Y$50="Media",'Mapa de Riesgos'!$AA$50="Leve"),CONCATENATE("R7C",'Mapa de Riesgos'!$O$50),"")</f>
        <v/>
      </c>
      <c r="L32" s="66" t="str">
        <f>IF(AND('Mapa de Riesgos'!$Y$51="Media",'Mapa de Riesgos'!$AA$51="Leve"),CONCATENATE("R7C",'Mapa de Riesgos'!$O$51),"")</f>
        <v/>
      </c>
      <c r="M32" s="66" t="str">
        <f>IF(AND('Mapa de Riesgos'!$Y$52="Media",'Mapa de Riesgos'!$AA$52="Leve"),CONCATENATE("R7C",'Mapa de Riesgos'!$O$52),"")</f>
        <v/>
      </c>
      <c r="N32" s="66" t="str">
        <f>IF(AND('Mapa de Riesgos'!$Y$53="Media",'Mapa de Riesgos'!$AA$53="Leve"),CONCATENATE("R7C",'Mapa de Riesgos'!$O$53),"")</f>
        <v/>
      </c>
      <c r="O32" s="67" t="str">
        <f>IF(AND('Mapa de Riesgos'!$Y$54="Media",'Mapa de Riesgos'!$AA$54="Leve"),CONCATENATE("R7C",'Mapa de Riesgos'!$O$54),"")</f>
        <v/>
      </c>
      <c r="P32" s="65" t="str">
        <f>IF(AND('Mapa de Riesgos'!$Y$49="Media",'Mapa de Riesgos'!$AA$49="Menor"),CONCATENATE("R7C",'Mapa de Riesgos'!$O$49),"")</f>
        <v/>
      </c>
      <c r="Q32" s="66" t="str">
        <f>IF(AND('Mapa de Riesgos'!$Y$50="Media",'Mapa de Riesgos'!$AA$50="Menor"),CONCATENATE("R7C",'Mapa de Riesgos'!$O$50),"")</f>
        <v/>
      </c>
      <c r="R32" s="66" t="str">
        <f>IF(AND('Mapa de Riesgos'!$Y$51="Media",'Mapa de Riesgos'!$AA$51="Menor"),CONCATENATE("R7C",'Mapa de Riesgos'!$O$51),"")</f>
        <v/>
      </c>
      <c r="S32" s="66" t="str">
        <f>IF(AND('Mapa de Riesgos'!$Y$52="Media",'Mapa de Riesgos'!$AA$52="Menor"),CONCATENATE("R7C",'Mapa de Riesgos'!$O$52),"")</f>
        <v/>
      </c>
      <c r="T32" s="66" t="str">
        <f>IF(AND('Mapa de Riesgos'!$Y$53="Media",'Mapa de Riesgos'!$AA$53="Menor"),CONCATENATE("R7C",'Mapa de Riesgos'!$O$53),"")</f>
        <v/>
      </c>
      <c r="U32" s="67" t="str">
        <f>IF(AND('Mapa de Riesgos'!$Y$54="Media",'Mapa de Riesgos'!$AA$54="Menor"),CONCATENATE("R7C",'Mapa de Riesgos'!$O$54),"")</f>
        <v/>
      </c>
      <c r="V32" s="65" t="str">
        <f>IF(AND('Mapa de Riesgos'!$Y$49="Media",'Mapa de Riesgos'!$AA$49="Moderado"),CONCATENATE("R7C",'Mapa de Riesgos'!$O$49),"")</f>
        <v/>
      </c>
      <c r="W32" s="66" t="str">
        <f>IF(AND('Mapa de Riesgos'!$Y$50="Media",'Mapa de Riesgos'!$AA$50="Moderado"),CONCATENATE("R7C",'Mapa de Riesgos'!$O$50),"")</f>
        <v/>
      </c>
      <c r="X32" s="66" t="str">
        <f>IF(AND('Mapa de Riesgos'!$Y$51="Media",'Mapa de Riesgos'!$AA$51="Moderado"),CONCATENATE("R7C",'Mapa de Riesgos'!$O$51),"")</f>
        <v/>
      </c>
      <c r="Y32" s="66" t="str">
        <f>IF(AND('Mapa de Riesgos'!$Y$52="Media",'Mapa de Riesgos'!$AA$52="Moderado"),CONCATENATE("R7C",'Mapa de Riesgos'!$O$52),"")</f>
        <v/>
      </c>
      <c r="Z32" s="66" t="str">
        <f>IF(AND('Mapa de Riesgos'!$Y$53="Media",'Mapa de Riesgos'!$AA$53="Moderado"),CONCATENATE("R7C",'Mapa de Riesgos'!$O$53),"")</f>
        <v/>
      </c>
      <c r="AA32" s="67" t="str">
        <f>IF(AND('Mapa de Riesgos'!$Y$54="Media",'Mapa de Riesgos'!$AA$54="Moderado"),CONCATENATE("R7C",'Mapa de Riesgos'!$O$54),"")</f>
        <v/>
      </c>
      <c r="AB32" s="50" t="str">
        <f>IF(AND('Mapa de Riesgos'!$Y$49="Media",'Mapa de Riesgos'!$AA$49="Mayor"),CONCATENATE("R7C",'Mapa de Riesgos'!$O$49),"")</f>
        <v/>
      </c>
      <c r="AC32" s="51" t="str">
        <f>IF(AND('Mapa de Riesgos'!$Y$50="Media",'Mapa de Riesgos'!$AA$50="Mayor"),CONCATENATE("R7C",'Mapa de Riesgos'!$O$50),"")</f>
        <v/>
      </c>
      <c r="AD32" s="51" t="str">
        <f>IF(AND('Mapa de Riesgos'!$Y$51="Media",'Mapa de Riesgos'!$AA$51="Mayor"),CONCATENATE("R7C",'Mapa de Riesgos'!$O$51),"")</f>
        <v/>
      </c>
      <c r="AE32" s="51" t="str">
        <f>IF(AND('Mapa de Riesgos'!$Y$52="Media",'Mapa de Riesgos'!$AA$52="Mayor"),CONCATENATE("R7C",'Mapa de Riesgos'!$O$52),"")</f>
        <v/>
      </c>
      <c r="AF32" s="51" t="str">
        <f>IF(AND('Mapa de Riesgos'!$Y$53="Media",'Mapa de Riesgos'!$AA$53="Mayor"),CONCATENATE("R7C",'Mapa de Riesgos'!$O$53),"")</f>
        <v/>
      </c>
      <c r="AG32" s="52" t="str">
        <f>IF(AND('Mapa de Riesgos'!$Y$54="Media",'Mapa de Riesgos'!$AA$54="Mayor"),CONCATENATE("R7C",'Mapa de Riesgos'!$O$54),"")</f>
        <v/>
      </c>
      <c r="AH32" s="53" t="str">
        <f>IF(AND('Mapa de Riesgos'!$Y$49="Media",'Mapa de Riesgos'!$AA$49="Catastrófico"),CONCATENATE("R7C",'Mapa de Riesgos'!$O$49),"")</f>
        <v/>
      </c>
      <c r="AI32" s="54" t="str">
        <f>IF(AND('Mapa de Riesgos'!$Y$50="Media",'Mapa de Riesgos'!$AA$50="Catastrófico"),CONCATENATE("R7C",'Mapa de Riesgos'!$O$50),"")</f>
        <v/>
      </c>
      <c r="AJ32" s="54" t="str">
        <f>IF(AND('Mapa de Riesgos'!$Y$51="Media",'Mapa de Riesgos'!$AA$51="Catastrófico"),CONCATENATE("R7C",'Mapa de Riesgos'!$O$51),"")</f>
        <v/>
      </c>
      <c r="AK32" s="54" t="str">
        <f>IF(AND('Mapa de Riesgos'!$Y$52="Media",'Mapa de Riesgos'!$AA$52="Catastrófico"),CONCATENATE("R7C",'Mapa de Riesgos'!$O$52),"")</f>
        <v/>
      </c>
      <c r="AL32" s="54" t="str">
        <f>IF(AND('Mapa de Riesgos'!$Y$53="Media",'Mapa de Riesgos'!$AA$53="Catastrófico"),CONCATENATE("R7C",'Mapa de Riesgos'!$O$53),"")</f>
        <v/>
      </c>
      <c r="AM32" s="55" t="str">
        <f>IF(AND('Mapa de Riesgos'!$Y$54="Media",'Mapa de Riesgos'!$AA$54="Catastrófico"),CONCATENATE("R7C",'Mapa de Riesgos'!$O$54),"")</f>
        <v/>
      </c>
      <c r="AN32" s="81"/>
      <c r="AO32" s="589"/>
      <c r="AP32" s="590"/>
      <c r="AQ32" s="590"/>
      <c r="AR32" s="590"/>
      <c r="AS32" s="590"/>
      <c r="AT32" s="59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508"/>
      <c r="C33" s="508"/>
      <c r="D33" s="509"/>
      <c r="E33" s="549"/>
      <c r="F33" s="550"/>
      <c r="G33" s="550"/>
      <c r="H33" s="550"/>
      <c r="I33" s="551"/>
      <c r="J33" s="65" t="str">
        <f>IF(AND('Mapa de Riesgos'!$Y$55="Media",'Mapa de Riesgos'!$AA$55="Leve"),CONCATENATE("R8C",'Mapa de Riesgos'!$O$55),"")</f>
        <v/>
      </c>
      <c r="K33" s="66" t="str">
        <f>IF(AND('Mapa de Riesgos'!$Y$56="Media",'Mapa de Riesgos'!$AA$56="Leve"),CONCATENATE("R8C",'Mapa de Riesgos'!$O$56),"")</f>
        <v/>
      </c>
      <c r="L33" s="66" t="str">
        <f>IF(AND('Mapa de Riesgos'!$Y$57="Media",'Mapa de Riesgos'!$AA$57="Leve"),CONCATENATE("R8C",'Mapa de Riesgos'!$O$57),"")</f>
        <v/>
      </c>
      <c r="M33" s="66" t="str">
        <f>IF(AND('Mapa de Riesgos'!$Y$58="Media",'Mapa de Riesgos'!$AA$58="Leve"),CONCATENATE("R8C",'Mapa de Riesgos'!$O$58),"")</f>
        <v/>
      </c>
      <c r="N33" s="66" t="str">
        <f>IF(AND('Mapa de Riesgos'!$Y$59="Media",'Mapa de Riesgos'!$AA$59="Leve"),CONCATENATE("R8C",'Mapa de Riesgos'!$O$59),"")</f>
        <v/>
      </c>
      <c r="O33" s="67" t="str">
        <f>IF(AND('Mapa de Riesgos'!$Y$60="Media",'Mapa de Riesgos'!$AA$60="Leve"),CONCATENATE("R8C",'Mapa de Riesgos'!$O$60),"")</f>
        <v/>
      </c>
      <c r="P33" s="65" t="str">
        <f>IF(AND('Mapa de Riesgos'!$Y$55="Media",'Mapa de Riesgos'!$AA$55="Menor"),CONCATENATE("R8C",'Mapa de Riesgos'!$O$55),"")</f>
        <v/>
      </c>
      <c r="Q33" s="66" t="str">
        <f>IF(AND('Mapa de Riesgos'!$Y$56="Media",'Mapa de Riesgos'!$AA$56="Menor"),CONCATENATE("R8C",'Mapa de Riesgos'!$O$56),"")</f>
        <v/>
      </c>
      <c r="R33" s="66" t="str">
        <f>IF(AND('Mapa de Riesgos'!$Y$57="Media",'Mapa de Riesgos'!$AA$57="Menor"),CONCATENATE("R8C",'Mapa de Riesgos'!$O$57),"")</f>
        <v/>
      </c>
      <c r="S33" s="66" t="str">
        <f>IF(AND('Mapa de Riesgos'!$Y$58="Media",'Mapa de Riesgos'!$AA$58="Menor"),CONCATENATE("R8C",'Mapa de Riesgos'!$O$58),"")</f>
        <v/>
      </c>
      <c r="T33" s="66" t="str">
        <f>IF(AND('Mapa de Riesgos'!$Y$59="Media",'Mapa de Riesgos'!$AA$59="Menor"),CONCATENATE("R8C",'Mapa de Riesgos'!$O$59),"")</f>
        <v/>
      </c>
      <c r="U33" s="67" t="str">
        <f>IF(AND('Mapa de Riesgos'!$Y$60="Media",'Mapa de Riesgos'!$AA$60="Menor"),CONCATENATE("R8C",'Mapa de Riesgos'!$O$60),"")</f>
        <v/>
      </c>
      <c r="V33" s="65" t="str">
        <f>IF(AND('Mapa de Riesgos'!$Y$55="Media",'Mapa de Riesgos'!$AA$55="Moderado"),CONCATENATE("R8C",'Mapa de Riesgos'!$O$55),"")</f>
        <v/>
      </c>
      <c r="W33" s="66" t="str">
        <f>IF(AND('Mapa de Riesgos'!$Y$56="Media",'Mapa de Riesgos'!$AA$56="Moderado"),CONCATENATE("R8C",'Mapa de Riesgos'!$O$56),"")</f>
        <v/>
      </c>
      <c r="X33" s="66" t="str">
        <f>IF(AND('Mapa de Riesgos'!$Y$57="Media",'Mapa de Riesgos'!$AA$57="Moderado"),CONCATENATE("R8C",'Mapa de Riesgos'!$O$57),"")</f>
        <v/>
      </c>
      <c r="Y33" s="66" t="str">
        <f>IF(AND('Mapa de Riesgos'!$Y$58="Media",'Mapa de Riesgos'!$AA$58="Moderado"),CONCATENATE("R8C",'Mapa de Riesgos'!$O$58),"")</f>
        <v/>
      </c>
      <c r="Z33" s="66" t="str">
        <f>IF(AND('Mapa de Riesgos'!$Y$59="Media",'Mapa de Riesgos'!$AA$59="Moderado"),CONCATENATE("R8C",'Mapa de Riesgos'!$O$59),"")</f>
        <v/>
      </c>
      <c r="AA33" s="67" t="str">
        <f>IF(AND('Mapa de Riesgos'!$Y$60="Media",'Mapa de Riesgos'!$AA$60="Moderado"),CONCATENATE("R8C",'Mapa de Riesgos'!$O$60),"")</f>
        <v/>
      </c>
      <c r="AB33" s="50" t="str">
        <f>IF(AND('Mapa de Riesgos'!$Y$55="Media",'Mapa de Riesgos'!$AA$55="Mayor"),CONCATENATE("R8C",'Mapa de Riesgos'!$O$55),"")</f>
        <v/>
      </c>
      <c r="AC33" s="51" t="str">
        <f>IF(AND('Mapa de Riesgos'!$Y$56="Media",'Mapa de Riesgos'!$AA$56="Mayor"),CONCATENATE("R8C",'Mapa de Riesgos'!$O$56),"")</f>
        <v/>
      </c>
      <c r="AD33" s="51" t="str">
        <f>IF(AND('Mapa de Riesgos'!$Y$57="Media",'Mapa de Riesgos'!$AA$57="Mayor"),CONCATENATE("R8C",'Mapa de Riesgos'!$O$57),"")</f>
        <v/>
      </c>
      <c r="AE33" s="51" t="str">
        <f>IF(AND('Mapa de Riesgos'!$Y$58="Media",'Mapa de Riesgos'!$AA$58="Mayor"),CONCATENATE("R8C",'Mapa de Riesgos'!$O$58),"")</f>
        <v/>
      </c>
      <c r="AF33" s="51" t="str">
        <f>IF(AND('Mapa de Riesgos'!$Y$59="Media",'Mapa de Riesgos'!$AA$59="Mayor"),CONCATENATE("R8C",'Mapa de Riesgos'!$O$59),"")</f>
        <v/>
      </c>
      <c r="AG33" s="52" t="str">
        <f>IF(AND('Mapa de Riesgos'!$Y$60="Media",'Mapa de Riesgos'!$AA$60="Mayor"),CONCATENATE("R8C",'Mapa de Riesgos'!$O$60),"")</f>
        <v/>
      </c>
      <c r="AH33" s="53" t="str">
        <f>IF(AND('Mapa de Riesgos'!$Y$55="Media",'Mapa de Riesgos'!$AA$55="Catastrófico"),CONCATENATE("R8C",'Mapa de Riesgos'!$O$55),"")</f>
        <v/>
      </c>
      <c r="AI33" s="54" t="str">
        <f>IF(AND('Mapa de Riesgos'!$Y$56="Media",'Mapa de Riesgos'!$AA$56="Catastrófico"),CONCATENATE("R8C",'Mapa de Riesgos'!$O$56),"")</f>
        <v/>
      </c>
      <c r="AJ33" s="54" t="str">
        <f>IF(AND('Mapa de Riesgos'!$Y$57="Media",'Mapa de Riesgos'!$AA$57="Catastrófico"),CONCATENATE("R8C",'Mapa de Riesgos'!$O$57),"")</f>
        <v/>
      </c>
      <c r="AK33" s="54" t="str">
        <f>IF(AND('Mapa de Riesgos'!$Y$58="Media",'Mapa de Riesgos'!$AA$58="Catastrófico"),CONCATENATE("R8C",'Mapa de Riesgos'!$O$58),"")</f>
        <v/>
      </c>
      <c r="AL33" s="54" t="str">
        <f>IF(AND('Mapa de Riesgos'!$Y$59="Media",'Mapa de Riesgos'!$AA$59="Catastrófico"),CONCATENATE("R8C",'Mapa de Riesgos'!$O$59),"")</f>
        <v/>
      </c>
      <c r="AM33" s="55" t="str">
        <f>IF(AND('Mapa de Riesgos'!$Y$60="Media",'Mapa de Riesgos'!$AA$60="Catastrófico"),CONCATENATE("R8C",'Mapa de Riesgos'!$O$60),"")</f>
        <v/>
      </c>
      <c r="AN33" s="81"/>
      <c r="AO33" s="589"/>
      <c r="AP33" s="590"/>
      <c r="AQ33" s="590"/>
      <c r="AR33" s="590"/>
      <c r="AS33" s="590"/>
      <c r="AT33" s="59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508"/>
      <c r="C34" s="508"/>
      <c r="D34" s="509"/>
      <c r="E34" s="549"/>
      <c r="F34" s="550"/>
      <c r="G34" s="550"/>
      <c r="H34" s="550"/>
      <c r="I34" s="551"/>
      <c r="J34" s="65" t="str">
        <f>IF(AND('Mapa de Riesgos'!$Y$61="Media",'Mapa de Riesgos'!$AA$61="Leve"),CONCATENATE("R9C",'Mapa de Riesgos'!$O$61),"")</f>
        <v/>
      </c>
      <c r="K34" s="66" t="str">
        <f>IF(AND('Mapa de Riesgos'!$Y$62="Media",'Mapa de Riesgos'!$AA$62="Leve"),CONCATENATE("R9C",'Mapa de Riesgos'!$O$62),"")</f>
        <v/>
      </c>
      <c r="L34" s="66" t="str">
        <f>IF(AND('Mapa de Riesgos'!$Y$63="Media",'Mapa de Riesgos'!$AA$63="Leve"),CONCATENATE("R9C",'Mapa de Riesgos'!$O$63),"")</f>
        <v/>
      </c>
      <c r="M34" s="66" t="str">
        <f>IF(AND('Mapa de Riesgos'!$Y$64="Media",'Mapa de Riesgos'!$AA$64="Leve"),CONCATENATE("R9C",'Mapa de Riesgos'!$O$64),"")</f>
        <v/>
      </c>
      <c r="N34" s="66" t="str">
        <f>IF(AND('Mapa de Riesgos'!$Y$65="Media",'Mapa de Riesgos'!$AA$65="Leve"),CONCATENATE("R9C",'Mapa de Riesgos'!$O$65),"")</f>
        <v/>
      </c>
      <c r="O34" s="67" t="str">
        <f>IF(AND('Mapa de Riesgos'!$Y$66="Media",'Mapa de Riesgos'!$AA$66="Leve"),CONCATENATE("R9C",'Mapa de Riesgos'!$O$66),"")</f>
        <v/>
      </c>
      <c r="P34" s="65" t="str">
        <f>IF(AND('Mapa de Riesgos'!$Y$61="Media",'Mapa de Riesgos'!$AA$61="Menor"),CONCATENATE("R9C",'Mapa de Riesgos'!$O$61),"")</f>
        <v/>
      </c>
      <c r="Q34" s="66" t="str">
        <f>IF(AND('Mapa de Riesgos'!$Y$62="Media",'Mapa de Riesgos'!$AA$62="Menor"),CONCATENATE("R9C",'Mapa de Riesgos'!$O$62),"")</f>
        <v/>
      </c>
      <c r="R34" s="66" t="str">
        <f>IF(AND('Mapa de Riesgos'!$Y$63="Media",'Mapa de Riesgos'!$AA$63="Menor"),CONCATENATE("R9C",'Mapa de Riesgos'!$O$63),"")</f>
        <v/>
      </c>
      <c r="S34" s="66" t="str">
        <f>IF(AND('Mapa de Riesgos'!$Y$64="Media",'Mapa de Riesgos'!$AA$64="Menor"),CONCATENATE("R9C",'Mapa de Riesgos'!$O$64),"")</f>
        <v/>
      </c>
      <c r="T34" s="66" t="str">
        <f>IF(AND('Mapa de Riesgos'!$Y$65="Media",'Mapa de Riesgos'!$AA$65="Menor"),CONCATENATE("R9C",'Mapa de Riesgos'!$O$65),"")</f>
        <v/>
      </c>
      <c r="U34" s="67" t="str">
        <f>IF(AND('Mapa de Riesgos'!$Y$66="Media",'Mapa de Riesgos'!$AA$66="Menor"),CONCATENATE("R9C",'Mapa de Riesgos'!$O$66),"")</f>
        <v/>
      </c>
      <c r="V34" s="65" t="str">
        <f>IF(AND('Mapa de Riesgos'!$Y$61="Media",'Mapa de Riesgos'!$AA$61="Moderado"),CONCATENATE("R9C",'Mapa de Riesgos'!$O$61),"")</f>
        <v/>
      </c>
      <c r="W34" s="66" t="str">
        <f>IF(AND('Mapa de Riesgos'!$Y$62="Media",'Mapa de Riesgos'!$AA$62="Moderado"),CONCATENATE("R9C",'Mapa de Riesgos'!$O$62),"")</f>
        <v/>
      </c>
      <c r="X34" s="66" t="str">
        <f>IF(AND('Mapa de Riesgos'!$Y$63="Media",'Mapa de Riesgos'!$AA$63="Moderado"),CONCATENATE("R9C",'Mapa de Riesgos'!$O$63),"")</f>
        <v/>
      </c>
      <c r="Y34" s="66" t="str">
        <f>IF(AND('Mapa de Riesgos'!$Y$64="Media",'Mapa de Riesgos'!$AA$64="Moderado"),CONCATENATE("R9C",'Mapa de Riesgos'!$O$64),"")</f>
        <v/>
      </c>
      <c r="Z34" s="66" t="str">
        <f>IF(AND('Mapa de Riesgos'!$Y$65="Media",'Mapa de Riesgos'!$AA$65="Moderado"),CONCATENATE("R9C",'Mapa de Riesgos'!$O$65),"")</f>
        <v/>
      </c>
      <c r="AA34" s="67" t="str">
        <f>IF(AND('Mapa de Riesgos'!$Y$66="Media",'Mapa de Riesgos'!$AA$66="Moderado"),CONCATENATE("R9C",'Mapa de Riesgos'!$O$66),"")</f>
        <v/>
      </c>
      <c r="AB34" s="50" t="str">
        <f>IF(AND('Mapa de Riesgos'!$Y$61="Media",'Mapa de Riesgos'!$AA$61="Mayor"),CONCATENATE("R9C",'Mapa de Riesgos'!$O$61),"")</f>
        <v/>
      </c>
      <c r="AC34" s="51" t="str">
        <f>IF(AND('Mapa de Riesgos'!$Y$62="Media",'Mapa de Riesgos'!$AA$62="Mayor"),CONCATENATE("R9C",'Mapa de Riesgos'!$O$62),"")</f>
        <v/>
      </c>
      <c r="AD34" s="51" t="str">
        <f>IF(AND('Mapa de Riesgos'!$Y$63="Media",'Mapa de Riesgos'!$AA$63="Mayor"),CONCATENATE("R9C",'Mapa de Riesgos'!$O$63),"")</f>
        <v/>
      </c>
      <c r="AE34" s="51" t="str">
        <f>IF(AND('Mapa de Riesgos'!$Y$64="Media",'Mapa de Riesgos'!$AA$64="Mayor"),CONCATENATE("R9C",'Mapa de Riesgos'!$O$64),"")</f>
        <v/>
      </c>
      <c r="AF34" s="51" t="str">
        <f>IF(AND('Mapa de Riesgos'!$Y$65="Media",'Mapa de Riesgos'!$AA$65="Mayor"),CONCATENATE("R9C",'Mapa de Riesgos'!$O$65),"")</f>
        <v/>
      </c>
      <c r="AG34" s="52" t="str">
        <f>IF(AND('Mapa de Riesgos'!$Y$66="Media",'Mapa de Riesgos'!$AA$66="Mayor"),CONCATENATE("R9C",'Mapa de Riesgos'!$O$66),"")</f>
        <v/>
      </c>
      <c r="AH34" s="53" t="str">
        <f>IF(AND('Mapa de Riesgos'!$Y$61="Media",'Mapa de Riesgos'!$AA$61="Catastrófico"),CONCATENATE("R9C",'Mapa de Riesgos'!$O$61),"")</f>
        <v/>
      </c>
      <c r="AI34" s="54" t="str">
        <f>IF(AND('Mapa de Riesgos'!$Y$62="Media",'Mapa de Riesgos'!$AA$62="Catastrófico"),CONCATENATE("R9C",'Mapa de Riesgos'!$O$62),"")</f>
        <v/>
      </c>
      <c r="AJ34" s="54" t="str">
        <f>IF(AND('Mapa de Riesgos'!$Y$63="Media",'Mapa de Riesgos'!$AA$63="Catastrófico"),CONCATENATE("R9C",'Mapa de Riesgos'!$O$63),"")</f>
        <v/>
      </c>
      <c r="AK34" s="54" t="str">
        <f>IF(AND('Mapa de Riesgos'!$Y$64="Media",'Mapa de Riesgos'!$AA$64="Catastrófico"),CONCATENATE("R9C",'Mapa de Riesgos'!$O$64),"")</f>
        <v/>
      </c>
      <c r="AL34" s="54" t="str">
        <f>IF(AND('Mapa de Riesgos'!$Y$65="Media",'Mapa de Riesgos'!$AA$65="Catastrófico"),CONCATENATE("R9C",'Mapa de Riesgos'!$O$65),"")</f>
        <v/>
      </c>
      <c r="AM34" s="55" t="str">
        <f>IF(AND('Mapa de Riesgos'!$Y$66="Media",'Mapa de Riesgos'!$AA$66="Catastrófico"),CONCATENATE("R9C",'Mapa de Riesgos'!$O$66),"")</f>
        <v/>
      </c>
      <c r="AN34" s="81"/>
      <c r="AO34" s="589"/>
      <c r="AP34" s="590"/>
      <c r="AQ34" s="590"/>
      <c r="AR34" s="590"/>
      <c r="AS34" s="590"/>
      <c r="AT34" s="59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508"/>
      <c r="C35" s="508"/>
      <c r="D35" s="509"/>
      <c r="E35" s="552"/>
      <c r="F35" s="553"/>
      <c r="G35" s="553"/>
      <c r="H35" s="553"/>
      <c r="I35" s="554"/>
      <c r="J35" s="65" t="str">
        <f>IF(AND('Mapa de Riesgos'!$Y$67="Media",'Mapa de Riesgos'!$AA$67="Leve"),CONCATENATE("R10C",'Mapa de Riesgos'!$O$67),"")</f>
        <v/>
      </c>
      <c r="K35" s="66" t="str">
        <f>IF(AND('Mapa de Riesgos'!$Y$68="Media",'Mapa de Riesgos'!$AA$68="Leve"),CONCATENATE("R10C",'Mapa de Riesgos'!$O$68),"")</f>
        <v/>
      </c>
      <c r="L35" s="66" t="str">
        <f>IF(AND('Mapa de Riesgos'!$Y$69="Media",'Mapa de Riesgos'!$AA$69="Leve"),CONCATENATE("R10C",'Mapa de Riesgos'!$O$69),"")</f>
        <v/>
      </c>
      <c r="M35" s="66" t="str">
        <f>IF(AND('Mapa de Riesgos'!$Y$70="Media",'Mapa de Riesgos'!$AA$70="Leve"),CONCATENATE("R10C",'Mapa de Riesgos'!$O$70),"")</f>
        <v/>
      </c>
      <c r="N35" s="66" t="str">
        <f>IF(AND('Mapa de Riesgos'!$Y$71="Media",'Mapa de Riesgos'!$AA$71="Leve"),CONCATENATE("R10C",'Mapa de Riesgos'!$O$71),"")</f>
        <v/>
      </c>
      <c r="O35" s="67" t="str">
        <f>IF(AND('Mapa de Riesgos'!$Y$72="Media",'Mapa de Riesgos'!$AA$72="Leve"),CONCATENATE("R10C",'Mapa de Riesgos'!$O$72),"")</f>
        <v/>
      </c>
      <c r="P35" s="65" t="str">
        <f>IF(AND('Mapa de Riesgos'!$Y$67="Media",'Mapa de Riesgos'!$AA$67="Menor"),CONCATENATE("R10C",'Mapa de Riesgos'!$O$67),"")</f>
        <v/>
      </c>
      <c r="Q35" s="66" t="str">
        <f>IF(AND('Mapa de Riesgos'!$Y$68="Media",'Mapa de Riesgos'!$AA$68="Menor"),CONCATENATE("R10C",'Mapa de Riesgos'!$O$68),"")</f>
        <v/>
      </c>
      <c r="R35" s="66" t="str">
        <f>IF(AND('Mapa de Riesgos'!$Y$69="Media",'Mapa de Riesgos'!$AA$69="Menor"),CONCATENATE("R10C",'Mapa de Riesgos'!$O$69),"")</f>
        <v/>
      </c>
      <c r="S35" s="66" t="str">
        <f>IF(AND('Mapa de Riesgos'!$Y$70="Media",'Mapa de Riesgos'!$AA$70="Menor"),CONCATENATE("R10C",'Mapa de Riesgos'!$O$70),"")</f>
        <v/>
      </c>
      <c r="T35" s="66" t="str">
        <f>IF(AND('Mapa de Riesgos'!$Y$71="Media",'Mapa de Riesgos'!$AA$71="Menor"),CONCATENATE("R10C",'Mapa de Riesgos'!$O$71),"")</f>
        <v/>
      </c>
      <c r="U35" s="67" t="str">
        <f>IF(AND('Mapa de Riesgos'!$Y$72="Media",'Mapa de Riesgos'!$AA$72="Menor"),CONCATENATE("R10C",'Mapa de Riesgos'!$O$72),"")</f>
        <v/>
      </c>
      <c r="V35" s="65" t="str">
        <f>IF(AND('Mapa de Riesgos'!$Y$67="Media",'Mapa de Riesgos'!$AA$67="Moderado"),CONCATENATE("R10C",'Mapa de Riesgos'!$O$67),"")</f>
        <v/>
      </c>
      <c r="W35" s="66" t="str">
        <f>IF(AND('Mapa de Riesgos'!$Y$68="Media",'Mapa de Riesgos'!$AA$68="Moderado"),CONCATENATE("R10C",'Mapa de Riesgos'!$O$68),"")</f>
        <v/>
      </c>
      <c r="X35" s="66" t="str">
        <f>IF(AND('Mapa de Riesgos'!$Y$69="Media",'Mapa de Riesgos'!$AA$69="Moderado"),CONCATENATE("R10C",'Mapa de Riesgos'!$O$69),"")</f>
        <v/>
      </c>
      <c r="Y35" s="66" t="str">
        <f>IF(AND('Mapa de Riesgos'!$Y$70="Media",'Mapa de Riesgos'!$AA$70="Moderado"),CONCATENATE("R10C",'Mapa de Riesgos'!$O$70),"")</f>
        <v/>
      </c>
      <c r="Z35" s="66" t="str">
        <f>IF(AND('Mapa de Riesgos'!$Y$71="Media",'Mapa de Riesgos'!$AA$71="Moderado"),CONCATENATE("R10C",'Mapa de Riesgos'!$O$71),"")</f>
        <v/>
      </c>
      <c r="AA35" s="67" t="str">
        <f>IF(AND('Mapa de Riesgos'!$Y$72="Media",'Mapa de Riesgos'!$AA$72="Moderado"),CONCATENATE("R10C",'Mapa de Riesgos'!$O$72),"")</f>
        <v/>
      </c>
      <c r="AB35" s="56" t="str">
        <f>IF(AND('Mapa de Riesgos'!$Y$67="Media",'Mapa de Riesgos'!$AA$67="Mayor"),CONCATENATE("R10C",'Mapa de Riesgos'!$O$67),"")</f>
        <v/>
      </c>
      <c r="AC35" s="57" t="str">
        <f>IF(AND('Mapa de Riesgos'!$Y$68="Media",'Mapa de Riesgos'!$AA$68="Mayor"),CONCATENATE("R10C",'Mapa de Riesgos'!$O$68),"")</f>
        <v/>
      </c>
      <c r="AD35" s="57" t="str">
        <f>IF(AND('Mapa de Riesgos'!$Y$69="Media",'Mapa de Riesgos'!$AA$69="Mayor"),CONCATENATE("R10C",'Mapa de Riesgos'!$O$69),"")</f>
        <v/>
      </c>
      <c r="AE35" s="57" t="str">
        <f>IF(AND('Mapa de Riesgos'!$Y$70="Media",'Mapa de Riesgos'!$AA$70="Mayor"),CONCATENATE("R10C",'Mapa de Riesgos'!$O$70),"")</f>
        <v/>
      </c>
      <c r="AF35" s="57" t="str">
        <f>IF(AND('Mapa de Riesgos'!$Y$71="Media",'Mapa de Riesgos'!$AA$71="Mayor"),CONCATENATE("R10C",'Mapa de Riesgos'!$O$71),"")</f>
        <v/>
      </c>
      <c r="AG35" s="58" t="str">
        <f>IF(AND('Mapa de Riesgos'!$Y$72="Media",'Mapa de Riesgos'!$AA$72="Mayor"),CONCATENATE("R10C",'Mapa de Riesgos'!$O$72),"")</f>
        <v/>
      </c>
      <c r="AH35" s="59" t="str">
        <f>IF(AND('Mapa de Riesgos'!$Y$67="Media",'Mapa de Riesgos'!$AA$67="Catastrófico"),CONCATENATE("R10C",'Mapa de Riesgos'!$O$67),"")</f>
        <v/>
      </c>
      <c r="AI35" s="60" t="str">
        <f>IF(AND('Mapa de Riesgos'!$Y$68="Media",'Mapa de Riesgos'!$AA$68="Catastrófico"),CONCATENATE("R10C",'Mapa de Riesgos'!$O$68),"")</f>
        <v/>
      </c>
      <c r="AJ35" s="60" t="str">
        <f>IF(AND('Mapa de Riesgos'!$Y$69="Media",'Mapa de Riesgos'!$AA$69="Catastrófico"),CONCATENATE("R10C",'Mapa de Riesgos'!$O$69),"")</f>
        <v/>
      </c>
      <c r="AK35" s="60" t="str">
        <f>IF(AND('Mapa de Riesgos'!$Y$70="Media",'Mapa de Riesgos'!$AA$70="Catastrófico"),CONCATENATE("R10C",'Mapa de Riesgos'!$O$70),"")</f>
        <v/>
      </c>
      <c r="AL35" s="60" t="str">
        <f>IF(AND('Mapa de Riesgos'!$Y$71="Media",'Mapa de Riesgos'!$AA$71="Catastrófico"),CONCATENATE("R10C",'Mapa de Riesgos'!$O$71),"")</f>
        <v/>
      </c>
      <c r="AM35" s="61" t="str">
        <f>IF(AND('Mapa de Riesgos'!$Y$72="Media",'Mapa de Riesgos'!$AA$72="Catastrófico"),CONCATENATE("R10C",'Mapa de Riesgos'!$O$72),"")</f>
        <v/>
      </c>
      <c r="AN35" s="81"/>
      <c r="AO35" s="592"/>
      <c r="AP35" s="593"/>
      <c r="AQ35" s="593"/>
      <c r="AR35" s="593"/>
      <c r="AS35" s="593"/>
      <c r="AT35" s="594"/>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508"/>
      <c r="C36" s="508"/>
      <c r="D36" s="509"/>
      <c r="E36" s="546" t="s">
        <v>173</v>
      </c>
      <c r="F36" s="547"/>
      <c r="G36" s="547"/>
      <c r="H36" s="547"/>
      <c r="I36" s="547"/>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Riesgos'!$Y$16="Baja",'Mapa de Riesgos'!$AA$16="Leve"),CONCATENATE("R1C",'Mapa de Riesgos'!$O$16),"")</f>
        <v/>
      </c>
      <c r="N36" s="72" t="str">
        <f>IF(AND('Mapa de Riesgos'!$Y$17="Baja",'Mapa de Riesgos'!$AA$17="Leve"),CONCATENATE("R1C",'Mapa de Riesgos'!$O$17),"")</f>
        <v/>
      </c>
      <c r="O36" s="73" t="str">
        <f>IF(AND('Mapa de Riesgos'!$Y$18="Baja",'Mapa de Riesgos'!$AA$18="Leve"),CONCATENATE("R1C",'Mapa de Riesgos'!$O$18),"")</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Riesgos'!$Y$16="Baja",'Mapa de Riesgos'!$AA$16="Menor"),CONCATENATE("R1C",'Mapa de Riesgos'!$O$16),"")</f>
        <v/>
      </c>
      <c r="T36" s="63" t="str">
        <f>IF(AND('Mapa de Riesgos'!$Y$17="Baja",'Mapa de Riesgos'!$AA$17="Menor"),CONCATENATE("R1C",'Mapa de Riesgos'!$O$17),"")</f>
        <v/>
      </c>
      <c r="U36" s="64" t="str">
        <f>IF(AND('Mapa de Riesgos'!$Y$18="Baja",'Mapa de Riesgos'!$AA$18="Menor"),CONCATENATE("R1C",'Mapa de Riesgos'!$O$18),"")</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Riesgos'!$Y$16="Baja",'Mapa de Riesgos'!$AA$16="Moderado"),CONCATENATE("R1C",'Mapa de Riesgos'!$O$16),"")</f>
        <v/>
      </c>
      <c r="Z36" s="63" t="str">
        <f>IF(AND('Mapa de Riesgos'!$Y$17="Baja",'Mapa de Riesgos'!$AA$17="Moderado"),CONCATENATE("R1C",'Mapa de Riesgos'!$O$17),"")</f>
        <v/>
      </c>
      <c r="AA36" s="64" t="str">
        <f>IF(AND('Mapa de Riesgos'!$Y$18="Baja",'Mapa de Riesgos'!$AA$18="Moderado"),CONCATENATE("R1C",'Mapa de Riesgos'!$O$18),"")</f>
        <v/>
      </c>
      <c r="AB36" s="44" t="str">
        <f>IF(AND('Mapa de Riesgos'!$Y$12="Baja",'Mapa de Riesgos'!$AA$12="Mayor"),CONCATENATE("R1C",'Mapa de Riesgos'!$O$12),"")</f>
        <v>R1C1</v>
      </c>
      <c r="AC36" s="45" t="str">
        <f>IF(AND('Mapa de Riesgos'!$Y$13="Baja",'Mapa de Riesgos'!$AA$13="Mayor"),CONCATENATE("R1C",'Mapa de Riesgos'!$O$13),"")</f>
        <v>R1C2</v>
      </c>
      <c r="AD36" s="45" t="str">
        <f>IF(AND('Mapa de Riesgos'!$Y$14="Baja",'Mapa de Riesgos'!$AA$14="Mayor"),CONCATENATE("R1C",'Mapa de Riesgos'!$O$14),"")</f>
        <v/>
      </c>
      <c r="AE36" s="45" t="str">
        <f>IF(AND('Mapa de Riesgos'!$Y$16="Baja",'Mapa de Riesgos'!$AA$16="Mayor"),CONCATENATE("R1C",'Mapa de Riesgos'!$O$16),"")</f>
        <v/>
      </c>
      <c r="AF36" s="45" t="str">
        <f>IF(AND('Mapa de Riesgos'!$Y$17="Baja",'Mapa de Riesgos'!$AA$17="Mayor"),CONCATENATE("R1C",'Mapa de Riesgos'!$O$17),"")</f>
        <v/>
      </c>
      <c r="AG36" s="46" t="str">
        <f>IF(AND('Mapa de Riesgos'!$Y$18="Baja",'Mapa de Riesgos'!$AA$18="Mayor"),CONCATENATE("R1C",'Mapa de Riesgos'!$O$18),"")</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Riesgos'!$Y$16="Baja",'Mapa de Riesgos'!$AA$16="Catastrófico"),CONCATENATE("R1C",'Mapa de Riesgos'!$O$16),"")</f>
        <v/>
      </c>
      <c r="AL36" s="48" t="str">
        <f>IF(AND('Mapa de Riesgos'!$Y$17="Baja",'Mapa de Riesgos'!$AA$17="Catastrófico"),CONCATENATE("R1C",'Mapa de Riesgos'!$O$17),"")</f>
        <v/>
      </c>
      <c r="AM36" s="49" t="str">
        <f>IF(AND('Mapa de Riesgos'!$Y$18="Baja",'Mapa de Riesgos'!$AA$18="Catastrófico"),CONCATENATE("R1C",'Mapa de Riesgos'!$O$18),"")</f>
        <v/>
      </c>
      <c r="AN36" s="81"/>
      <c r="AO36" s="577" t="s">
        <v>174</v>
      </c>
      <c r="AP36" s="578"/>
      <c r="AQ36" s="578"/>
      <c r="AR36" s="578"/>
      <c r="AS36" s="578"/>
      <c r="AT36" s="579"/>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508"/>
      <c r="C37" s="508"/>
      <c r="D37" s="509"/>
      <c r="E37" s="565"/>
      <c r="F37" s="550"/>
      <c r="G37" s="550"/>
      <c r="H37" s="550"/>
      <c r="I37" s="550"/>
      <c r="J37" s="74" t="str">
        <f>IF(AND('Mapa de Riesgos'!$Y$19="Baja",'Mapa de Riesgos'!$AA$19="Leve"),CONCATENATE("R2C",'Mapa de Riesgos'!$O$19),"")</f>
        <v/>
      </c>
      <c r="K37" s="75" t="str">
        <f>IF(AND('Mapa de Riesgos'!$Y$20="Baja",'Mapa de Riesgos'!$AA$20="Leve"),CONCATENATE("R2C",'Mapa de Riesgos'!$O$20),"")</f>
        <v/>
      </c>
      <c r="L37" s="75" t="str">
        <f>IF(AND('Mapa de Riesgos'!$Y$21="Baja",'Mapa de Riesgos'!$AA$21="Leve"),CONCATENATE("R2C",'Mapa de Riesgos'!$O$21),"")</f>
        <v/>
      </c>
      <c r="M37" s="75" t="str">
        <f>IF(AND('Mapa de Riesgos'!$Y$22="Baja",'Mapa de Riesgos'!$AA$22="Leve"),CONCATENATE("R2C",'Mapa de Riesgos'!$O$22),"")</f>
        <v/>
      </c>
      <c r="N37" s="75" t="str">
        <f>IF(AND('Mapa de Riesgos'!$Y$23="Baja",'Mapa de Riesgos'!$AA$23="Leve"),CONCATENATE("R2C",'Mapa de Riesgos'!$O$23),"")</f>
        <v/>
      </c>
      <c r="O37" s="76" t="str">
        <f>IF(AND('Mapa de Riesgos'!$Y$24="Baja",'Mapa de Riesgos'!$AA$24="Leve"),CONCATENATE("R2C",'Mapa de Riesgos'!$O$24),"")</f>
        <v/>
      </c>
      <c r="P37" s="65" t="str">
        <f>IF(AND('Mapa de Riesgos'!$Y$19="Baja",'Mapa de Riesgos'!$AA$19="Menor"),CONCATENATE("R2C",'Mapa de Riesgos'!$O$19),"")</f>
        <v/>
      </c>
      <c r="Q37" s="66" t="str">
        <f>IF(AND('Mapa de Riesgos'!$Y$20="Baja",'Mapa de Riesgos'!$AA$20="Menor"),CONCATENATE("R2C",'Mapa de Riesgos'!$O$20),"")</f>
        <v/>
      </c>
      <c r="R37" s="66" t="str">
        <f>IF(AND('Mapa de Riesgos'!$Y$21="Baja",'Mapa de Riesgos'!$AA$21="Menor"),CONCATENATE("R2C",'Mapa de Riesgos'!$O$21),"")</f>
        <v/>
      </c>
      <c r="S37" s="66" t="str">
        <f>IF(AND('Mapa de Riesgos'!$Y$22="Baja",'Mapa de Riesgos'!$AA$22="Menor"),CONCATENATE("R2C",'Mapa de Riesgos'!$O$22),"")</f>
        <v/>
      </c>
      <c r="T37" s="66" t="str">
        <f>IF(AND('Mapa de Riesgos'!$Y$23="Baja",'Mapa de Riesgos'!$AA$23="Menor"),CONCATENATE("R2C",'Mapa de Riesgos'!$O$23),"")</f>
        <v/>
      </c>
      <c r="U37" s="67" t="str">
        <f>IF(AND('Mapa de Riesgos'!$Y$24="Baja",'Mapa de Riesgos'!$AA$24="Menor"),CONCATENATE("R2C",'Mapa de Riesgos'!$O$24),"")</f>
        <v/>
      </c>
      <c r="V37" s="65" t="str">
        <f>IF(AND('Mapa de Riesgos'!$Y$19="Baja",'Mapa de Riesgos'!$AA$19="Moderado"),CONCATENATE("R2C",'Mapa de Riesgos'!$O$19),"")</f>
        <v/>
      </c>
      <c r="W37" s="66" t="str">
        <f>IF(AND('Mapa de Riesgos'!$Y$20="Baja",'Mapa de Riesgos'!$AA$20="Moderado"),CONCATENATE("R2C",'Mapa de Riesgos'!$O$20),"")</f>
        <v/>
      </c>
      <c r="X37" s="66" t="str">
        <f>IF(AND('Mapa de Riesgos'!$Y$21="Baja",'Mapa de Riesgos'!$AA$21="Moderado"),CONCATENATE("R2C",'Mapa de Riesgos'!$O$21),"")</f>
        <v/>
      </c>
      <c r="Y37" s="66" t="str">
        <f>IF(AND('Mapa de Riesgos'!$Y$22="Baja",'Mapa de Riesgos'!$AA$22="Moderado"),CONCATENATE("R2C",'Mapa de Riesgos'!$O$22),"")</f>
        <v/>
      </c>
      <c r="Z37" s="66" t="str">
        <f>IF(AND('Mapa de Riesgos'!$Y$23="Baja",'Mapa de Riesgos'!$AA$23="Moderado"),CONCATENATE("R2C",'Mapa de Riesgos'!$O$23),"")</f>
        <v/>
      </c>
      <c r="AA37" s="67" t="str">
        <f>IF(AND('Mapa de Riesgos'!$Y$24="Baja",'Mapa de Riesgos'!$AA$24="Moderado"),CONCATENATE("R2C",'Mapa de Riesgos'!$O$24),"")</f>
        <v/>
      </c>
      <c r="AB37" s="50" t="str">
        <f>IF(AND('Mapa de Riesgos'!$Y$19="Baja",'Mapa de Riesgos'!$AA$19="Mayor"),CONCATENATE("R2C",'Mapa de Riesgos'!$O$19),"")</f>
        <v/>
      </c>
      <c r="AC37" s="51" t="str">
        <f>IF(AND('Mapa de Riesgos'!$Y$20="Baja",'Mapa de Riesgos'!$AA$20="Mayor"),CONCATENATE("R2C",'Mapa de Riesgos'!$O$20),"")</f>
        <v/>
      </c>
      <c r="AD37" s="51" t="str">
        <f>IF(AND('Mapa de Riesgos'!$Y$21="Baja",'Mapa de Riesgos'!$AA$21="Mayor"),CONCATENATE("R2C",'Mapa de Riesgos'!$O$21),"")</f>
        <v/>
      </c>
      <c r="AE37" s="51" t="str">
        <f>IF(AND('Mapa de Riesgos'!$Y$22="Baja",'Mapa de Riesgos'!$AA$22="Mayor"),CONCATENATE("R2C",'Mapa de Riesgos'!$O$22),"")</f>
        <v/>
      </c>
      <c r="AF37" s="51" t="str">
        <f>IF(AND('Mapa de Riesgos'!$Y$23="Baja",'Mapa de Riesgos'!$AA$23="Mayor"),CONCATENATE("R2C",'Mapa de Riesgos'!$O$23),"")</f>
        <v/>
      </c>
      <c r="AG37" s="52" t="str">
        <f>IF(AND('Mapa de Riesgos'!$Y$24="Baja",'Mapa de Riesgos'!$AA$24="Mayor"),CONCATENATE("R2C",'Mapa de Riesgos'!$O$24),"")</f>
        <v/>
      </c>
      <c r="AH37" s="53" t="str">
        <f>IF(AND('Mapa de Riesgos'!$Y$19="Baja",'Mapa de Riesgos'!$AA$19="Catastrófico"),CONCATENATE("R2C",'Mapa de Riesgos'!$O$19),"")</f>
        <v/>
      </c>
      <c r="AI37" s="54" t="str">
        <f>IF(AND('Mapa de Riesgos'!$Y$20="Baja",'Mapa de Riesgos'!$AA$20="Catastrófico"),CONCATENATE("R2C",'Mapa de Riesgos'!$O$20),"")</f>
        <v/>
      </c>
      <c r="AJ37" s="54" t="str">
        <f>IF(AND('Mapa de Riesgos'!$Y$21="Baja",'Mapa de Riesgos'!$AA$21="Catastrófico"),CONCATENATE("R2C",'Mapa de Riesgos'!$O$21),"")</f>
        <v/>
      </c>
      <c r="AK37" s="54" t="str">
        <f>IF(AND('Mapa de Riesgos'!$Y$22="Baja",'Mapa de Riesgos'!$AA$22="Catastrófico"),CONCATENATE("R2C",'Mapa de Riesgos'!$O$22),"")</f>
        <v/>
      </c>
      <c r="AL37" s="54" t="str">
        <f>IF(AND('Mapa de Riesgos'!$Y$23="Baja",'Mapa de Riesgos'!$AA$23="Catastrófico"),CONCATENATE("R2C",'Mapa de Riesgos'!$O$23),"")</f>
        <v/>
      </c>
      <c r="AM37" s="55" t="str">
        <f>IF(AND('Mapa de Riesgos'!$Y$24="Baja",'Mapa de Riesgos'!$AA$24="Catastrófico"),CONCATENATE("R2C",'Mapa de Riesgos'!$O$24),"")</f>
        <v/>
      </c>
      <c r="AN37" s="81"/>
      <c r="AO37" s="580"/>
      <c r="AP37" s="581"/>
      <c r="AQ37" s="581"/>
      <c r="AR37" s="581"/>
      <c r="AS37" s="581"/>
      <c r="AT37" s="582"/>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508"/>
      <c r="C38" s="508"/>
      <c r="D38" s="509"/>
      <c r="E38" s="549"/>
      <c r="F38" s="550"/>
      <c r="G38" s="550"/>
      <c r="H38" s="550"/>
      <c r="I38" s="550"/>
      <c r="J38" s="74" t="str">
        <f>IF(AND('Mapa de Riesgos'!$Y$25="Baja",'Mapa de Riesgos'!$AA$25="Leve"),CONCATENATE("R3C",'Mapa de Riesgos'!$O$25),"")</f>
        <v/>
      </c>
      <c r="K38" s="75" t="str">
        <f>IF(AND('Mapa de Riesgos'!$Y$26="Baja",'Mapa de Riesgos'!$AA$26="Leve"),CONCATENATE("R3C",'Mapa de Riesgos'!$O$26),"")</f>
        <v/>
      </c>
      <c r="L38" s="75" t="str">
        <f>IF(AND('Mapa de Riesgos'!$Y$27="Baja",'Mapa de Riesgos'!$AA$27="Leve"),CONCATENATE("R3C",'Mapa de Riesgos'!$O$27),"")</f>
        <v/>
      </c>
      <c r="M38" s="75" t="str">
        <f>IF(AND('Mapa de Riesgos'!$Y$28="Baja",'Mapa de Riesgos'!$AA$28="Leve"),CONCATENATE("R3C",'Mapa de Riesgos'!$O$28),"")</f>
        <v/>
      </c>
      <c r="N38" s="75" t="str">
        <f>IF(AND('Mapa de Riesgos'!$Y$29="Baja",'Mapa de Riesgos'!$AA$29="Leve"),CONCATENATE("R3C",'Mapa de Riesgos'!$O$29),"")</f>
        <v/>
      </c>
      <c r="O38" s="76" t="str">
        <f>IF(AND('Mapa de Riesgos'!$Y$30="Baja",'Mapa de Riesgos'!$AA$30="Leve"),CONCATENATE("R3C",'Mapa de Riesgos'!$O$30),"")</f>
        <v/>
      </c>
      <c r="P38" s="65" t="str">
        <f>IF(AND('Mapa de Riesgos'!$Y$25="Baja",'Mapa de Riesgos'!$AA$25="Menor"),CONCATENATE("R3C",'Mapa de Riesgos'!$O$25),"")</f>
        <v/>
      </c>
      <c r="Q38" s="66" t="str">
        <f>IF(AND('Mapa de Riesgos'!$Y$26="Baja",'Mapa de Riesgos'!$AA$26="Menor"),CONCATENATE("R3C",'Mapa de Riesgos'!$O$26),"")</f>
        <v/>
      </c>
      <c r="R38" s="66" t="str">
        <f>IF(AND('Mapa de Riesgos'!$Y$27="Baja",'Mapa de Riesgos'!$AA$27="Menor"),CONCATENATE("R3C",'Mapa de Riesgos'!$O$27),"")</f>
        <v/>
      </c>
      <c r="S38" s="66" t="str">
        <f>IF(AND('Mapa de Riesgos'!$Y$28="Baja",'Mapa de Riesgos'!$AA$28="Menor"),CONCATENATE("R3C",'Mapa de Riesgos'!$O$28),"")</f>
        <v/>
      </c>
      <c r="T38" s="66" t="str">
        <f>IF(AND('Mapa de Riesgos'!$Y$29="Baja",'Mapa de Riesgos'!$AA$29="Menor"),CONCATENATE("R3C",'Mapa de Riesgos'!$O$29),"")</f>
        <v/>
      </c>
      <c r="U38" s="67" t="str">
        <f>IF(AND('Mapa de Riesgos'!$Y$30="Baja",'Mapa de Riesgos'!$AA$30="Menor"),CONCATENATE("R3C",'Mapa de Riesgos'!$O$30),"")</f>
        <v/>
      </c>
      <c r="V38" s="65" t="str">
        <f>IF(AND('Mapa de Riesgos'!$Y$25="Baja",'Mapa de Riesgos'!$AA$25="Moderado"),CONCATENATE("R3C",'Mapa de Riesgos'!$O$25),"")</f>
        <v/>
      </c>
      <c r="W38" s="66" t="str">
        <f>IF(AND('Mapa de Riesgos'!$Y$26="Baja",'Mapa de Riesgos'!$AA$26="Moderado"),CONCATENATE("R3C",'Mapa de Riesgos'!$O$26),"")</f>
        <v/>
      </c>
      <c r="X38" s="66" t="str">
        <f>IF(AND('Mapa de Riesgos'!$Y$27="Baja",'Mapa de Riesgos'!$AA$27="Moderado"),CONCATENATE("R3C",'Mapa de Riesgos'!$O$27),"")</f>
        <v/>
      </c>
      <c r="Y38" s="66" t="str">
        <f>IF(AND('Mapa de Riesgos'!$Y$28="Baja",'Mapa de Riesgos'!$AA$28="Moderado"),CONCATENATE("R3C",'Mapa de Riesgos'!$O$28),"")</f>
        <v/>
      </c>
      <c r="Z38" s="66" t="str">
        <f>IF(AND('Mapa de Riesgos'!$Y$29="Baja",'Mapa de Riesgos'!$AA$29="Moderado"),CONCATENATE("R3C",'Mapa de Riesgos'!$O$29),"")</f>
        <v/>
      </c>
      <c r="AA38" s="67" t="str">
        <f>IF(AND('Mapa de Riesgos'!$Y$30="Baja",'Mapa de Riesgos'!$AA$30="Moderado"),CONCATENATE("R3C",'Mapa de Riesgos'!$O$30),"")</f>
        <v/>
      </c>
      <c r="AB38" s="50" t="str">
        <f>IF(AND('Mapa de Riesgos'!$Y$25="Baja",'Mapa de Riesgos'!$AA$25="Mayor"),CONCATENATE("R3C",'Mapa de Riesgos'!$O$25),"")</f>
        <v/>
      </c>
      <c r="AC38" s="51" t="str">
        <f>IF(AND('Mapa de Riesgos'!$Y$26="Baja",'Mapa de Riesgos'!$AA$26="Mayor"),CONCATENATE("R3C",'Mapa de Riesgos'!$O$26),"")</f>
        <v/>
      </c>
      <c r="AD38" s="51" t="str">
        <f>IF(AND('Mapa de Riesgos'!$Y$27="Baja",'Mapa de Riesgos'!$AA$27="Mayor"),CONCATENATE("R3C",'Mapa de Riesgos'!$O$27),"")</f>
        <v/>
      </c>
      <c r="AE38" s="51" t="str">
        <f>IF(AND('Mapa de Riesgos'!$Y$28="Baja",'Mapa de Riesgos'!$AA$28="Mayor"),CONCATENATE("R3C",'Mapa de Riesgos'!$O$28),"")</f>
        <v/>
      </c>
      <c r="AF38" s="51" t="str">
        <f>IF(AND('Mapa de Riesgos'!$Y$29="Baja",'Mapa de Riesgos'!$AA$29="Mayor"),CONCATENATE("R3C",'Mapa de Riesgos'!$O$29),"")</f>
        <v/>
      </c>
      <c r="AG38" s="52" t="str">
        <f>IF(AND('Mapa de Riesgos'!$Y$30="Baja",'Mapa de Riesgos'!$AA$30="Mayor"),CONCATENATE("R3C",'Mapa de Riesgos'!$O$30),"")</f>
        <v/>
      </c>
      <c r="AH38" s="53" t="str">
        <f>IF(AND('Mapa de Riesgos'!$Y$25="Baja",'Mapa de Riesgos'!$AA$25="Catastrófico"),CONCATENATE("R3C",'Mapa de Riesgos'!$O$25),"")</f>
        <v/>
      </c>
      <c r="AI38" s="54" t="str">
        <f>IF(AND('Mapa de Riesgos'!$Y$26="Baja",'Mapa de Riesgos'!$AA$26="Catastrófico"),CONCATENATE("R3C",'Mapa de Riesgos'!$O$26),"")</f>
        <v/>
      </c>
      <c r="AJ38" s="54" t="str">
        <f>IF(AND('Mapa de Riesgos'!$Y$27="Baja",'Mapa de Riesgos'!$AA$27="Catastrófico"),CONCATENATE("R3C",'Mapa de Riesgos'!$O$27),"")</f>
        <v/>
      </c>
      <c r="AK38" s="54" t="str">
        <f>IF(AND('Mapa de Riesgos'!$Y$28="Baja",'Mapa de Riesgos'!$AA$28="Catastrófico"),CONCATENATE("R3C",'Mapa de Riesgos'!$O$28),"")</f>
        <v/>
      </c>
      <c r="AL38" s="54" t="str">
        <f>IF(AND('Mapa de Riesgos'!$Y$29="Baja",'Mapa de Riesgos'!$AA$29="Catastrófico"),CONCATENATE("R3C",'Mapa de Riesgos'!$O$29),"")</f>
        <v/>
      </c>
      <c r="AM38" s="55" t="str">
        <f>IF(AND('Mapa de Riesgos'!$Y$30="Baja",'Mapa de Riesgos'!$AA$30="Catastrófico"),CONCATENATE("R3C",'Mapa de Riesgos'!$O$30),"")</f>
        <v/>
      </c>
      <c r="AN38" s="81"/>
      <c r="AO38" s="580"/>
      <c r="AP38" s="581"/>
      <c r="AQ38" s="581"/>
      <c r="AR38" s="581"/>
      <c r="AS38" s="581"/>
      <c r="AT38" s="582"/>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508"/>
      <c r="C39" s="508"/>
      <c r="D39" s="509"/>
      <c r="E39" s="549"/>
      <c r="F39" s="550"/>
      <c r="G39" s="550"/>
      <c r="H39" s="550"/>
      <c r="I39" s="550"/>
      <c r="J39" s="74" t="str">
        <f>IF(AND('Mapa de Riesgos'!$Y$31="Baja",'Mapa de Riesgos'!$AA$31="Leve"),CONCATENATE("R4C",'Mapa de Riesgos'!$O$31),"")</f>
        <v/>
      </c>
      <c r="K39" s="75" t="str">
        <f>IF(AND('Mapa de Riesgos'!$Y$32="Baja",'Mapa de Riesgos'!$AA$32="Leve"),CONCATENATE("R4C",'Mapa de Riesgos'!$O$32),"")</f>
        <v/>
      </c>
      <c r="L39" s="75" t="str">
        <f>IF(AND('Mapa de Riesgos'!$Y$33="Baja",'Mapa de Riesgos'!$AA$33="Leve"),CONCATENATE("R4C",'Mapa de Riesgos'!$O$33),"")</f>
        <v/>
      </c>
      <c r="M39" s="75" t="str">
        <f>IF(AND('Mapa de Riesgos'!$Y$34="Baja",'Mapa de Riesgos'!$AA$34="Leve"),CONCATENATE("R4C",'Mapa de Riesgos'!$O$34),"")</f>
        <v/>
      </c>
      <c r="N39" s="75" t="str">
        <f>IF(AND('Mapa de Riesgos'!$Y$35="Baja",'Mapa de Riesgos'!$AA$35="Leve"),CONCATENATE("R4C",'Mapa de Riesgos'!$O$35),"")</f>
        <v/>
      </c>
      <c r="O39" s="76" t="str">
        <f>IF(AND('Mapa de Riesgos'!$Y$36="Baja",'Mapa de Riesgos'!$AA$36="Leve"),CONCATENATE("R4C",'Mapa de Riesgos'!$O$36),"")</f>
        <v/>
      </c>
      <c r="P39" s="65" t="str">
        <f>IF(AND('Mapa de Riesgos'!$Y$31="Baja",'Mapa de Riesgos'!$AA$31="Menor"),CONCATENATE("R4C",'Mapa de Riesgos'!$O$31),"")</f>
        <v/>
      </c>
      <c r="Q39" s="66" t="str">
        <f>IF(AND('Mapa de Riesgos'!$Y$32="Baja",'Mapa de Riesgos'!$AA$32="Menor"),CONCATENATE("R4C",'Mapa de Riesgos'!$O$32),"")</f>
        <v/>
      </c>
      <c r="R39" s="66" t="str">
        <f>IF(AND('Mapa de Riesgos'!$Y$33="Baja",'Mapa de Riesgos'!$AA$33="Menor"),CONCATENATE("R4C",'Mapa de Riesgos'!$O$33),"")</f>
        <v/>
      </c>
      <c r="S39" s="66" t="str">
        <f>IF(AND('Mapa de Riesgos'!$Y$34="Baja",'Mapa de Riesgos'!$AA$34="Menor"),CONCATENATE("R4C",'Mapa de Riesgos'!$O$34),"")</f>
        <v/>
      </c>
      <c r="T39" s="66" t="str">
        <f>IF(AND('Mapa de Riesgos'!$Y$35="Baja",'Mapa de Riesgos'!$AA$35="Menor"),CONCATENATE("R4C",'Mapa de Riesgos'!$O$35),"")</f>
        <v/>
      </c>
      <c r="U39" s="67" t="str">
        <f>IF(AND('Mapa de Riesgos'!$Y$36="Baja",'Mapa de Riesgos'!$AA$36="Menor"),CONCATENATE("R4C",'Mapa de Riesgos'!$O$36),"")</f>
        <v/>
      </c>
      <c r="V39" s="65" t="str">
        <f>IF(AND('Mapa de Riesgos'!$Y$31="Baja",'Mapa de Riesgos'!$AA$31="Moderado"),CONCATENATE("R4C",'Mapa de Riesgos'!$O$31),"")</f>
        <v/>
      </c>
      <c r="W39" s="66" t="str">
        <f>IF(AND('Mapa de Riesgos'!$Y$32="Baja",'Mapa de Riesgos'!$AA$32="Moderado"),CONCATENATE("R4C",'Mapa de Riesgos'!$O$32),"")</f>
        <v/>
      </c>
      <c r="X39" s="66" t="str">
        <f>IF(AND('Mapa de Riesgos'!$Y$33="Baja",'Mapa de Riesgos'!$AA$33="Moderado"),CONCATENATE("R4C",'Mapa de Riesgos'!$O$33),"")</f>
        <v/>
      </c>
      <c r="Y39" s="66" t="str">
        <f>IF(AND('Mapa de Riesgos'!$Y$34="Baja",'Mapa de Riesgos'!$AA$34="Moderado"),CONCATENATE("R4C",'Mapa de Riesgos'!$O$34),"")</f>
        <v/>
      </c>
      <c r="Z39" s="66" t="str">
        <f>IF(AND('Mapa de Riesgos'!$Y$35="Baja",'Mapa de Riesgos'!$AA$35="Moderado"),CONCATENATE("R4C",'Mapa de Riesgos'!$O$35),"")</f>
        <v/>
      </c>
      <c r="AA39" s="67" t="str">
        <f>IF(AND('Mapa de Riesgos'!$Y$36="Baja",'Mapa de Riesgos'!$AA$36="Moderado"),CONCATENATE("R4C",'Mapa de Riesgos'!$O$36),"")</f>
        <v/>
      </c>
      <c r="AB39" s="50" t="str">
        <f>IF(AND('Mapa de Riesgos'!$Y$31="Baja",'Mapa de Riesgos'!$AA$31="Mayor"),CONCATENATE("R4C",'Mapa de Riesgos'!$O$31),"")</f>
        <v/>
      </c>
      <c r="AC39" s="51" t="str">
        <f>IF(AND('Mapa de Riesgos'!$Y$32="Baja",'Mapa de Riesgos'!$AA$32="Mayor"),CONCATENATE("R4C",'Mapa de Riesgos'!$O$32),"")</f>
        <v/>
      </c>
      <c r="AD39" s="51" t="str">
        <f>IF(AND('Mapa de Riesgos'!$Y$33="Baja",'Mapa de Riesgos'!$AA$33="Mayor"),CONCATENATE("R4C",'Mapa de Riesgos'!$O$33),"")</f>
        <v/>
      </c>
      <c r="AE39" s="51" t="str">
        <f>IF(AND('Mapa de Riesgos'!$Y$34="Baja",'Mapa de Riesgos'!$AA$34="Mayor"),CONCATENATE("R4C",'Mapa de Riesgos'!$O$34),"")</f>
        <v/>
      </c>
      <c r="AF39" s="51" t="str">
        <f>IF(AND('Mapa de Riesgos'!$Y$35="Baja",'Mapa de Riesgos'!$AA$35="Mayor"),CONCATENATE("R4C",'Mapa de Riesgos'!$O$35),"")</f>
        <v/>
      </c>
      <c r="AG39" s="52" t="str">
        <f>IF(AND('Mapa de Riesgos'!$Y$36="Baja",'Mapa de Riesgos'!$AA$36="Mayor"),CONCATENATE("R4C",'Mapa de Riesgos'!$O$36),"")</f>
        <v/>
      </c>
      <c r="AH39" s="53" t="str">
        <f>IF(AND('Mapa de Riesgos'!$Y$31="Baja",'Mapa de Riesgos'!$AA$31="Catastrófico"),CONCATENATE("R4C",'Mapa de Riesgos'!$O$31),"")</f>
        <v/>
      </c>
      <c r="AI39" s="54" t="str">
        <f>IF(AND('Mapa de Riesgos'!$Y$32="Baja",'Mapa de Riesgos'!$AA$32="Catastrófico"),CONCATENATE("R4C",'Mapa de Riesgos'!$O$32),"")</f>
        <v/>
      </c>
      <c r="AJ39" s="54" t="str">
        <f>IF(AND('Mapa de Riesgos'!$Y$33="Baja",'Mapa de Riesgos'!$AA$33="Catastrófico"),CONCATENATE("R4C",'Mapa de Riesgos'!$O$33),"")</f>
        <v/>
      </c>
      <c r="AK39" s="54" t="str">
        <f>IF(AND('Mapa de Riesgos'!$Y$34="Baja",'Mapa de Riesgos'!$AA$34="Catastrófico"),CONCATENATE("R4C",'Mapa de Riesgos'!$O$34),"")</f>
        <v/>
      </c>
      <c r="AL39" s="54" t="str">
        <f>IF(AND('Mapa de Riesgos'!$Y$35="Baja",'Mapa de Riesgos'!$AA$35="Catastrófico"),CONCATENATE("R4C",'Mapa de Riesgos'!$O$35),"")</f>
        <v/>
      </c>
      <c r="AM39" s="55" t="str">
        <f>IF(AND('Mapa de Riesgos'!$Y$36="Baja",'Mapa de Riesgos'!$AA$36="Catastrófico"),CONCATENATE("R4C",'Mapa de Riesgos'!$O$36),"")</f>
        <v/>
      </c>
      <c r="AN39" s="81"/>
      <c r="AO39" s="580"/>
      <c r="AP39" s="581"/>
      <c r="AQ39" s="581"/>
      <c r="AR39" s="581"/>
      <c r="AS39" s="581"/>
      <c r="AT39" s="582"/>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508"/>
      <c r="C40" s="508"/>
      <c r="D40" s="509"/>
      <c r="E40" s="549"/>
      <c r="F40" s="550"/>
      <c r="G40" s="550"/>
      <c r="H40" s="550"/>
      <c r="I40" s="550"/>
      <c r="J40" s="74" t="str">
        <f>IF(AND('Mapa de Riesgos'!$Y$37="Baja",'Mapa de Riesgos'!$AA$37="Leve"),CONCATENATE("R5C",'Mapa de Riesgos'!$O$37),"")</f>
        <v/>
      </c>
      <c r="K40" s="75" t="str">
        <f>IF(AND('Mapa de Riesgos'!$Y$38="Baja",'Mapa de Riesgos'!$AA$38="Leve"),CONCATENATE("R5C",'Mapa de Riesgos'!$O$38),"")</f>
        <v/>
      </c>
      <c r="L40" s="75" t="str">
        <f>IF(AND('Mapa de Riesgos'!$Y$39="Baja",'Mapa de Riesgos'!$AA$39="Leve"),CONCATENATE("R5C",'Mapa de Riesgos'!$O$39),"")</f>
        <v/>
      </c>
      <c r="M40" s="75" t="str">
        <f>IF(AND('Mapa de Riesgos'!$Y$40="Baja",'Mapa de Riesgos'!$AA$40="Leve"),CONCATENATE("R5C",'Mapa de Riesgos'!$O$40),"")</f>
        <v/>
      </c>
      <c r="N40" s="75" t="str">
        <f>IF(AND('Mapa de Riesgos'!$Y$41="Baja",'Mapa de Riesgos'!$AA$41="Leve"),CONCATENATE("R5C",'Mapa de Riesgos'!$O$41),"")</f>
        <v/>
      </c>
      <c r="O40" s="76" t="str">
        <f>IF(AND('Mapa de Riesgos'!$Y$42="Baja",'Mapa de Riesgos'!$AA$42="Leve"),CONCATENATE("R5C",'Mapa de Riesgos'!$O$42),"")</f>
        <v/>
      </c>
      <c r="P40" s="65" t="str">
        <f>IF(AND('Mapa de Riesgos'!$Y$37="Baja",'Mapa de Riesgos'!$AA$37="Menor"),CONCATENATE("R5C",'Mapa de Riesgos'!$O$37),"")</f>
        <v/>
      </c>
      <c r="Q40" s="66" t="str">
        <f>IF(AND('Mapa de Riesgos'!$Y$38="Baja",'Mapa de Riesgos'!$AA$38="Menor"),CONCATENATE("R5C",'Mapa de Riesgos'!$O$38),"")</f>
        <v/>
      </c>
      <c r="R40" s="66" t="str">
        <f>IF(AND('Mapa de Riesgos'!$Y$39="Baja",'Mapa de Riesgos'!$AA$39="Menor"),CONCATENATE("R5C",'Mapa de Riesgos'!$O$39),"")</f>
        <v/>
      </c>
      <c r="S40" s="66" t="str">
        <f>IF(AND('Mapa de Riesgos'!$Y$40="Baja",'Mapa de Riesgos'!$AA$40="Menor"),CONCATENATE("R5C",'Mapa de Riesgos'!$O$40),"")</f>
        <v/>
      </c>
      <c r="T40" s="66" t="str">
        <f>IF(AND('Mapa de Riesgos'!$Y$41="Baja",'Mapa de Riesgos'!$AA$41="Menor"),CONCATENATE("R5C",'Mapa de Riesgos'!$O$41),"")</f>
        <v/>
      </c>
      <c r="U40" s="67" t="str">
        <f>IF(AND('Mapa de Riesgos'!$Y$42="Baja",'Mapa de Riesgos'!$AA$42="Menor"),CONCATENATE("R5C",'Mapa de Riesgos'!$O$42),"")</f>
        <v/>
      </c>
      <c r="V40" s="65" t="str">
        <f>IF(AND('Mapa de Riesgos'!$Y$37="Baja",'Mapa de Riesgos'!$AA$37="Moderado"),CONCATENATE("R5C",'Mapa de Riesgos'!$O$37),"")</f>
        <v/>
      </c>
      <c r="W40" s="66" t="str">
        <f>IF(AND('Mapa de Riesgos'!$Y$38="Baja",'Mapa de Riesgos'!$AA$38="Moderado"),CONCATENATE("R5C",'Mapa de Riesgos'!$O$38),"")</f>
        <v/>
      </c>
      <c r="X40" s="66" t="str">
        <f>IF(AND('Mapa de Riesgos'!$Y$39="Baja",'Mapa de Riesgos'!$AA$39="Moderado"),CONCATENATE("R5C",'Mapa de Riesgos'!$O$39),"")</f>
        <v/>
      </c>
      <c r="Y40" s="66" t="str">
        <f>IF(AND('Mapa de Riesgos'!$Y$40="Baja",'Mapa de Riesgos'!$AA$40="Moderado"),CONCATENATE("R5C",'Mapa de Riesgos'!$O$40),"")</f>
        <v/>
      </c>
      <c r="Z40" s="66" t="str">
        <f>IF(AND('Mapa de Riesgos'!$Y$41="Baja",'Mapa de Riesgos'!$AA$41="Moderado"),CONCATENATE("R5C",'Mapa de Riesgos'!$O$41),"")</f>
        <v/>
      </c>
      <c r="AA40" s="67" t="str">
        <f>IF(AND('Mapa de Riesgos'!$Y$42="Baja",'Mapa de Riesgos'!$AA$42="Moderado"),CONCATENATE("R5C",'Mapa de Riesgos'!$O$42),"")</f>
        <v/>
      </c>
      <c r="AB40" s="50" t="str">
        <f>IF(AND('Mapa de Riesgos'!$Y$37="Baja",'Mapa de Riesgos'!$AA$37="Mayor"),CONCATENATE("R5C",'Mapa de Riesgos'!$O$37),"")</f>
        <v/>
      </c>
      <c r="AC40" s="51" t="str">
        <f>IF(AND('Mapa de Riesgos'!$Y$38="Baja",'Mapa de Riesgos'!$AA$38="Mayor"),CONCATENATE("R5C",'Mapa de Riesgos'!$O$38),"")</f>
        <v/>
      </c>
      <c r="AD40" s="51" t="str">
        <f>IF(AND('Mapa de Riesgos'!$Y$39="Baja",'Mapa de Riesgos'!$AA$39="Mayor"),CONCATENATE("R5C",'Mapa de Riesgos'!$O$39),"")</f>
        <v/>
      </c>
      <c r="AE40" s="51" t="str">
        <f>IF(AND('Mapa de Riesgos'!$Y$40="Baja",'Mapa de Riesgos'!$AA$40="Mayor"),CONCATENATE("R5C",'Mapa de Riesgos'!$O$40),"")</f>
        <v/>
      </c>
      <c r="AF40" s="51" t="str">
        <f>IF(AND('Mapa de Riesgos'!$Y$41="Baja",'Mapa de Riesgos'!$AA$41="Mayor"),CONCATENATE("R5C",'Mapa de Riesgos'!$O$41),"")</f>
        <v/>
      </c>
      <c r="AG40" s="52" t="str">
        <f>IF(AND('Mapa de Riesgos'!$Y$42="Baja",'Mapa de Riesgos'!$AA$42="Mayor"),CONCATENATE("R5C",'Mapa de Riesgos'!$O$42),"")</f>
        <v/>
      </c>
      <c r="AH40" s="53" t="str">
        <f>IF(AND('Mapa de Riesgos'!$Y$37="Baja",'Mapa de Riesgos'!$AA$37="Catastrófico"),CONCATENATE("R5C",'Mapa de Riesgos'!$O$37),"")</f>
        <v/>
      </c>
      <c r="AI40" s="54" t="str">
        <f>IF(AND('Mapa de Riesgos'!$Y$38="Baja",'Mapa de Riesgos'!$AA$38="Catastrófico"),CONCATENATE("R5C",'Mapa de Riesgos'!$O$38),"")</f>
        <v/>
      </c>
      <c r="AJ40" s="54" t="str">
        <f>IF(AND('Mapa de Riesgos'!$Y$39="Baja",'Mapa de Riesgos'!$AA$39="Catastrófico"),CONCATENATE("R5C",'Mapa de Riesgos'!$O$39),"")</f>
        <v/>
      </c>
      <c r="AK40" s="54" t="str">
        <f>IF(AND('Mapa de Riesgos'!$Y$40="Baja",'Mapa de Riesgos'!$AA$40="Catastrófico"),CONCATENATE("R5C",'Mapa de Riesgos'!$O$40),"")</f>
        <v/>
      </c>
      <c r="AL40" s="54" t="str">
        <f>IF(AND('Mapa de Riesgos'!$Y$41="Baja",'Mapa de Riesgos'!$AA$41="Catastrófico"),CONCATENATE("R5C",'Mapa de Riesgos'!$O$41),"")</f>
        <v/>
      </c>
      <c r="AM40" s="55" t="str">
        <f>IF(AND('Mapa de Riesgos'!$Y$42="Baja",'Mapa de Riesgos'!$AA$42="Catastrófico"),CONCATENATE("R5C",'Mapa de Riesgos'!$O$42),"")</f>
        <v/>
      </c>
      <c r="AN40" s="81"/>
      <c r="AO40" s="580"/>
      <c r="AP40" s="581"/>
      <c r="AQ40" s="581"/>
      <c r="AR40" s="581"/>
      <c r="AS40" s="581"/>
      <c r="AT40" s="582"/>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508"/>
      <c r="C41" s="508"/>
      <c r="D41" s="509"/>
      <c r="E41" s="549"/>
      <c r="F41" s="550"/>
      <c r="G41" s="550"/>
      <c r="H41" s="550"/>
      <c r="I41" s="550"/>
      <c r="J41" s="74" t="str">
        <f>IF(AND('Mapa de Riesgos'!$Y$43="Baja",'Mapa de Riesgos'!$AA$43="Leve"),CONCATENATE("R6C",'Mapa de Riesgos'!$O$43),"")</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Riesgos'!$Y$43="Baja",'Mapa de Riesgos'!$AA$43="Menor"),CONCATENATE("R6C",'Mapa de Riesgos'!$O$43),"")</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Riesgos'!$Y$43="Baja",'Mapa de Riesgos'!$AA$43="Moderado"),CONCATENATE("R6C",'Mapa de Riesgos'!$O$43),"")</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Riesgos'!$Y$43="Baja",'Mapa de Riesgos'!$AA$43="Mayor"),CONCATENATE("R6C",'Mapa de Riesgos'!$O$43),"")</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Riesgos'!$Y$43="Baja",'Mapa de Riesgos'!$AA$43="Catastrófico"),CONCATENATE("R6C",'Mapa de Riesgos'!$O$43),"")</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580"/>
      <c r="AP41" s="581"/>
      <c r="AQ41" s="581"/>
      <c r="AR41" s="581"/>
      <c r="AS41" s="581"/>
      <c r="AT41" s="582"/>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508"/>
      <c r="C42" s="508"/>
      <c r="D42" s="509"/>
      <c r="E42" s="549"/>
      <c r="F42" s="550"/>
      <c r="G42" s="550"/>
      <c r="H42" s="550"/>
      <c r="I42" s="550"/>
      <c r="J42" s="74" t="str">
        <f>IF(AND('Mapa de Riesgos'!$Y$49="Baja",'Mapa de Riesgos'!$AA$49="Leve"),CONCATENATE("R7C",'Mapa de Riesgos'!$O$49),"")</f>
        <v/>
      </c>
      <c r="K42" s="75" t="str">
        <f>IF(AND('Mapa de Riesgos'!$Y$50="Baja",'Mapa de Riesgos'!$AA$50="Leve"),CONCATENATE("R7C",'Mapa de Riesgos'!$O$50),"")</f>
        <v/>
      </c>
      <c r="L42" s="75" t="str">
        <f>IF(AND('Mapa de Riesgos'!$Y$51="Baja",'Mapa de Riesgos'!$AA$51="Leve"),CONCATENATE("R7C",'Mapa de Riesgos'!$O$51),"")</f>
        <v/>
      </c>
      <c r="M42" s="75" t="str">
        <f>IF(AND('Mapa de Riesgos'!$Y$52="Baja",'Mapa de Riesgos'!$AA$52="Leve"),CONCATENATE("R7C",'Mapa de Riesgos'!$O$52),"")</f>
        <v/>
      </c>
      <c r="N42" s="75" t="str">
        <f>IF(AND('Mapa de Riesgos'!$Y$53="Baja",'Mapa de Riesgos'!$AA$53="Leve"),CONCATENATE("R7C",'Mapa de Riesgos'!$O$53),"")</f>
        <v/>
      </c>
      <c r="O42" s="76" t="str">
        <f>IF(AND('Mapa de Riesgos'!$Y$54="Baja",'Mapa de Riesgos'!$AA$54="Leve"),CONCATENATE("R7C",'Mapa de Riesgos'!$O$54),"")</f>
        <v/>
      </c>
      <c r="P42" s="65" t="str">
        <f>IF(AND('Mapa de Riesgos'!$Y$49="Baja",'Mapa de Riesgos'!$AA$49="Menor"),CONCATENATE("R7C",'Mapa de Riesgos'!$O$49),"")</f>
        <v/>
      </c>
      <c r="Q42" s="66" t="str">
        <f>IF(AND('Mapa de Riesgos'!$Y$50="Baja",'Mapa de Riesgos'!$AA$50="Menor"),CONCATENATE("R7C",'Mapa de Riesgos'!$O$50),"")</f>
        <v/>
      </c>
      <c r="R42" s="66" t="str">
        <f>IF(AND('Mapa de Riesgos'!$Y$51="Baja",'Mapa de Riesgos'!$AA$51="Menor"),CONCATENATE("R7C",'Mapa de Riesgos'!$O$51),"")</f>
        <v/>
      </c>
      <c r="S42" s="66" t="str">
        <f>IF(AND('Mapa de Riesgos'!$Y$52="Baja",'Mapa de Riesgos'!$AA$52="Menor"),CONCATENATE("R7C",'Mapa de Riesgos'!$O$52),"")</f>
        <v/>
      </c>
      <c r="T42" s="66" t="str">
        <f>IF(AND('Mapa de Riesgos'!$Y$53="Baja",'Mapa de Riesgos'!$AA$53="Menor"),CONCATENATE("R7C",'Mapa de Riesgos'!$O$53),"")</f>
        <v/>
      </c>
      <c r="U42" s="67" t="str">
        <f>IF(AND('Mapa de Riesgos'!$Y$54="Baja",'Mapa de Riesgos'!$AA$54="Menor"),CONCATENATE("R7C",'Mapa de Riesgos'!$O$54),"")</f>
        <v/>
      </c>
      <c r="V42" s="65" t="str">
        <f>IF(AND('Mapa de Riesgos'!$Y$49="Baja",'Mapa de Riesgos'!$AA$49="Moderado"),CONCATENATE("R7C",'Mapa de Riesgos'!$O$49),"")</f>
        <v/>
      </c>
      <c r="W42" s="66" t="str">
        <f>IF(AND('Mapa de Riesgos'!$Y$50="Baja",'Mapa de Riesgos'!$AA$50="Moderado"),CONCATENATE("R7C",'Mapa de Riesgos'!$O$50),"")</f>
        <v/>
      </c>
      <c r="X42" s="66" t="str">
        <f>IF(AND('Mapa de Riesgos'!$Y$51="Baja",'Mapa de Riesgos'!$AA$51="Moderado"),CONCATENATE("R7C",'Mapa de Riesgos'!$O$51),"")</f>
        <v/>
      </c>
      <c r="Y42" s="66" t="str">
        <f>IF(AND('Mapa de Riesgos'!$Y$52="Baja",'Mapa de Riesgos'!$AA$52="Moderado"),CONCATENATE("R7C",'Mapa de Riesgos'!$O$52),"")</f>
        <v/>
      </c>
      <c r="Z42" s="66" t="str">
        <f>IF(AND('Mapa de Riesgos'!$Y$53="Baja",'Mapa de Riesgos'!$AA$53="Moderado"),CONCATENATE("R7C",'Mapa de Riesgos'!$O$53),"")</f>
        <v/>
      </c>
      <c r="AA42" s="67" t="str">
        <f>IF(AND('Mapa de Riesgos'!$Y$54="Baja",'Mapa de Riesgos'!$AA$54="Moderado"),CONCATENATE("R7C",'Mapa de Riesgos'!$O$54),"")</f>
        <v/>
      </c>
      <c r="AB42" s="50" t="str">
        <f>IF(AND('Mapa de Riesgos'!$Y$49="Baja",'Mapa de Riesgos'!$AA$49="Mayor"),CONCATENATE("R7C",'Mapa de Riesgos'!$O$49),"")</f>
        <v/>
      </c>
      <c r="AC42" s="51" t="str">
        <f>IF(AND('Mapa de Riesgos'!$Y$50="Baja",'Mapa de Riesgos'!$AA$50="Mayor"),CONCATENATE("R7C",'Mapa de Riesgos'!$O$50),"")</f>
        <v/>
      </c>
      <c r="AD42" s="51" t="str">
        <f>IF(AND('Mapa de Riesgos'!$Y$51="Baja",'Mapa de Riesgos'!$AA$51="Mayor"),CONCATENATE("R7C",'Mapa de Riesgos'!$O$51),"")</f>
        <v/>
      </c>
      <c r="AE42" s="51" t="str">
        <f>IF(AND('Mapa de Riesgos'!$Y$52="Baja",'Mapa de Riesgos'!$AA$52="Mayor"),CONCATENATE("R7C",'Mapa de Riesgos'!$O$52),"")</f>
        <v/>
      </c>
      <c r="AF42" s="51" t="str">
        <f>IF(AND('Mapa de Riesgos'!$Y$53="Baja",'Mapa de Riesgos'!$AA$53="Mayor"),CONCATENATE("R7C",'Mapa de Riesgos'!$O$53),"")</f>
        <v/>
      </c>
      <c r="AG42" s="52" t="str">
        <f>IF(AND('Mapa de Riesgos'!$Y$54="Baja",'Mapa de Riesgos'!$AA$54="Mayor"),CONCATENATE("R7C",'Mapa de Riesgos'!$O$54),"")</f>
        <v/>
      </c>
      <c r="AH42" s="53" t="str">
        <f>IF(AND('Mapa de Riesgos'!$Y$49="Baja",'Mapa de Riesgos'!$AA$49="Catastrófico"),CONCATENATE("R7C",'Mapa de Riesgos'!$O$49),"")</f>
        <v/>
      </c>
      <c r="AI42" s="54" t="str">
        <f>IF(AND('Mapa de Riesgos'!$Y$50="Baja",'Mapa de Riesgos'!$AA$50="Catastrófico"),CONCATENATE("R7C",'Mapa de Riesgos'!$O$50),"")</f>
        <v/>
      </c>
      <c r="AJ42" s="54" t="str">
        <f>IF(AND('Mapa de Riesgos'!$Y$51="Baja",'Mapa de Riesgos'!$AA$51="Catastrófico"),CONCATENATE("R7C",'Mapa de Riesgos'!$O$51),"")</f>
        <v/>
      </c>
      <c r="AK42" s="54" t="str">
        <f>IF(AND('Mapa de Riesgos'!$Y$52="Baja",'Mapa de Riesgos'!$AA$52="Catastrófico"),CONCATENATE("R7C",'Mapa de Riesgos'!$O$52),"")</f>
        <v/>
      </c>
      <c r="AL42" s="54" t="str">
        <f>IF(AND('Mapa de Riesgos'!$Y$53="Baja",'Mapa de Riesgos'!$AA$53="Catastrófico"),CONCATENATE("R7C",'Mapa de Riesgos'!$O$53),"")</f>
        <v/>
      </c>
      <c r="AM42" s="55" t="str">
        <f>IF(AND('Mapa de Riesgos'!$Y$54="Baja",'Mapa de Riesgos'!$AA$54="Catastrófico"),CONCATENATE("R7C",'Mapa de Riesgos'!$O$54),"")</f>
        <v/>
      </c>
      <c r="AN42" s="81"/>
      <c r="AO42" s="580"/>
      <c r="AP42" s="581"/>
      <c r="AQ42" s="581"/>
      <c r="AR42" s="581"/>
      <c r="AS42" s="581"/>
      <c r="AT42" s="582"/>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508"/>
      <c r="C43" s="508"/>
      <c r="D43" s="509"/>
      <c r="E43" s="549"/>
      <c r="F43" s="550"/>
      <c r="G43" s="550"/>
      <c r="H43" s="550"/>
      <c r="I43" s="550"/>
      <c r="J43" s="74" t="str">
        <f>IF(AND('Mapa de Riesgos'!$Y$55="Baja",'Mapa de Riesgos'!$AA$55="Leve"),CONCATENATE("R8C",'Mapa de Riesgos'!$O$55),"")</f>
        <v/>
      </c>
      <c r="K43" s="75" t="str">
        <f>IF(AND('Mapa de Riesgos'!$Y$56="Baja",'Mapa de Riesgos'!$AA$56="Leve"),CONCATENATE("R8C",'Mapa de Riesgos'!$O$56),"")</f>
        <v/>
      </c>
      <c r="L43" s="75" t="str">
        <f>IF(AND('Mapa de Riesgos'!$Y$57="Baja",'Mapa de Riesgos'!$AA$57="Leve"),CONCATENATE("R8C",'Mapa de Riesgos'!$O$57),"")</f>
        <v/>
      </c>
      <c r="M43" s="75" t="str">
        <f>IF(AND('Mapa de Riesgos'!$Y$58="Baja",'Mapa de Riesgos'!$AA$58="Leve"),CONCATENATE("R8C",'Mapa de Riesgos'!$O$58),"")</f>
        <v/>
      </c>
      <c r="N43" s="75" t="str">
        <f>IF(AND('Mapa de Riesgos'!$Y$59="Baja",'Mapa de Riesgos'!$AA$59="Leve"),CONCATENATE("R8C",'Mapa de Riesgos'!$O$59),"")</f>
        <v/>
      </c>
      <c r="O43" s="76" t="str">
        <f>IF(AND('Mapa de Riesgos'!$Y$60="Baja",'Mapa de Riesgos'!$AA$60="Leve"),CONCATENATE("R8C",'Mapa de Riesgos'!$O$60),"")</f>
        <v/>
      </c>
      <c r="P43" s="65" t="str">
        <f>IF(AND('Mapa de Riesgos'!$Y$55="Baja",'Mapa de Riesgos'!$AA$55="Menor"),CONCATENATE("R8C",'Mapa de Riesgos'!$O$55),"")</f>
        <v/>
      </c>
      <c r="Q43" s="66" t="str">
        <f>IF(AND('Mapa de Riesgos'!$Y$56="Baja",'Mapa de Riesgos'!$AA$56="Menor"),CONCATENATE("R8C",'Mapa de Riesgos'!$O$56),"")</f>
        <v/>
      </c>
      <c r="R43" s="66" t="str">
        <f>IF(AND('Mapa de Riesgos'!$Y$57="Baja",'Mapa de Riesgos'!$AA$57="Menor"),CONCATENATE("R8C",'Mapa de Riesgos'!$O$57),"")</f>
        <v/>
      </c>
      <c r="S43" s="66" t="str">
        <f>IF(AND('Mapa de Riesgos'!$Y$58="Baja",'Mapa de Riesgos'!$AA$58="Menor"),CONCATENATE("R8C",'Mapa de Riesgos'!$O$58),"")</f>
        <v/>
      </c>
      <c r="T43" s="66" t="str">
        <f>IF(AND('Mapa de Riesgos'!$Y$59="Baja",'Mapa de Riesgos'!$AA$59="Menor"),CONCATENATE("R8C",'Mapa de Riesgos'!$O$59),"")</f>
        <v/>
      </c>
      <c r="U43" s="67" t="str">
        <f>IF(AND('Mapa de Riesgos'!$Y$60="Baja",'Mapa de Riesgos'!$AA$60="Menor"),CONCATENATE("R8C",'Mapa de Riesgos'!$O$60),"")</f>
        <v/>
      </c>
      <c r="V43" s="65" t="str">
        <f>IF(AND('Mapa de Riesgos'!$Y$55="Baja",'Mapa de Riesgos'!$AA$55="Moderado"),CONCATENATE("R8C",'Mapa de Riesgos'!$O$55),"")</f>
        <v/>
      </c>
      <c r="W43" s="66" t="str">
        <f>IF(AND('Mapa de Riesgos'!$Y$56="Baja",'Mapa de Riesgos'!$AA$56="Moderado"),CONCATENATE("R8C",'Mapa de Riesgos'!$O$56),"")</f>
        <v/>
      </c>
      <c r="X43" s="66" t="str">
        <f>IF(AND('Mapa de Riesgos'!$Y$57="Baja",'Mapa de Riesgos'!$AA$57="Moderado"),CONCATENATE("R8C",'Mapa de Riesgos'!$O$57),"")</f>
        <v/>
      </c>
      <c r="Y43" s="66" t="str">
        <f>IF(AND('Mapa de Riesgos'!$Y$58="Baja",'Mapa de Riesgos'!$AA$58="Moderado"),CONCATENATE("R8C",'Mapa de Riesgos'!$O$58),"")</f>
        <v/>
      </c>
      <c r="Z43" s="66" t="str">
        <f>IF(AND('Mapa de Riesgos'!$Y$59="Baja",'Mapa de Riesgos'!$AA$59="Moderado"),CONCATENATE("R8C",'Mapa de Riesgos'!$O$59),"")</f>
        <v/>
      </c>
      <c r="AA43" s="67" t="str">
        <f>IF(AND('Mapa de Riesgos'!$Y$60="Baja",'Mapa de Riesgos'!$AA$60="Moderado"),CONCATENATE("R8C",'Mapa de Riesgos'!$O$60),"")</f>
        <v/>
      </c>
      <c r="AB43" s="50" t="str">
        <f>IF(AND('Mapa de Riesgos'!$Y$55="Baja",'Mapa de Riesgos'!$AA$55="Mayor"),CONCATENATE("R8C",'Mapa de Riesgos'!$O$55),"")</f>
        <v/>
      </c>
      <c r="AC43" s="51" t="str">
        <f>IF(AND('Mapa de Riesgos'!$Y$56="Baja",'Mapa de Riesgos'!$AA$56="Mayor"),CONCATENATE("R8C",'Mapa de Riesgos'!$O$56),"")</f>
        <v/>
      </c>
      <c r="AD43" s="51" t="str">
        <f>IF(AND('Mapa de Riesgos'!$Y$57="Baja",'Mapa de Riesgos'!$AA$57="Mayor"),CONCATENATE("R8C",'Mapa de Riesgos'!$O$57),"")</f>
        <v/>
      </c>
      <c r="AE43" s="51" t="str">
        <f>IF(AND('Mapa de Riesgos'!$Y$58="Baja",'Mapa de Riesgos'!$AA$58="Mayor"),CONCATENATE("R8C",'Mapa de Riesgos'!$O$58),"")</f>
        <v/>
      </c>
      <c r="AF43" s="51" t="str">
        <f>IF(AND('Mapa de Riesgos'!$Y$59="Baja",'Mapa de Riesgos'!$AA$59="Mayor"),CONCATENATE("R8C",'Mapa de Riesgos'!$O$59),"")</f>
        <v/>
      </c>
      <c r="AG43" s="52" t="str">
        <f>IF(AND('Mapa de Riesgos'!$Y$60="Baja",'Mapa de Riesgos'!$AA$60="Mayor"),CONCATENATE("R8C",'Mapa de Riesgos'!$O$60),"")</f>
        <v/>
      </c>
      <c r="AH43" s="53" t="str">
        <f>IF(AND('Mapa de Riesgos'!$Y$55="Baja",'Mapa de Riesgos'!$AA$55="Catastrófico"),CONCATENATE("R8C",'Mapa de Riesgos'!$O$55),"")</f>
        <v/>
      </c>
      <c r="AI43" s="54" t="str">
        <f>IF(AND('Mapa de Riesgos'!$Y$56="Baja",'Mapa de Riesgos'!$AA$56="Catastrófico"),CONCATENATE("R8C",'Mapa de Riesgos'!$O$56),"")</f>
        <v/>
      </c>
      <c r="AJ43" s="54" t="str">
        <f>IF(AND('Mapa de Riesgos'!$Y$57="Baja",'Mapa de Riesgos'!$AA$57="Catastrófico"),CONCATENATE("R8C",'Mapa de Riesgos'!$O$57),"")</f>
        <v/>
      </c>
      <c r="AK43" s="54" t="str">
        <f>IF(AND('Mapa de Riesgos'!$Y$58="Baja",'Mapa de Riesgos'!$AA$58="Catastrófico"),CONCATENATE("R8C",'Mapa de Riesgos'!$O$58),"")</f>
        <v/>
      </c>
      <c r="AL43" s="54" t="str">
        <f>IF(AND('Mapa de Riesgos'!$Y$59="Baja",'Mapa de Riesgos'!$AA$59="Catastrófico"),CONCATENATE("R8C",'Mapa de Riesgos'!$O$59),"")</f>
        <v/>
      </c>
      <c r="AM43" s="55" t="str">
        <f>IF(AND('Mapa de Riesgos'!$Y$60="Baja",'Mapa de Riesgos'!$AA$60="Catastrófico"),CONCATENATE("R8C",'Mapa de Riesgos'!$O$60),"")</f>
        <v/>
      </c>
      <c r="AN43" s="81"/>
      <c r="AO43" s="580"/>
      <c r="AP43" s="581"/>
      <c r="AQ43" s="581"/>
      <c r="AR43" s="581"/>
      <c r="AS43" s="581"/>
      <c r="AT43" s="582"/>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508"/>
      <c r="C44" s="508"/>
      <c r="D44" s="509"/>
      <c r="E44" s="549"/>
      <c r="F44" s="550"/>
      <c r="G44" s="550"/>
      <c r="H44" s="550"/>
      <c r="I44" s="550"/>
      <c r="J44" s="74" t="str">
        <f>IF(AND('Mapa de Riesgos'!$Y$61="Baja",'Mapa de Riesgos'!$AA$61="Leve"),CONCATENATE("R9C",'Mapa de Riesgos'!$O$61),"")</f>
        <v/>
      </c>
      <c r="K44" s="75" t="str">
        <f>IF(AND('Mapa de Riesgos'!$Y$62="Baja",'Mapa de Riesgos'!$AA$62="Leve"),CONCATENATE("R9C",'Mapa de Riesgos'!$O$62),"")</f>
        <v/>
      </c>
      <c r="L44" s="75" t="str">
        <f>IF(AND('Mapa de Riesgos'!$Y$63="Baja",'Mapa de Riesgos'!$AA$63="Leve"),CONCATENATE("R9C",'Mapa de Riesgos'!$O$63),"")</f>
        <v/>
      </c>
      <c r="M44" s="75" t="str">
        <f>IF(AND('Mapa de Riesgos'!$Y$64="Baja",'Mapa de Riesgos'!$AA$64="Leve"),CONCATENATE("R9C",'Mapa de Riesgos'!$O$64),"")</f>
        <v/>
      </c>
      <c r="N44" s="75" t="str">
        <f>IF(AND('Mapa de Riesgos'!$Y$65="Baja",'Mapa de Riesgos'!$AA$65="Leve"),CONCATENATE("R9C",'Mapa de Riesgos'!$O$65),"")</f>
        <v/>
      </c>
      <c r="O44" s="76" t="str">
        <f>IF(AND('Mapa de Riesgos'!$Y$66="Baja",'Mapa de Riesgos'!$AA$66="Leve"),CONCATENATE("R9C",'Mapa de Riesgos'!$O$66),"")</f>
        <v/>
      </c>
      <c r="P44" s="65" t="str">
        <f>IF(AND('Mapa de Riesgos'!$Y$61="Baja",'Mapa de Riesgos'!$AA$61="Menor"),CONCATENATE("R9C",'Mapa de Riesgos'!$O$61),"")</f>
        <v/>
      </c>
      <c r="Q44" s="66" t="str">
        <f>IF(AND('Mapa de Riesgos'!$Y$62="Baja",'Mapa de Riesgos'!$AA$62="Menor"),CONCATENATE("R9C",'Mapa de Riesgos'!$O$62),"")</f>
        <v/>
      </c>
      <c r="R44" s="66" t="str">
        <f>IF(AND('Mapa de Riesgos'!$Y$63="Baja",'Mapa de Riesgos'!$AA$63="Menor"),CONCATENATE("R9C",'Mapa de Riesgos'!$O$63),"")</f>
        <v/>
      </c>
      <c r="S44" s="66" t="str">
        <f>IF(AND('Mapa de Riesgos'!$Y$64="Baja",'Mapa de Riesgos'!$AA$64="Menor"),CONCATENATE("R9C",'Mapa de Riesgos'!$O$64),"")</f>
        <v/>
      </c>
      <c r="T44" s="66" t="str">
        <f>IF(AND('Mapa de Riesgos'!$Y$65="Baja",'Mapa de Riesgos'!$AA$65="Menor"),CONCATENATE("R9C",'Mapa de Riesgos'!$O$65),"")</f>
        <v/>
      </c>
      <c r="U44" s="67" t="str">
        <f>IF(AND('Mapa de Riesgos'!$Y$66="Baja",'Mapa de Riesgos'!$AA$66="Menor"),CONCATENATE("R9C",'Mapa de Riesgos'!$O$66),"")</f>
        <v/>
      </c>
      <c r="V44" s="65" t="str">
        <f>IF(AND('Mapa de Riesgos'!$Y$61="Baja",'Mapa de Riesgos'!$AA$61="Moderado"),CONCATENATE("R9C",'Mapa de Riesgos'!$O$61),"")</f>
        <v/>
      </c>
      <c r="W44" s="66" t="str">
        <f>IF(AND('Mapa de Riesgos'!$Y$62="Baja",'Mapa de Riesgos'!$AA$62="Moderado"),CONCATENATE("R9C",'Mapa de Riesgos'!$O$62),"")</f>
        <v/>
      </c>
      <c r="X44" s="66" t="str">
        <f>IF(AND('Mapa de Riesgos'!$Y$63="Baja",'Mapa de Riesgos'!$AA$63="Moderado"),CONCATENATE("R9C",'Mapa de Riesgos'!$O$63),"")</f>
        <v/>
      </c>
      <c r="Y44" s="66" t="str">
        <f>IF(AND('Mapa de Riesgos'!$Y$64="Baja",'Mapa de Riesgos'!$AA$64="Moderado"),CONCATENATE("R9C",'Mapa de Riesgos'!$O$64),"")</f>
        <v/>
      </c>
      <c r="Z44" s="66" t="str">
        <f>IF(AND('Mapa de Riesgos'!$Y$65="Baja",'Mapa de Riesgos'!$AA$65="Moderado"),CONCATENATE("R9C",'Mapa de Riesgos'!$O$65),"")</f>
        <v/>
      </c>
      <c r="AA44" s="67" t="str">
        <f>IF(AND('Mapa de Riesgos'!$Y$66="Baja",'Mapa de Riesgos'!$AA$66="Moderado"),CONCATENATE("R9C",'Mapa de Riesgos'!$O$66),"")</f>
        <v/>
      </c>
      <c r="AB44" s="50" t="str">
        <f>IF(AND('Mapa de Riesgos'!$Y$61="Baja",'Mapa de Riesgos'!$AA$61="Mayor"),CONCATENATE("R9C",'Mapa de Riesgos'!$O$61),"")</f>
        <v/>
      </c>
      <c r="AC44" s="51" t="str">
        <f>IF(AND('Mapa de Riesgos'!$Y$62="Baja",'Mapa de Riesgos'!$AA$62="Mayor"),CONCATENATE("R9C",'Mapa de Riesgos'!$O$62),"")</f>
        <v/>
      </c>
      <c r="AD44" s="51" t="str">
        <f>IF(AND('Mapa de Riesgos'!$Y$63="Baja",'Mapa de Riesgos'!$AA$63="Mayor"),CONCATENATE("R9C",'Mapa de Riesgos'!$O$63),"")</f>
        <v/>
      </c>
      <c r="AE44" s="51" t="str">
        <f>IF(AND('Mapa de Riesgos'!$Y$64="Baja",'Mapa de Riesgos'!$AA$64="Mayor"),CONCATENATE("R9C",'Mapa de Riesgos'!$O$64),"")</f>
        <v/>
      </c>
      <c r="AF44" s="51" t="str">
        <f>IF(AND('Mapa de Riesgos'!$Y$65="Baja",'Mapa de Riesgos'!$AA$65="Mayor"),CONCATENATE("R9C",'Mapa de Riesgos'!$O$65),"")</f>
        <v/>
      </c>
      <c r="AG44" s="52" t="str">
        <f>IF(AND('Mapa de Riesgos'!$Y$66="Baja",'Mapa de Riesgos'!$AA$66="Mayor"),CONCATENATE("R9C",'Mapa de Riesgos'!$O$66),"")</f>
        <v/>
      </c>
      <c r="AH44" s="53" t="str">
        <f>IF(AND('Mapa de Riesgos'!$Y$61="Baja",'Mapa de Riesgos'!$AA$61="Catastrófico"),CONCATENATE("R9C",'Mapa de Riesgos'!$O$61),"")</f>
        <v/>
      </c>
      <c r="AI44" s="54" t="str">
        <f>IF(AND('Mapa de Riesgos'!$Y$62="Baja",'Mapa de Riesgos'!$AA$62="Catastrófico"),CONCATENATE("R9C",'Mapa de Riesgos'!$O$62),"")</f>
        <v/>
      </c>
      <c r="AJ44" s="54" t="str">
        <f>IF(AND('Mapa de Riesgos'!$Y$63="Baja",'Mapa de Riesgos'!$AA$63="Catastrófico"),CONCATENATE("R9C",'Mapa de Riesgos'!$O$63),"")</f>
        <v/>
      </c>
      <c r="AK44" s="54" t="str">
        <f>IF(AND('Mapa de Riesgos'!$Y$64="Baja",'Mapa de Riesgos'!$AA$64="Catastrófico"),CONCATENATE("R9C",'Mapa de Riesgos'!$O$64),"")</f>
        <v/>
      </c>
      <c r="AL44" s="54" t="str">
        <f>IF(AND('Mapa de Riesgos'!$Y$65="Baja",'Mapa de Riesgos'!$AA$65="Catastrófico"),CONCATENATE("R9C",'Mapa de Riesgos'!$O$65),"")</f>
        <v/>
      </c>
      <c r="AM44" s="55" t="str">
        <f>IF(AND('Mapa de Riesgos'!$Y$66="Baja",'Mapa de Riesgos'!$AA$66="Catastrófico"),CONCATENATE("R9C",'Mapa de Riesgos'!$O$66),"")</f>
        <v/>
      </c>
      <c r="AN44" s="81"/>
      <c r="AO44" s="580"/>
      <c r="AP44" s="581"/>
      <c r="AQ44" s="581"/>
      <c r="AR44" s="581"/>
      <c r="AS44" s="581"/>
      <c r="AT44" s="582"/>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508"/>
      <c r="C45" s="508"/>
      <c r="D45" s="509"/>
      <c r="E45" s="552"/>
      <c r="F45" s="553"/>
      <c r="G45" s="553"/>
      <c r="H45" s="553"/>
      <c r="I45" s="553"/>
      <c r="J45" s="77" t="str">
        <f>IF(AND('Mapa de Riesgos'!$Y$67="Baja",'Mapa de Riesgos'!$AA$67="Leve"),CONCATENATE("R10C",'Mapa de Riesgos'!$O$67),"")</f>
        <v/>
      </c>
      <c r="K45" s="78" t="str">
        <f>IF(AND('Mapa de Riesgos'!$Y$68="Baja",'Mapa de Riesgos'!$AA$68="Leve"),CONCATENATE("R10C",'Mapa de Riesgos'!$O$68),"")</f>
        <v/>
      </c>
      <c r="L45" s="78" t="str">
        <f>IF(AND('Mapa de Riesgos'!$Y$69="Baja",'Mapa de Riesgos'!$AA$69="Leve"),CONCATENATE("R10C",'Mapa de Riesgos'!$O$69),"")</f>
        <v/>
      </c>
      <c r="M45" s="78" t="str">
        <f>IF(AND('Mapa de Riesgos'!$Y$70="Baja",'Mapa de Riesgos'!$AA$70="Leve"),CONCATENATE("R10C",'Mapa de Riesgos'!$O$70),"")</f>
        <v/>
      </c>
      <c r="N45" s="78" t="str">
        <f>IF(AND('Mapa de Riesgos'!$Y$71="Baja",'Mapa de Riesgos'!$AA$71="Leve"),CONCATENATE("R10C",'Mapa de Riesgos'!$O$71),"")</f>
        <v/>
      </c>
      <c r="O45" s="79" t="str">
        <f>IF(AND('Mapa de Riesgos'!$Y$72="Baja",'Mapa de Riesgos'!$AA$72="Leve"),CONCATENATE("R10C",'Mapa de Riesgos'!$O$72),"")</f>
        <v/>
      </c>
      <c r="P45" s="65" t="str">
        <f>IF(AND('Mapa de Riesgos'!$Y$67="Baja",'Mapa de Riesgos'!$AA$67="Menor"),CONCATENATE("R10C",'Mapa de Riesgos'!$O$67),"")</f>
        <v/>
      </c>
      <c r="Q45" s="66" t="str">
        <f>IF(AND('Mapa de Riesgos'!$Y$68="Baja",'Mapa de Riesgos'!$AA$68="Menor"),CONCATENATE("R10C",'Mapa de Riesgos'!$O$68),"")</f>
        <v/>
      </c>
      <c r="R45" s="66" t="str">
        <f>IF(AND('Mapa de Riesgos'!$Y$69="Baja",'Mapa de Riesgos'!$AA$69="Menor"),CONCATENATE("R10C",'Mapa de Riesgos'!$O$69),"")</f>
        <v/>
      </c>
      <c r="S45" s="66" t="str">
        <f>IF(AND('Mapa de Riesgos'!$Y$70="Baja",'Mapa de Riesgos'!$AA$70="Menor"),CONCATENATE("R10C",'Mapa de Riesgos'!$O$70),"")</f>
        <v/>
      </c>
      <c r="T45" s="66" t="str">
        <f>IF(AND('Mapa de Riesgos'!$Y$71="Baja",'Mapa de Riesgos'!$AA$71="Menor"),CONCATENATE("R10C",'Mapa de Riesgos'!$O$71),"")</f>
        <v/>
      </c>
      <c r="U45" s="67" t="str">
        <f>IF(AND('Mapa de Riesgos'!$Y$72="Baja",'Mapa de Riesgos'!$AA$72="Menor"),CONCATENATE("R10C",'Mapa de Riesgos'!$O$72),"")</f>
        <v/>
      </c>
      <c r="V45" s="68" t="str">
        <f>IF(AND('Mapa de Riesgos'!$Y$67="Baja",'Mapa de Riesgos'!$AA$67="Moderado"),CONCATENATE("R10C",'Mapa de Riesgos'!$O$67),"")</f>
        <v/>
      </c>
      <c r="W45" s="69" t="str">
        <f>IF(AND('Mapa de Riesgos'!$Y$68="Baja",'Mapa de Riesgos'!$AA$68="Moderado"),CONCATENATE("R10C",'Mapa de Riesgos'!$O$68),"")</f>
        <v/>
      </c>
      <c r="X45" s="69" t="str">
        <f>IF(AND('Mapa de Riesgos'!$Y$69="Baja",'Mapa de Riesgos'!$AA$69="Moderado"),CONCATENATE("R10C",'Mapa de Riesgos'!$O$69),"")</f>
        <v/>
      </c>
      <c r="Y45" s="69" t="str">
        <f>IF(AND('Mapa de Riesgos'!$Y$70="Baja",'Mapa de Riesgos'!$AA$70="Moderado"),CONCATENATE("R10C",'Mapa de Riesgos'!$O$70),"")</f>
        <v/>
      </c>
      <c r="Z45" s="69" t="str">
        <f>IF(AND('Mapa de Riesgos'!$Y$71="Baja",'Mapa de Riesgos'!$AA$71="Moderado"),CONCATENATE("R10C",'Mapa de Riesgos'!$O$71),"")</f>
        <v/>
      </c>
      <c r="AA45" s="70" t="str">
        <f>IF(AND('Mapa de Riesgos'!$Y$72="Baja",'Mapa de Riesgos'!$AA$72="Moderado"),CONCATENATE("R10C",'Mapa de Riesgos'!$O$72),"")</f>
        <v/>
      </c>
      <c r="AB45" s="56" t="str">
        <f>IF(AND('Mapa de Riesgos'!$Y$67="Baja",'Mapa de Riesgos'!$AA$67="Mayor"),CONCATENATE("R10C",'Mapa de Riesgos'!$O$67),"")</f>
        <v/>
      </c>
      <c r="AC45" s="57" t="str">
        <f>IF(AND('Mapa de Riesgos'!$Y$68="Baja",'Mapa de Riesgos'!$AA$68="Mayor"),CONCATENATE("R10C",'Mapa de Riesgos'!$O$68),"")</f>
        <v/>
      </c>
      <c r="AD45" s="57" t="str">
        <f>IF(AND('Mapa de Riesgos'!$Y$69="Baja",'Mapa de Riesgos'!$AA$69="Mayor"),CONCATENATE("R10C",'Mapa de Riesgos'!$O$69),"")</f>
        <v/>
      </c>
      <c r="AE45" s="57" t="str">
        <f>IF(AND('Mapa de Riesgos'!$Y$70="Baja",'Mapa de Riesgos'!$AA$70="Mayor"),CONCATENATE("R10C",'Mapa de Riesgos'!$O$70),"")</f>
        <v/>
      </c>
      <c r="AF45" s="57" t="str">
        <f>IF(AND('Mapa de Riesgos'!$Y$71="Baja",'Mapa de Riesgos'!$AA$71="Mayor"),CONCATENATE("R10C",'Mapa de Riesgos'!$O$71),"")</f>
        <v/>
      </c>
      <c r="AG45" s="58" t="str">
        <f>IF(AND('Mapa de Riesgos'!$Y$72="Baja",'Mapa de Riesgos'!$AA$72="Mayor"),CONCATENATE("R10C",'Mapa de Riesgos'!$O$72),"")</f>
        <v/>
      </c>
      <c r="AH45" s="59" t="str">
        <f>IF(AND('Mapa de Riesgos'!$Y$67="Baja",'Mapa de Riesgos'!$AA$67="Catastrófico"),CONCATENATE("R10C",'Mapa de Riesgos'!$O$67),"")</f>
        <v/>
      </c>
      <c r="AI45" s="60" t="str">
        <f>IF(AND('Mapa de Riesgos'!$Y$68="Baja",'Mapa de Riesgos'!$AA$68="Catastrófico"),CONCATENATE("R10C",'Mapa de Riesgos'!$O$68),"")</f>
        <v/>
      </c>
      <c r="AJ45" s="60" t="str">
        <f>IF(AND('Mapa de Riesgos'!$Y$69="Baja",'Mapa de Riesgos'!$AA$69="Catastrófico"),CONCATENATE("R10C",'Mapa de Riesgos'!$O$69),"")</f>
        <v/>
      </c>
      <c r="AK45" s="60" t="str">
        <f>IF(AND('Mapa de Riesgos'!$Y$70="Baja",'Mapa de Riesgos'!$AA$70="Catastrófico"),CONCATENATE("R10C",'Mapa de Riesgos'!$O$70),"")</f>
        <v/>
      </c>
      <c r="AL45" s="60" t="str">
        <f>IF(AND('Mapa de Riesgos'!$Y$71="Baja",'Mapa de Riesgos'!$AA$71="Catastrófico"),CONCATENATE("R10C",'Mapa de Riesgos'!$O$71),"")</f>
        <v/>
      </c>
      <c r="AM45" s="61" t="str">
        <f>IF(AND('Mapa de Riesgos'!$Y$72="Baja",'Mapa de Riesgos'!$AA$72="Catastrófico"),CONCATENATE("R10C",'Mapa de Riesgos'!$O$72),"")</f>
        <v/>
      </c>
      <c r="AN45" s="81"/>
      <c r="AO45" s="583"/>
      <c r="AP45" s="584"/>
      <c r="AQ45" s="584"/>
      <c r="AR45" s="584"/>
      <c r="AS45" s="584"/>
      <c r="AT45" s="585"/>
    </row>
    <row r="46" spans="1:80" ht="46.5" customHeight="1" x14ac:dyDescent="0.35">
      <c r="A46" s="81"/>
      <c r="B46" s="508"/>
      <c r="C46" s="508"/>
      <c r="D46" s="509"/>
      <c r="E46" s="546" t="s">
        <v>175</v>
      </c>
      <c r="F46" s="547"/>
      <c r="G46" s="547"/>
      <c r="H46" s="547"/>
      <c r="I46" s="548"/>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Riesgos'!$Y$16="Muy Baja",'Mapa de Riesgos'!$AA$16="Leve"),CONCATENATE("R1C",'Mapa de Riesgos'!$O$16),"")</f>
        <v/>
      </c>
      <c r="N46" s="72" t="str">
        <f>IF(AND('Mapa de Riesgos'!$Y$17="Muy Baja",'Mapa de Riesgos'!$AA$17="Leve"),CONCATENATE("R1C",'Mapa de Riesgos'!$O$17),"")</f>
        <v/>
      </c>
      <c r="O46" s="73" t="str">
        <f>IF(AND('Mapa de Riesgos'!$Y$18="Muy Baja",'Mapa de Riesgos'!$AA$18="Leve"),CONCATENATE("R1C",'Mapa de Riesgos'!$O$18),"")</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Riesgos'!$Y$16="Muy Baja",'Mapa de Riesgos'!$AA$16="Menor"),CONCATENATE("R1C",'Mapa de Riesgos'!$O$16),"")</f>
        <v/>
      </c>
      <c r="T46" s="72" t="str">
        <f>IF(AND('Mapa de Riesgos'!$Y$17="Muy Baja",'Mapa de Riesgos'!$AA$17="Menor"),CONCATENATE("R1C",'Mapa de Riesgos'!$O$17),"")</f>
        <v/>
      </c>
      <c r="U46" s="73" t="str">
        <f>IF(AND('Mapa de Riesgos'!$Y$18="Muy Baja",'Mapa de Riesgos'!$AA$18="Menor"),CONCATENATE("R1C",'Mapa de Riesgos'!$O$18),"")</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Riesgos'!$Y$16="Muy Baja",'Mapa de Riesgos'!$AA$16="Moderado"),CONCATENATE("R1C",'Mapa de Riesgos'!$O$16),"")</f>
        <v/>
      </c>
      <c r="Z46" s="63" t="str">
        <f>IF(AND('Mapa de Riesgos'!$Y$17="Muy Baja",'Mapa de Riesgos'!$AA$17="Moderado"),CONCATENATE("R1C",'Mapa de Riesgos'!$O$17),"")</f>
        <v/>
      </c>
      <c r="AA46" s="64" t="str">
        <f>IF(AND('Mapa de Riesgos'!$Y$18="Muy Baja",'Mapa de Riesgos'!$AA$18="Moderado"),CONCATENATE("R1C",'Mapa de Riesgos'!$O$18),"")</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R1C3</v>
      </c>
      <c r="AE46" s="45" t="str">
        <f>IF(AND('Mapa de Riesgos'!$Y$16="Muy Baja",'Mapa de Riesgos'!$AA$16="Mayor"),CONCATENATE("R1C",'Mapa de Riesgos'!$O$16),"")</f>
        <v/>
      </c>
      <c r="AF46" s="45" t="str">
        <f>IF(AND('Mapa de Riesgos'!$Y$17="Muy Baja",'Mapa de Riesgos'!$AA$17="Mayor"),CONCATENATE("R1C",'Mapa de Riesgos'!$O$17),"")</f>
        <v/>
      </c>
      <c r="AG46" s="46" t="str">
        <f>IF(AND('Mapa de Riesgos'!$Y$18="Muy Baja",'Mapa de Riesgos'!$AA$18="Mayor"),CONCATENATE("R1C",'Mapa de Riesgos'!$O$18),"")</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Riesgos'!$Y$16="Muy Baja",'Mapa de Riesgos'!$AA$16="Catastrófico"),CONCATENATE("R1C",'Mapa de Riesgos'!$O$16),"")</f>
        <v/>
      </c>
      <c r="AL46" s="48" t="str">
        <f>IF(AND('Mapa de Riesgos'!$Y$17="Muy Baja",'Mapa de Riesgos'!$AA$17="Catastrófico"),CONCATENATE("R1C",'Mapa de Riesgos'!$O$17),"")</f>
        <v/>
      </c>
      <c r="AM46" s="49" t="str">
        <f>IF(AND('Mapa de Riesgos'!$Y$18="Muy Baja",'Mapa de Riesgos'!$AA$18="Catastrófico"),CONCATENATE("R1C",'Mapa de Riesgos'!$O$18),"")</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508"/>
      <c r="C47" s="508"/>
      <c r="D47" s="509"/>
      <c r="E47" s="565"/>
      <c r="F47" s="550"/>
      <c r="G47" s="550"/>
      <c r="H47" s="550"/>
      <c r="I47" s="551"/>
      <c r="J47" s="74" t="str">
        <f>IF(AND('Mapa de Riesgos'!$Y$19="Muy Baja",'Mapa de Riesgos'!$AA$19="Leve"),CONCATENATE("R2C",'Mapa de Riesgos'!$O$19),"")</f>
        <v/>
      </c>
      <c r="K47" s="75" t="str">
        <f>IF(AND('Mapa de Riesgos'!$Y$20="Muy Baja",'Mapa de Riesgos'!$AA$20="Leve"),CONCATENATE("R2C",'Mapa de Riesgos'!$O$20),"")</f>
        <v/>
      </c>
      <c r="L47" s="75" t="str">
        <f>IF(AND('Mapa de Riesgos'!$Y$21="Muy Baja",'Mapa de Riesgos'!$AA$21="Leve"),CONCATENATE("R2C",'Mapa de Riesgos'!$O$21),"")</f>
        <v/>
      </c>
      <c r="M47" s="75" t="str">
        <f>IF(AND('Mapa de Riesgos'!$Y$22="Muy Baja",'Mapa de Riesgos'!$AA$22="Leve"),CONCATENATE("R2C",'Mapa de Riesgos'!$O$22),"")</f>
        <v/>
      </c>
      <c r="N47" s="75" t="str">
        <f>IF(AND('Mapa de Riesgos'!$Y$23="Muy Baja",'Mapa de Riesgos'!$AA$23="Leve"),CONCATENATE("R2C",'Mapa de Riesgos'!$O$23),"")</f>
        <v/>
      </c>
      <c r="O47" s="76" t="str">
        <f>IF(AND('Mapa de Riesgos'!$Y$24="Muy Baja",'Mapa de Riesgos'!$AA$24="Leve"),CONCATENATE("R2C",'Mapa de Riesgos'!$O$24),"")</f>
        <v/>
      </c>
      <c r="P47" s="74" t="str">
        <f>IF(AND('Mapa de Riesgos'!$Y$19="Muy Baja",'Mapa de Riesgos'!$AA$19="Menor"),CONCATENATE("R2C",'Mapa de Riesgos'!$O$19),"")</f>
        <v/>
      </c>
      <c r="Q47" s="75" t="str">
        <f>IF(AND('Mapa de Riesgos'!$Y$20="Muy Baja",'Mapa de Riesgos'!$AA$20="Menor"),CONCATENATE("R2C",'Mapa de Riesgos'!$O$20),"")</f>
        <v/>
      </c>
      <c r="R47" s="75" t="str">
        <f>IF(AND('Mapa de Riesgos'!$Y$21="Muy Baja",'Mapa de Riesgos'!$AA$21="Menor"),CONCATENATE("R2C",'Mapa de Riesgos'!$O$21),"")</f>
        <v/>
      </c>
      <c r="S47" s="75" t="str">
        <f>IF(AND('Mapa de Riesgos'!$Y$22="Muy Baja",'Mapa de Riesgos'!$AA$22="Menor"),CONCATENATE("R2C",'Mapa de Riesgos'!$O$22),"")</f>
        <v/>
      </c>
      <c r="T47" s="75" t="str">
        <f>IF(AND('Mapa de Riesgos'!$Y$23="Muy Baja",'Mapa de Riesgos'!$AA$23="Menor"),CONCATENATE("R2C",'Mapa de Riesgos'!$O$23),"")</f>
        <v/>
      </c>
      <c r="U47" s="76" t="str">
        <f>IF(AND('Mapa de Riesgos'!$Y$24="Muy Baja",'Mapa de Riesgos'!$AA$24="Menor"),CONCATENATE("R2C",'Mapa de Riesgos'!$O$24),"")</f>
        <v/>
      </c>
      <c r="V47" s="65" t="str">
        <f>IF(AND('Mapa de Riesgos'!$Y$19="Muy Baja",'Mapa de Riesgos'!$AA$19="Moderado"),CONCATENATE("R2C",'Mapa de Riesgos'!$O$19),"")</f>
        <v/>
      </c>
      <c r="W47" s="66" t="str">
        <f>IF(AND('Mapa de Riesgos'!$Y$20="Muy Baja",'Mapa de Riesgos'!$AA$20="Moderado"),CONCATENATE("R2C",'Mapa de Riesgos'!$O$20),"")</f>
        <v/>
      </c>
      <c r="X47" s="66" t="str">
        <f>IF(AND('Mapa de Riesgos'!$Y$21="Muy Baja",'Mapa de Riesgos'!$AA$21="Moderado"),CONCATENATE("R2C",'Mapa de Riesgos'!$O$21),"")</f>
        <v/>
      </c>
      <c r="Y47" s="66" t="str">
        <f>IF(AND('Mapa de Riesgos'!$Y$22="Muy Baja",'Mapa de Riesgos'!$AA$22="Moderado"),CONCATENATE("R2C",'Mapa de Riesgos'!$O$22),"")</f>
        <v/>
      </c>
      <c r="Z47" s="66" t="str">
        <f>IF(AND('Mapa de Riesgos'!$Y$23="Muy Baja",'Mapa de Riesgos'!$AA$23="Moderado"),CONCATENATE("R2C",'Mapa de Riesgos'!$O$23),"")</f>
        <v/>
      </c>
      <c r="AA47" s="67" t="str">
        <f>IF(AND('Mapa de Riesgos'!$Y$24="Muy Baja",'Mapa de Riesgos'!$AA$24="Moderado"),CONCATENATE("R2C",'Mapa de Riesgos'!$O$24),"")</f>
        <v/>
      </c>
      <c r="AB47" s="50" t="str">
        <f>IF(AND('Mapa de Riesgos'!$Y$19="Muy Baja",'Mapa de Riesgos'!$AA$19="Mayor"),CONCATENATE("R2C",'Mapa de Riesgos'!$O$19),"")</f>
        <v/>
      </c>
      <c r="AC47" s="51" t="str">
        <f>IF(AND('Mapa de Riesgos'!$Y$20="Muy Baja",'Mapa de Riesgos'!$AA$20="Mayor"),CONCATENATE("R2C",'Mapa de Riesgos'!$O$20),"")</f>
        <v/>
      </c>
      <c r="AD47" s="51" t="str">
        <f>IF(AND('Mapa de Riesgos'!$Y$21="Muy Baja",'Mapa de Riesgos'!$AA$21="Mayor"),CONCATENATE("R2C",'Mapa de Riesgos'!$O$21),"")</f>
        <v/>
      </c>
      <c r="AE47" s="51" t="str">
        <f>IF(AND('Mapa de Riesgos'!$Y$22="Muy Baja",'Mapa de Riesgos'!$AA$22="Mayor"),CONCATENATE("R2C",'Mapa de Riesgos'!$O$22),"")</f>
        <v/>
      </c>
      <c r="AF47" s="51" t="str">
        <f>IF(AND('Mapa de Riesgos'!$Y$23="Muy Baja",'Mapa de Riesgos'!$AA$23="Mayor"),CONCATENATE("R2C",'Mapa de Riesgos'!$O$23),"")</f>
        <v/>
      </c>
      <c r="AG47" s="52" t="str">
        <f>IF(AND('Mapa de Riesgos'!$Y$24="Muy Baja",'Mapa de Riesgos'!$AA$24="Mayor"),CONCATENATE("R2C",'Mapa de Riesgos'!$O$24),"")</f>
        <v/>
      </c>
      <c r="AH47" s="53" t="str">
        <f>IF(AND('Mapa de Riesgos'!$Y$19="Muy Baja",'Mapa de Riesgos'!$AA$19="Catastrófico"),CONCATENATE("R2C",'Mapa de Riesgos'!$O$19),"")</f>
        <v/>
      </c>
      <c r="AI47" s="54" t="str">
        <f>IF(AND('Mapa de Riesgos'!$Y$20="Muy Baja",'Mapa de Riesgos'!$AA$20="Catastrófico"),CONCATENATE("R2C",'Mapa de Riesgos'!$O$20),"")</f>
        <v/>
      </c>
      <c r="AJ47" s="54" t="str">
        <f>IF(AND('Mapa de Riesgos'!$Y$21="Muy Baja",'Mapa de Riesgos'!$AA$21="Catastrófico"),CONCATENATE("R2C",'Mapa de Riesgos'!$O$21),"")</f>
        <v/>
      </c>
      <c r="AK47" s="54" t="str">
        <f>IF(AND('Mapa de Riesgos'!$Y$22="Muy Baja",'Mapa de Riesgos'!$AA$22="Catastrófico"),CONCATENATE("R2C",'Mapa de Riesgos'!$O$22),"")</f>
        <v/>
      </c>
      <c r="AL47" s="54" t="str">
        <f>IF(AND('Mapa de Riesgos'!$Y$23="Muy Baja",'Mapa de Riesgos'!$AA$23="Catastrófico"),CONCATENATE("R2C",'Mapa de Riesgos'!$O$23),"")</f>
        <v/>
      </c>
      <c r="AM47" s="55" t="str">
        <f>IF(AND('Mapa de Riesgos'!$Y$24="Muy Baja",'Mapa de Riesgos'!$AA$24="Catastrófico"),CONCATENATE("R2C",'Mapa de Riesgos'!$O$24),"")</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508"/>
      <c r="C48" s="508"/>
      <c r="D48" s="509"/>
      <c r="E48" s="565"/>
      <c r="F48" s="550"/>
      <c r="G48" s="550"/>
      <c r="H48" s="550"/>
      <c r="I48" s="551"/>
      <c r="J48" s="74" t="str">
        <f>IF(AND('Mapa de Riesgos'!$Y$25="Muy Baja",'Mapa de Riesgos'!$AA$25="Leve"),CONCATENATE("R3C",'Mapa de Riesgos'!$O$25),"")</f>
        <v/>
      </c>
      <c r="K48" s="75" t="str">
        <f>IF(AND('Mapa de Riesgos'!$Y$26="Muy Baja",'Mapa de Riesgos'!$AA$26="Leve"),CONCATENATE("R3C",'Mapa de Riesgos'!$O$26),"")</f>
        <v/>
      </c>
      <c r="L48" s="75" t="str">
        <f>IF(AND('Mapa de Riesgos'!$Y$27="Muy Baja",'Mapa de Riesgos'!$AA$27="Leve"),CONCATENATE("R3C",'Mapa de Riesgos'!$O$27),"")</f>
        <v/>
      </c>
      <c r="M48" s="75" t="str">
        <f>IF(AND('Mapa de Riesgos'!$Y$28="Muy Baja",'Mapa de Riesgos'!$AA$28="Leve"),CONCATENATE("R3C",'Mapa de Riesgos'!$O$28),"")</f>
        <v/>
      </c>
      <c r="N48" s="75" t="str">
        <f>IF(AND('Mapa de Riesgos'!$Y$29="Muy Baja",'Mapa de Riesgos'!$AA$29="Leve"),CONCATENATE("R3C",'Mapa de Riesgos'!$O$29),"")</f>
        <v/>
      </c>
      <c r="O48" s="76" t="str">
        <f>IF(AND('Mapa de Riesgos'!$Y$30="Muy Baja",'Mapa de Riesgos'!$AA$30="Leve"),CONCATENATE("R3C",'Mapa de Riesgos'!$O$30),"")</f>
        <v/>
      </c>
      <c r="P48" s="74" t="str">
        <f>IF(AND('Mapa de Riesgos'!$Y$25="Muy Baja",'Mapa de Riesgos'!$AA$25="Menor"),CONCATENATE("R3C",'Mapa de Riesgos'!$O$25),"")</f>
        <v/>
      </c>
      <c r="Q48" s="75" t="str">
        <f>IF(AND('Mapa de Riesgos'!$Y$26="Muy Baja",'Mapa de Riesgos'!$AA$26="Menor"),CONCATENATE("R3C",'Mapa de Riesgos'!$O$26),"")</f>
        <v/>
      </c>
      <c r="R48" s="75" t="str">
        <f>IF(AND('Mapa de Riesgos'!$Y$27="Muy Baja",'Mapa de Riesgos'!$AA$27="Menor"),CONCATENATE("R3C",'Mapa de Riesgos'!$O$27),"")</f>
        <v/>
      </c>
      <c r="S48" s="75" t="str">
        <f>IF(AND('Mapa de Riesgos'!$Y$28="Muy Baja",'Mapa de Riesgos'!$AA$28="Menor"),CONCATENATE("R3C",'Mapa de Riesgos'!$O$28),"")</f>
        <v/>
      </c>
      <c r="T48" s="75" t="str">
        <f>IF(AND('Mapa de Riesgos'!$Y$29="Muy Baja",'Mapa de Riesgos'!$AA$29="Menor"),CONCATENATE("R3C",'Mapa de Riesgos'!$O$29),"")</f>
        <v/>
      </c>
      <c r="U48" s="76" t="str">
        <f>IF(AND('Mapa de Riesgos'!$Y$30="Muy Baja",'Mapa de Riesgos'!$AA$30="Menor"),CONCATENATE("R3C",'Mapa de Riesgos'!$O$30),"")</f>
        <v/>
      </c>
      <c r="V48" s="65" t="str">
        <f>IF(AND('Mapa de Riesgos'!$Y$25="Muy Baja",'Mapa de Riesgos'!$AA$25="Moderado"),CONCATENATE("R3C",'Mapa de Riesgos'!$O$25),"")</f>
        <v/>
      </c>
      <c r="W48" s="66" t="str">
        <f>IF(AND('Mapa de Riesgos'!$Y$26="Muy Baja",'Mapa de Riesgos'!$AA$26="Moderado"),CONCATENATE("R3C",'Mapa de Riesgos'!$O$26),"")</f>
        <v/>
      </c>
      <c r="X48" s="66" t="str">
        <f>IF(AND('Mapa de Riesgos'!$Y$27="Muy Baja",'Mapa de Riesgos'!$AA$27="Moderado"),CONCATENATE("R3C",'Mapa de Riesgos'!$O$27),"")</f>
        <v/>
      </c>
      <c r="Y48" s="66" t="str">
        <f>IF(AND('Mapa de Riesgos'!$Y$28="Muy Baja",'Mapa de Riesgos'!$AA$28="Moderado"),CONCATENATE("R3C",'Mapa de Riesgos'!$O$28),"")</f>
        <v/>
      </c>
      <c r="Z48" s="66" t="str">
        <f>IF(AND('Mapa de Riesgos'!$Y$29="Muy Baja",'Mapa de Riesgos'!$AA$29="Moderado"),CONCATENATE("R3C",'Mapa de Riesgos'!$O$29),"")</f>
        <v/>
      </c>
      <c r="AA48" s="67" t="str">
        <f>IF(AND('Mapa de Riesgos'!$Y$30="Muy Baja",'Mapa de Riesgos'!$AA$30="Moderado"),CONCATENATE("R3C",'Mapa de Riesgos'!$O$30),"")</f>
        <v/>
      </c>
      <c r="AB48" s="50" t="str">
        <f>IF(AND('Mapa de Riesgos'!$Y$25="Muy Baja",'Mapa de Riesgos'!$AA$25="Mayor"),CONCATENATE("R3C",'Mapa de Riesgos'!$O$25),"")</f>
        <v/>
      </c>
      <c r="AC48" s="51" t="str">
        <f>IF(AND('Mapa de Riesgos'!$Y$26="Muy Baja",'Mapa de Riesgos'!$AA$26="Mayor"),CONCATENATE("R3C",'Mapa de Riesgos'!$O$26),"")</f>
        <v/>
      </c>
      <c r="AD48" s="51" t="str">
        <f>IF(AND('Mapa de Riesgos'!$Y$27="Muy Baja",'Mapa de Riesgos'!$AA$27="Mayor"),CONCATENATE("R3C",'Mapa de Riesgos'!$O$27),"")</f>
        <v/>
      </c>
      <c r="AE48" s="51" t="str">
        <f>IF(AND('Mapa de Riesgos'!$Y$28="Muy Baja",'Mapa de Riesgos'!$AA$28="Mayor"),CONCATENATE("R3C",'Mapa de Riesgos'!$O$28),"")</f>
        <v/>
      </c>
      <c r="AF48" s="51" t="str">
        <f>IF(AND('Mapa de Riesgos'!$Y$29="Muy Baja",'Mapa de Riesgos'!$AA$29="Mayor"),CONCATENATE("R3C",'Mapa de Riesgos'!$O$29),"")</f>
        <v/>
      </c>
      <c r="AG48" s="52" t="str">
        <f>IF(AND('Mapa de Riesgos'!$Y$30="Muy Baja",'Mapa de Riesgos'!$AA$30="Mayor"),CONCATENATE("R3C",'Mapa de Riesgos'!$O$30),"")</f>
        <v/>
      </c>
      <c r="AH48" s="53" t="str">
        <f>IF(AND('Mapa de Riesgos'!$Y$25="Muy Baja",'Mapa de Riesgos'!$AA$25="Catastrófico"),CONCATENATE("R3C",'Mapa de Riesgos'!$O$25),"")</f>
        <v/>
      </c>
      <c r="AI48" s="54" t="str">
        <f>IF(AND('Mapa de Riesgos'!$Y$26="Muy Baja",'Mapa de Riesgos'!$AA$26="Catastrófico"),CONCATENATE("R3C",'Mapa de Riesgos'!$O$26),"")</f>
        <v/>
      </c>
      <c r="AJ48" s="54" t="str">
        <f>IF(AND('Mapa de Riesgos'!$Y$27="Muy Baja",'Mapa de Riesgos'!$AA$27="Catastrófico"),CONCATENATE("R3C",'Mapa de Riesgos'!$O$27),"")</f>
        <v/>
      </c>
      <c r="AK48" s="54" t="str">
        <f>IF(AND('Mapa de Riesgos'!$Y$28="Muy Baja",'Mapa de Riesgos'!$AA$28="Catastrófico"),CONCATENATE("R3C",'Mapa de Riesgos'!$O$28),"")</f>
        <v/>
      </c>
      <c r="AL48" s="54" t="str">
        <f>IF(AND('Mapa de Riesgos'!$Y$29="Muy Baja",'Mapa de Riesgos'!$AA$29="Catastrófico"),CONCATENATE("R3C",'Mapa de Riesgos'!$O$29),"")</f>
        <v/>
      </c>
      <c r="AM48" s="55" t="str">
        <f>IF(AND('Mapa de Riesgos'!$Y$30="Muy Baja",'Mapa de Riesgos'!$AA$30="Catastrófico"),CONCATENATE("R3C",'Mapa de Riesgos'!$O$30),"")</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508"/>
      <c r="C49" s="508"/>
      <c r="D49" s="509"/>
      <c r="E49" s="549"/>
      <c r="F49" s="550"/>
      <c r="G49" s="550"/>
      <c r="H49" s="550"/>
      <c r="I49" s="551"/>
      <c r="J49" s="74" t="str">
        <f>IF(AND('Mapa de Riesgos'!$Y$31="Muy Baja",'Mapa de Riesgos'!$AA$31="Leve"),CONCATENATE("R4C",'Mapa de Riesgos'!$O$31),"")</f>
        <v/>
      </c>
      <c r="K49" s="75" t="str">
        <f>IF(AND('Mapa de Riesgos'!$Y$32="Muy Baja",'Mapa de Riesgos'!$AA$32="Leve"),CONCATENATE("R4C",'Mapa de Riesgos'!$O$32),"")</f>
        <v/>
      </c>
      <c r="L49" s="75" t="str">
        <f>IF(AND('Mapa de Riesgos'!$Y$33="Muy Baja",'Mapa de Riesgos'!$AA$33="Leve"),CONCATENATE("R4C",'Mapa de Riesgos'!$O$33),"")</f>
        <v/>
      </c>
      <c r="M49" s="75" t="str">
        <f>IF(AND('Mapa de Riesgos'!$Y$34="Muy Baja",'Mapa de Riesgos'!$AA$34="Leve"),CONCATENATE("R4C",'Mapa de Riesgos'!$O$34),"")</f>
        <v/>
      </c>
      <c r="N49" s="75" t="str">
        <f>IF(AND('Mapa de Riesgos'!$Y$35="Muy Baja",'Mapa de Riesgos'!$AA$35="Leve"),CONCATENATE("R4C",'Mapa de Riesgos'!$O$35),"")</f>
        <v/>
      </c>
      <c r="O49" s="76" t="str">
        <f>IF(AND('Mapa de Riesgos'!$Y$36="Muy Baja",'Mapa de Riesgos'!$AA$36="Leve"),CONCATENATE("R4C",'Mapa de Riesgos'!$O$36),"")</f>
        <v/>
      </c>
      <c r="P49" s="74" t="str">
        <f>IF(AND('Mapa de Riesgos'!$Y$31="Muy Baja",'Mapa de Riesgos'!$AA$31="Menor"),CONCATENATE("R4C",'Mapa de Riesgos'!$O$31),"")</f>
        <v/>
      </c>
      <c r="Q49" s="75" t="str">
        <f>IF(AND('Mapa de Riesgos'!$Y$32="Muy Baja",'Mapa de Riesgos'!$AA$32="Menor"),CONCATENATE("R4C",'Mapa de Riesgos'!$O$32),"")</f>
        <v/>
      </c>
      <c r="R49" s="75" t="str">
        <f>IF(AND('Mapa de Riesgos'!$Y$33="Muy Baja",'Mapa de Riesgos'!$AA$33="Menor"),CONCATENATE("R4C",'Mapa de Riesgos'!$O$33),"")</f>
        <v/>
      </c>
      <c r="S49" s="75" t="str">
        <f>IF(AND('Mapa de Riesgos'!$Y$34="Muy Baja",'Mapa de Riesgos'!$AA$34="Menor"),CONCATENATE("R4C",'Mapa de Riesgos'!$O$34),"")</f>
        <v/>
      </c>
      <c r="T49" s="75" t="str">
        <f>IF(AND('Mapa de Riesgos'!$Y$35="Muy Baja",'Mapa de Riesgos'!$AA$35="Menor"),CONCATENATE("R4C",'Mapa de Riesgos'!$O$35),"")</f>
        <v/>
      </c>
      <c r="U49" s="76" t="str">
        <f>IF(AND('Mapa de Riesgos'!$Y$36="Muy Baja",'Mapa de Riesgos'!$AA$36="Menor"),CONCATENATE("R4C",'Mapa de Riesgos'!$O$36),"")</f>
        <v/>
      </c>
      <c r="V49" s="65" t="str">
        <f>IF(AND('Mapa de Riesgos'!$Y$31="Muy Baja",'Mapa de Riesgos'!$AA$31="Moderado"),CONCATENATE("R4C",'Mapa de Riesgos'!$O$31),"")</f>
        <v/>
      </c>
      <c r="W49" s="66" t="str">
        <f>IF(AND('Mapa de Riesgos'!$Y$32="Muy Baja",'Mapa de Riesgos'!$AA$32="Moderado"),CONCATENATE("R4C",'Mapa de Riesgos'!$O$32),"")</f>
        <v/>
      </c>
      <c r="X49" s="66" t="str">
        <f>IF(AND('Mapa de Riesgos'!$Y$33="Muy Baja",'Mapa de Riesgos'!$AA$33="Moderado"),CONCATENATE("R4C",'Mapa de Riesgos'!$O$33),"")</f>
        <v/>
      </c>
      <c r="Y49" s="66" t="str">
        <f>IF(AND('Mapa de Riesgos'!$Y$34="Muy Baja",'Mapa de Riesgos'!$AA$34="Moderado"),CONCATENATE("R4C",'Mapa de Riesgos'!$O$34),"")</f>
        <v/>
      </c>
      <c r="Z49" s="66" t="str">
        <f>IF(AND('Mapa de Riesgos'!$Y$35="Muy Baja",'Mapa de Riesgos'!$AA$35="Moderado"),CONCATENATE("R4C",'Mapa de Riesgos'!$O$35),"")</f>
        <v/>
      </c>
      <c r="AA49" s="67" t="str">
        <f>IF(AND('Mapa de Riesgos'!$Y$36="Muy Baja",'Mapa de Riesgos'!$AA$36="Moderado"),CONCATENATE("R4C",'Mapa de Riesgos'!$O$36),"")</f>
        <v/>
      </c>
      <c r="AB49" s="50" t="str">
        <f>IF(AND('Mapa de Riesgos'!$Y$31="Muy Baja",'Mapa de Riesgos'!$AA$31="Mayor"),CONCATENATE("R4C",'Mapa de Riesgos'!$O$31),"")</f>
        <v/>
      </c>
      <c r="AC49" s="51" t="str">
        <f>IF(AND('Mapa de Riesgos'!$Y$32="Muy Baja",'Mapa de Riesgos'!$AA$32="Mayor"),CONCATENATE("R4C",'Mapa de Riesgos'!$O$32),"")</f>
        <v/>
      </c>
      <c r="AD49" s="51" t="str">
        <f>IF(AND('Mapa de Riesgos'!$Y$33="Muy Baja",'Mapa de Riesgos'!$AA$33="Mayor"),CONCATENATE("R4C",'Mapa de Riesgos'!$O$33),"")</f>
        <v/>
      </c>
      <c r="AE49" s="51" t="str">
        <f>IF(AND('Mapa de Riesgos'!$Y$34="Muy Baja",'Mapa de Riesgos'!$AA$34="Mayor"),CONCATENATE("R4C",'Mapa de Riesgos'!$O$34),"")</f>
        <v/>
      </c>
      <c r="AF49" s="51" t="str">
        <f>IF(AND('Mapa de Riesgos'!$Y$35="Muy Baja",'Mapa de Riesgos'!$AA$35="Mayor"),CONCATENATE("R4C",'Mapa de Riesgos'!$O$35),"")</f>
        <v/>
      </c>
      <c r="AG49" s="52" t="str">
        <f>IF(AND('Mapa de Riesgos'!$Y$36="Muy Baja",'Mapa de Riesgos'!$AA$36="Mayor"),CONCATENATE("R4C",'Mapa de Riesgos'!$O$36),"")</f>
        <v/>
      </c>
      <c r="AH49" s="53" t="str">
        <f>IF(AND('Mapa de Riesgos'!$Y$31="Muy Baja",'Mapa de Riesgos'!$AA$31="Catastrófico"),CONCATENATE("R4C",'Mapa de Riesgos'!$O$31),"")</f>
        <v/>
      </c>
      <c r="AI49" s="54" t="str">
        <f>IF(AND('Mapa de Riesgos'!$Y$32="Muy Baja",'Mapa de Riesgos'!$AA$32="Catastrófico"),CONCATENATE("R4C",'Mapa de Riesgos'!$O$32),"")</f>
        <v/>
      </c>
      <c r="AJ49" s="54" t="str">
        <f>IF(AND('Mapa de Riesgos'!$Y$33="Muy Baja",'Mapa de Riesgos'!$AA$33="Catastrófico"),CONCATENATE("R4C",'Mapa de Riesgos'!$O$33),"")</f>
        <v/>
      </c>
      <c r="AK49" s="54" t="str">
        <f>IF(AND('Mapa de Riesgos'!$Y$34="Muy Baja",'Mapa de Riesgos'!$AA$34="Catastrófico"),CONCATENATE("R4C",'Mapa de Riesgos'!$O$34),"")</f>
        <v/>
      </c>
      <c r="AL49" s="54" t="str">
        <f>IF(AND('Mapa de Riesgos'!$Y$35="Muy Baja",'Mapa de Riesgos'!$AA$35="Catastrófico"),CONCATENATE("R4C",'Mapa de Riesgos'!$O$35),"")</f>
        <v/>
      </c>
      <c r="AM49" s="55" t="str">
        <f>IF(AND('Mapa de Riesgos'!$Y$36="Muy Baja",'Mapa de Riesgos'!$AA$36="Catastrófico"),CONCATENATE("R4C",'Mapa de Riesgos'!$O$36),"")</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508"/>
      <c r="C50" s="508"/>
      <c r="D50" s="509"/>
      <c r="E50" s="549"/>
      <c r="F50" s="550"/>
      <c r="G50" s="550"/>
      <c r="H50" s="550"/>
      <c r="I50" s="551"/>
      <c r="J50" s="74" t="str">
        <f>IF(AND('Mapa de Riesgos'!$Y$37="Muy Baja",'Mapa de Riesgos'!$AA$37="Leve"),CONCATENATE("R5C",'Mapa de Riesgos'!$O$37),"")</f>
        <v/>
      </c>
      <c r="K50" s="75" t="str">
        <f>IF(AND('Mapa de Riesgos'!$Y$38="Muy Baja",'Mapa de Riesgos'!$AA$38="Leve"),CONCATENATE("R5C",'Mapa de Riesgos'!$O$38),"")</f>
        <v/>
      </c>
      <c r="L50" s="75" t="str">
        <f>IF(AND('Mapa de Riesgos'!$Y$39="Muy Baja",'Mapa de Riesgos'!$AA$39="Leve"),CONCATENATE("R5C",'Mapa de Riesgos'!$O$39),"")</f>
        <v/>
      </c>
      <c r="M50" s="75" t="str">
        <f>IF(AND('Mapa de Riesgos'!$Y$40="Muy Baja",'Mapa de Riesgos'!$AA$40="Leve"),CONCATENATE("R5C",'Mapa de Riesgos'!$O$40),"")</f>
        <v/>
      </c>
      <c r="N50" s="75" t="str">
        <f>IF(AND('Mapa de Riesgos'!$Y$41="Muy Baja",'Mapa de Riesgos'!$AA$41="Leve"),CONCATENATE("R5C",'Mapa de Riesgos'!$O$41),"")</f>
        <v/>
      </c>
      <c r="O50" s="76" t="str">
        <f>IF(AND('Mapa de Riesgos'!$Y$42="Muy Baja",'Mapa de Riesgos'!$AA$42="Leve"),CONCATENATE("R5C",'Mapa de Riesgos'!$O$42),"")</f>
        <v/>
      </c>
      <c r="P50" s="74" t="str">
        <f>IF(AND('Mapa de Riesgos'!$Y$37="Muy Baja",'Mapa de Riesgos'!$AA$37="Menor"),CONCATENATE("R5C",'Mapa de Riesgos'!$O$37),"")</f>
        <v/>
      </c>
      <c r="Q50" s="75" t="str">
        <f>IF(AND('Mapa de Riesgos'!$Y$38="Muy Baja",'Mapa de Riesgos'!$AA$38="Menor"),CONCATENATE("R5C",'Mapa de Riesgos'!$O$38),"")</f>
        <v/>
      </c>
      <c r="R50" s="75" t="str">
        <f>IF(AND('Mapa de Riesgos'!$Y$39="Muy Baja",'Mapa de Riesgos'!$AA$39="Menor"),CONCATENATE("R5C",'Mapa de Riesgos'!$O$39),"")</f>
        <v/>
      </c>
      <c r="S50" s="75" t="str">
        <f>IF(AND('Mapa de Riesgos'!$Y$40="Muy Baja",'Mapa de Riesgos'!$AA$40="Menor"),CONCATENATE("R5C",'Mapa de Riesgos'!$O$40),"")</f>
        <v/>
      </c>
      <c r="T50" s="75" t="str">
        <f>IF(AND('Mapa de Riesgos'!$Y$41="Muy Baja",'Mapa de Riesgos'!$AA$41="Menor"),CONCATENATE("R5C",'Mapa de Riesgos'!$O$41),"")</f>
        <v/>
      </c>
      <c r="U50" s="76" t="str">
        <f>IF(AND('Mapa de Riesgos'!$Y$42="Muy Baja",'Mapa de Riesgos'!$AA$42="Menor"),CONCATENATE("R5C",'Mapa de Riesgos'!$O$42),"")</f>
        <v/>
      </c>
      <c r="V50" s="65" t="str">
        <f>IF(AND('Mapa de Riesgos'!$Y$37="Muy Baja",'Mapa de Riesgos'!$AA$37="Moderado"),CONCATENATE("R5C",'Mapa de Riesgos'!$O$37),"")</f>
        <v/>
      </c>
      <c r="W50" s="66" t="str">
        <f>IF(AND('Mapa de Riesgos'!$Y$38="Muy Baja",'Mapa de Riesgos'!$AA$38="Moderado"),CONCATENATE("R5C",'Mapa de Riesgos'!$O$38),"")</f>
        <v/>
      </c>
      <c r="X50" s="66" t="str">
        <f>IF(AND('Mapa de Riesgos'!$Y$39="Muy Baja",'Mapa de Riesgos'!$AA$39="Moderado"),CONCATENATE("R5C",'Mapa de Riesgos'!$O$39),"")</f>
        <v/>
      </c>
      <c r="Y50" s="66" t="str">
        <f>IF(AND('Mapa de Riesgos'!$Y$40="Muy Baja",'Mapa de Riesgos'!$AA$40="Moderado"),CONCATENATE("R5C",'Mapa de Riesgos'!$O$40),"")</f>
        <v/>
      </c>
      <c r="Z50" s="66" t="str">
        <f>IF(AND('Mapa de Riesgos'!$Y$41="Muy Baja",'Mapa de Riesgos'!$AA$41="Moderado"),CONCATENATE("R5C",'Mapa de Riesgos'!$O$41),"")</f>
        <v/>
      </c>
      <c r="AA50" s="67" t="str">
        <f>IF(AND('Mapa de Riesgos'!$Y$42="Muy Baja",'Mapa de Riesgos'!$AA$42="Moderado"),CONCATENATE("R5C",'Mapa de Riesgos'!$O$42),"")</f>
        <v/>
      </c>
      <c r="AB50" s="50" t="str">
        <f>IF(AND('Mapa de Riesgos'!$Y$37="Muy Baja",'Mapa de Riesgos'!$AA$37="Mayor"),CONCATENATE("R5C",'Mapa de Riesgos'!$O$37),"")</f>
        <v/>
      </c>
      <c r="AC50" s="51" t="str">
        <f>IF(AND('Mapa de Riesgos'!$Y$38="Muy Baja",'Mapa de Riesgos'!$AA$38="Mayor"),CONCATENATE("R5C",'Mapa de Riesgos'!$O$38),"")</f>
        <v/>
      </c>
      <c r="AD50" s="51" t="str">
        <f>IF(AND('Mapa de Riesgos'!$Y$39="Muy Baja",'Mapa de Riesgos'!$AA$39="Mayor"),CONCATENATE("R5C",'Mapa de Riesgos'!$O$39),"")</f>
        <v/>
      </c>
      <c r="AE50" s="51" t="str">
        <f>IF(AND('Mapa de Riesgos'!$Y$40="Muy Baja",'Mapa de Riesgos'!$AA$40="Mayor"),CONCATENATE("R5C",'Mapa de Riesgos'!$O$40),"")</f>
        <v/>
      </c>
      <c r="AF50" s="51" t="str">
        <f>IF(AND('Mapa de Riesgos'!$Y$41="Muy Baja",'Mapa de Riesgos'!$AA$41="Mayor"),CONCATENATE("R5C",'Mapa de Riesgos'!$O$41),"")</f>
        <v/>
      </c>
      <c r="AG50" s="52" t="str">
        <f>IF(AND('Mapa de Riesgos'!$Y$42="Muy Baja",'Mapa de Riesgos'!$AA$42="Mayor"),CONCATENATE("R5C",'Mapa de Riesgos'!$O$42),"")</f>
        <v/>
      </c>
      <c r="AH50" s="53" t="str">
        <f>IF(AND('Mapa de Riesgos'!$Y$37="Muy Baja",'Mapa de Riesgos'!$AA$37="Catastrófico"),CONCATENATE("R5C",'Mapa de Riesgos'!$O$37),"")</f>
        <v/>
      </c>
      <c r="AI50" s="54" t="str">
        <f>IF(AND('Mapa de Riesgos'!$Y$38="Muy Baja",'Mapa de Riesgos'!$AA$38="Catastrófico"),CONCATENATE("R5C",'Mapa de Riesgos'!$O$38),"")</f>
        <v/>
      </c>
      <c r="AJ50" s="54" t="str">
        <f>IF(AND('Mapa de Riesgos'!$Y$39="Muy Baja",'Mapa de Riesgos'!$AA$39="Catastrófico"),CONCATENATE("R5C",'Mapa de Riesgos'!$O$39),"")</f>
        <v/>
      </c>
      <c r="AK50" s="54" t="str">
        <f>IF(AND('Mapa de Riesgos'!$Y$40="Muy Baja",'Mapa de Riesgos'!$AA$40="Catastrófico"),CONCATENATE("R5C",'Mapa de Riesgos'!$O$40),"")</f>
        <v/>
      </c>
      <c r="AL50" s="54" t="str">
        <f>IF(AND('Mapa de Riesgos'!$Y$41="Muy Baja",'Mapa de Riesgos'!$AA$41="Catastrófico"),CONCATENATE("R5C",'Mapa de Riesgos'!$O$41),"")</f>
        <v/>
      </c>
      <c r="AM50" s="55" t="str">
        <f>IF(AND('Mapa de Riesgos'!$Y$42="Muy Baja",'Mapa de Riesgos'!$AA$42="Catastrófico"),CONCATENATE("R5C",'Mapa de Riesgos'!$O$42),"")</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508"/>
      <c r="C51" s="508"/>
      <c r="D51" s="509"/>
      <c r="E51" s="549"/>
      <c r="F51" s="550"/>
      <c r="G51" s="550"/>
      <c r="H51" s="550"/>
      <c r="I51" s="551"/>
      <c r="J51" s="74" t="str">
        <f>IF(AND('Mapa de Riesgos'!$Y$43="Muy Baja",'Mapa de Riesgos'!$AA$43="Leve"),CONCATENATE("R6C",'Mapa de Riesgos'!$O$43),"")</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Riesgos'!$Y$43="Muy Baja",'Mapa de Riesgos'!$AA$43="Menor"),CONCATENATE("R6C",'Mapa de Riesgos'!$O$43),"")</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Riesgos'!$Y$43="Muy Baja",'Mapa de Riesgos'!$AA$43="Moderado"),CONCATENATE("R6C",'Mapa de Riesgos'!$O$43),"")</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Riesgos'!$Y$43="Muy Baja",'Mapa de Riesgos'!$AA$43="Mayor"),CONCATENATE("R6C",'Mapa de Riesgos'!$O$43),"")</f>
        <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Riesgos'!$Y$43="Muy Baja",'Mapa de Riesgos'!$AA$43="Catastrófico"),CONCATENATE("R6C",'Mapa de Riesgos'!$O$43),"")</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508"/>
      <c r="C52" s="508"/>
      <c r="D52" s="509"/>
      <c r="E52" s="549"/>
      <c r="F52" s="550"/>
      <c r="G52" s="550"/>
      <c r="H52" s="550"/>
      <c r="I52" s="551"/>
      <c r="J52" s="74" t="str">
        <f>IF(AND('Mapa de Riesgos'!$Y$49="Muy Baja",'Mapa de Riesgos'!$AA$49="Leve"),CONCATENATE("R7C",'Mapa de Riesgos'!$O$49),"")</f>
        <v/>
      </c>
      <c r="K52" s="75" t="str">
        <f>IF(AND('Mapa de Riesgos'!$Y$50="Muy Baja",'Mapa de Riesgos'!$AA$50="Leve"),CONCATENATE("R7C",'Mapa de Riesgos'!$O$50),"")</f>
        <v/>
      </c>
      <c r="L52" s="75" t="str">
        <f>IF(AND('Mapa de Riesgos'!$Y$51="Muy Baja",'Mapa de Riesgos'!$AA$51="Leve"),CONCATENATE("R7C",'Mapa de Riesgos'!$O$51),"")</f>
        <v/>
      </c>
      <c r="M52" s="75" t="str">
        <f>IF(AND('Mapa de Riesgos'!$Y$52="Muy Baja",'Mapa de Riesgos'!$AA$52="Leve"),CONCATENATE("R7C",'Mapa de Riesgos'!$O$52),"")</f>
        <v/>
      </c>
      <c r="N52" s="75" t="str">
        <f>IF(AND('Mapa de Riesgos'!$Y$53="Muy Baja",'Mapa de Riesgos'!$AA$53="Leve"),CONCATENATE("R7C",'Mapa de Riesgos'!$O$53),"")</f>
        <v/>
      </c>
      <c r="O52" s="76" t="str">
        <f>IF(AND('Mapa de Riesgos'!$Y$54="Muy Baja",'Mapa de Riesgos'!$AA$54="Leve"),CONCATENATE("R7C",'Mapa de Riesgos'!$O$54),"")</f>
        <v/>
      </c>
      <c r="P52" s="74" t="str">
        <f>IF(AND('Mapa de Riesgos'!$Y$49="Muy Baja",'Mapa de Riesgos'!$AA$49="Menor"),CONCATENATE("R7C",'Mapa de Riesgos'!$O$49),"")</f>
        <v/>
      </c>
      <c r="Q52" s="75" t="str">
        <f>IF(AND('Mapa de Riesgos'!$Y$50="Muy Baja",'Mapa de Riesgos'!$AA$50="Menor"),CONCATENATE("R7C",'Mapa de Riesgos'!$O$50),"")</f>
        <v/>
      </c>
      <c r="R52" s="75" t="str">
        <f>IF(AND('Mapa de Riesgos'!$Y$51="Muy Baja",'Mapa de Riesgos'!$AA$51="Menor"),CONCATENATE("R7C",'Mapa de Riesgos'!$O$51),"")</f>
        <v/>
      </c>
      <c r="S52" s="75" t="str">
        <f>IF(AND('Mapa de Riesgos'!$Y$52="Muy Baja",'Mapa de Riesgos'!$AA$52="Menor"),CONCATENATE("R7C",'Mapa de Riesgos'!$O$52),"")</f>
        <v/>
      </c>
      <c r="T52" s="75" t="str">
        <f>IF(AND('Mapa de Riesgos'!$Y$53="Muy Baja",'Mapa de Riesgos'!$AA$53="Menor"),CONCATENATE("R7C",'Mapa de Riesgos'!$O$53),"")</f>
        <v/>
      </c>
      <c r="U52" s="76" t="str">
        <f>IF(AND('Mapa de Riesgos'!$Y$54="Muy Baja",'Mapa de Riesgos'!$AA$54="Menor"),CONCATENATE("R7C",'Mapa de Riesgos'!$O$54),"")</f>
        <v/>
      </c>
      <c r="V52" s="65" t="str">
        <f>IF(AND('Mapa de Riesgos'!$Y$49="Muy Baja",'Mapa de Riesgos'!$AA$49="Moderado"),CONCATENATE("R7C",'Mapa de Riesgos'!$O$49),"")</f>
        <v/>
      </c>
      <c r="W52" s="66" t="str">
        <f>IF(AND('Mapa de Riesgos'!$Y$50="Muy Baja",'Mapa de Riesgos'!$AA$50="Moderado"),CONCATENATE("R7C",'Mapa de Riesgos'!$O$50),"")</f>
        <v/>
      </c>
      <c r="X52" s="66" t="str">
        <f>IF(AND('Mapa de Riesgos'!$Y$51="Muy Baja",'Mapa de Riesgos'!$AA$51="Moderado"),CONCATENATE("R7C",'Mapa de Riesgos'!$O$51),"")</f>
        <v/>
      </c>
      <c r="Y52" s="66" t="str">
        <f>IF(AND('Mapa de Riesgos'!$Y$52="Muy Baja",'Mapa de Riesgos'!$AA$52="Moderado"),CONCATENATE("R7C",'Mapa de Riesgos'!$O$52),"")</f>
        <v/>
      </c>
      <c r="Z52" s="66" t="str">
        <f>IF(AND('Mapa de Riesgos'!$Y$53="Muy Baja",'Mapa de Riesgos'!$AA$53="Moderado"),CONCATENATE("R7C",'Mapa de Riesgos'!$O$53),"")</f>
        <v/>
      </c>
      <c r="AA52" s="67" t="str">
        <f>IF(AND('Mapa de Riesgos'!$Y$54="Muy Baja",'Mapa de Riesgos'!$AA$54="Moderado"),CONCATENATE("R7C",'Mapa de Riesgos'!$O$54),"")</f>
        <v/>
      </c>
      <c r="AB52" s="50" t="str">
        <f>IF(AND('Mapa de Riesgos'!$Y$49="Muy Baja",'Mapa de Riesgos'!$AA$49="Mayor"),CONCATENATE("R7C",'Mapa de Riesgos'!$O$49),"")</f>
        <v/>
      </c>
      <c r="AC52" s="51" t="str">
        <f>IF(AND('Mapa de Riesgos'!$Y$50="Muy Baja",'Mapa de Riesgos'!$AA$50="Mayor"),CONCATENATE("R7C",'Mapa de Riesgos'!$O$50),"")</f>
        <v/>
      </c>
      <c r="AD52" s="51" t="str">
        <f>IF(AND('Mapa de Riesgos'!$Y$51="Muy Baja",'Mapa de Riesgos'!$AA$51="Mayor"),CONCATENATE("R7C",'Mapa de Riesgos'!$O$51),"")</f>
        <v/>
      </c>
      <c r="AE52" s="51" t="str">
        <f>IF(AND('Mapa de Riesgos'!$Y$52="Muy Baja",'Mapa de Riesgos'!$AA$52="Mayor"),CONCATENATE("R7C",'Mapa de Riesgos'!$O$52),"")</f>
        <v/>
      </c>
      <c r="AF52" s="51" t="str">
        <f>IF(AND('Mapa de Riesgos'!$Y$53="Muy Baja",'Mapa de Riesgos'!$AA$53="Mayor"),CONCATENATE("R7C",'Mapa de Riesgos'!$O$53),"")</f>
        <v/>
      </c>
      <c r="AG52" s="52" t="str">
        <f>IF(AND('Mapa de Riesgos'!$Y$54="Muy Baja",'Mapa de Riesgos'!$AA$54="Mayor"),CONCATENATE("R7C",'Mapa de Riesgos'!$O$54),"")</f>
        <v/>
      </c>
      <c r="AH52" s="53" t="str">
        <f>IF(AND('Mapa de Riesgos'!$Y$49="Muy Baja",'Mapa de Riesgos'!$AA$49="Catastrófico"),CONCATENATE("R7C",'Mapa de Riesgos'!$O$49),"")</f>
        <v/>
      </c>
      <c r="AI52" s="54" t="str">
        <f>IF(AND('Mapa de Riesgos'!$Y$50="Muy Baja",'Mapa de Riesgos'!$AA$50="Catastrófico"),CONCATENATE("R7C",'Mapa de Riesgos'!$O$50),"")</f>
        <v/>
      </c>
      <c r="AJ52" s="54" t="str">
        <f>IF(AND('Mapa de Riesgos'!$Y$51="Muy Baja",'Mapa de Riesgos'!$AA$51="Catastrófico"),CONCATENATE("R7C",'Mapa de Riesgos'!$O$51),"")</f>
        <v/>
      </c>
      <c r="AK52" s="54" t="str">
        <f>IF(AND('Mapa de Riesgos'!$Y$52="Muy Baja",'Mapa de Riesgos'!$AA$52="Catastrófico"),CONCATENATE("R7C",'Mapa de Riesgos'!$O$52),"")</f>
        <v/>
      </c>
      <c r="AL52" s="54" t="str">
        <f>IF(AND('Mapa de Riesgos'!$Y$53="Muy Baja",'Mapa de Riesgos'!$AA$53="Catastrófico"),CONCATENATE("R7C",'Mapa de Riesgos'!$O$53),"")</f>
        <v/>
      </c>
      <c r="AM52" s="55" t="str">
        <f>IF(AND('Mapa de Riesgos'!$Y$54="Muy Baja",'Mapa de Riesgos'!$AA$54="Catastrófico"),CONCATENATE("R7C",'Mapa de Riesgos'!$O$54),"")</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508"/>
      <c r="C53" s="508"/>
      <c r="D53" s="509"/>
      <c r="E53" s="549"/>
      <c r="F53" s="550"/>
      <c r="G53" s="550"/>
      <c r="H53" s="550"/>
      <c r="I53" s="551"/>
      <c r="J53" s="74" t="str">
        <f>IF(AND('Mapa de Riesgos'!$Y$55="Muy Baja",'Mapa de Riesgos'!$AA$55="Leve"),CONCATENATE("R8C",'Mapa de Riesgos'!$O$55),"")</f>
        <v/>
      </c>
      <c r="K53" s="75" t="str">
        <f>IF(AND('Mapa de Riesgos'!$Y$56="Muy Baja",'Mapa de Riesgos'!$AA$56="Leve"),CONCATENATE("R8C",'Mapa de Riesgos'!$O$56),"")</f>
        <v/>
      </c>
      <c r="L53" s="75" t="str">
        <f>IF(AND('Mapa de Riesgos'!$Y$57="Muy Baja",'Mapa de Riesgos'!$AA$57="Leve"),CONCATENATE("R8C",'Mapa de Riesgos'!$O$57),"")</f>
        <v/>
      </c>
      <c r="M53" s="75" t="str">
        <f>IF(AND('Mapa de Riesgos'!$Y$58="Muy Baja",'Mapa de Riesgos'!$AA$58="Leve"),CONCATENATE("R8C",'Mapa de Riesgos'!$O$58),"")</f>
        <v/>
      </c>
      <c r="N53" s="75" t="str">
        <f>IF(AND('Mapa de Riesgos'!$Y$59="Muy Baja",'Mapa de Riesgos'!$AA$59="Leve"),CONCATENATE("R8C",'Mapa de Riesgos'!$O$59),"")</f>
        <v/>
      </c>
      <c r="O53" s="76" t="str">
        <f>IF(AND('Mapa de Riesgos'!$Y$60="Muy Baja",'Mapa de Riesgos'!$AA$60="Leve"),CONCATENATE("R8C",'Mapa de Riesgos'!$O$60),"")</f>
        <v/>
      </c>
      <c r="P53" s="74" t="str">
        <f>IF(AND('Mapa de Riesgos'!$Y$55="Muy Baja",'Mapa de Riesgos'!$AA$55="Menor"),CONCATENATE("R8C",'Mapa de Riesgos'!$O$55),"")</f>
        <v/>
      </c>
      <c r="Q53" s="75" t="str">
        <f>IF(AND('Mapa de Riesgos'!$Y$56="Muy Baja",'Mapa de Riesgos'!$AA$56="Menor"),CONCATENATE("R8C",'Mapa de Riesgos'!$O$56),"")</f>
        <v/>
      </c>
      <c r="R53" s="75" t="str">
        <f>IF(AND('Mapa de Riesgos'!$Y$57="Muy Baja",'Mapa de Riesgos'!$AA$57="Menor"),CONCATENATE("R8C",'Mapa de Riesgos'!$O$57),"")</f>
        <v/>
      </c>
      <c r="S53" s="75" t="str">
        <f>IF(AND('Mapa de Riesgos'!$Y$58="Muy Baja",'Mapa de Riesgos'!$AA$58="Menor"),CONCATENATE("R8C",'Mapa de Riesgos'!$O$58),"")</f>
        <v/>
      </c>
      <c r="T53" s="75" t="str">
        <f>IF(AND('Mapa de Riesgos'!$Y$59="Muy Baja",'Mapa de Riesgos'!$AA$59="Menor"),CONCATENATE("R8C",'Mapa de Riesgos'!$O$59),"")</f>
        <v/>
      </c>
      <c r="U53" s="76" t="str">
        <f>IF(AND('Mapa de Riesgos'!$Y$60="Muy Baja",'Mapa de Riesgos'!$AA$60="Menor"),CONCATENATE("R8C",'Mapa de Riesgos'!$O$60),"")</f>
        <v/>
      </c>
      <c r="V53" s="65" t="str">
        <f>IF(AND('Mapa de Riesgos'!$Y$55="Muy Baja",'Mapa de Riesgos'!$AA$55="Moderado"),CONCATENATE("R8C",'Mapa de Riesgos'!$O$55),"")</f>
        <v/>
      </c>
      <c r="W53" s="66" t="str">
        <f>IF(AND('Mapa de Riesgos'!$Y$56="Muy Baja",'Mapa de Riesgos'!$AA$56="Moderado"),CONCATENATE("R8C",'Mapa de Riesgos'!$O$56),"")</f>
        <v/>
      </c>
      <c r="X53" s="66" t="str">
        <f>IF(AND('Mapa de Riesgos'!$Y$57="Muy Baja",'Mapa de Riesgos'!$AA$57="Moderado"),CONCATENATE("R8C",'Mapa de Riesgos'!$O$57),"")</f>
        <v/>
      </c>
      <c r="Y53" s="66" t="str">
        <f>IF(AND('Mapa de Riesgos'!$Y$58="Muy Baja",'Mapa de Riesgos'!$AA$58="Moderado"),CONCATENATE("R8C",'Mapa de Riesgos'!$O$58),"")</f>
        <v/>
      </c>
      <c r="Z53" s="66" t="str">
        <f>IF(AND('Mapa de Riesgos'!$Y$59="Muy Baja",'Mapa de Riesgos'!$AA$59="Moderado"),CONCATENATE("R8C",'Mapa de Riesgos'!$O$59),"")</f>
        <v/>
      </c>
      <c r="AA53" s="67" t="str">
        <f>IF(AND('Mapa de Riesgos'!$Y$60="Muy Baja",'Mapa de Riesgos'!$AA$60="Moderado"),CONCATENATE("R8C",'Mapa de Riesgos'!$O$60),"")</f>
        <v/>
      </c>
      <c r="AB53" s="50" t="str">
        <f>IF(AND('Mapa de Riesgos'!$Y$55="Muy Baja",'Mapa de Riesgos'!$AA$55="Mayor"),CONCATENATE("R8C",'Mapa de Riesgos'!$O$55),"")</f>
        <v/>
      </c>
      <c r="AC53" s="51" t="str">
        <f>IF(AND('Mapa de Riesgos'!$Y$56="Muy Baja",'Mapa de Riesgos'!$AA$56="Mayor"),CONCATENATE("R8C",'Mapa de Riesgos'!$O$56),"")</f>
        <v/>
      </c>
      <c r="AD53" s="51" t="str">
        <f>IF(AND('Mapa de Riesgos'!$Y$57="Muy Baja",'Mapa de Riesgos'!$AA$57="Mayor"),CONCATENATE("R8C",'Mapa de Riesgos'!$O$57),"")</f>
        <v/>
      </c>
      <c r="AE53" s="51" t="str">
        <f>IF(AND('Mapa de Riesgos'!$Y$58="Muy Baja",'Mapa de Riesgos'!$AA$58="Mayor"),CONCATENATE("R8C",'Mapa de Riesgos'!$O$58),"")</f>
        <v/>
      </c>
      <c r="AF53" s="51" t="str">
        <f>IF(AND('Mapa de Riesgos'!$Y$59="Muy Baja",'Mapa de Riesgos'!$AA$59="Mayor"),CONCATENATE("R8C",'Mapa de Riesgos'!$O$59),"")</f>
        <v/>
      </c>
      <c r="AG53" s="52" t="str">
        <f>IF(AND('Mapa de Riesgos'!$Y$60="Muy Baja",'Mapa de Riesgos'!$AA$60="Mayor"),CONCATENATE("R8C",'Mapa de Riesgos'!$O$60),"")</f>
        <v/>
      </c>
      <c r="AH53" s="53" t="str">
        <f>IF(AND('Mapa de Riesgos'!$Y$55="Muy Baja",'Mapa de Riesgos'!$AA$55="Catastrófico"),CONCATENATE("R8C",'Mapa de Riesgos'!$O$55),"")</f>
        <v/>
      </c>
      <c r="AI53" s="54" t="str">
        <f>IF(AND('Mapa de Riesgos'!$Y$56="Muy Baja",'Mapa de Riesgos'!$AA$56="Catastrófico"),CONCATENATE("R8C",'Mapa de Riesgos'!$O$56),"")</f>
        <v/>
      </c>
      <c r="AJ53" s="54" t="str">
        <f>IF(AND('Mapa de Riesgos'!$Y$57="Muy Baja",'Mapa de Riesgos'!$AA$57="Catastrófico"),CONCATENATE("R8C",'Mapa de Riesgos'!$O$57),"")</f>
        <v/>
      </c>
      <c r="AK53" s="54" t="str">
        <f>IF(AND('Mapa de Riesgos'!$Y$58="Muy Baja",'Mapa de Riesgos'!$AA$58="Catastrófico"),CONCATENATE("R8C",'Mapa de Riesgos'!$O$58),"")</f>
        <v/>
      </c>
      <c r="AL53" s="54" t="str">
        <f>IF(AND('Mapa de Riesgos'!$Y$59="Muy Baja",'Mapa de Riesgos'!$AA$59="Catastrófico"),CONCATENATE("R8C",'Mapa de Riesgos'!$O$59),"")</f>
        <v/>
      </c>
      <c r="AM53" s="55" t="str">
        <f>IF(AND('Mapa de Riesgos'!$Y$60="Muy Baja",'Mapa de Riesgos'!$AA$60="Catastrófico"),CONCATENATE("R8C",'Mapa de Riesgos'!$O$60),"")</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508"/>
      <c r="C54" s="508"/>
      <c r="D54" s="509"/>
      <c r="E54" s="549"/>
      <c r="F54" s="550"/>
      <c r="G54" s="550"/>
      <c r="H54" s="550"/>
      <c r="I54" s="551"/>
      <c r="J54" s="74" t="str">
        <f>IF(AND('Mapa de Riesgos'!$Y$61="Muy Baja",'Mapa de Riesgos'!$AA$61="Leve"),CONCATENATE("R9C",'Mapa de Riesgos'!$O$61),"")</f>
        <v/>
      </c>
      <c r="K54" s="75" t="str">
        <f>IF(AND('Mapa de Riesgos'!$Y$62="Muy Baja",'Mapa de Riesgos'!$AA$62="Leve"),CONCATENATE("R9C",'Mapa de Riesgos'!$O$62),"")</f>
        <v/>
      </c>
      <c r="L54" s="75" t="str">
        <f>IF(AND('Mapa de Riesgos'!$Y$63="Muy Baja",'Mapa de Riesgos'!$AA$63="Leve"),CONCATENATE("R9C",'Mapa de Riesgos'!$O$63),"")</f>
        <v/>
      </c>
      <c r="M54" s="75" t="str">
        <f>IF(AND('Mapa de Riesgos'!$Y$64="Muy Baja",'Mapa de Riesgos'!$AA$64="Leve"),CONCATENATE("R9C",'Mapa de Riesgos'!$O$64),"")</f>
        <v/>
      </c>
      <c r="N54" s="75" t="str">
        <f>IF(AND('Mapa de Riesgos'!$Y$65="Muy Baja",'Mapa de Riesgos'!$AA$65="Leve"),CONCATENATE("R9C",'Mapa de Riesgos'!$O$65),"")</f>
        <v/>
      </c>
      <c r="O54" s="76" t="str">
        <f>IF(AND('Mapa de Riesgos'!$Y$66="Muy Baja",'Mapa de Riesgos'!$AA$66="Leve"),CONCATENATE("R9C",'Mapa de Riesgos'!$O$66),"")</f>
        <v/>
      </c>
      <c r="P54" s="74" t="str">
        <f>IF(AND('Mapa de Riesgos'!$Y$61="Muy Baja",'Mapa de Riesgos'!$AA$61="Menor"),CONCATENATE("R9C",'Mapa de Riesgos'!$O$61),"")</f>
        <v/>
      </c>
      <c r="Q54" s="75" t="str">
        <f>IF(AND('Mapa de Riesgos'!$Y$62="Muy Baja",'Mapa de Riesgos'!$AA$62="Menor"),CONCATENATE("R9C",'Mapa de Riesgos'!$O$62),"")</f>
        <v/>
      </c>
      <c r="R54" s="75" t="str">
        <f>IF(AND('Mapa de Riesgos'!$Y$63="Muy Baja",'Mapa de Riesgos'!$AA$63="Menor"),CONCATENATE("R9C",'Mapa de Riesgos'!$O$63),"")</f>
        <v/>
      </c>
      <c r="S54" s="75" t="str">
        <f>IF(AND('Mapa de Riesgos'!$Y$64="Muy Baja",'Mapa de Riesgos'!$AA$64="Menor"),CONCATENATE("R9C",'Mapa de Riesgos'!$O$64),"")</f>
        <v/>
      </c>
      <c r="T54" s="75" t="str">
        <f>IF(AND('Mapa de Riesgos'!$Y$65="Muy Baja",'Mapa de Riesgos'!$AA$65="Menor"),CONCATENATE("R9C",'Mapa de Riesgos'!$O$65),"")</f>
        <v/>
      </c>
      <c r="U54" s="76" t="str">
        <f>IF(AND('Mapa de Riesgos'!$Y$66="Muy Baja",'Mapa de Riesgos'!$AA$66="Menor"),CONCATENATE("R9C",'Mapa de Riesgos'!$O$66),"")</f>
        <v/>
      </c>
      <c r="V54" s="65" t="str">
        <f>IF(AND('Mapa de Riesgos'!$Y$61="Muy Baja",'Mapa de Riesgos'!$AA$61="Moderado"),CONCATENATE("R9C",'Mapa de Riesgos'!$O$61),"")</f>
        <v/>
      </c>
      <c r="W54" s="66" t="str">
        <f>IF(AND('Mapa de Riesgos'!$Y$62="Muy Baja",'Mapa de Riesgos'!$AA$62="Moderado"),CONCATENATE("R9C",'Mapa de Riesgos'!$O$62),"")</f>
        <v/>
      </c>
      <c r="X54" s="66" t="str">
        <f>IF(AND('Mapa de Riesgos'!$Y$63="Muy Baja",'Mapa de Riesgos'!$AA$63="Moderado"),CONCATENATE("R9C",'Mapa de Riesgos'!$O$63),"")</f>
        <v/>
      </c>
      <c r="Y54" s="66" t="str">
        <f>IF(AND('Mapa de Riesgos'!$Y$64="Muy Baja",'Mapa de Riesgos'!$AA$64="Moderado"),CONCATENATE("R9C",'Mapa de Riesgos'!$O$64),"")</f>
        <v/>
      </c>
      <c r="Z54" s="66" t="str">
        <f>IF(AND('Mapa de Riesgos'!$Y$65="Muy Baja",'Mapa de Riesgos'!$AA$65="Moderado"),CONCATENATE("R9C",'Mapa de Riesgos'!$O$65),"")</f>
        <v/>
      </c>
      <c r="AA54" s="67" t="str">
        <f>IF(AND('Mapa de Riesgos'!$Y$66="Muy Baja",'Mapa de Riesgos'!$AA$66="Moderado"),CONCATENATE("R9C",'Mapa de Riesgos'!$O$66),"")</f>
        <v/>
      </c>
      <c r="AB54" s="50" t="str">
        <f>IF(AND('Mapa de Riesgos'!$Y$61="Muy Baja",'Mapa de Riesgos'!$AA$61="Mayor"),CONCATENATE("R9C",'Mapa de Riesgos'!$O$61),"")</f>
        <v/>
      </c>
      <c r="AC54" s="51" t="str">
        <f>IF(AND('Mapa de Riesgos'!$Y$62="Muy Baja",'Mapa de Riesgos'!$AA$62="Mayor"),CONCATENATE("R9C",'Mapa de Riesgos'!$O$62),"")</f>
        <v/>
      </c>
      <c r="AD54" s="51" t="str">
        <f>IF(AND('Mapa de Riesgos'!$Y$63="Muy Baja",'Mapa de Riesgos'!$AA$63="Mayor"),CONCATENATE("R9C",'Mapa de Riesgos'!$O$63),"")</f>
        <v/>
      </c>
      <c r="AE54" s="51" t="str">
        <f>IF(AND('Mapa de Riesgos'!$Y$64="Muy Baja",'Mapa de Riesgos'!$AA$64="Mayor"),CONCATENATE("R9C",'Mapa de Riesgos'!$O$64),"")</f>
        <v/>
      </c>
      <c r="AF54" s="51" t="str">
        <f>IF(AND('Mapa de Riesgos'!$Y$65="Muy Baja",'Mapa de Riesgos'!$AA$65="Mayor"),CONCATENATE("R9C",'Mapa de Riesgos'!$O$65),"")</f>
        <v/>
      </c>
      <c r="AG54" s="52" t="str">
        <f>IF(AND('Mapa de Riesgos'!$Y$66="Muy Baja",'Mapa de Riesgos'!$AA$66="Mayor"),CONCATENATE("R9C",'Mapa de Riesgos'!$O$66),"")</f>
        <v/>
      </c>
      <c r="AH54" s="53" t="str">
        <f>IF(AND('Mapa de Riesgos'!$Y$61="Muy Baja",'Mapa de Riesgos'!$AA$61="Catastrófico"),CONCATENATE("R9C",'Mapa de Riesgos'!$O$61),"")</f>
        <v/>
      </c>
      <c r="AI54" s="54" t="str">
        <f>IF(AND('Mapa de Riesgos'!$Y$62="Muy Baja",'Mapa de Riesgos'!$AA$62="Catastrófico"),CONCATENATE("R9C",'Mapa de Riesgos'!$O$62),"")</f>
        <v/>
      </c>
      <c r="AJ54" s="54" t="str">
        <f>IF(AND('Mapa de Riesgos'!$Y$63="Muy Baja",'Mapa de Riesgos'!$AA$63="Catastrófico"),CONCATENATE("R9C",'Mapa de Riesgos'!$O$63),"")</f>
        <v/>
      </c>
      <c r="AK54" s="54" t="str">
        <f>IF(AND('Mapa de Riesgos'!$Y$64="Muy Baja",'Mapa de Riesgos'!$AA$64="Catastrófico"),CONCATENATE("R9C",'Mapa de Riesgos'!$O$64),"")</f>
        <v/>
      </c>
      <c r="AL54" s="54" t="str">
        <f>IF(AND('Mapa de Riesgos'!$Y$65="Muy Baja",'Mapa de Riesgos'!$AA$65="Catastrófico"),CONCATENATE("R9C",'Mapa de Riesgos'!$O$65),"")</f>
        <v/>
      </c>
      <c r="AM54" s="55" t="str">
        <f>IF(AND('Mapa de Riesgos'!$Y$66="Muy Baja",'Mapa de Riesgos'!$AA$66="Catastrófico"),CONCATENATE("R9C",'Mapa de Riesgos'!$O$66),"")</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508"/>
      <c r="C55" s="508"/>
      <c r="D55" s="509"/>
      <c r="E55" s="552"/>
      <c r="F55" s="553"/>
      <c r="G55" s="553"/>
      <c r="H55" s="553"/>
      <c r="I55" s="554"/>
      <c r="J55" s="77" t="str">
        <f>IF(AND('Mapa de Riesgos'!$Y$67="Muy Baja",'Mapa de Riesgos'!$AA$67="Leve"),CONCATENATE("R10C",'Mapa de Riesgos'!$O$67),"")</f>
        <v/>
      </c>
      <c r="K55" s="78" t="str">
        <f>IF(AND('Mapa de Riesgos'!$Y$68="Muy Baja",'Mapa de Riesgos'!$AA$68="Leve"),CONCATENATE("R10C",'Mapa de Riesgos'!$O$68),"")</f>
        <v/>
      </c>
      <c r="L55" s="78" t="str">
        <f>IF(AND('Mapa de Riesgos'!$Y$69="Muy Baja",'Mapa de Riesgos'!$AA$69="Leve"),CONCATENATE("R10C",'Mapa de Riesgos'!$O$69),"")</f>
        <v/>
      </c>
      <c r="M55" s="78" t="str">
        <f>IF(AND('Mapa de Riesgos'!$Y$70="Muy Baja",'Mapa de Riesgos'!$AA$70="Leve"),CONCATENATE("R10C",'Mapa de Riesgos'!$O$70),"")</f>
        <v/>
      </c>
      <c r="N55" s="78" t="str">
        <f>IF(AND('Mapa de Riesgos'!$Y$71="Muy Baja",'Mapa de Riesgos'!$AA$71="Leve"),CONCATENATE("R10C",'Mapa de Riesgos'!$O$71),"")</f>
        <v/>
      </c>
      <c r="O55" s="79" t="str">
        <f>IF(AND('Mapa de Riesgos'!$Y$72="Muy Baja",'Mapa de Riesgos'!$AA$72="Leve"),CONCATENATE("R10C",'Mapa de Riesgos'!$O$72),"")</f>
        <v/>
      </c>
      <c r="P55" s="77" t="str">
        <f>IF(AND('Mapa de Riesgos'!$Y$67="Muy Baja",'Mapa de Riesgos'!$AA$67="Menor"),CONCATENATE("R10C",'Mapa de Riesgos'!$O$67),"")</f>
        <v/>
      </c>
      <c r="Q55" s="78" t="str">
        <f>IF(AND('Mapa de Riesgos'!$Y$68="Muy Baja",'Mapa de Riesgos'!$AA$68="Menor"),CONCATENATE("R10C",'Mapa de Riesgos'!$O$68),"")</f>
        <v/>
      </c>
      <c r="R55" s="78" t="str">
        <f>IF(AND('Mapa de Riesgos'!$Y$69="Muy Baja",'Mapa de Riesgos'!$AA$69="Menor"),CONCATENATE("R10C",'Mapa de Riesgos'!$O$69),"")</f>
        <v/>
      </c>
      <c r="S55" s="78" t="str">
        <f>IF(AND('Mapa de Riesgos'!$Y$70="Muy Baja",'Mapa de Riesgos'!$AA$70="Menor"),CONCATENATE("R10C",'Mapa de Riesgos'!$O$70),"")</f>
        <v/>
      </c>
      <c r="T55" s="78" t="str">
        <f>IF(AND('Mapa de Riesgos'!$Y$71="Muy Baja",'Mapa de Riesgos'!$AA$71="Menor"),CONCATENATE("R10C",'Mapa de Riesgos'!$O$71),"")</f>
        <v/>
      </c>
      <c r="U55" s="79" t="str">
        <f>IF(AND('Mapa de Riesgos'!$Y$72="Muy Baja",'Mapa de Riesgos'!$AA$72="Menor"),CONCATENATE("R10C",'Mapa de Riesgos'!$O$72),"")</f>
        <v/>
      </c>
      <c r="V55" s="68" t="str">
        <f>IF(AND('Mapa de Riesgos'!$Y$67="Muy Baja",'Mapa de Riesgos'!$AA$67="Moderado"),CONCATENATE("R10C",'Mapa de Riesgos'!$O$67),"")</f>
        <v/>
      </c>
      <c r="W55" s="69" t="str">
        <f>IF(AND('Mapa de Riesgos'!$Y$68="Muy Baja",'Mapa de Riesgos'!$AA$68="Moderado"),CONCATENATE("R10C",'Mapa de Riesgos'!$O$68),"")</f>
        <v/>
      </c>
      <c r="X55" s="69" t="str">
        <f>IF(AND('Mapa de Riesgos'!$Y$69="Muy Baja",'Mapa de Riesgos'!$AA$69="Moderado"),CONCATENATE("R10C",'Mapa de Riesgos'!$O$69),"")</f>
        <v/>
      </c>
      <c r="Y55" s="69" t="str">
        <f>IF(AND('Mapa de Riesgos'!$Y$70="Muy Baja",'Mapa de Riesgos'!$AA$70="Moderado"),CONCATENATE("R10C",'Mapa de Riesgos'!$O$70),"")</f>
        <v/>
      </c>
      <c r="Z55" s="69" t="str">
        <f>IF(AND('Mapa de Riesgos'!$Y$71="Muy Baja",'Mapa de Riesgos'!$AA$71="Moderado"),CONCATENATE("R10C",'Mapa de Riesgos'!$O$71),"")</f>
        <v/>
      </c>
      <c r="AA55" s="70" t="str">
        <f>IF(AND('Mapa de Riesgos'!$Y$72="Muy Baja",'Mapa de Riesgos'!$AA$72="Moderado"),CONCATENATE("R10C",'Mapa de Riesgos'!$O$72),"")</f>
        <v/>
      </c>
      <c r="AB55" s="56" t="str">
        <f>IF(AND('Mapa de Riesgos'!$Y$67="Muy Baja",'Mapa de Riesgos'!$AA$67="Mayor"),CONCATENATE("R10C",'Mapa de Riesgos'!$O$67),"")</f>
        <v/>
      </c>
      <c r="AC55" s="57" t="str">
        <f>IF(AND('Mapa de Riesgos'!$Y$68="Muy Baja",'Mapa de Riesgos'!$AA$68="Mayor"),CONCATENATE("R10C",'Mapa de Riesgos'!$O$68),"")</f>
        <v/>
      </c>
      <c r="AD55" s="57" t="str">
        <f>IF(AND('Mapa de Riesgos'!$Y$69="Muy Baja",'Mapa de Riesgos'!$AA$69="Mayor"),CONCATENATE("R10C",'Mapa de Riesgos'!$O$69),"")</f>
        <v/>
      </c>
      <c r="AE55" s="57" t="str">
        <f>IF(AND('Mapa de Riesgos'!$Y$70="Muy Baja",'Mapa de Riesgos'!$AA$70="Mayor"),CONCATENATE("R10C",'Mapa de Riesgos'!$O$70),"")</f>
        <v/>
      </c>
      <c r="AF55" s="57" t="str">
        <f>IF(AND('Mapa de Riesgos'!$Y$71="Muy Baja",'Mapa de Riesgos'!$AA$71="Mayor"),CONCATENATE("R10C",'Mapa de Riesgos'!$O$71),"")</f>
        <v/>
      </c>
      <c r="AG55" s="58" t="str">
        <f>IF(AND('Mapa de Riesgos'!$Y$72="Muy Baja",'Mapa de Riesgos'!$AA$72="Mayor"),CONCATENATE("R10C",'Mapa de Riesgos'!$O$72),"")</f>
        <v/>
      </c>
      <c r="AH55" s="59" t="str">
        <f>IF(AND('Mapa de Riesgos'!$Y$67="Muy Baja",'Mapa de Riesgos'!$AA$67="Catastrófico"),CONCATENATE("R10C",'Mapa de Riesgos'!$O$67),"")</f>
        <v/>
      </c>
      <c r="AI55" s="60" t="str">
        <f>IF(AND('Mapa de Riesgos'!$Y$68="Muy Baja",'Mapa de Riesgos'!$AA$68="Catastrófico"),CONCATENATE("R10C",'Mapa de Riesgos'!$O$68),"")</f>
        <v/>
      </c>
      <c r="AJ55" s="60" t="str">
        <f>IF(AND('Mapa de Riesgos'!$Y$69="Muy Baja",'Mapa de Riesgos'!$AA$69="Catastrófico"),CONCATENATE("R10C",'Mapa de Riesgos'!$O$69),"")</f>
        <v/>
      </c>
      <c r="AK55" s="60" t="str">
        <f>IF(AND('Mapa de Riesgos'!$Y$70="Muy Baja",'Mapa de Riesgos'!$AA$70="Catastrófico"),CONCATENATE("R10C",'Mapa de Riesgos'!$O$70),"")</f>
        <v/>
      </c>
      <c r="AL55" s="60" t="str">
        <f>IF(AND('Mapa de Riesgos'!$Y$71="Muy Baja",'Mapa de Riesgos'!$AA$71="Catastrófico"),CONCATENATE("R10C",'Mapa de Riesgos'!$O$71),"")</f>
        <v/>
      </c>
      <c r="AM55" s="61" t="str">
        <f>IF(AND('Mapa de Riesgos'!$Y$72="Muy Baja",'Mapa de Riesgos'!$AA$72="Catastrófico"),CONCATENATE("R10C",'Mapa de Riesgos'!$O$72),"")</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46" t="s">
        <v>176</v>
      </c>
      <c r="K56" s="547"/>
      <c r="L56" s="547"/>
      <c r="M56" s="547"/>
      <c r="N56" s="547"/>
      <c r="O56" s="548"/>
      <c r="P56" s="546" t="s">
        <v>177</v>
      </c>
      <c r="Q56" s="547"/>
      <c r="R56" s="547"/>
      <c r="S56" s="547"/>
      <c r="T56" s="547"/>
      <c r="U56" s="548"/>
      <c r="V56" s="546" t="s">
        <v>178</v>
      </c>
      <c r="W56" s="547"/>
      <c r="X56" s="547"/>
      <c r="Y56" s="547"/>
      <c r="Z56" s="547"/>
      <c r="AA56" s="548"/>
      <c r="AB56" s="546" t="s">
        <v>179</v>
      </c>
      <c r="AC56" s="555"/>
      <c r="AD56" s="547"/>
      <c r="AE56" s="547"/>
      <c r="AF56" s="547"/>
      <c r="AG56" s="548"/>
      <c r="AH56" s="546" t="s">
        <v>180</v>
      </c>
      <c r="AI56" s="547"/>
      <c r="AJ56" s="547"/>
      <c r="AK56" s="547"/>
      <c r="AL56" s="547"/>
      <c r="AM56" s="548"/>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49"/>
      <c r="K57" s="550"/>
      <c r="L57" s="550"/>
      <c r="M57" s="550"/>
      <c r="N57" s="550"/>
      <c r="O57" s="551"/>
      <c r="P57" s="549"/>
      <c r="Q57" s="550"/>
      <c r="R57" s="550"/>
      <c r="S57" s="550"/>
      <c r="T57" s="550"/>
      <c r="U57" s="551"/>
      <c r="V57" s="549"/>
      <c r="W57" s="550"/>
      <c r="X57" s="550"/>
      <c r="Y57" s="550"/>
      <c r="Z57" s="550"/>
      <c r="AA57" s="551"/>
      <c r="AB57" s="549"/>
      <c r="AC57" s="550"/>
      <c r="AD57" s="550"/>
      <c r="AE57" s="550"/>
      <c r="AF57" s="550"/>
      <c r="AG57" s="551"/>
      <c r="AH57" s="549"/>
      <c r="AI57" s="550"/>
      <c r="AJ57" s="550"/>
      <c r="AK57" s="550"/>
      <c r="AL57" s="550"/>
      <c r="AM57" s="55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49"/>
      <c r="K58" s="550"/>
      <c r="L58" s="550"/>
      <c r="M58" s="550"/>
      <c r="N58" s="550"/>
      <c r="O58" s="551"/>
      <c r="P58" s="549"/>
      <c r="Q58" s="550"/>
      <c r="R58" s="550"/>
      <c r="S58" s="550"/>
      <c r="T58" s="550"/>
      <c r="U58" s="551"/>
      <c r="V58" s="549"/>
      <c r="W58" s="550"/>
      <c r="X58" s="550"/>
      <c r="Y58" s="550"/>
      <c r="Z58" s="550"/>
      <c r="AA58" s="551"/>
      <c r="AB58" s="549"/>
      <c r="AC58" s="550"/>
      <c r="AD58" s="550"/>
      <c r="AE58" s="550"/>
      <c r="AF58" s="550"/>
      <c r="AG58" s="551"/>
      <c r="AH58" s="549"/>
      <c r="AI58" s="550"/>
      <c r="AJ58" s="550"/>
      <c r="AK58" s="550"/>
      <c r="AL58" s="550"/>
      <c r="AM58" s="55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49"/>
      <c r="K59" s="550"/>
      <c r="L59" s="550"/>
      <c r="M59" s="550"/>
      <c r="N59" s="550"/>
      <c r="O59" s="551"/>
      <c r="P59" s="549"/>
      <c r="Q59" s="550"/>
      <c r="R59" s="550"/>
      <c r="S59" s="550"/>
      <c r="T59" s="550"/>
      <c r="U59" s="551"/>
      <c r="V59" s="549"/>
      <c r="W59" s="550"/>
      <c r="X59" s="550"/>
      <c r="Y59" s="550"/>
      <c r="Z59" s="550"/>
      <c r="AA59" s="551"/>
      <c r="AB59" s="549"/>
      <c r="AC59" s="550"/>
      <c r="AD59" s="550"/>
      <c r="AE59" s="550"/>
      <c r="AF59" s="550"/>
      <c r="AG59" s="551"/>
      <c r="AH59" s="549"/>
      <c r="AI59" s="550"/>
      <c r="AJ59" s="550"/>
      <c r="AK59" s="550"/>
      <c r="AL59" s="550"/>
      <c r="AM59" s="55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49"/>
      <c r="K60" s="550"/>
      <c r="L60" s="550"/>
      <c r="M60" s="550"/>
      <c r="N60" s="550"/>
      <c r="O60" s="551"/>
      <c r="P60" s="549"/>
      <c r="Q60" s="550"/>
      <c r="R60" s="550"/>
      <c r="S60" s="550"/>
      <c r="T60" s="550"/>
      <c r="U60" s="551"/>
      <c r="V60" s="549"/>
      <c r="W60" s="550"/>
      <c r="X60" s="550"/>
      <c r="Y60" s="550"/>
      <c r="Z60" s="550"/>
      <c r="AA60" s="551"/>
      <c r="AB60" s="549"/>
      <c r="AC60" s="550"/>
      <c r="AD60" s="550"/>
      <c r="AE60" s="550"/>
      <c r="AF60" s="550"/>
      <c r="AG60" s="551"/>
      <c r="AH60" s="549"/>
      <c r="AI60" s="550"/>
      <c r="AJ60" s="550"/>
      <c r="AK60" s="550"/>
      <c r="AL60" s="550"/>
      <c r="AM60" s="55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52"/>
      <c r="K61" s="553"/>
      <c r="L61" s="553"/>
      <c r="M61" s="553"/>
      <c r="N61" s="553"/>
      <c r="O61" s="554"/>
      <c r="P61" s="552"/>
      <c r="Q61" s="553"/>
      <c r="R61" s="553"/>
      <c r="S61" s="553"/>
      <c r="T61" s="553"/>
      <c r="U61" s="554"/>
      <c r="V61" s="552"/>
      <c r="W61" s="553"/>
      <c r="X61" s="553"/>
      <c r="Y61" s="553"/>
      <c r="Z61" s="553"/>
      <c r="AA61" s="554"/>
      <c r="AB61" s="552"/>
      <c r="AC61" s="553"/>
      <c r="AD61" s="553"/>
      <c r="AE61" s="553"/>
      <c r="AF61" s="553"/>
      <c r="AG61" s="554"/>
      <c r="AH61" s="552"/>
      <c r="AI61" s="553"/>
      <c r="AJ61" s="553"/>
      <c r="AK61" s="553"/>
      <c r="AL61" s="553"/>
      <c r="AM61" s="554"/>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95" t="s">
        <v>182</v>
      </c>
      <c r="C1" s="595"/>
      <c r="D1" s="595"/>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183</v>
      </c>
      <c r="D3" s="11" t="s">
        <v>166</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184</v>
      </c>
      <c r="C4" s="13" t="s">
        <v>185</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186</v>
      </c>
      <c r="C5" s="16" t="s">
        <v>187</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188</v>
      </c>
      <c r="C6" s="16" t="s">
        <v>189</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190</v>
      </c>
      <c r="C7" s="16" t="s">
        <v>191</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192</v>
      </c>
      <c r="C8" s="16" t="s">
        <v>193</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96" t="s">
        <v>194</v>
      </c>
      <c r="C1" s="596"/>
      <c r="D1" s="596"/>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195</v>
      </c>
      <c r="D3" s="34" t="s">
        <v>196</v>
      </c>
      <c r="E3" s="81"/>
      <c r="F3" s="81"/>
      <c r="G3" s="81"/>
      <c r="H3" s="81"/>
      <c r="I3" s="81"/>
      <c r="J3" s="81"/>
      <c r="K3" s="81"/>
      <c r="L3" s="81"/>
      <c r="M3" s="81"/>
      <c r="N3" s="81"/>
      <c r="O3" s="81"/>
      <c r="P3" s="81"/>
      <c r="Q3" s="81"/>
      <c r="R3" s="81"/>
      <c r="S3" s="81"/>
      <c r="T3" s="81"/>
      <c r="U3" s="81"/>
    </row>
    <row r="4" spans="1:21" ht="33.75" x14ac:dyDescent="0.25">
      <c r="A4" s="98" t="s">
        <v>197</v>
      </c>
      <c r="B4" s="37" t="s">
        <v>198</v>
      </c>
      <c r="C4" s="42" t="s">
        <v>199</v>
      </c>
      <c r="D4" s="35" t="s">
        <v>200</v>
      </c>
      <c r="E4" s="81"/>
      <c r="F4" s="81"/>
      <c r="G4" s="81"/>
      <c r="H4" s="81"/>
      <c r="I4" s="81"/>
      <c r="J4" s="81"/>
      <c r="K4" s="81"/>
      <c r="L4" s="81"/>
      <c r="M4" s="81"/>
      <c r="N4" s="81"/>
      <c r="O4" s="81"/>
      <c r="P4" s="81"/>
      <c r="Q4" s="81"/>
      <c r="R4" s="81"/>
      <c r="S4" s="81"/>
      <c r="T4" s="81"/>
      <c r="U4" s="81"/>
    </row>
    <row r="5" spans="1:21" ht="67.5" x14ac:dyDescent="0.25">
      <c r="A5" s="98" t="s">
        <v>201</v>
      </c>
      <c r="B5" s="38" t="s">
        <v>202</v>
      </c>
      <c r="C5" s="43" t="s">
        <v>203</v>
      </c>
      <c r="D5" s="36" t="s">
        <v>204</v>
      </c>
      <c r="E5" s="81"/>
      <c r="F5" s="81"/>
      <c r="G5" s="81"/>
      <c r="H5" s="81"/>
      <c r="I5" s="81"/>
      <c r="J5" s="81"/>
      <c r="K5" s="81"/>
      <c r="L5" s="81"/>
      <c r="M5" s="81"/>
      <c r="N5" s="81"/>
      <c r="O5" s="81"/>
      <c r="P5" s="81"/>
      <c r="Q5" s="81"/>
      <c r="R5" s="81"/>
      <c r="S5" s="81"/>
      <c r="T5" s="81"/>
      <c r="U5" s="81"/>
    </row>
    <row r="6" spans="1:21" ht="67.5" x14ac:dyDescent="0.25">
      <c r="A6" s="98" t="s">
        <v>172</v>
      </c>
      <c r="B6" s="39" t="s">
        <v>205</v>
      </c>
      <c r="C6" s="43" t="s">
        <v>206</v>
      </c>
      <c r="D6" s="36" t="s">
        <v>207</v>
      </c>
      <c r="E6" s="81"/>
      <c r="F6" s="81"/>
      <c r="G6" s="81"/>
      <c r="H6" s="81"/>
      <c r="I6" s="81"/>
      <c r="J6" s="81"/>
      <c r="K6" s="81"/>
      <c r="L6" s="81"/>
      <c r="M6" s="81"/>
      <c r="N6" s="81"/>
      <c r="O6" s="81"/>
      <c r="P6" s="81"/>
      <c r="Q6" s="81"/>
      <c r="R6" s="81"/>
      <c r="S6" s="81"/>
      <c r="T6" s="81"/>
      <c r="U6" s="81"/>
    </row>
    <row r="7" spans="1:21" ht="101.25" x14ac:dyDescent="0.25">
      <c r="A7" s="98" t="s">
        <v>208</v>
      </c>
      <c r="B7" s="40" t="s">
        <v>209</v>
      </c>
      <c r="C7" s="43" t="s">
        <v>210</v>
      </c>
      <c r="D7" s="36" t="s">
        <v>211</v>
      </c>
      <c r="E7" s="81"/>
      <c r="F7" s="81"/>
      <c r="G7" s="81"/>
      <c r="H7" s="81"/>
      <c r="I7" s="81"/>
      <c r="J7" s="81"/>
      <c r="K7" s="81"/>
      <c r="L7" s="81"/>
      <c r="M7" s="81"/>
      <c r="N7" s="81"/>
      <c r="O7" s="81"/>
      <c r="P7" s="81"/>
      <c r="Q7" s="81"/>
      <c r="R7" s="81"/>
      <c r="S7" s="81"/>
      <c r="T7" s="81"/>
      <c r="U7" s="81"/>
    </row>
    <row r="8" spans="1:21" ht="67.5" x14ac:dyDescent="0.25">
      <c r="A8" s="98" t="s">
        <v>212</v>
      </c>
      <c r="B8" s="41" t="s">
        <v>213</v>
      </c>
      <c r="C8" s="43" t="s">
        <v>214</v>
      </c>
      <c r="D8" s="36" t="s">
        <v>215</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216</v>
      </c>
      <c r="C11" s="98" t="s">
        <v>217</v>
      </c>
      <c r="D11" s="98" t="s">
        <v>218</v>
      </c>
      <c r="E11" s="81"/>
      <c r="F11" s="81"/>
      <c r="G11" s="81"/>
      <c r="H11" s="81"/>
      <c r="I11" s="81"/>
      <c r="J11" s="81"/>
      <c r="K11" s="81"/>
      <c r="L11" s="81"/>
      <c r="M11" s="81"/>
      <c r="N11" s="81"/>
      <c r="O11" s="81"/>
      <c r="P11" s="81"/>
      <c r="Q11" s="81"/>
      <c r="R11" s="81"/>
      <c r="S11" s="81"/>
      <c r="T11" s="81"/>
      <c r="U11" s="81"/>
    </row>
    <row r="12" spans="1:21" x14ac:dyDescent="0.25">
      <c r="A12" s="98"/>
      <c r="B12" s="98" t="s">
        <v>219</v>
      </c>
      <c r="C12" s="98" t="s">
        <v>220</v>
      </c>
      <c r="D12" s="98" t="s">
        <v>221</v>
      </c>
      <c r="E12" s="81"/>
      <c r="F12" s="81"/>
      <c r="G12" s="81"/>
      <c r="H12" s="81"/>
      <c r="I12" s="81"/>
      <c r="J12" s="81"/>
      <c r="K12" s="81"/>
      <c r="L12" s="81"/>
      <c r="M12" s="81"/>
      <c r="N12" s="81"/>
      <c r="O12" s="81"/>
      <c r="P12" s="81"/>
      <c r="Q12" s="81"/>
      <c r="R12" s="81"/>
      <c r="S12" s="81"/>
      <c r="T12" s="81"/>
      <c r="U12" s="81"/>
    </row>
    <row r="13" spans="1:21" x14ac:dyDescent="0.25">
      <c r="A13" s="98"/>
      <c r="B13" s="98"/>
      <c r="C13" s="98" t="s">
        <v>222</v>
      </c>
      <c r="D13" s="98" t="s">
        <v>223</v>
      </c>
      <c r="E13" s="81"/>
      <c r="F13" s="81"/>
      <c r="G13" s="81"/>
      <c r="H13" s="81"/>
      <c r="I13" s="81"/>
      <c r="J13" s="81"/>
      <c r="K13" s="81"/>
      <c r="L13" s="81"/>
      <c r="M13" s="81"/>
      <c r="N13" s="81"/>
      <c r="O13" s="81"/>
      <c r="P13" s="81"/>
      <c r="Q13" s="81"/>
      <c r="R13" s="81"/>
      <c r="S13" s="81"/>
      <c r="T13" s="81"/>
      <c r="U13" s="81"/>
    </row>
    <row r="14" spans="1:21" x14ac:dyDescent="0.25">
      <c r="A14" s="98"/>
      <c r="B14" s="98"/>
      <c r="C14" s="98" t="s">
        <v>224</v>
      </c>
      <c r="D14" s="98" t="s">
        <v>148</v>
      </c>
      <c r="E14" s="81"/>
      <c r="F14" s="81"/>
      <c r="G14" s="81"/>
      <c r="H14" s="81"/>
      <c r="I14" s="81"/>
      <c r="J14" s="81"/>
      <c r="K14" s="81"/>
      <c r="L14" s="81"/>
      <c r="M14" s="81"/>
      <c r="N14" s="81"/>
      <c r="O14" s="81"/>
      <c r="P14" s="81"/>
      <c r="Q14" s="81"/>
      <c r="R14" s="81"/>
      <c r="S14" s="81"/>
      <c r="T14" s="81"/>
      <c r="U14" s="81"/>
    </row>
    <row r="15" spans="1:21" x14ac:dyDescent="0.25">
      <c r="A15" s="98"/>
      <c r="B15" s="98"/>
      <c r="C15" s="98" t="s">
        <v>225</v>
      </c>
      <c r="D15" s="98" t="s">
        <v>226</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227</v>
      </c>
      <c r="C209" s="28" t="s">
        <v>228</v>
      </c>
      <c r="D209" s="31" t="s">
        <v>227</v>
      </c>
      <c r="E209" s="31" t="s">
        <v>228</v>
      </c>
    </row>
    <row r="210" spans="1:8" ht="21" x14ac:dyDescent="0.35">
      <c r="A210" s="81"/>
      <c r="B210" s="29" t="s">
        <v>229</v>
      </c>
      <c r="C210" s="29" t="s">
        <v>230</v>
      </c>
      <c r="D210" t="s">
        <v>229</v>
      </c>
      <c r="F210" t="str">
        <f>IF(NOT(ISBLANK(D210)),D210,IF(NOT(ISBLANK(E210)),"     "&amp;E210,FALSE))</f>
        <v>Afectación Económica o presupuestal</v>
      </c>
      <c r="G210" t="s">
        <v>229</v>
      </c>
      <c r="H210" t="str">
        <f>IF(NOT(ISERROR(MATCH(G210,_xlfn.ANCHORARRAY(B221),0))),F223&amp;"Por favor no seleccionar los criterios de impacto",G210)</f>
        <v>❌Por favor no seleccionar los criterios de impacto</v>
      </c>
    </row>
    <row r="211" spans="1:8" ht="21" x14ac:dyDescent="0.35">
      <c r="A211" s="81"/>
      <c r="B211" s="29" t="s">
        <v>229</v>
      </c>
      <c r="C211" s="29" t="s">
        <v>203</v>
      </c>
      <c r="E211" t="s">
        <v>230</v>
      </c>
      <c r="F211" t="str">
        <f t="shared" ref="F211:F221" si="0">IF(NOT(ISBLANK(D211)),D211,IF(NOT(ISBLANK(E211)),"     "&amp;E211,FALSE))</f>
        <v xml:space="preserve">     Afectación menor a 10 SMLMV .</v>
      </c>
    </row>
    <row r="212" spans="1:8" ht="21" x14ac:dyDescent="0.35">
      <c r="A212" s="81"/>
      <c r="B212" s="29" t="s">
        <v>229</v>
      </c>
      <c r="C212" s="29" t="s">
        <v>206</v>
      </c>
      <c r="E212" t="s">
        <v>203</v>
      </c>
      <c r="F212" t="str">
        <f t="shared" si="0"/>
        <v xml:space="preserve">     Entre 10 y 50 SMLMV </v>
      </c>
    </row>
    <row r="213" spans="1:8" ht="21" x14ac:dyDescent="0.35">
      <c r="A213" s="81"/>
      <c r="B213" s="29" t="s">
        <v>229</v>
      </c>
      <c r="C213" s="29" t="s">
        <v>210</v>
      </c>
      <c r="E213" t="s">
        <v>206</v>
      </c>
      <c r="F213" t="str">
        <f t="shared" si="0"/>
        <v xml:space="preserve">     Entre 50 y 100 SMLMV </v>
      </c>
    </row>
    <row r="214" spans="1:8" ht="21" x14ac:dyDescent="0.35">
      <c r="A214" s="81"/>
      <c r="B214" s="29" t="s">
        <v>229</v>
      </c>
      <c r="C214" s="29" t="s">
        <v>214</v>
      </c>
      <c r="E214" t="s">
        <v>210</v>
      </c>
      <c r="F214" t="str">
        <f t="shared" si="0"/>
        <v xml:space="preserve">     Entre 100 y 500 SMLMV </v>
      </c>
    </row>
    <row r="215" spans="1:8" ht="21" x14ac:dyDescent="0.35">
      <c r="A215" s="81"/>
      <c r="B215" s="29" t="s">
        <v>196</v>
      </c>
      <c r="C215" s="29" t="s">
        <v>200</v>
      </c>
      <c r="E215" t="s">
        <v>214</v>
      </c>
      <c r="F215" t="str">
        <f t="shared" si="0"/>
        <v xml:space="preserve">     Mayor a 500 SMLMV </v>
      </c>
    </row>
    <row r="216" spans="1:8" ht="21" x14ac:dyDescent="0.35">
      <c r="A216" s="81"/>
      <c r="B216" s="29" t="s">
        <v>196</v>
      </c>
      <c r="C216" s="29" t="s">
        <v>204</v>
      </c>
      <c r="D216" t="s">
        <v>196</v>
      </c>
      <c r="F216" t="str">
        <f t="shared" si="0"/>
        <v>Pérdida Reputacional</v>
      </c>
    </row>
    <row r="217" spans="1:8" ht="21" x14ac:dyDescent="0.35">
      <c r="A217" s="81"/>
      <c r="B217" s="29" t="s">
        <v>196</v>
      </c>
      <c r="C217" s="29" t="s">
        <v>207</v>
      </c>
      <c r="E217" t="s">
        <v>200</v>
      </c>
      <c r="F217" t="str">
        <f t="shared" si="0"/>
        <v xml:space="preserve">     El riesgo afecta la imagen de alguna área de la organización</v>
      </c>
    </row>
    <row r="218" spans="1:8" ht="21" x14ac:dyDescent="0.35">
      <c r="A218" s="81"/>
      <c r="B218" s="29" t="s">
        <v>196</v>
      </c>
      <c r="C218" s="29" t="s">
        <v>211</v>
      </c>
      <c r="E218" t="s">
        <v>204</v>
      </c>
      <c r="F218" t="str">
        <f t="shared" si="0"/>
        <v xml:space="preserve">     El riesgo afecta la imagen de la entidad internamente, de conocimiento general, nivel interno, de junta dircetiva y accionistas y/o de provedores</v>
      </c>
    </row>
    <row r="219" spans="1:8" ht="21" x14ac:dyDescent="0.35">
      <c r="A219" s="81"/>
      <c r="B219" s="29" t="s">
        <v>196</v>
      </c>
      <c r="C219" s="29" t="s">
        <v>215</v>
      </c>
      <c r="E219" t="s">
        <v>207</v>
      </c>
      <c r="F219" t="str">
        <f t="shared" si="0"/>
        <v xml:space="preserve">     El riesgo afecta la imagen de la entidad con algunos usuarios de relevancia frente al logro de los objetivos</v>
      </c>
    </row>
    <row r="220" spans="1:8" x14ac:dyDescent="0.25">
      <c r="A220" s="81"/>
      <c r="B220" s="30"/>
      <c r="C220" s="30"/>
      <c r="E220" t="s">
        <v>211</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215</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231</v>
      </c>
    </row>
    <row r="224" spans="1:8" x14ac:dyDescent="0.25">
      <c r="B224" s="21"/>
      <c r="C224" s="21"/>
      <c r="F224" s="33" t="s">
        <v>232</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97" t="s">
        <v>233</v>
      </c>
      <c r="C1" s="598"/>
      <c r="D1" s="598"/>
      <c r="E1" s="598"/>
      <c r="F1" s="599"/>
    </row>
    <row r="2" spans="2:6" ht="16.5" thickBot="1" x14ac:dyDescent="0.3">
      <c r="B2" s="84"/>
      <c r="C2" s="84"/>
      <c r="D2" s="84"/>
      <c r="E2" s="84"/>
      <c r="F2" s="84"/>
    </row>
    <row r="3" spans="2:6" ht="16.5" thickBot="1" x14ac:dyDescent="0.25">
      <c r="B3" s="601" t="s">
        <v>234</v>
      </c>
      <c r="C3" s="602"/>
      <c r="D3" s="602"/>
      <c r="E3" s="96" t="s">
        <v>235</v>
      </c>
      <c r="F3" s="97" t="s">
        <v>236</v>
      </c>
    </row>
    <row r="4" spans="2:6" ht="31.5" x14ac:dyDescent="0.2">
      <c r="B4" s="603" t="s">
        <v>237</v>
      </c>
      <c r="C4" s="605" t="s">
        <v>137</v>
      </c>
      <c r="D4" s="85" t="s">
        <v>150</v>
      </c>
      <c r="E4" s="86" t="s">
        <v>238</v>
      </c>
      <c r="F4" s="87">
        <v>0.25</v>
      </c>
    </row>
    <row r="5" spans="2:6" ht="47.25" x14ac:dyDescent="0.2">
      <c r="B5" s="604"/>
      <c r="C5" s="606"/>
      <c r="D5" s="88" t="s">
        <v>239</v>
      </c>
      <c r="E5" s="89" t="s">
        <v>240</v>
      </c>
      <c r="F5" s="90">
        <v>0.15</v>
      </c>
    </row>
    <row r="6" spans="2:6" ht="47.25" x14ac:dyDescent="0.2">
      <c r="B6" s="604"/>
      <c r="C6" s="606"/>
      <c r="D6" s="88" t="s">
        <v>241</v>
      </c>
      <c r="E6" s="89" t="s">
        <v>242</v>
      </c>
      <c r="F6" s="90">
        <v>0.1</v>
      </c>
    </row>
    <row r="7" spans="2:6" ht="63" x14ac:dyDescent="0.2">
      <c r="B7" s="604"/>
      <c r="C7" s="606" t="s">
        <v>138</v>
      </c>
      <c r="D7" s="88" t="s">
        <v>243</v>
      </c>
      <c r="E7" s="89" t="s">
        <v>244</v>
      </c>
      <c r="F7" s="90">
        <v>0.25</v>
      </c>
    </row>
    <row r="8" spans="2:6" ht="31.5" x14ac:dyDescent="0.2">
      <c r="B8" s="604"/>
      <c r="C8" s="606"/>
      <c r="D8" s="88" t="s">
        <v>151</v>
      </c>
      <c r="E8" s="89" t="s">
        <v>245</v>
      </c>
      <c r="F8" s="90">
        <v>0.15</v>
      </c>
    </row>
    <row r="9" spans="2:6" ht="47.25" x14ac:dyDescent="0.2">
      <c r="B9" s="604" t="s">
        <v>246</v>
      </c>
      <c r="C9" s="606" t="s">
        <v>140</v>
      </c>
      <c r="D9" s="88" t="s">
        <v>152</v>
      </c>
      <c r="E9" s="89" t="s">
        <v>247</v>
      </c>
      <c r="F9" s="91" t="s">
        <v>248</v>
      </c>
    </row>
    <row r="10" spans="2:6" ht="63" x14ac:dyDescent="0.2">
      <c r="B10" s="604"/>
      <c r="C10" s="606"/>
      <c r="D10" s="88" t="s">
        <v>249</v>
      </c>
      <c r="E10" s="89" t="s">
        <v>250</v>
      </c>
      <c r="F10" s="91" t="s">
        <v>248</v>
      </c>
    </row>
    <row r="11" spans="2:6" ht="47.25" x14ac:dyDescent="0.2">
      <c r="B11" s="604"/>
      <c r="C11" s="606" t="s">
        <v>141</v>
      </c>
      <c r="D11" s="88" t="s">
        <v>153</v>
      </c>
      <c r="E11" s="89" t="s">
        <v>251</v>
      </c>
      <c r="F11" s="91" t="s">
        <v>248</v>
      </c>
    </row>
    <row r="12" spans="2:6" ht="47.25" x14ac:dyDescent="0.2">
      <c r="B12" s="604"/>
      <c r="C12" s="606"/>
      <c r="D12" s="88" t="s">
        <v>252</v>
      </c>
      <c r="E12" s="89" t="s">
        <v>253</v>
      </c>
      <c r="F12" s="91" t="s">
        <v>248</v>
      </c>
    </row>
    <row r="13" spans="2:6" ht="31.5" x14ac:dyDescent="0.2">
      <c r="B13" s="604"/>
      <c r="C13" s="606" t="s">
        <v>142</v>
      </c>
      <c r="D13" s="88" t="s">
        <v>154</v>
      </c>
      <c r="E13" s="89" t="s">
        <v>254</v>
      </c>
      <c r="F13" s="91" t="s">
        <v>248</v>
      </c>
    </row>
    <row r="14" spans="2:6" ht="32.25" thickBot="1" x14ac:dyDescent="0.25">
      <c r="B14" s="607"/>
      <c r="C14" s="608"/>
      <c r="D14" s="92" t="s">
        <v>255</v>
      </c>
      <c r="E14" s="93" t="s">
        <v>256</v>
      </c>
      <c r="F14" s="94" t="s">
        <v>248</v>
      </c>
    </row>
    <row r="15" spans="2:6" ht="49.5" customHeight="1" x14ac:dyDescent="0.2">
      <c r="B15" s="600" t="s">
        <v>257</v>
      </c>
      <c r="C15" s="600"/>
      <c r="D15" s="600"/>
      <c r="E15" s="600"/>
      <c r="F15" s="600"/>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258</v>
      </c>
      <c r="E2" t="s">
        <v>259</v>
      </c>
    </row>
    <row r="3" spans="2:5" x14ac:dyDescent="0.25">
      <c r="B3" t="s">
        <v>260</v>
      </c>
      <c r="E3" t="s">
        <v>261</v>
      </c>
    </row>
    <row r="4" spans="2:5" x14ac:dyDescent="0.25">
      <c r="B4" t="s">
        <v>262</v>
      </c>
      <c r="E4" t="s">
        <v>143</v>
      </c>
    </row>
    <row r="5" spans="2:5" x14ac:dyDescent="0.25">
      <c r="B5" t="s">
        <v>155</v>
      </c>
    </row>
    <row r="8" spans="2:5" x14ac:dyDescent="0.25">
      <c r="B8" t="s">
        <v>263</v>
      </c>
    </row>
    <row r="9" spans="2:5" x14ac:dyDescent="0.25">
      <c r="B9" t="s">
        <v>264</v>
      </c>
    </row>
    <row r="10" spans="2:5" x14ac:dyDescent="0.25">
      <c r="B10" t="s">
        <v>265</v>
      </c>
    </row>
    <row r="13" spans="2:5" x14ac:dyDescent="0.25">
      <c r="B13" t="s">
        <v>266</v>
      </c>
    </row>
    <row r="14" spans="2:5" x14ac:dyDescent="0.25">
      <c r="B14" t="s">
        <v>147</v>
      </c>
    </row>
    <row r="15" spans="2:5" x14ac:dyDescent="0.25">
      <c r="B15" t="s">
        <v>267</v>
      </c>
    </row>
    <row r="16" spans="2:5" x14ac:dyDescent="0.25">
      <c r="B16" t="s">
        <v>268</v>
      </c>
    </row>
    <row r="17" spans="2:2" x14ac:dyDescent="0.25">
      <c r="B17" t="s">
        <v>269</v>
      </c>
    </row>
    <row r="18" spans="2:2" x14ac:dyDescent="0.25">
      <c r="B18" t="s">
        <v>270</v>
      </c>
    </row>
    <row r="19" spans="2:2" x14ac:dyDescent="0.25">
      <c r="B19" t="s">
        <v>271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2024-04-05T13:35:20Z</dcterms:modified>
  <cp:category/>
  <cp:contentStatus/>
</cp:coreProperties>
</file>