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4\MRG 2024\MRG 2024 APROBADOS CICCI\SALUD\"/>
    </mc:Choice>
  </mc:AlternateContent>
  <xr:revisionPtr revIDLastSave="0" documentId="13_ncr:1_{742B75F4-F922-4D99-86D5-4872B11ED837}" xr6:coauthVersionLast="47" xr6:coauthVersionMax="47" xr10:uidLastSave="{00000000-0000-0000-0000-000000000000}"/>
  <bookViews>
    <workbookView xWindow="-120" yWindow="-120" windowWidth="20730" windowHeight="11040" tabRatio="882" firstSheet="2" activeTab="2" xr2:uid="{00000000-000D-0000-FFFF-FFFF00000000}"/>
  </bookViews>
  <sheets>
    <sheet name="Intructivo " sheetId="21" r:id="rId1"/>
    <sheet name="CONTEXTO" sheetId="22" r:id="rId2"/>
    <sheet name="Mapa de Riesgos" sheetId="1" r:id="rId3"/>
    <sheet name="Matriz Calor Inherente" sheetId="18" r:id="rId4"/>
    <sheet name="Matriz Calor Residual" sheetId="19" r:id="rId5"/>
    <sheet name="Tabla probabilidad" sheetId="12" r:id="rId6"/>
    <sheet name="Tabla Impacto" sheetId="13" r:id="rId7"/>
    <sheet name="Tabla Valoración controles" sheetId="15" r:id="rId8"/>
    <sheet name="Opciones Tratamiento" sheetId="16" state="hidden" r:id="rId9"/>
    <sheet name="Hoja1" sheetId="11" state="hidden" r:id="rId10"/>
  </sheets>
  <calcPr calcId="191028"/>
  <pivotCaches>
    <pivotCache cacheId="0"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42" i="1" l="1"/>
  <c r="T36" i="1" l="1"/>
  <c r="H36" i="1" l="1"/>
  <c r="Q30" i="1" l="1"/>
  <c r="H60" i="1" l="1"/>
  <c r="I60" i="1" s="1"/>
  <c r="T66" i="1"/>
  <c r="T60" i="1"/>
  <c r="Q61" i="1"/>
  <c r="T61" i="1"/>
  <c r="Q62" i="1"/>
  <c r="T62" i="1"/>
  <c r="Q63" i="1"/>
  <c r="T63" i="1"/>
  <c r="Q64" i="1"/>
  <c r="T64" i="1"/>
  <c r="Q65" i="1"/>
  <c r="T65" i="1"/>
  <c r="H66" i="1"/>
  <c r="I66" i="1" s="1"/>
  <c r="Q67" i="1"/>
  <c r="T67" i="1"/>
  <c r="Q68" i="1"/>
  <c r="T68" i="1"/>
  <c r="Q69" i="1"/>
  <c r="T69" i="1"/>
  <c r="Q70" i="1"/>
  <c r="T70" i="1"/>
  <c r="Q71" i="1"/>
  <c r="T71" i="1"/>
  <c r="K67" i="1"/>
  <c r="K69" i="1"/>
  <c r="K71" i="1"/>
  <c r="K65" i="1"/>
  <c r="K62" i="1"/>
  <c r="K61" i="1"/>
  <c r="K70" i="1"/>
  <c r="K68" i="1"/>
  <c r="K64" i="1"/>
  <c r="K63" i="1"/>
  <c r="AB64" i="1" l="1"/>
  <c r="AA64" i="1" s="1"/>
  <c r="X68" i="1"/>
  <c r="Y68" i="1" s="1"/>
  <c r="AB63" i="1"/>
  <c r="AA63" i="1" s="1"/>
  <c r="AB67" i="1"/>
  <c r="AA67" i="1" s="1"/>
  <c r="AB66" i="1"/>
  <c r="AA66" i="1" s="1"/>
  <c r="X66" i="1"/>
  <c r="Z66" i="1" s="1"/>
  <c r="X62" i="1"/>
  <c r="Z62" i="1" s="1"/>
  <c r="X71" i="1"/>
  <c r="Z71" i="1" s="1"/>
  <c r="X67" i="1"/>
  <c r="Z67" i="1" s="1"/>
  <c r="X65" i="1"/>
  <c r="Y65" i="1" s="1"/>
  <c r="X63" i="1"/>
  <c r="Z63" i="1" s="1"/>
  <c r="X70" i="1"/>
  <c r="Y70" i="1" s="1"/>
  <c r="AB68" i="1"/>
  <c r="AA68" i="1" s="1"/>
  <c r="X64" i="1"/>
  <c r="Y64" i="1" s="1"/>
  <c r="X69" i="1"/>
  <c r="Z69" i="1" s="1"/>
  <c r="X60" i="1"/>
  <c r="AB70" i="1"/>
  <c r="AA70" i="1" s="1"/>
  <c r="AB62" i="1"/>
  <c r="AA62" i="1" s="1"/>
  <c r="AB71" i="1"/>
  <c r="AA71" i="1" s="1"/>
  <c r="AB69" i="1"/>
  <c r="AA69" i="1" s="1"/>
  <c r="AB61" i="1"/>
  <c r="AA61" i="1" s="1"/>
  <c r="AB65" i="1"/>
  <c r="AA65" i="1" s="1"/>
  <c r="X61" i="1"/>
  <c r="Z68" i="1" l="1"/>
  <c r="AC65" i="1"/>
  <c r="AC68" i="1"/>
  <c r="Y63" i="1"/>
  <c r="AC63" i="1" s="1"/>
  <c r="AC64" i="1"/>
  <c r="Y62" i="1"/>
  <c r="AC62" i="1" s="1"/>
  <c r="Z65" i="1"/>
  <c r="Y69" i="1"/>
  <c r="AC69" i="1" s="1"/>
  <c r="Y66" i="1"/>
  <c r="AC66" i="1" s="1"/>
  <c r="Y71" i="1"/>
  <c r="AC71" i="1" s="1"/>
  <c r="Y67" i="1"/>
  <c r="AC67" i="1" s="1"/>
  <c r="Z64" i="1"/>
  <c r="Z70" i="1"/>
  <c r="Y60" i="1"/>
  <c r="Z60" i="1"/>
  <c r="AC70" i="1"/>
  <c r="Y61" i="1"/>
  <c r="AC61" i="1" s="1"/>
  <c r="Z61" i="1"/>
  <c r="T24" i="1" l="1"/>
  <c r="T12" i="1" l="1"/>
  <c r="Q12" i="1"/>
  <c r="H12" i="1" l="1"/>
  <c r="I12" i="1" s="1"/>
  <c r="K56" i="1"/>
  <c r="K26" i="1"/>
  <c r="K45" i="1"/>
  <c r="K49" i="1"/>
  <c r="K27" i="1"/>
  <c r="K58" i="1"/>
  <c r="K25" i="1"/>
  <c r="K41" i="1"/>
  <c r="K52" i="1"/>
  <c r="K39" i="1"/>
  <c r="K38" i="1"/>
  <c r="K19" i="1"/>
  <c r="K59" i="1"/>
  <c r="K20" i="1"/>
  <c r="K32" i="1"/>
  <c r="K34" i="1"/>
  <c r="K31" i="1"/>
  <c r="K21" i="1"/>
  <c r="K51" i="1"/>
  <c r="K57" i="1"/>
  <c r="K33" i="1"/>
  <c r="K44" i="1"/>
  <c r="K47" i="1"/>
  <c r="K53" i="1"/>
  <c r="K46" i="1"/>
  <c r="K37" i="1"/>
  <c r="K22" i="1"/>
  <c r="K40" i="1"/>
  <c r="K28" i="1"/>
  <c r="K50" i="1"/>
  <c r="K35" i="1"/>
  <c r="K29" i="1"/>
  <c r="K55" i="1"/>
  <c r="K23" i="1"/>
  <c r="K43" i="1"/>
  <c r="F221" i="13" l="1"/>
  <c r="F211" i="13"/>
  <c r="F212" i="13"/>
  <c r="F213" i="13"/>
  <c r="F214" i="13"/>
  <c r="F215" i="13"/>
  <c r="F216" i="13"/>
  <c r="F217" i="13"/>
  <c r="F218" i="13"/>
  <c r="F219" i="13"/>
  <c r="F220" i="13"/>
  <c r="F210" i="13"/>
  <c r="K16" i="1"/>
  <c r="K17" i="1"/>
  <c r="K15" i="1"/>
  <c r="B221" i="13" a="1"/>
  <c r="K13" i="1"/>
  <c r="K14" i="1"/>
  <c r="B221" i="13" l="1"/>
  <c r="Q49"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59" i="1" l="1"/>
  <c r="Q59" i="1"/>
  <c r="T58" i="1"/>
  <c r="Q58" i="1"/>
  <c r="T57" i="1"/>
  <c r="Q57" i="1"/>
  <c r="T56" i="1"/>
  <c r="Q56" i="1"/>
  <c r="T55" i="1"/>
  <c r="Q55" i="1"/>
  <c r="T54" i="1"/>
  <c r="H54" i="1"/>
  <c r="I54" i="1" s="1"/>
  <c r="T53" i="1"/>
  <c r="Q53" i="1"/>
  <c r="T52" i="1"/>
  <c r="Q52" i="1"/>
  <c r="T51" i="1"/>
  <c r="Q51" i="1"/>
  <c r="T50" i="1"/>
  <c r="Q50" i="1"/>
  <c r="T49" i="1"/>
  <c r="T48" i="1"/>
  <c r="Q48" i="1"/>
  <c r="H48" i="1"/>
  <c r="I48" i="1" s="1"/>
  <c r="T47" i="1"/>
  <c r="Q47" i="1"/>
  <c r="T46" i="1"/>
  <c r="Q46" i="1"/>
  <c r="T45" i="1"/>
  <c r="Q45" i="1"/>
  <c r="T44" i="1"/>
  <c r="Q44" i="1"/>
  <c r="H42" i="1"/>
  <c r="I42" i="1" s="1"/>
  <c r="T41" i="1"/>
  <c r="Q41" i="1"/>
  <c r="T40" i="1"/>
  <c r="Q40" i="1"/>
  <c r="T39" i="1"/>
  <c r="Q39" i="1"/>
  <c r="T38" i="1"/>
  <c r="Q38" i="1"/>
  <c r="T37" i="1"/>
  <c r="I36" i="1"/>
  <c r="T35" i="1"/>
  <c r="Q35" i="1"/>
  <c r="T34" i="1"/>
  <c r="Q34" i="1"/>
  <c r="T33" i="1"/>
  <c r="Q33" i="1"/>
  <c r="T32" i="1"/>
  <c r="Q32" i="1"/>
  <c r="T31" i="1"/>
  <c r="Q31" i="1"/>
  <c r="H30" i="1"/>
  <c r="I30" i="1" s="1"/>
  <c r="X30" i="1" s="1"/>
  <c r="T29" i="1"/>
  <c r="Q29" i="1"/>
  <c r="T28" i="1"/>
  <c r="Q28" i="1"/>
  <c r="T27" i="1"/>
  <c r="Q27" i="1"/>
  <c r="T26" i="1"/>
  <c r="Q26" i="1"/>
  <c r="Q24" i="1"/>
  <c r="H24" i="1"/>
  <c r="I24" i="1" s="1"/>
  <c r="H18" i="1"/>
  <c r="Q17" i="1"/>
  <c r="Q16" i="1"/>
  <c r="T23" i="1"/>
  <c r="Q23" i="1"/>
  <c r="T22" i="1"/>
  <c r="Q22" i="1"/>
  <c r="T21" i="1"/>
  <c r="Q21" i="1"/>
  <c r="T20" i="1"/>
  <c r="Q20" i="1"/>
  <c r="T19" i="1"/>
  <c r="Q19" i="1"/>
  <c r="T18" i="1"/>
  <c r="Q18" i="1"/>
  <c r="Z30" i="1" l="1"/>
  <c r="Y30" i="1"/>
  <c r="X54" i="1"/>
  <c r="X27" i="1"/>
  <c r="X38" i="1"/>
  <c r="X46" i="1"/>
  <c r="X58" i="1"/>
  <c r="X32" i="1"/>
  <c r="X29" i="1"/>
  <c r="X40" i="1"/>
  <c r="X52" i="1"/>
  <c r="X35" i="1"/>
  <c r="X34" i="1"/>
  <c r="X33" i="1"/>
  <c r="AB55" i="1"/>
  <c r="X56" i="1"/>
  <c r="X55" i="1"/>
  <c r="X31" i="1"/>
  <c r="X51" i="1"/>
  <c r="X50" i="1"/>
  <c r="X53" i="1"/>
  <c r="X57" i="1"/>
  <c r="X59" i="1"/>
  <c r="X24" i="1"/>
  <c r="X26" i="1"/>
  <c r="X28" i="1"/>
  <c r="X36" i="1"/>
  <c r="X39" i="1"/>
  <c r="X41" i="1"/>
  <c r="X45" i="1"/>
  <c r="X44" i="1"/>
  <c r="X47" i="1"/>
  <c r="X43" i="1"/>
  <c r="X42" i="1"/>
  <c r="X48" i="1"/>
  <c r="AB31" i="1"/>
  <c r="AB52" i="1"/>
  <c r="AA52" i="1" s="1"/>
  <c r="AB53" i="1"/>
  <c r="AA53" i="1" s="1"/>
  <c r="I18" i="1"/>
  <c r="X18" i="1" s="1"/>
  <c r="Y54" i="1" l="1"/>
  <c r="Z54" i="1"/>
  <c r="Z55" i="1" s="1"/>
  <c r="Y53" i="1"/>
  <c r="Z53" i="1"/>
  <c r="Y52" i="1"/>
  <c r="Z52" i="1"/>
  <c r="Y48" i="1"/>
  <c r="Z48" i="1"/>
  <c r="X49" i="1" s="1"/>
  <c r="Y42" i="1"/>
  <c r="Z42" i="1"/>
  <c r="Y36" i="1"/>
  <c r="Z36" i="1"/>
  <c r="X37" i="1" s="1"/>
  <c r="Z31" i="1"/>
  <c r="Y32" i="1" s="1"/>
  <c r="Y24" i="1"/>
  <c r="Z24" i="1"/>
  <c r="Y18" i="1"/>
  <c r="Z18" i="1"/>
  <c r="X19" i="1" s="1"/>
  <c r="X25" i="1" l="1"/>
  <c r="Y55" i="1"/>
  <c r="Y31" i="1"/>
  <c r="Y44" i="1"/>
  <c r="Z44" i="1"/>
  <c r="Z56" i="1"/>
  <c r="Y56" i="1"/>
  <c r="Z32"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2" i="1"/>
  <c r="AC53" i="1"/>
  <c r="T13" i="1"/>
  <c r="T16" i="1"/>
  <c r="T17" i="1"/>
  <c r="Y26" i="1" l="1"/>
  <c r="Y57" i="1"/>
  <c r="Z57" i="1"/>
  <c r="Z26" i="1"/>
  <c r="Z27" i="1" s="1"/>
  <c r="Y50" i="1"/>
  <c r="Z50" i="1"/>
  <c r="Y49" i="1"/>
  <c r="Z49" i="1"/>
  <c r="Y37" i="1"/>
  <c r="Z37" i="1"/>
  <c r="Y38" i="1" s="1"/>
  <c r="Y34" i="1"/>
  <c r="Y19" i="1"/>
  <c r="Z19" i="1"/>
  <c r="X20" i="1" s="1"/>
  <c r="Y20" i="1" s="1"/>
  <c r="Z38" i="1" l="1"/>
  <c r="Z39" i="1" s="1"/>
  <c r="Y58" i="1"/>
  <c r="Z58" i="1"/>
  <c r="Y27" i="1"/>
  <c r="Y45" i="1"/>
  <c r="Z45" i="1"/>
  <c r="Y46" i="1" s="1"/>
  <c r="Y39" i="1"/>
  <c r="Y51" i="1"/>
  <c r="Z51" i="1"/>
  <c r="Y33" i="1"/>
  <c r="Z33" i="1"/>
  <c r="Z34" i="1"/>
  <c r="Z20" i="1"/>
  <c r="X21" i="1" s="1"/>
  <c r="Y21" i="1" s="1"/>
  <c r="Y59" i="1" l="1"/>
  <c r="Z59" i="1"/>
  <c r="Z46" i="1"/>
  <c r="Y47" i="1" s="1"/>
  <c r="Z40" i="1"/>
  <c r="Y40" i="1"/>
  <c r="Y28" i="1"/>
  <c r="Z28" i="1"/>
  <c r="Y29" i="1" s="1"/>
  <c r="Y35" i="1"/>
  <c r="Z35" i="1"/>
  <c r="Z21" i="1"/>
  <c r="X22" i="1" s="1"/>
  <c r="Z22" i="1" s="1"/>
  <c r="X23" i="1" s="1"/>
  <c r="X12" i="1"/>
  <c r="Y12" i="1" s="1"/>
  <c r="Y41" i="1" l="1"/>
  <c r="Z41" i="1"/>
  <c r="Z47" i="1"/>
  <c r="Z29" i="1"/>
  <c r="Y22" i="1"/>
  <c r="Y23" i="1"/>
  <c r="Z23" i="1"/>
  <c r="Q13" i="1"/>
  <c r="Z12" i="1" l="1"/>
  <c r="X13" i="1" s="1"/>
  <c r="Y13" i="1" l="1"/>
  <c r="Z13" i="1" l="1"/>
  <c r="X16" i="1" l="1"/>
  <c r="Y16" i="1" l="1"/>
  <c r="Z16" i="1"/>
  <c r="X17" i="1" s="1"/>
  <c r="Y17" i="1" l="1"/>
  <c r="Z17" i="1"/>
  <c r="AB42" i="1" l="1"/>
  <c r="AA42" i="1" s="1"/>
  <c r="AB54" i="1"/>
  <c r="AA54" i="1" s="1"/>
  <c r="AB48" i="1"/>
  <c r="AA48" i="1" l="1"/>
  <c r="V22" i="19" s="1"/>
  <c r="AB49" i="1"/>
  <c r="AB19" i="1"/>
  <c r="AB20" i="1" s="1"/>
  <c r="J11" i="19"/>
  <c r="V11" i="19"/>
  <c r="AB21" i="19"/>
  <c r="P31" i="19"/>
  <c r="J31" i="19"/>
  <c r="AB41" i="19"/>
  <c r="AC42" i="1"/>
  <c r="AH41" i="19"/>
  <c r="P41" i="19"/>
  <c r="J21" i="19"/>
  <c r="AB31" i="19"/>
  <c r="AB51" i="19"/>
  <c r="P21" i="19"/>
  <c r="V41" i="19"/>
  <c r="V31" i="19"/>
  <c r="AH21" i="19"/>
  <c r="AB11" i="19"/>
  <c r="P51" i="19"/>
  <c r="V21" i="19"/>
  <c r="AH31" i="19"/>
  <c r="V51" i="19"/>
  <c r="J51" i="19"/>
  <c r="AH51" i="19"/>
  <c r="AH11" i="19"/>
  <c r="J41" i="19"/>
  <c r="P11" i="19"/>
  <c r="AB26" i="1"/>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AC54"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B38" i="1"/>
  <c r="AB44" i="1"/>
  <c r="AA44" i="1" s="1"/>
  <c r="AB45" i="1"/>
  <c r="AB50" i="1"/>
  <c r="AA50" i="1" s="1"/>
  <c r="AB51" i="1"/>
  <c r="AA51" i="1" s="1"/>
  <c r="AA49" i="1"/>
  <c r="AA55" i="1"/>
  <c r="AB56" i="1"/>
  <c r="AA31" i="1"/>
  <c r="AB32" i="1"/>
  <c r="AH32" i="19" l="1"/>
  <c r="AB52" i="19"/>
  <c r="J32" i="19"/>
  <c r="V12" i="19"/>
  <c r="J42" i="19"/>
  <c r="J12" i="19"/>
  <c r="J22" i="19"/>
  <c r="AB12" i="19"/>
  <c r="AC48" i="1"/>
  <c r="AB22" i="19"/>
  <c r="P52" i="19"/>
  <c r="V42" i="19"/>
  <c r="AH12" i="19"/>
  <c r="P42" i="19"/>
  <c r="P32" i="19"/>
  <c r="AH42" i="19"/>
  <c r="AB42" i="19"/>
  <c r="J52" i="19"/>
  <c r="V32" i="19"/>
  <c r="AH22" i="19"/>
  <c r="AH52" i="19"/>
  <c r="V52" i="19"/>
  <c r="P12" i="19"/>
  <c r="P22" i="19"/>
  <c r="AB32" i="19"/>
  <c r="AA19" i="1"/>
  <c r="W27" i="19" s="1"/>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AJ52" i="19"/>
  <c r="AJ32" i="19"/>
  <c r="L32" i="19"/>
  <c r="AJ42" i="19"/>
  <c r="L12" i="19"/>
  <c r="L52" i="19"/>
  <c r="X12" i="19"/>
  <c r="R12" i="19"/>
  <c r="AD42" i="19"/>
  <c r="X42" i="19"/>
  <c r="AJ12" i="19"/>
  <c r="X32" i="19"/>
  <c r="R52" i="19"/>
  <c r="R32" i="19"/>
  <c r="X22" i="19"/>
  <c r="AJ22" i="19"/>
  <c r="L22" i="19"/>
  <c r="R22" i="19"/>
  <c r="AC50" i="1"/>
  <c r="AD12" i="19"/>
  <c r="AD32" i="19"/>
  <c r="AD22" i="19"/>
  <c r="X52" i="19"/>
  <c r="AD52" i="19"/>
  <c r="L42" i="19"/>
  <c r="R42" i="19"/>
  <c r="AJ21" i="19"/>
  <c r="AD31" i="19"/>
  <c r="R21" i="19"/>
  <c r="AD41" i="19"/>
  <c r="AJ11" i="19"/>
  <c r="AJ51" i="19"/>
  <c r="AC44" i="1"/>
  <c r="L41" i="19"/>
  <c r="AD11" i="19"/>
  <c r="L21" i="19"/>
  <c r="L11" i="19"/>
  <c r="X51" i="19"/>
  <c r="X21" i="19"/>
  <c r="R11" i="19"/>
  <c r="R31" i="19"/>
  <c r="AJ41" i="19"/>
  <c r="L31" i="19"/>
  <c r="R51" i="19"/>
  <c r="X31" i="19"/>
  <c r="X11" i="19"/>
  <c r="X41" i="19"/>
  <c r="AJ31" i="19"/>
  <c r="AD51" i="19"/>
  <c r="R41" i="19"/>
  <c r="AD21" i="19"/>
  <c r="L51" i="19"/>
  <c r="AB21" i="1"/>
  <c r="AA20" i="1"/>
  <c r="AA32" i="1"/>
  <c r="AB33" i="1"/>
  <c r="AA56" i="1"/>
  <c r="AB57" i="1"/>
  <c r="K42" i="19"/>
  <c r="AC32" i="19"/>
  <c r="W42" i="19"/>
  <c r="AI52" i="19"/>
  <c r="K22" i="19"/>
  <c r="Q32" i="19"/>
  <c r="AI12" i="19"/>
  <c r="AC52" i="19"/>
  <c r="Q42" i="19"/>
  <c r="AC42" i="19"/>
  <c r="K12" i="19"/>
  <c r="Q22" i="19"/>
  <c r="W52" i="19"/>
  <c r="AI42" i="19"/>
  <c r="W32" i="19"/>
  <c r="AI22" i="19"/>
  <c r="W12" i="19"/>
  <c r="AI32" i="19"/>
  <c r="AC12" i="19"/>
  <c r="Q12" i="19"/>
  <c r="Q52" i="19"/>
  <c r="AC49" i="1"/>
  <c r="K32" i="19"/>
  <c r="W22" i="19"/>
  <c r="K52" i="19"/>
  <c r="AC22" i="19"/>
  <c r="AB27" i="1"/>
  <c r="AA26" i="1"/>
  <c r="K39" i="19"/>
  <c r="AC39" i="19"/>
  <c r="W29" i="19"/>
  <c r="AI49" i="19"/>
  <c r="W9" i="19"/>
  <c r="AC19" i="19"/>
  <c r="Q49" i="19"/>
  <c r="W49" i="19"/>
  <c r="AC9" i="19"/>
  <c r="AI9" i="19"/>
  <c r="Q29" i="19"/>
  <c r="W39" i="19"/>
  <c r="Q39" i="19"/>
  <c r="AC31"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5" i="1"/>
  <c r="Q33" i="19"/>
  <c r="AI23" i="19"/>
  <c r="K53" i="19"/>
  <c r="AC23" i="19"/>
  <c r="AC13" i="19"/>
  <c r="W23" i="19"/>
  <c r="W33" i="19"/>
  <c r="Q13" i="19"/>
  <c r="W13" i="19"/>
  <c r="AI13" i="19"/>
  <c r="Q43" i="19"/>
  <c r="Q23" i="19"/>
  <c r="W53" i="19"/>
  <c r="M12" i="19"/>
  <c r="AK42" i="19"/>
  <c r="AE32" i="19"/>
  <c r="AC51" i="1"/>
  <c r="M52" i="19"/>
  <c r="S12" i="19"/>
  <c r="M32" i="19"/>
  <c r="S52" i="19"/>
  <c r="Y52" i="19"/>
  <c r="Y42" i="19"/>
  <c r="AK12" i="19"/>
  <c r="S22" i="19"/>
  <c r="AE12" i="19"/>
  <c r="Y22" i="19"/>
  <c r="S32" i="19"/>
  <c r="AK52" i="19"/>
  <c r="M22" i="19"/>
  <c r="AK32" i="19"/>
  <c r="AE22" i="19"/>
  <c r="AE42" i="19"/>
  <c r="Y32" i="19"/>
  <c r="M42" i="19"/>
  <c r="Y12" i="19"/>
  <c r="AE52" i="19"/>
  <c r="AK22" i="19"/>
  <c r="S42" i="19"/>
  <c r="AA45" i="1"/>
  <c r="AB47" i="1"/>
  <c r="AA47" i="1" s="1"/>
  <c r="AB46" i="1"/>
  <c r="AA46" i="1" s="1"/>
  <c r="AA38" i="1"/>
  <c r="AB39" i="1"/>
  <c r="AB16"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K7" i="19" l="1"/>
  <c r="Q7" i="19"/>
  <c r="AI37" i="19"/>
  <c r="AC17" i="19"/>
  <c r="AC27" i="19"/>
  <c r="Q27" i="19"/>
  <c r="AI7" i="19"/>
  <c r="K17" i="19"/>
  <c r="W37" i="19"/>
  <c r="AI27" i="19"/>
  <c r="K27" i="19"/>
  <c r="AC37" i="19"/>
  <c r="W47" i="19"/>
  <c r="AI47" i="19"/>
  <c r="AC7" i="19"/>
  <c r="K47" i="19"/>
  <c r="Q17" i="19"/>
  <c r="K37" i="19"/>
  <c r="AI17" i="19"/>
  <c r="AC19" i="1"/>
  <c r="W7" i="19"/>
  <c r="Q47" i="19"/>
  <c r="Q37" i="19"/>
  <c r="AC47" i="19"/>
  <c r="W17" i="19"/>
  <c r="AA16" i="1"/>
  <c r="AB17" i="1"/>
  <c r="AA17" i="1" s="1"/>
  <c r="R40" i="19"/>
  <c r="AD10" i="19"/>
  <c r="X40" i="19"/>
  <c r="AJ10" i="19"/>
  <c r="R50" i="19"/>
  <c r="X10" i="19"/>
  <c r="R30" i="19"/>
  <c r="AC38" i="1"/>
  <c r="L10" i="19"/>
  <c r="L50" i="19"/>
  <c r="AJ20" i="19"/>
  <c r="AJ40" i="19"/>
  <c r="AD30" i="19"/>
  <c r="R20" i="19"/>
  <c r="AD50" i="19"/>
  <c r="AJ30" i="19"/>
  <c r="AJ50" i="19"/>
  <c r="X30" i="19"/>
  <c r="AD20" i="19"/>
  <c r="L40" i="19"/>
  <c r="X50" i="19"/>
  <c r="X20" i="19"/>
  <c r="AD40" i="19"/>
  <c r="R10" i="19"/>
  <c r="L30" i="19"/>
  <c r="L20" i="19"/>
  <c r="AA57" i="1"/>
  <c r="AB58" i="1"/>
  <c r="AD47" i="19"/>
  <c r="AJ27" i="19"/>
  <c r="AD27" i="19"/>
  <c r="AJ7" i="19"/>
  <c r="AJ37" i="19"/>
  <c r="L27" i="19"/>
  <c r="AD17" i="19"/>
  <c r="L37" i="19"/>
  <c r="R17" i="19"/>
  <c r="AJ17" i="19"/>
  <c r="X7" i="19"/>
  <c r="X47" i="19"/>
  <c r="L7" i="19"/>
  <c r="L17" i="19"/>
  <c r="R27" i="19"/>
  <c r="X27" i="19"/>
  <c r="R7" i="19"/>
  <c r="X17" i="19"/>
  <c r="AJ47" i="19"/>
  <c r="L47" i="19"/>
  <c r="R37" i="19"/>
  <c r="AD7" i="19"/>
  <c r="X37" i="19"/>
  <c r="AC20" i="1"/>
  <c r="R47" i="19"/>
  <c r="AD37" i="19"/>
  <c r="AB28" i="1"/>
  <c r="AA28" i="1" s="1"/>
  <c r="AA27" i="1"/>
  <c r="AB29" i="1"/>
  <c r="AA29" i="1" s="1"/>
  <c r="AJ43" i="19"/>
  <c r="AD33" i="19"/>
  <c r="X33" i="19"/>
  <c r="X13" i="19"/>
  <c r="AD43" i="19"/>
  <c r="L43" i="19"/>
  <c r="AC56" i="1"/>
  <c r="X23" i="19"/>
  <c r="R33" i="19"/>
  <c r="R43" i="19"/>
  <c r="AD53" i="19"/>
  <c r="AJ13" i="19"/>
  <c r="R23" i="19"/>
  <c r="R13" i="19"/>
  <c r="AJ53" i="19"/>
  <c r="L33" i="19"/>
  <c r="L23" i="19"/>
  <c r="X43" i="19"/>
  <c r="X53" i="19"/>
  <c r="AD13" i="19"/>
  <c r="L53" i="19"/>
  <c r="L13" i="19"/>
  <c r="AD23" i="19"/>
  <c r="AJ33" i="19"/>
  <c r="AJ23" i="19"/>
  <c r="R53" i="19"/>
  <c r="AA21" i="1"/>
  <c r="AB22"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6"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6"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7" i="1"/>
  <c r="AG11" i="19"/>
  <c r="AM41" i="19"/>
  <c r="AA21" i="19"/>
  <c r="AA51" i="19"/>
  <c r="U51" i="19"/>
  <c r="U31" i="19"/>
  <c r="AA11" i="19"/>
  <c r="AG21" i="19"/>
  <c r="O31" i="19"/>
  <c r="AA33" i="1"/>
  <c r="AB34" i="1"/>
  <c r="AA34" i="1" s="1"/>
  <c r="AB35" i="1"/>
  <c r="AA35"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39" i="1"/>
  <c r="AB40" i="1"/>
  <c r="AE11" i="19"/>
  <c r="Y41" i="19"/>
  <c r="M41" i="19"/>
  <c r="Y21" i="19"/>
  <c r="AK41" i="19"/>
  <c r="S31" i="19"/>
  <c r="M31" i="19"/>
  <c r="M51" i="19"/>
  <c r="Y51" i="19"/>
  <c r="AK21" i="19"/>
  <c r="AK31" i="19"/>
  <c r="Y11" i="19"/>
  <c r="AE41" i="19"/>
  <c r="AE21" i="19"/>
  <c r="S51" i="19"/>
  <c r="AE51" i="19"/>
  <c r="AK51" i="19"/>
  <c r="M21" i="19"/>
  <c r="AE31" i="19"/>
  <c r="AC45"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C32" i="1"/>
  <c r="AD9" i="19"/>
  <c r="AJ49" i="19"/>
  <c r="L39" i="19"/>
  <c r="R19" i="19"/>
  <c r="AJ39" i="19"/>
  <c r="AJ29" i="19"/>
  <c r="AJ19" i="19"/>
  <c r="AJ9" i="19"/>
  <c r="AD49" i="19"/>
  <c r="L19" i="19"/>
  <c r="L29" i="19"/>
  <c r="R49" i="19"/>
  <c r="AA40" i="1" l="1"/>
  <c r="AB41" i="1"/>
  <c r="AA41" i="1" s="1"/>
  <c r="AG39" i="19"/>
  <c r="AG29" i="19"/>
  <c r="AM19" i="19"/>
  <c r="O39" i="19"/>
  <c r="AC35"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1"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7" i="1"/>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39"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4" i="1"/>
  <c r="T19" i="19"/>
  <c r="AL49" i="19"/>
  <c r="T29" i="19"/>
  <c r="AF29" i="19"/>
  <c r="T18" i="19"/>
  <c r="N48" i="19"/>
  <c r="N8" i="19"/>
  <c r="T28" i="19"/>
  <c r="AF38" i="19"/>
  <c r="Z28" i="19"/>
  <c r="Z18" i="19"/>
  <c r="AF8" i="19"/>
  <c r="AC28"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3" i="1"/>
  <c r="M9" i="19"/>
  <c r="Y29" i="19"/>
  <c r="AA58" i="1"/>
  <c r="AB59" i="1"/>
  <c r="AA59" i="1" s="1"/>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AB23" i="1"/>
  <c r="AA23" i="1" s="1"/>
  <c r="AA22" i="1"/>
  <c r="O8" i="19"/>
  <c r="AA48" i="19"/>
  <c r="AM38" i="19"/>
  <c r="U48" i="19"/>
  <c r="AA18" i="19"/>
  <c r="AG18" i="19"/>
  <c r="AG48" i="19"/>
  <c r="AM18" i="19"/>
  <c r="AA28" i="19"/>
  <c r="AG28" i="19"/>
  <c r="AA8" i="19"/>
  <c r="U18" i="19"/>
  <c r="AG38" i="19"/>
  <c r="U38" i="19"/>
  <c r="AM8" i="19"/>
  <c r="AA38" i="19"/>
  <c r="AM48" i="19"/>
  <c r="U28" i="19"/>
  <c r="O38" i="19"/>
  <c r="U8" i="19"/>
  <c r="AG8" i="19"/>
  <c r="AC29"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7" i="1"/>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59"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58" i="1"/>
  <c r="T53" i="19"/>
  <c r="AL33" i="19"/>
  <c r="T13" i="19"/>
  <c r="Z33" i="19"/>
  <c r="Z47" i="19"/>
  <c r="T7" i="19"/>
  <c r="AL37" i="19"/>
  <c r="T17" i="19"/>
  <c r="Z17" i="19"/>
  <c r="AF7" i="19"/>
  <c r="AF37" i="19"/>
  <c r="N17" i="19"/>
  <c r="AF27" i="19"/>
  <c r="AC22"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1"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3" i="1"/>
  <c r="AA17" i="19"/>
  <c r="O7" i="19"/>
  <c r="AA37" i="19"/>
  <c r="AA27" i="19"/>
  <c r="AM27" i="19"/>
  <c r="U17" i="19"/>
  <c r="U47" i="19"/>
  <c r="AG17" i="19"/>
  <c r="O47" i="19"/>
  <c r="Z40" i="19"/>
  <c r="AC40"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K60" i="1" l="1"/>
  <c r="L60" i="1" s="1"/>
  <c r="K66" i="1"/>
  <c r="L66" i="1" s="1"/>
  <c r="K42" i="1"/>
  <c r="L42" i="1" s="1"/>
  <c r="K48" i="1"/>
  <c r="L48" i="1" s="1"/>
  <c r="K54" i="1"/>
  <c r="L54" i="1" s="1"/>
  <c r="K18" i="1"/>
  <c r="L18" i="1" s="1"/>
  <c r="K30" i="1"/>
  <c r="L30" i="1" s="1"/>
  <c r="K36" i="1"/>
  <c r="L36" i="1" s="1"/>
  <c r="K12" i="1"/>
  <c r="L12" i="1" s="1"/>
  <c r="K24" i="1"/>
  <c r="L24" i="1" s="1"/>
  <c r="J40" i="18" l="1"/>
  <c r="J8" i="18"/>
  <c r="AB40" i="18"/>
  <c r="AB32" i="18"/>
  <c r="AH32" i="18"/>
  <c r="AB8" i="18"/>
  <c r="AB24" i="18"/>
  <c r="J16" i="18"/>
  <c r="J24" i="18"/>
  <c r="P32" i="18"/>
  <c r="J32" i="18"/>
  <c r="V24" i="18"/>
  <c r="P8" i="18"/>
  <c r="P24" i="18"/>
  <c r="P16" i="18"/>
  <c r="AH16" i="18"/>
  <c r="P40" i="18"/>
  <c r="V16" i="18"/>
  <c r="V32" i="18"/>
  <c r="N30" i="1"/>
  <c r="V8" i="18"/>
  <c r="AH8" i="18"/>
  <c r="M30" i="1"/>
  <c r="AB30" i="1" s="1"/>
  <c r="AA30" i="1" s="1"/>
  <c r="AB16" i="18"/>
  <c r="AH40" i="18"/>
  <c r="AH24" i="18"/>
  <c r="V40" i="18"/>
  <c r="N24" i="18"/>
  <c r="AF24" i="18"/>
  <c r="T32" i="18"/>
  <c r="AF32" i="18"/>
  <c r="T16" i="18"/>
  <c r="T40" i="18"/>
  <c r="AF40" i="18"/>
  <c r="AL40" i="18"/>
  <c r="Z16" i="18"/>
  <c r="AF16" i="18"/>
  <c r="AL32" i="18"/>
  <c r="Z40" i="18"/>
  <c r="N40" i="18"/>
  <c r="AL8" i="18"/>
  <c r="Z24" i="18"/>
  <c r="AF8" i="18"/>
  <c r="AL16" i="18"/>
  <c r="T8" i="18"/>
  <c r="AL24" i="18"/>
  <c r="T24" i="18"/>
  <c r="N32" i="18"/>
  <c r="Z8" i="18"/>
  <c r="M42" i="1"/>
  <c r="Z32" i="18"/>
  <c r="N8" i="18"/>
  <c r="N16" i="18"/>
  <c r="N42" i="1"/>
  <c r="AF30" i="18"/>
  <c r="T14" i="18"/>
  <c r="Z22" i="18"/>
  <c r="AL38" i="18"/>
  <c r="T30" i="18"/>
  <c r="N14" i="18"/>
  <c r="N24" i="1"/>
  <c r="AL22" i="18"/>
  <c r="T38" i="18"/>
  <c r="AL6" i="18"/>
  <c r="T22" i="18"/>
  <c r="Z14" i="18"/>
  <c r="AL14" i="18"/>
  <c r="Z38" i="18"/>
  <c r="N22" i="18"/>
  <c r="N38" i="18"/>
  <c r="Z30" i="18"/>
  <c r="N30" i="18"/>
  <c r="AF22" i="18"/>
  <c r="Z6" i="18"/>
  <c r="N6" i="18"/>
  <c r="M24" i="1"/>
  <c r="AB24" i="1" s="1"/>
  <c r="AA24" i="1" s="1"/>
  <c r="AF6" i="18"/>
  <c r="AF14" i="18"/>
  <c r="AF38" i="18"/>
  <c r="AL30" i="18"/>
  <c r="T6" i="18"/>
  <c r="AD30" i="18"/>
  <c r="X6" i="18"/>
  <c r="AJ38" i="18"/>
  <c r="AJ30" i="18"/>
  <c r="AJ22" i="18"/>
  <c r="R22" i="18"/>
  <c r="X30" i="18"/>
  <c r="AJ6" i="18"/>
  <c r="L6" i="18"/>
  <c r="L38" i="18"/>
  <c r="R30" i="18"/>
  <c r="AD14" i="18"/>
  <c r="X22" i="18"/>
  <c r="AD38" i="18"/>
  <c r="L14" i="18"/>
  <c r="N18" i="1"/>
  <c r="AD6" i="18"/>
  <c r="AD22" i="18"/>
  <c r="X38" i="18"/>
  <c r="M18" i="1"/>
  <c r="AB18" i="1" s="1"/>
  <c r="AA18" i="1" s="1"/>
  <c r="R38" i="18"/>
  <c r="R14" i="18"/>
  <c r="AJ14" i="18"/>
  <c r="R6" i="18"/>
  <c r="L30" i="18"/>
  <c r="L22" i="18"/>
  <c r="X14" i="18"/>
  <c r="M66" i="1"/>
  <c r="N66" i="1"/>
  <c r="AB36" i="18"/>
  <c r="P36" i="18"/>
  <c r="J12" i="18"/>
  <c r="V28" i="18"/>
  <c r="J44" i="18"/>
  <c r="AH44" i="18"/>
  <c r="AB28" i="18"/>
  <c r="AH20" i="18"/>
  <c r="AB44" i="18"/>
  <c r="J36" i="18"/>
  <c r="AH12" i="18"/>
  <c r="V12" i="18"/>
  <c r="J20" i="18"/>
  <c r="V36" i="18"/>
  <c r="P12" i="18"/>
  <c r="V20" i="18"/>
  <c r="AB20" i="18"/>
  <c r="AH36" i="18"/>
  <c r="P28" i="18"/>
  <c r="AH28" i="18"/>
  <c r="P44" i="18"/>
  <c r="J28" i="18"/>
  <c r="AB12" i="18"/>
  <c r="P20" i="18"/>
  <c r="V44" i="18"/>
  <c r="P14" i="18"/>
  <c r="J38" i="18"/>
  <c r="V22" i="18"/>
  <c r="AH6" i="18"/>
  <c r="V14" i="18"/>
  <c r="V6" i="18"/>
  <c r="M12" i="1"/>
  <c r="AB12" i="1" s="1"/>
  <c r="J6" i="18"/>
  <c r="AH14" i="18"/>
  <c r="P30" i="18"/>
  <c r="AH38" i="18"/>
  <c r="AH22" i="18"/>
  <c r="J14" i="18"/>
  <c r="P6" i="18"/>
  <c r="AB14" i="18"/>
  <c r="AB38" i="18"/>
  <c r="AB22" i="18"/>
  <c r="P22" i="18"/>
  <c r="V30" i="18"/>
  <c r="AB30" i="18"/>
  <c r="P38" i="18"/>
  <c r="AH30" i="18"/>
  <c r="AB6" i="18"/>
  <c r="J22" i="18"/>
  <c r="V38" i="18"/>
  <c r="J30" i="18"/>
  <c r="N12" i="1"/>
  <c r="AJ26" i="18"/>
  <c r="R18" i="18"/>
  <c r="X34" i="18"/>
  <c r="AJ10" i="18"/>
  <c r="AD26" i="18"/>
  <c r="AD42" i="18"/>
  <c r="L42" i="18"/>
  <c r="X18" i="18"/>
  <c r="AJ34" i="18"/>
  <c r="X10" i="18"/>
  <c r="R26" i="18"/>
  <c r="AD18" i="18"/>
  <c r="M54" i="1"/>
  <c r="L10" i="18"/>
  <c r="L18" i="18"/>
  <c r="R42" i="18"/>
  <c r="X26" i="18"/>
  <c r="AJ18" i="18"/>
  <c r="R34" i="18"/>
  <c r="X42" i="18"/>
  <c r="L34" i="18"/>
  <c r="AD34" i="18"/>
  <c r="AJ42" i="18"/>
  <c r="AD10" i="18"/>
  <c r="R10" i="18"/>
  <c r="L26" i="18"/>
  <c r="N54" i="1"/>
  <c r="N60" i="1"/>
  <c r="M60" i="1"/>
  <c r="AB60" i="1" s="1"/>
  <c r="AA60" i="1" s="1"/>
  <c r="Z42" i="18"/>
  <c r="AF18" i="18"/>
  <c r="T18" i="18"/>
  <c r="Z26" i="18"/>
  <c r="N18" i="18"/>
  <c r="AF10" i="18"/>
  <c r="T26" i="18"/>
  <c r="N26" i="18"/>
  <c r="AL10" i="18"/>
  <c r="AL26" i="18"/>
  <c r="N42" i="18"/>
  <c r="T10" i="18"/>
  <c r="Z18" i="18"/>
  <c r="T42" i="18"/>
  <c r="N10" i="18"/>
  <c r="Z34" i="18"/>
  <c r="T34" i="18"/>
  <c r="AL42" i="18"/>
  <c r="AF26" i="18"/>
  <c r="N34" i="18"/>
  <c r="Z10" i="18"/>
  <c r="AF34" i="18"/>
  <c r="AL34" i="18"/>
  <c r="AF42" i="18"/>
  <c r="AL18" i="18"/>
  <c r="M36" i="1"/>
  <c r="AB36" i="1" s="1"/>
  <c r="L16" i="18"/>
  <c r="R40" i="18"/>
  <c r="R24" i="18"/>
  <c r="L40" i="18"/>
  <c r="L8" i="18"/>
  <c r="X16" i="18"/>
  <c r="AJ8" i="18"/>
  <c r="L32" i="18"/>
  <c r="X32" i="18"/>
  <c r="R32" i="18"/>
  <c r="AJ40" i="18"/>
  <c r="AJ16" i="18"/>
  <c r="R16" i="18"/>
  <c r="R8" i="18"/>
  <c r="AD40" i="18"/>
  <c r="N36" i="1"/>
  <c r="AD16" i="18"/>
  <c r="AD32" i="18"/>
  <c r="AJ32" i="18"/>
  <c r="AD24" i="18"/>
  <c r="AD8" i="18"/>
  <c r="L24" i="18"/>
  <c r="X40" i="18"/>
  <c r="X24" i="18"/>
  <c r="AJ24" i="18"/>
  <c r="X8" i="18"/>
  <c r="M48" i="1"/>
  <c r="AB10" i="18"/>
  <c r="J42" i="18"/>
  <c r="J18" i="18"/>
  <c r="P34" i="18"/>
  <c r="N48" i="1"/>
  <c r="AB18" i="18"/>
  <c r="V18" i="18"/>
  <c r="AH26" i="18"/>
  <c r="AH34" i="18"/>
  <c r="J26" i="18"/>
  <c r="P10" i="18"/>
  <c r="AH10" i="18"/>
  <c r="V34" i="18"/>
  <c r="P18" i="18"/>
  <c r="P42" i="18"/>
  <c r="AB26" i="18"/>
  <c r="AB34" i="18"/>
  <c r="V26" i="18"/>
  <c r="AH42" i="18"/>
  <c r="AB42" i="18"/>
  <c r="AH18" i="18"/>
  <c r="J10" i="18"/>
  <c r="V42" i="18"/>
  <c r="P26" i="18"/>
  <c r="V10" i="18"/>
  <c r="J34" i="18"/>
  <c r="AA36" i="1" l="1"/>
  <c r="P50" i="19" s="1"/>
  <c r="AB37" i="1"/>
  <c r="AA37" i="1" s="1"/>
  <c r="AC30" i="1"/>
  <c r="J39" i="19"/>
  <c r="P9" i="19"/>
  <c r="AH9" i="19"/>
  <c r="P29" i="19"/>
  <c r="J49" i="19"/>
  <c r="V19" i="19"/>
  <c r="J9" i="19"/>
  <c r="AB39" i="19"/>
  <c r="AB9" i="19"/>
  <c r="J29" i="19"/>
  <c r="AB49" i="19"/>
  <c r="P19" i="19"/>
  <c r="AH19" i="19"/>
  <c r="AH49" i="19"/>
  <c r="V39" i="19"/>
  <c r="J19" i="19"/>
  <c r="AB29" i="19"/>
  <c r="V49" i="19"/>
  <c r="AH29" i="19"/>
  <c r="P39" i="19"/>
  <c r="V9" i="19"/>
  <c r="V29" i="19"/>
  <c r="P49" i="19"/>
  <c r="AH39" i="19"/>
  <c r="AB19" i="19"/>
  <c r="AB13" i="1"/>
  <c r="AA13" i="1" s="1"/>
  <c r="AA12" i="1"/>
  <c r="P18" i="19"/>
  <c r="J28" i="19"/>
  <c r="J48" i="19"/>
  <c r="V28" i="19"/>
  <c r="AB8" i="19"/>
  <c r="P28" i="19"/>
  <c r="AH38" i="19"/>
  <c r="AB18" i="19"/>
  <c r="J18" i="19"/>
  <c r="AB48" i="19"/>
  <c r="AH48" i="19"/>
  <c r="V18" i="19"/>
  <c r="AB28" i="19"/>
  <c r="V38" i="19"/>
  <c r="AH28" i="19"/>
  <c r="AB38" i="19"/>
  <c r="V48" i="19"/>
  <c r="P8" i="19"/>
  <c r="AC24" i="1"/>
  <c r="P38" i="19"/>
  <c r="P48" i="19"/>
  <c r="J8" i="19"/>
  <c r="AH8" i="19"/>
  <c r="V8" i="19"/>
  <c r="AH18" i="19"/>
  <c r="J38" i="19"/>
  <c r="AC60" i="1"/>
  <c r="P54" i="19"/>
  <c r="AB54" i="19"/>
  <c r="AH44" i="19"/>
  <c r="V34" i="19"/>
  <c r="V24" i="19"/>
  <c r="J34" i="19"/>
  <c r="P44" i="19"/>
  <c r="AH14" i="19"/>
  <c r="AH54" i="19"/>
  <c r="V54" i="19"/>
  <c r="AB44" i="19"/>
  <c r="AB24" i="19"/>
  <c r="P24" i="19"/>
  <c r="AB14" i="19"/>
  <c r="V14" i="19"/>
  <c r="J14" i="19"/>
  <c r="AB34" i="19"/>
  <c r="V44" i="19"/>
  <c r="J44" i="19"/>
  <c r="J54" i="19"/>
  <c r="J24" i="19"/>
  <c r="AH34" i="19"/>
  <c r="AH24" i="19"/>
  <c r="P14" i="19"/>
  <c r="P34" i="19"/>
  <c r="J47" i="19"/>
  <c r="V27" i="19"/>
  <c r="AB17" i="19"/>
  <c r="V7" i="19"/>
  <c r="J17" i="19"/>
  <c r="AH27" i="19"/>
  <c r="V37" i="19"/>
  <c r="P27" i="19"/>
  <c r="J27" i="19"/>
  <c r="J7" i="19"/>
  <c r="P7" i="19"/>
  <c r="P47" i="19"/>
  <c r="AH47" i="19"/>
  <c r="AB37" i="19"/>
  <c r="AB47" i="19"/>
  <c r="P37" i="19"/>
  <c r="V17" i="19"/>
  <c r="AH17" i="19"/>
  <c r="J37" i="19"/>
  <c r="AB7" i="19"/>
  <c r="AC18" i="1"/>
  <c r="P17" i="19"/>
  <c r="AH37" i="19"/>
  <c r="V47" i="19"/>
  <c r="AB27" i="19"/>
  <c r="AH7" i="19"/>
  <c r="AB30" i="19" l="1"/>
  <c r="AC36" i="1"/>
  <c r="V40" i="19"/>
  <c r="J30" i="19"/>
  <c r="J50" i="19"/>
  <c r="P30" i="19"/>
  <c r="P20" i="19"/>
  <c r="AH40" i="19"/>
  <c r="J20" i="19"/>
  <c r="P10" i="19"/>
  <c r="AB20" i="19"/>
  <c r="V10" i="19"/>
  <c r="V20" i="19"/>
  <c r="AB10" i="19"/>
  <c r="V50" i="19"/>
  <c r="AH50" i="19"/>
  <c r="AH20" i="19"/>
  <c r="AB40" i="19"/>
  <c r="J10" i="19"/>
  <c r="J40" i="19"/>
  <c r="P40" i="19"/>
  <c r="AB50" i="19"/>
  <c r="AH30" i="19"/>
  <c r="V30" i="19"/>
  <c r="AH10" i="19"/>
  <c r="W10" i="19"/>
  <c r="W50" i="19"/>
  <c r="AC37" i="1"/>
  <c r="AI50" i="19"/>
  <c r="W40" i="19"/>
  <c r="AC20" i="19"/>
  <c r="Q20" i="19"/>
  <c r="AC50" i="19"/>
  <c r="K40" i="19"/>
  <c r="K10" i="19"/>
  <c r="AI20" i="19"/>
  <c r="K20" i="19"/>
  <c r="AI30" i="19"/>
  <c r="Q10" i="19"/>
  <c r="Q50" i="19"/>
  <c r="Q40" i="19"/>
  <c r="K50" i="19"/>
  <c r="AC10" i="19"/>
  <c r="AC30" i="19"/>
  <c r="AC40" i="19"/>
  <c r="Q30" i="19"/>
  <c r="W20" i="19"/>
  <c r="K30" i="19"/>
  <c r="AI40" i="19"/>
  <c r="AI10" i="19"/>
  <c r="W30" i="19"/>
  <c r="AH16" i="19"/>
  <c r="AB16" i="19"/>
  <c r="J26" i="19"/>
  <c r="AH26" i="19"/>
  <c r="V6" i="19"/>
  <c r="J16" i="19"/>
  <c r="J46" i="19"/>
  <c r="AB36" i="19"/>
  <c r="AB6" i="19"/>
  <c r="P36" i="19"/>
  <c r="AB26" i="19"/>
  <c r="P16" i="19"/>
  <c r="V26" i="19"/>
  <c r="P6" i="19"/>
  <c r="AH36" i="19"/>
  <c r="AH6" i="19"/>
  <c r="P26" i="19"/>
  <c r="V46" i="19"/>
  <c r="V16" i="19"/>
  <c r="AH46" i="19"/>
  <c r="V36" i="19"/>
  <c r="AB46" i="19"/>
  <c r="AC12" i="1"/>
  <c r="J6" i="19"/>
  <c r="P46" i="19"/>
  <c r="J36" i="19"/>
  <c r="AI6" i="19"/>
  <c r="K46" i="19"/>
  <c r="AI16" i="19"/>
  <c r="AI46" i="19"/>
  <c r="Q36" i="19"/>
  <c r="AC46" i="19"/>
  <c r="W6" i="19"/>
  <c r="AI36" i="19"/>
  <c r="AI26" i="19"/>
  <c r="K36" i="19"/>
  <c r="AC6" i="19"/>
  <c r="W26" i="19"/>
  <c r="Q46" i="19"/>
  <c r="K26" i="19"/>
  <c r="AC26" i="19"/>
  <c r="W46" i="19"/>
  <c r="AC16" i="19"/>
  <c r="AC13" i="1"/>
  <c r="Q6" i="19"/>
  <c r="K6" i="19"/>
  <c r="Q16" i="19"/>
  <c r="W16" i="19"/>
  <c r="Q26" i="19"/>
  <c r="W36" i="19"/>
  <c r="AC36" i="19"/>
  <c r="K16"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<sst xmlns="http://schemas.openxmlformats.org/spreadsheetml/2006/main" count="453" uniqueCount="302">
  <si>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</si>
  <si>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6"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</si>
  <si>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</si>
  <si>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</si>
  <si>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</si>
  <si>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Columna</t>
  </si>
  <si>
    <t>Descripción - Lineamientos para el diligenciamiento</t>
  </si>
  <si>
    <t>Proceso</t>
  </si>
  <si>
    <t>Diligencie el nombre del proceso al cual se le identificarán y valorarán los riesgos.</t>
  </si>
  <si>
    <t>Alcance</t>
  </si>
  <si>
    <t>Diligencie el alcance del proceso.</t>
  </si>
  <si>
    <t>Objetivos estratégicos</t>
  </si>
  <si>
    <t>Utilice la lista de despligue que se encuentra parametrizada, le aparecerán los cuatro objetivos estratégicos de la entidad, seleccione el de su proceso.</t>
  </si>
  <si>
    <t>Objetivo del proceso</t>
  </si>
  <si>
    <t>Diligencie el objetivo del proceso.</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</si>
  <si>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</si>
  <si>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</si>
  <si>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</si>
  <si>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</si>
  <si>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</si>
  <si>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t>Objetivo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</si>
  <si>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</si>
  <si>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</si>
  <si>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</si>
  <si>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</si>
  <si>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</si>
  <si>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</si>
  <si>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</si>
  <si>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</si>
  <si>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</si>
  <si>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</si>
  <si>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</si>
  <si>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</si>
  <si>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</si>
  <si>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</si>
  <si>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</si>
  <si>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</si>
  <si>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</si>
  <si>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</si>
  <si>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</si>
  <si>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</si>
  <si>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</si>
  <si>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</si>
  <si>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</si>
  <si>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</si>
  <si>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</si>
  <si>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</si>
  <si>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</si>
  <si>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</si>
  <si>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</si>
  <si>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</si>
  <si>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</si>
  <si>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</si>
  <si>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</si>
  <si>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</si>
  <si>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</si>
  <si>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</si>
  <si>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</si>
  <si>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</si>
  <si>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de inicio, fecha de terminación,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</si>
  <si>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</si>
  <si>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</si>
  <si>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</si>
  <si>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</si>
  <si>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</si>
  <si>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</si>
  <si>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</si>
  <si>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</si>
  <si>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r>
      <rPr>
        <b/>
        <sz val="11"/>
        <rFont val="Calibri"/>
        <family val="2"/>
        <scheme val="minor"/>
      </rPr>
      <t>Capacidades institucionales:</t>
    </r>
    <r>
      <rPr>
        <sz val="11"/>
        <rFont val="Calibri"/>
        <family val="2"/>
        <scheme val="minor"/>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</si>
  <si>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CONTEXTO ESTRATÉGICO</t>
  </si>
  <si>
    <t>Código: F-DPM-1210-238,37-014</t>
  </si>
  <si>
    <t>Hábitat y territorio:
Planear, desarrollar y liderar una ciudad segura y a escala humana, con conectividad digital, espacio público inclusivo, sistema de movilidad sostenible, ambientes de vivienda dignos, y prevención y mitigación de riesgos.</t>
  </si>
  <si>
    <t>Versión: 1.0</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</si>
  <si>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</si>
  <si>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Fecha: Abril 27-2021</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</si>
  <si>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</si>
  <si>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1</t>
  </si>
  <si>
    <t>PROCESO:</t>
  </si>
  <si>
    <t>Gestión de la Salud Publica</t>
  </si>
  <si>
    <t>ALCANCE:</t>
  </si>
  <si>
    <t>Se inicia con la planeación integral en salud y termina con la ejecución de las actividades según las competencias municipales</t>
  </si>
  <si>
    <t>OBJETIVOS ESTRATÉGICOS</t>
  </si>
  <si>
    <t>OBJETIVO DEL PROCESO</t>
  </si>
  <si>
    <t>PLANEACIÓN INSTITUCIONAL</t>
  </si>
  <si>
    <t>PUNTOS DE RIESGO EN LA CADENA DE VALOR</t>
  </si>
  <si>
    <t>Fortalecer la gestión y vigilancia para el desarrollo operativo y funcional de la Salud Pública, mediante la identificación de las necesidades de la población  y su  acceso  a los  servicios  de  salud, incorporando  los  enfoques  de: derechos,  perspectiva  de  género  y  ciclo  de  vida,  enfoque diferencial y  modelos  determinantes  sociales  de  Salud, con  el fin  de  buscar  el  mejoramiento  de  la  calidad  de vida  de  los  habitantes  del Municipio de Bucaramanga.</t>
  </si>
  <si>
    <t>Plan territorial de Salud; Resolución de acuerdo municipal   de   aprobación   del Plan Territorial de Salud; Plan  de  Acción  de  Salud. -PAS; Componente   Operativo   Anual de Inversión. -COA</t>
  </si>
  <si>
    <t>Planeación, ejecucion y seguimiento de los planes de acción</t>
  </si>
  <si>
    <t>MATRIZ DOFA</t>
  </si>
  <si>
    <t>DEBILIDADES</t>
  </si>
  <si>
    <t>AMENAZAS</t>
  </si>
  <si>
    <t>La pérdida de la curva de aprendizaje por la no continuidad, dado que el 95% es personal contratista</t>
  </si>
  <si>
    <t>Sanciones por no cumplimiento de procesos misionales de la secretaria de salud pública</t>
  </si>
  <si>
    <t>Debilidad en el proceso de implementación de la Politica Gestión del Conocimiento</t>
  </si>
  <si>
    <t xml:space="preserve">Aumento de indicadores de vigilancia de salud pública que identifica falencias en el control de enfermedades de interés en salud pública. </t>
  </si>
  <si>
    <t>Existen trámites administrativos gerenciales que limitan una adecuada contratación que impide garantizar cumplimiento de actividades relacionadas con salud pública.</t>
  </si>
  <si>
    <t>Disminución recorte o retiro total de recursos económicos asignados para dar cumplimiento a las actividades de salud pública y ambiente.</t>
  </si>
  <si>
    <t>Insuficiente personal de planta con perfil para garantizar algunos procesos.</t>
  </si>
  <si>
    <t>Procesos disciplinarios por recibo de dadivas por parte de personal que realiza inspección vigilancia y control.</t>
  </si>
  <si>
    <t xml:space="preserve">Talento Humano sin sentido de pertenencia para el desarrollo de algunas actividades.  </t>
  </si>
  <si>
    <t>Incumplimiento con informes normativos de entes de control y/o vigilancia y/o requerimientos varios que pueda desencadenar sanciones de cualquier tipo.</t>
  </si>
  <si>
    <t>Puestos de trabajo insuficientes que faciliten el trabajo y desempeño del recurso humano.</t>
  </si>
  <si>
    <t>FORTALEZAS</t>
  </si>
  <si>
    <t>OPORTUNIDADES</t>
  </si>
  <si>
    <t>Recursos designados para el cumplimiento de actividades relacionadas con salud pública y Ambiente</t>
  </si>
  <si>
    <t xml:space="preserve">Procesos estandarizados para la integración al sistema de gestión integral de calidad. </t>
  </si>
  <si>
    <t xml:space="preserve">Personal capacitado para garantizar algunos procesos con salud pública.y Ambiente </t>
  </si>
  <si>
    <t>Existencia de normatividad que permite el direccionamiento y detalle de las actividades a desarrollar en el proceso.</t>
  </si>
  <si>
    <t>Talento Humano contratista garantiza el cumplimiento de las competencias en Salud Pública y Ambiente.</t>
  </si>
  <si>
    <t>Apoyo de asistencia técnica por entes departamentales y/o otras para disponer de una capacitación continua relacionadas con el tema de salud pública.</t>
  </si>
  <si>
    <t>Matriz Mapa Riesgos de Gestión</t>
  </si>
  <si>
    <t>Código: F-DPM-1210-238,37-013</t>
  </si>
  <si>
    <t>Versión: 3.0</t>
  </si>
  <si>
    <t>Fecha Aprobación: Octubre-19-2021</t>
  </si>
  <si>
    <t xml:space="preserve">Página: 1 de 1 </t>
  </si>
  <si>
    <t>Proceso:</t>
  </si>
  <si>
    <t>Gestión de la Salud Pública</t>
  </si>
  <si>
    <t>Objetivo:</t>
  </si>
  <si>
    <t>Fortalecer la gestión y vigilancia para el desarrollo operativo y funcional de la Salud Pública, mediante la identificación de las necesidades de la población  y su  acceso  a los  servicios  de  salud, incorporando  los  enfoques  de: derechos,  perspectiva  de  género  y  ciclo  de  vida,  enfoque diferencial y  modelos  determinantes  sociales  de  Salud, con  el fin  de  buscar  el  mejoramiento  de  la  calidad  de vida  de  los  habitantes  del Municipio de Bucaramanga.cesidades identificadas de la comunidad, para contribuir con el bienestar y el progreso de los ciudadanos con sostenibilidad social, económica, urbana y ambiental.</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</si>
  <si>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</si>
  <si>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</si>
  <si>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</si>
  <si>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</si>
  <si>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</si>
  <si>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</si>
  <si>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</si>
  <si>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</si>
  <si>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</si>
  <si>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</si>
  <si>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</si>
  <si>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</si>
  <si>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</si>
  <si>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</si>
  <si>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</si>
  <si>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</si>
  <si>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</si>
  <si>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</si>
  <si>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</si>
  <si>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</si>
  <si>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de inicio</t>
  </si>
  <si>
    <t>Fecha de terminación</t>
  </si>
  <si>
    <t>Fecha Seguimiento</t>
  </si>
  <si>
    <t>Seguimiento</t>
  </si>
  <si>
    <t>Tipo</t>
  </si>
  <si>
    <t>Implementación</t>
  </si>
  <si>
    <t>Calificación</t>
  </si>
  <si>
    <t>Documentación</t>
  </si>
  <si>
    <t>Frecuencia</t>
  </si>
  <si>
    <t>Evidencia</t>
  </si>
  <si>
    <t>Económico y Reputacional</t>
  </si>
  <si>
    <t>Sanciones de entes de control, disminución de recursos por parte del Ministerio de Salud y Protección Social</t>
  </si>
  <si>
    <t>Baja gestión en el cumplimiento de los planes de acción en razón a los trámites previos de los procesos contractuales y ejecución</t>
  </si>
  <si>
    <t>Posibilidad de afectación económica y reputacional por posibles sanciones de entes de control, disminución de recursos por parte del Ministerio de Salud y Protección Social, debido a la baja gestión en el cumplimiento de los planes de acción en razón a los trámites previos de los procesos contractuales y ejecución.</t>
  </si>
  <si>
    <t>Ejecucion y Administracion de procesos</t>
  </si>
  <si>
    <t xml:space="preserve">     Entre 100 y 500 SMLMV </t>
  </si>
  <si>
    <t>La Secretaría de Salud y Ambiente y su equipo de planeación, presupuesto y gestión, verifica mensualmente el avance del proceso de contratación, a través del plan de acción.</t>
  </si>
  <si>
    <t>Detectivo</t>
  </si>
  <si>
    <t>Manual</t>
  </si>
  <si>
    <t>Documentado</t>
  </si>
  <si>
    <t>Continua</t>
  </si>
  <si>
    <t>Con Registro</t>
  </si>
  <si>
    <t>Reducir (mitigar)</t>
  </si>
  <si>
    <t>Realizar un (1) seguimiento mensual al plan de acción de contratación para verificar el avance en el cumplimiento de los contratos proyectados y en ejecución.</t>
  </si>
  <si>
    <t>Subsecretaria de Salud Pública</t>
  </si>
  <si>
    <t>Económico</t>
  </si>
  <si>
    <t>Posible lesión del patrimonio público e investigaciones y sanciones de entes de controL</t>
  </si>
  <si>
    <t>Destinación indebida de recursos del Régimen Subsidiado</t>
  </si>
  <si>
    <t>Posibilidad de afectación económica por posible lesión del patrimonio público e investigaciones y sanciones de entes de control, debido a la destinación indebida de recursos del Régimen Subsidiado</t>
  </si>
  <si>
    <t xml:space="preserve">     Mayor a 500 SMLMV </t>
  </si>
  <si>
    <t>El profesional de aseguramiento verifica el cumplimiento del procedimiento del cruce de base de datos de la LMA (liquidación mensual de afiliados)</t>
  </si>
  <si>
    <t>Realizar un (1) acta mensual del cruce de la base de datos de la LMA (Liquidación mensual de afiliados) y anexar el pantallazo del reporte a la plataforma de ADRESS.</t>
  </si>
  <si>
    <t>Profesional de Aseguramiento</t>
  </si>
  <si>
    <t>Posibles deficiencias en la calidad de los procesos</t>
  </si>
  <si>
    <t>Desactualización de la documentación del sistema Integrado de Gestión de Calidad.</t>
  </si>
  <si>
    <t>Posibilidad de afectación económica y reputacional por posibles deficiencias en la calidad de los procesos, debido a la desactualización de la documentación del sistema Integrado de Gestión de Calidad.</t>
  </si>
  <si>
    <t xml:space="preserve">La subsecretaría de Salud y Ambiente realiza la revisión documental del Sistema Integrado de Gestión de Calidad y verifica el avance en la actualización de los procedimientos. </t>
  </si>
  <si>
    <t>Preventivo</t>
  </si>
  <si>
    <t>Realizar un plan de trabajo con el área de gestión de la calidad de la Secretaría Administrativa, para la revisión y actualización documental de la Secretaría de Salud y Ambiente.</t>
  </si>
  <si>
    <t>Realizar un informe de cumplimiento al plan de trabajo concertado con la Secretaría Administrativa del área de calidad.</t>
  </si>
  <si>
    <t>Reputacional</t>
  </si>
  <si>
    <t xml:space="preserve"> investigaciones y sanciones disciplinarias por entes de ControL</t>
  </si>
  <si>
    <t xml:space="preserve">Incumplimiento de la Ley 594 del 2000 en los documentos emanados por la Secretaría de Salud y Ambiente </t>
  </si>
  <si>
    <t xml:space="preserve">Posibilidad de afectación reputacional por posibles investigaciones y sanciones disciplinarias por entes de Control, debido al incumplimiento de la Ley 594 del 2000 en los documentos emanados por la Secretaría de Salud y Ambiente </t>
  </si>
  <si>
    <t>El profesional asignado del archivo aplica el PROCEDIMIENTO PARA LA TRANSFERENCIA DE  DOCUMENTOS P-GDO-8600-170-002 el cual establece los  lineamientos  para  llevar  a  cabo  las  Transferencias  Documentales Primarias  desde  los  Archivos  de  Gestión  al  Archivo  Central,  teniendo  en  cuenta  el  cumplimiento  de  los tiempos de retención en la primera fase del ciclo vital de la documentación, según lo estipulen las Tablas de Retención Documental y las directrices del Archivo General de la Nación</t>
  </si>
  <si>
    <t>Probabilidad</t>
  </si>
  <si>
    <t>Realizar las Transferencias documentales de la Secretaría de Salud y Ambiente en los tiempos establecidos en el cronograma del Archivo Central.</t>
  </si>
  <si>
    <t xml:space="preserve">Profesional encargado </t>
  </si>
  <si>
    <t xml:space="preserve"> Investigaciones y sanciones disciplinarias por entes de Control</t>
  </si>
  <si>
    <t>Debido a la interrupción en la prestación de los servicios ofrecidos por la Secretaría de Salud y Ambiente</t>
  </si>
  <si>
    <t>Posibilidad de afectación reputacional por posibles investigaciones y sanciones disciplinarias por entes de Control, debido a la interrupción en la prestación de los servicios ofrecidos por la Secretaría de Salud y Ambiente</t>
  </si>
  <si>
    <t>El Subsecretario de Salud Pública identifica los programas y servicios que no puede ser interrumpidos y gestiona las vigencias futuras para garantizar la continuidad de los mismos</t>
  </si>
  <si>
    <t>Correctivo</t>
  </si>
  <si>
    <t xml:space="preserve">Realizar un informe donde se prioricen los programas que requieren continuidad para garantizar la prestación de servicios y presentar la solicitud de vigencias futuras. </t>
  </si>
  <si>
    <t>Subsecretario de Salud Pública</t>
  </si>
  <si>
    <t>Realizar el trámite de solicitud de vigencias futuras de los programas priorizados.</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</si>
  <si>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</si>
  <si>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</si>
  <si>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</si>
  <si>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</si>
  <si>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</si>
  <si>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</si>
  <si>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</si>
  <si>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</si>
  <si>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</si>
  <si>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</si>
  <si>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</si>
  <si>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</si>
  <si>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</si>
  <si>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</si>
  <si>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</si>
  <si>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</si>
  <si>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</si>
  <si>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</si>
  <si>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</si>
  <si>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</si>
  <si>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</si>
  <si>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</si>
  <si>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</si>
  <si>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</si>
  <si>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</si>
  <si>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</si>
  <si>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</si>
  <si>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</si>
  <si>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</si>
  <si>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</si>
  <si>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</si>
  <si>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</si>
  <si>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</si>
  <si>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</si>
  <si>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</si>
  <si>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</si>
  <si>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</si>
  <si>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</si>
  <si>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</si>
  <si>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</si>
  <si>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</si>
  <si>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</si>
  <si>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</si>
  <si>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</si>
  <si>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</si>
  <si>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</si>
  <si>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</si>
  <si>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</si>
  <si>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</si>
  <si>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</si>
  <si>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</si>
  <si>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</si>
  <si>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</si>
  <si>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</si>
  <si>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</si>
  <si>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</si>
  <si>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</si>
  <si>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</si>
  <si>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</si>
  <si>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</si>
  <si>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</si>
  <si>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</si>
  <si>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</si>
  <si>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</si>
  <si>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</si>
  <si>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</si>
  <si>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</si>
  <si>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</si>
  <si>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</si>
  <si>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</si>
  <si>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</si>
  <si>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</si>
  <si>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</si>
  <si>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</si>
  <si>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</si>
  <si>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</si>
  <si>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</si>
  <si>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</si>
  <si>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</si>
  <si>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</si>
  <si>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</si>
  <si>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</si>
  <si>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</si>
  <si>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</si>
  <si>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</si>
  <si>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</si>
  <si>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</si>
  <si>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</si>
  <si>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</si>
  <si>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</si>
  <si>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</si>
  <si>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</si>
  <si>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Evitar</t>
  </si>
  <si>
    <t>Reducir (compartir)</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</si>
  <si>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</si>
  <si>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</si>
  <si>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</si>
  <si>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</si>
  <si>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</si>
  <si>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</si>
  <si>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</si>
  <si>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</si>
  <si>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</si>
  <si>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t>Registro Sustancial</t>
  </si>
  <si>
    <t>Registro Material</t>
  </si>
  <si>
    <t>Sin registro</t>
  </si>
  <si>
    <t>Reducir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</si>
</sst>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1"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theme="1"/>
      <name val="Arial Narrow"/>
      <family val="2"/>
    </font>
    <font>
      <sz val="12"/>
      <name val="Arial Narrow"/>
      <family val="2"/>
    </font>
    <font>
      <b/>
      <sz val="10"/>
      <color theme="6" tint="-0.249977111117893"/>
      <name val="Arial Narrow"/>
      <family val="2"/>
    </font>
    <font>
      <b/>
      <sz val="11"/>
      <name val="Calibri"/>
      <family val="2"/>
      <scheme val="minor"/>
    </font>
    <font>
      <b/>
      <sz val="12"/>
      <color rgb="FF000000"/>
      <name val="Arial"/>
      <family val="2"/>
    </font>
    <font>
      <b/>
      <sz val="14"/>
      <color rgb="FF000000"/>
      <name val="Arial"/>
      <family val="2"/>
    </font>
    <font>
      <sz val="11"/>
      <color theme="1"/>
      <name val="Arial"/>
      <family val="2"/>
    </font>
    <font>
      <sz val="9"/>
      <color theme="1"/>
      <name val="Arial"/>
      <family val="2"/>
    </font>
    <font>
      <sz val="11"/>
      <color rgb="FF000000"/>
      <name val="Arial Narrow"/>
      <family val="2"/>
    </font>
    <font>
      <b/>
      <sz val="28"/>
      <color theme="1"/>
      <name val="Arial Narrow"/>
      <family val="2"/>
    </font>
    <font>
      <b/>
      <sz val="10"/>
      <color theme="1"/>
      <name val="Arial Narrow"/>
      <family val="2"/>
    </font>
    <font>
      <b/>
      <sz val="10"/>
      <color rgb="FFFF0000"/>
      <name val="Arial Narrow"/>
      <family val="2"/>
    </font>
    <font>
      <b/>
      <sz val="11"/>
      <color rgb="FF000000"/>
      <name val="Arial Narrow"/>
      <family val="2"/>
    </font>
  </fonts>
  <fills count="21">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6" tint="0.59999389629810485"/>
        <bgColor rgb="FF000000"/>
      </patternFill>
    </fill>
    <fill>
      <patternFill patternType="solid">
        <fgColor theme="0"/>
        <bgColor rgb="FF000000"/>
      </patternFill>
    </fill>
    <fill>
      <patternFill patternType="solid">
        <fgColor rgb="FFFFFFFF"/>
        <bgColor rgb="FF000000"/>
      </patternFill>
    </fill>
    <fill>
      <patternFill patternType="solid">
        <fgColor theme="6" tint="0.59999389629810485"/>
        <bgColor indexed="64"/>
      </patternFill>
    </fill>
  </fills>
  <borders count="117">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auto="1"/>
      </right>
      <top style="medium">
        <color auto="1"/>
      </top>
      <bottom style="thin">
        <color auto="1"/>
      </bottom>
      <diagonal/>
    </border>
    <border>
      <left style="medium">
        <color indexed="64"/>
      </left>
      <right/>
      <top style="thin">
        <color indexed="64"/>
      </top>
      <bottom style="thin">
        <color indexed="64"/>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indexed="64"/>
      </left>
      <right/>
      <top style="thin">
        <color indexed="64"/>
      </top>
      <bottom style="medium">
        <color indexed="64"/>
      </bottom>
      <diagonal/>
    </border>
    <border>
      <left/>
      <right style="dashed">
        <color theme="9" tint="-0.24994659260841701"/>
      </right>
      <top/>
      <bottom/>
      <diagonal/>
    </border>
    <border>
      <left style="thin">
        <color rgb="FF000000"/>
      </left>
      <right style="thin">
        <color rgb="FF000000"/>
      </right>
      <top style="medium">
        <color rgb="FF000000"/>
      </top>
      <bottom style="medium">
        <color rgb="FF000000"/>
      </bottom>
      <diagonal/>
    </border>
    <border>
      <left/>
      <right style="thin">
        <color indexed="64"/>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617">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4" borderId="45" xfId="0" applyFont="1" applyFill="1" applyBorder="1" applyAlignment="1">
      <alignment horizontal="center" vertical="center" wrapText="1" readingOrder="1"/>
    </xf>
    <xf numFmtId="0" fontId="38" fillId="14"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50" fillId="3" borderId="51" xfId="2" applyFont="1" applyFill="1" applyBorder="1"/>
    <xf numFmtId="0" fontId="50" fillId="3" borderId="52" xfId="2" applyFont="1" applyFill="1" applyBorder="1"/>
    <xf numFmtId="0" fontId="50" fillId="3" borderId="53" xfId="2" applyFont="1" applyFill="1" applyBorder="1"/>
    <xf numFmtId="0" fontId="0" fillId="3" borderId="15" xfId="0" applyFill="1" applyBorder="1"/>
    <xf numFmtId="0" fontId="52" fillId="3" borderId="0" xfId="2" quotePrefix="1" applyFont="1" applyFill="1" applyAlignment="1">
      <alignment horizontal="left" vertical="top" wrapText="1"/>
    </xf>
    <xf numFmtId="0" fontId="53" fillId="3" borderId="0" xfId="2" quotePrefix="1" applyFont="1" applyFill="1" applyAlignment="1">
      <alignment horizontal="left" vertical="top" wrapText="1"/>
    </xf>
    <xf numFmtId="0" fontId="53" fillId="3" borderId="75" xfId="2" quotePrefix="1" applyFont="1" applyFill="1" applyBorder="1" applyAlignment="1">
      <alignment horizontal="left" vertical="top" wrapText="1"/>
    </xf>
    <xf numFmtId="0" fontId="50" fillId="3" borderId="0" xfId="2" quotePrefix="1" applyFont="1" applyFill="1" applyAlignment="1">
      <alignment horizontal="left" vertical="top" wrapText="1"/>
    </xf>
    <xf numFmtId="0" fontId="50" fillId="3" borderId="75" xfId="2" quotePrefix="1" applyFont="1" applyFill="1" applyBorder="1" applyAlignment="1">
      <alignment horizontal="left" vertical="top" wrapText="1"/>
    </xf>
    <xf numFmtId="0" fontId="50" fillId="0" borderId="75" xfId="2" quotePrefix="1" applyFont="1" applyBorder="1" applyAlignment="1">
      <alignment horizontal="left" vertical="top" wrapText="1"/>
    </xf>
    <xf numFmtId="0" fontId="54" fillId="3" borderId="0" xfId="2" quotePrefix="1" applyFont="1" applyFill="1" applyAlignment="1">
      <alignment horizontal="left" vertical="top" wrapText="1"/>
    </xf>
    <xf numFmtId="0" fontId="54" fillId="3" borderId="86" xfId="2" quotePrefix="1" applyFont="1" applyFill="1" applyBorder="1" applyAlignment="1">
      <alignment horizontal="left" vertical="top" wrapText="1"/>
    </xf>
    <xf numFmtId="0" fontId="54" fillId="3" borderId="75" xfId="2" quotePrefix="1" applyFont="1" applyFill="1" applyBorder="1" applyAlignment="1">
      <alignment horizontal="left" vertical="top" wrapText="1"/>
    </xf>
    <xf numFmtId="0" fontId="50" fillId="3" borderId="86" xfId="2" applyFont="1" applyFill="1" applyBorder="1"/>
    <xf numFmtId="0" fontId="50" fillId="3" borderId="0" xfId="2" applyFont="1" applyFill="1"/>
    <xf numFmtId="0" fontId="50" fillId="3" borderId="75" xfId="2" applyFont="1" applyFill="1" applyBorder="1"/>
    <xf numFmtId="0" fontId="50" fillId="3" borderId="15" xfId="2" applyFont="1" applyFill="1" applyBorder="1"/>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applyAlignment="1">
      <alignment horizontal="left" vertical="top" wrapText="1"/>
    </xf>
    <xf numFmtId="0" fontId="50" fillId="3" borderId="14" xfId="2" applyFont="1" applyFill="1" applyBorder="1" applyAlignment="1">
      <alignment horizontal="left" vertical="top" wrapText="1"/>
    </xf>
    <xf numFmtId="0" fontId="50" fillId="3" borderId="15" xfId="2" applyFont="1" applyFill="1" applyBorder="1" applyAlignment="1">
      <alignment horizontal="left" vertical="top" wrapText="1"/>
    </xf>
    <xf numFmtId="0" fontId="50" fillId="3" borderId="16" xfId="2" applyFont="1" applyFill="1" applyBorder="1"/>
    <xf numFmtId="0" fontId="50" fillId="3" borderId="18" xfId="2" applyFont="1" applyFill="1" applyBorder="1"/>
    <xf numFmtId="0" fontId="50" fillId="3" borderId="17" xfId="2" applyFont="1" applyFill="1" applyBorder="1"/>
    <xf numFmtId="0" fontId="16" fillId="16" borderId="0" xfId="0" applyFont="1" applyFill="1" applyAlignment="1">
      <alignment horizontal="left" vertical="top" wrapText="1"/>
    </xf>
    <xf numFmtId="0" fontId="48" fillId="3" borderId="95" xfId="0" applyFont="1" applyFill="1" applyBorder="1" applyAlignment="1">
      <alignment vertical="center" wrapText="1"/>
    </xf>
    <xf numFmtId="0" fontId="48" fillId="3" borderId="97" xfId="0" applyFont="1" applyFill="1" applyBorder="1" applyAlignment="1">
      <alignment vertical="center" wrapText="1"/>
    </xf>
    <xf numFmtId="0" fontId="16" fillId="16" borderId="0" xfId="0" applyFont="1" applyFill="1" applyAlignment="1">
      <alignment wrapText="1"/>
    </xf>
    <xf numFmtId="0" fontId="5" fillId="0" borderId="0" xfId="0" applyFont="1" applyAlignment="1">
      <alignment vertical="top" wrapText="1"/>
    </xf>
    <xf numFmtId="0" fontId="63" fillId="0" borderId="0" xfId="0" applyFont="1" applyAlignment="1">
      <alignment horizontal="center" vertical="center" wrapText="1"/>
    </xf>
    <xf numFmtId="0" fontId="64" fillId="0" borderId="0" xfId="0" applyFont="1" applyAlignment="1">
      <alignment vertical="center" wrapText="1"/>
    </xf>
    <xf numFmtId="0" fontId="45" fillId="17" borderId="98" xfId="0" applyFont="1" applyFill="1" applyBorder="1" applyAlignment="1">
      <alignment horizontal="left" vertical="center" wrapText="1" indent="1"/>
    </xf>
    <xf numFmtId="0" fontId="45" fillId="17" borderId="100" xfId="0" applyFont="1" applyFill="1" applyBorder="1" applyAlignment="1">
      <alignment horizontal="left" vertical="center" wrapText="1" indent="1"/>
    </xf>
    <xf numFmtId="0" fontId="58" fillId="17" borderId="104" xfId="0" applyFont="1" applyFill="1" applyBorder="1" applyAlignment="1">
      <alignment horizontal="center" vertical="center" wrapText="1"/>
    </xf>
    <xf numFmtId="0" fontId="58" fillId="17" borderId="47" xfId="0" applyFont="1" applyFill="1" applyBorder="1" applyAlignment="1">
      <alignment horizontal="center" vertical="center" wrapText="1"/>
    </xf>
    <xf numFmtId="0" fontId="62" fillId="0" borderId="0" xfId="0" applyFont="1" applyAlignment="1">
      <alignment horizontal="center" vertical="center"/>
    </xf>
    <xf numFmtId="0" fontId="65" fillId="0" borderId="0" xfId="0" applyFont="1" applyAlignment="1">
      <alignment horizontal="center" vertical="center"/>
    </xf>
    <xf numFmtId="164" fontId="1" fillId="0" borderId="2" xfId="1" applyNumberFormat="1" applyFont="1" applyBorder="1" applyAlignment="1">
      <alignment horizontal="center" vertical="center"/>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0" fontId="59" fillId="0" borderId="114" xfId="0" applyFont="1" applyBorder="1" applyAlignment="1">
      <alignment horizontal="center" vertical="center" wrapText="1"/>
    </xf>
    <xf numFmtId="0" fontId="59" fillId="0" borderId="115" xfId="0" applyFont="1" applyBorder="1" applyAlignment="1">
      <alignment horizontal="center" vertical="center" wrapText="1"/>
    </xf>
    <xf numFmtId="0" fontId="59" fillId="0" borderId="116" xfId="0" applyFont="1" applyBorder="1" applyAlignment="1">
      <alignment horizontal="center" vertical="center" wrapText="1"/>
    </xf>
    <xf numFmtId="0" fontId="66" fillId="0" borderId="2" xfId="0" applyFont="1" applyBorder="1" applyAlignment="1">
      <alignment horizontal="center" vertical="center"/>
    </xf>
    <xf numFmtId="0" fontId="66" fillId="0" borderId="2" xfId="0" applyFont="1" applyBorder="1" applyAlignment="1" applyProtection="1">
      <alignment horizontal="justify" vertical="center" wrapText="1"/>
      <protection locked="0"/>
    </xf>
    <xf numFmtId="0" fontId="66" fillId="0" borderId="2" xfId="0" applyFont="1" applyBorder="1" applyAlignment="1" applyProtection="1">
      <alignment horizontal="center" vertical="center"/>
      <protection hidden="1"/>
    </xf>
    <xf numFmtId="0" fontId="66" fillId="0" borderId="2" xfId="0" applyFont="1" applyBorder="1" applyAlignment="1" applyProtection="1">
      <alignment horizontal="center" vertical="center" textRotation="90"/>
      <protection locked="0"/>
    </xf>
    <xf numFmtId="9" fontId="66" fillId="0" borderId="2" xfId="0" applyNumberFormat="1" applyFont="1" applyBorder="1" applyAlignment="1" applyProtection="1">
      <alignment horizontal="center" vertical="center"/>
      <protection hidden="1"/>
    </xf>
    <xf numFmtId="164" fontId="66" fillId="0" borderId="2" xfId="1" applyNumberFormat="1" applyFont="1" applyBorder="1" applyAlignment="1">
      <alignment horizontal="center" vertical="center"/>
    </xf>
    <xf numFmtId="0" fontId="70" fillId="0" borderId="2" xfId="0" applyFont="1" applyBorder="1" applyAlignment="1" applyProtection="1">
      <alignment horizontal="center" vertical="center" textRotation="90" wrapText="1"/>
      <protection hidden="1"/>
    </xf>
    <xf numFmtId="9" fontId="66" fillId="0" borderId="4" xfId="0" applyNumberFormat="1" applyFont="1" applyBorder="1" applyAlignment="1" applyProtection="1">
      <alignment horizontal="center" vertical="center"/>
      <protection hidden="1"/>
    </xf>
    <xf numFmtId="0" fontId="70" fillId="0" borderId="2" xfId="0" applyFont="1" applyBorder="1" applyAlignment="1" applyProtection="1">
      <alignment horizontal="center" vertical="center" textRotation="90"/>
      <protection hidden="1"/>
    </xf>
    <xf numFmtId="0" fontId="66" fillId="0" borderId="4" xfId="0" applyFont="1" applyBorder="1" applyAlignment="1" applyProtection="1">
      <alignment horizontal="center" vertical="center" textRotation="90"/>
      <protection locked="0"/>
    </xf>
    <xf numFmtId="0" fontId="66" fillId="0" borderId="2" xfId="0" applyFont="1" applyBorder="1" applyAlignment="1" applyProtection="1">
      <alignment horizontal="center" vertical="center" wrapText="1"/>
      <protection locked="0"/>
    </xf>
    <xf numFmtId="14" fontId="66" fillId="0" borderId="2" xfId="0" applyNumberFormat="1" applyFont="1" applyBorder="1" applyAlignment="1" applyProtection="1">
      <alignment horizontal="center" vertical="center"/>
      <protection locked="0"/>
    </xf>
    <xf numFmtId="0" fontId="66" fillId="0" borderId="2" xfId="0" applyFont="1" applyBorder="1" applyAlignment="1">
      <alignment horizontal="center" vertical="top"/>
    </xf>
    <xf numFmtId="0" fontId="66" fillId="0" borderId="2" xfId="0" applyFont="1" applyBorder="1" applyAlignment="1" applyProtection="1">
      <alignment horizontal="justify" vertical="center"/>
      <protection locked="0"/>
    </xf>
    <xf numFmtId="0" fontId="66" fillId="0" borderId="2" xfId="0" applyFont="1" applyBorder="1" applyAlignment="1" applyProtection="1">
      <alignment horizontal="center" vertical="top"/>
      <protection hidden="1"/>
    </xf>
    <xf numFmtId="0" fontId="66" fillId="0" borderId="2" xfId="0" applyFont="1" applyBorder="1" applyAlignment="1" applyProtection="1">
      <alignment horizontal="center" vertical="top" textRotation="90"/>
      <protection locked="0"/>
    </xf>
    <xf numFmtId="9" fontId="66" fillId="0" borderId="2" xfId="0" applyNumberFormat="1" applyFont="1" applyBorder="1" applyAlignment="1" applyProtection="1">
      <alignment horizontal="center" vertical="top"/>
      <protection hidden="1"/>
    </xf>
    <xf numFmtId="164" fontId="66" fillId="0" borderId="2" xfId="1" applyNumberFormat="1" applyFont="1" applyBorder="1" applyAlignment="1">
      <alignment horizontal="center" vertical="top"/>
    </xf>
    <xf numFmtId="0" fontId="70" fillId="0" borderId="2" xfId="0" applyFont="1" applyBorder="1" applyAlignment="1" applyProtection="1">
      <alignment horizontal="center" vertical="top" textRotation="90" wrapText="1"/>
      <protection hidden="1"/>
    </xf>
    <xf numFmtId="9" fontId="66" fillId="0" borderId="4" xfId="0" applyNumberFormat="1" applyFont="1" applyBorder="1" applyAlignment="1" applyProtection="1">
      <alignment horizontal="center" vertical="top"/>
      <protection hidden="1"/>
    </xf>
    <xf numFmtId="0" fontId="70" fillId="0" borderId="2" xfId="0" applyFont="1" applyBorder="1" applyAlignment="1" applyProtection="1">
      <alignment horizontal="center" vertical="top" textRotation="90"/>
      <protection hidden="1"/>
    </xf>
    <xf numFmtId="0" fontId="66" fillId="0" borderId="4" xfId="0" applyFont="1" applyBorder="1" applyAlignment="1" applyProtection="1">
      <alignment horizontal="center" vertical="top" textRotation="90"/>
      <protection locked="0"/>
    </xf>
    <xf numFmtId="0" fontId="66" fillId="0" borderId="2" xfId="0" applyFont="1" applyBorder="1" applyAlignment="1" applyProtection="1">
      <alignment horizontal="center" vertical="top" wrapText="1"/>
      <protection locked="0"/>
    </xf>
    <xf numFmtId="0" fontId="66" fillId="0" borderId="2" xfId="0" applyFont="1" applyBorder="1" applyAlignment="1" applyProtection="1">
      <alignment horizontal="center" vertical="top"/>
      <protection locked="0"/>
    </xf>
    <xf numFmtId="14" fontId="66" fillId="0" borderId="2" xfId="0" applyNumberFormat="1" applyFont="1" applyBorder="1" applyAlignment="1" applyProtection="1">
      <alignment horizontal="center" vertical="top"/>
      <protection locked="0"/>
    </xf>
    <xf numFmtId="0" fontId="66" fillId="0" borderId="2" xfId="0" applyFont="1" applyBorder="1" applyAlignment="1" applyProtection="1">
      <alignment horizontal="center" vertical="center"/>
      <protection locked="0"/>
    </xf>
    <xf numFmtId="0" fontId="3" fillId="0" borderId="2" xfId="0" applyFont="1" applyBorder="1" applyAlignment="1" applyProtection="1">
      <alignment horizontal="justify" vertical="center" wrapText="1"/>
      <protection locked="0"/>
    </xf>
    <xf numFmtId="0" fontId="66" fillId="0" borderId="2" xfId="0" applyFont="1" applyBorder="1" applyAlignment="1" applyProtection="1">
      <alignment vertical="center" textRotation="90"/>
      <protection locked="0"/>
    </xf>
    <xf numFmtId="0" fontId="3" fillId="0" borderId="2" xfId="0" applyFont="1" applyBorder="1" applyAlignment="1" applyProtection="1">
      <alignment horizontal="center" vertical="center" wrapText="1"/>
      <protection locked="0"/>
    </xf>
    <xf numFmtId="0" fontId="55" fillId="3" borderId="69" xfId="0" applyFont="1" applyFill="1" applyBorder="1" applyAlignment="1">
      <alignment horizontal="left" vertical="center" wrapText="1"/>
    </xf>
    <xf numFmtId="0" fontId="55" fillId="3" borderId="70" xfId="0" applyFont="1" applyFill="1" applyBorder="1" applyAlignment="1">
      <alignment horizontal="left" vertical="center" wrapText="1"/>
    </xf>
    <xf numFmtId="0" fontId="56" fillId="3" borderId="62" xfId="2" applyFont="1" applyFill="1" applyBorder="1" applyAlignment="1">
      <alignment horizontal="justify" vertical="center" wrapText="1"/>
    </xf>
    <xf numFmtId="0" fontId="56" fillId="3" borderId="63" xfId="2" applyFont="1" applyFill="1" applyBorder="1" applyAlignment="1">
      <alignment horizontal="justify" vertical="center" wrapText="1"/>
    </xf>
    <xf numFmtId="0" fontId="55" fillId="3" borderId="71" xfId="0" applyFont="1" applyFill="1" applyBorder="1" applyAlignment="1">
      <alignment horizontal="left" vertical="center" wrapText="1"/>
    </xf>
    <xf numFmtId="0" fontId="55" fillId="3" borderId="72" xfId="0" applyFont="1" applyFill="1" applyBorder="1" applyAlignment="1">
      <alignment horizontal="left" vertical="center" wrapText="1"/>
    </xf>
    <xf numFmtId="0" fontId="56" fillId="3" borderId="64" xfId="0" applyFont="1" applyFill="1" applyBorder="1" applyAlignment="1">
      <alignment horizontal="justify" vertical="center" wrapText="1"/>
    </xf>
    <xf numFmtId="0" fontId="56" fillId="3" borderId="65" xfId="0" applyFont="1" applyFill="1" applyBorder="1" applyAlignment="1">
      <alignment horizontal="justify" vertical="center" wrapText="1"/>
    </xf>
    <xf numFmtId="0" fontId="55" fillId="3" borderId="60" xfId="0" applyFont="1" applyFill="1" applyBorder="1" applyAlignment="1">
      <alignment horizontal="left" vertical="center" wrapText="1"/>
    </xf>
    <xf numFmtId="0" fontId="55" fillId="3" borderId="61" xfId="0" applyFont="1" applyFill="1" applyBorder="1" applyAlignment="1">
      <alignment horizontal="left" vertical="center" wrapText="1"/>
    </xf>
    <xf numFmtId="0" fontId="55" fillId="3" borderId="92" xfId="3" applyFont="1" applyFill="1" applyBorder="1" applyAlignment="1">
      <alignment horizontal="left" vertical="top" wrapText="1" readingOrder="1"/>
    </xf>
    <xf numFmtId="0" fontId="55" fillId="3" borderId="57" xfId="3" applyFont="1" applyFill="1" applyBorder="1" applyAlignment="1">
      <alignment horizontal="left" vertical="top" wrapText="1" readingOrder="1"/>
    </xf>
    <xf numFmtId="0" fontId="56" fillId="3" borderId="93" xfId="2" applyFont="1" applyFill="1" applyBorder="1" applyAlignment="1">
      <alignment horizontal="justify" vertical="center" wrapText="1"/>
    </xf>
    <xf numFmtId="0" fontId="56" fillId="3" borderId="80" xfId="2" applyFont="1" applyFill="1" applyBorder="1" applyAlignment="1">
      <alignment horizontal="justify" vertical="center" wrapText="1"/>
    </xf>
    <xf numFmtId="0" fontId="56" fillId="3" borderId="58" xfId="2" applyFont="1" applyFill="1" applyBorder="1" applyAlignment="1">
      <alignment horizontal="justify" vertical="center" wrapText="1"/>
    </xf>
    <xf numFmtId="0" fontId="56" fillId="3" borderId="59" xfId="2" applyFont="1" applyFill="1" applyBorder="1" applyAlignment="1">
      <alignment horizontal="justify" vertical="center" wrapText="1"/>
    </xf>
    <xf numFmtId="0" fontId="55" fillId="3" borderId="56" xfId="3" applyFont="1" applyFill="1" applyBorder="1" applyAlignment="1">
      <alignment horizontal="left" vertical="top" wrapText="1" readingOrder="1"/>
    </xf>
    <xf numFmtId="0" fontId="55" fillId="3" borderId="78" xfId="3" applyFont="1" applyFill="1" applyBorder="1" applyAlignment="1">
      <alignment horizontal="left" vertical="top" wrapText="1" readingOrder="1"/>
    </xf>
    <xf numFmtId="0" fontId="56" fillId="3" borderId="79" xfId="2" applyFont="1" applyFill="1" applyBorder="1" applyAlignment="1">
      <alignment horizontal="justify" vertical="center" wrapText="1"/>
    </xf>
    <xf numFmtId="0" fontId="56" fillId="3" borderId="81" xfId="2" applyFont="1" applyFill="1" applyBorder="1" applyAlignment="1">
      <alignment horizontal="justify" vertical="center" wrapText="1"/>
    </xf>
    <xf numFmtId="0" fontId="55" fillId="3" borderId="82" xfId="3" applyFont="1" applyFill="1" applyBorder="1" applyAlignment="1">
      <alignment horizontal="left" vertical="top" wrapText="1" readingOrder="1"/>
    </xf>
    <xf numFmtId="0" fontId="55" fillId="3" borderId="83" xfId="3" applyFont="1" applyFill="1" applyBorder="1" applyAlignment="1">
      <alignment horizontal="left" vertical="top" wrapText="1" readingOrder="1"/>
    </xf>
    <xf numFmtId="0" fontId="56" fillId="3" borderId="84" xfId="2" applyFont="1" applyFill="1" applyBorder="1" applyAlignment="1">
      <alignment horizontal="justify" vertical="center" wrapText="1"/>
    </xf>
    <xf numFmtId="0" fontId="56" fillId="3" borderId="85" xfId="2" applyFont="1" applyFill="1" applyBorder="1" applyAlignment="1">
      <alignment horizontal="justify" vertical="center" wrapText="1"/>
    </xf>
    <xf numFmtId="0" fontId="54" fillId="3" borderId="14" xfId="2" quotePrefix="1" applyFont="1" applyFill="1" applyBorder="1" applyAlignment="1">
      <alignment horizontal="center" vertical="top" wrapText="1"/>
    </xf>
    <xf numFmtId="0" fontId="54" fillId="3" borderId="0" xfId="2" quotePrefix="1" applyFont="1" applyFill="1" applyAlignment="1">
      <alignment horizontal="center" vertical="top" wrapText="1"/>
    </xf>
    <xf numFmtId="0" fontId="54" fillId="3" borderId="75" xfId="2" quotePrefix="1" applyFont="1" applyFill="1" applyBorder="1" applyAlignment="1">
      <alignment horizontal="center" vertical="top" wrapText="1"/>
    </xf>
    <xf numFmtId="0" fontId="55" fillId="15" borderId="87" xfId="3" applyFont="1" applyFill="1" applyBorder="1" applyAlignment="1">
      <alignment horizontal="center" vertical="center" wrapText="1"/>
    </xf>
    <xf numFmtId="0" fontId="55" fillId="15" borderId="77" xfId="3" applyFont="1" applyFill="1" applyBorder="1" applyAlignment="1">
      <alignment horizontal="center" vertical="center" wrapText="1"/>
    </xf>
    <xf numFmtId="0" fontId="55" fillId="15" borderId="54" xfId="2" applyFont="1" applyFill="1" applyBorder="1" applyAlignment="1">
      <alignment horizontal="center" vertical="center"/>
    </xf>
    <xf numFmtId="0" fontId="55" fillId="15" borderId="55" xfId="2" applyFont="1" applyFill="1" applyBorder="1" applyAlignment="1">
      <alignment horizontal="center" vertical="center"/>
    </xf>
    <xf numFmtId="0" fontId="55" fillId="3" borderId="88" xfId="3" applyFont="1" applyFill="1" applyBorder="1" applyAlignment="1">
      <alignment horizontal="left" vertical="top" wrapText="1" readingOrder="1"/>
    </xf>
    <xf numFmtId="0" fontId="55" fillId="3" borderId="89" xfId="3" applyFont="1" applyFill="1" applyBorder="1" applyAlignment="1">
      <alignment horizontal="left" vertical="top" wrapText="1" readingOrder="1"/>
    </xf>
    <xf numFmtId="0" fontId="56" fillId="3" borderId="90" xfId="2" applyFont="1" applyFill="1" applyBorder="1" applyAlignment="1">
      <alignment horizontal="justify" vertical="center" wrapText="1"/>
    </xf>
    <xf numFmtId="0" fontId="56" fillId="3" borderId="91" xfId="2" applyFont="1" applyFill="1" applyBorder="1" applyAlignment="1">
      <alignment horizontal="justify" vertical="center" wrapText="1"/>
    </xf>
    <xf numFmtId="0" fontId="55" fillId="15" borderId="76" xfId="3" applyFont="1" applyFill="1" applyBorder="1" applyAlignment="1">
      <alignment horizontal="center" vertical="center" wrapText="1"/>
    </xf>
    <xf numFmtId="0" fontId="51" fillId="15" borderId="48" xfId="2" applyFont="1" applyFill="1" applyBorder="1" applyAlignment="1">
      <alignment horizontal="center" vertical="center" wrapText="1"/>
    </xf>
    <xf numFmtId="0" fontId="51" fillId="15" borderId="49" xfId="2" applyFont="1" applyFill="1" applyBorder="1" applyAlignment="1">
      <alignment horizontal="center" vertical="center" wrapText="1"/>
    </xf>
    <xf numFmtId="0" fontId="51" fillId="15" borderId="50"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6" xfId="2" quotePrefix="1" applyFont="1" applyBorder="1" applyAlignment="1">
      <alignment horizontal="left" vertical="center" wrapText="1"/>
    </xf>
    <xf numFmtId="0" fontId="50" fillId="0" borderId="67" xfId="2" quotePrefix="1" applyFont="1" applyBorder="1" applyAlignment="1">
      <alignment horizontal="left" vertical="center" wrapText="1"/>
    </xf>
    <xf numFmtId="0" fontId="50" fillId="0" borderId="68" xfId="2" quotePrefix="1" applyFont="1" applyBorder="1" applyAlignment="1">
      <alignment horizontal="left" vertical="center" wrapText="1"/>
    </xf>
    <xf numFmtId="0" fontId="52" fillId="3" borderId="52" xfId="2" quotePrefix="1" applyFont="1" applyFill="1" applyBorder="1" applyAlignment="1">
      <alignment horizontal="left" vertical="top" wrapText="1"/>
    </xf>
    <xf numFmtId="0" fontId="53" fillId="3" borderId="52" xfId="2" quotePrefix="1" applyFont="1" applyFill="1" applyBorder="1" applyAlignment="1">
      <alignment horizontal="left" vertical="top" wrapText="1"/>
    </xf>
    <xf numFmtId="0" fontId="53" fillId="3" borderId="73" xfId="2" quotePrefix="1" applyFont="1" applyFill="1" applyBorder="1" applyAlignment="1">
      <alignment horizontal="left" vertical="top" wrapText="1"/>
    </xf>
    <xf numFmtId="0" fontId="2" fillId="3" borderId="67" xfId="2" quotePrefix="1" applyFont="1" applyFill="1" applyBorder="1" applyAlignment="1">
      <alignment horizontal="justify" vertical="center" wrapText="1"/>
    </xf>
    <xf numFmtId="0" fontId="2" fillId="3" borderId="74" xfId="2" quotePrefix="1" applyFont="1" applyFill="1" applyBorder="1" applyAlignment="1">
      <alignment horizontal="justify" vertical="center" wrapText="1"/>
    </xf>
    <xf numFmtId="0" fontId="50" fillId="3" borderId="0" xfId="2" quotePrefix="1" applyFont="1" applyFill="1" applyAlignment="1">
      <alignment horizontal="left" vertical="top" wrapText="1"/>
    </xf>
    <xf numFmtId="0" fontId="50" fillId="3" borderId="75" xfId="2" quotePrefix="1" applyFont="1" applyFill="1" applyBorder="1" applyAlignment="1">
      <alignment horizontal="left" vertical="top" wrapText="1"/>
    </xf>
    <xf numFmtId="0" fontId="66" fillId="0" borderId="39" xfId="0" applyFont="1" applyBorder="1" applyAlignment="1">
      <alignment horizontal="left" vertical="center" wrapText="1"/>
    </xf>
    <xf numFmtId="0" fontId="66" fillId="0" borderId="40" xfId="0" applyFont="1" applyBorder="1" applyAlignment="1">
      <alignment horizontal="left" vertical="center" wrapText="1"/>
    </xf>
    <xf numFmtId="0" fontId="66" fillId="0" borderId="41" xfId="0" applyFont="1" applyBorder="1" applyAlignment="1">
      <alignment horizontal="left" vertical="center" wrapText="1"/>
    </xf>
    <xf numFmtId="0" fontId="1" fillId="0" borderId="112" xfId="0" applyFont="1" applyBorder="1" applyAlignment="1">
      <alignment horizontal="left"/>
    </xf>
    <xf numFmtId="0" fontId="1" fillId="0" borderId="103" xfId="0" applyFont="1" applyBorder="1" applyAlignment="1">
      <alignment horizontal="left"/>
    </xf>
    <xf numFmtId="0" fontId="66" fillId="0" borderId="37" xfId="0" applyFont="1" applyBorder="1" applyAlignment="1">
      <alignment horizontal="left" vertical="center" wrapText="1"/>
    </xf>
    <xf numFmtId="0" fontId="66" fillId="0" borderId="33" xfId="0" applyFont="1" applyBorder="1" applyAlignment="1">
      <alignment horizontal="left" vertical="center" wrapText="1"/>
    </xf>
    <xf numFmtId="0" fontId="66" fillId="0" borderId="38" xfId="0" applyFont="1" applyBorder="1" applyAlignment="1">
      <alignment horizontal="left" vertical="center" wrapText="1"/>
    </xf>
    <xf numFmtId="0" fontId="1" fillId="0" borderId="37" xfId="0" applyFont="1" applyBorder="1" applyAlignment="1">
      <alignment horizontal="left" vertical="center" wrapText="1"/>
    </xf>
    <xf numFmtId="0" fontId="1" fillId="0" borderId="38" xfId="0" applyFont="1" applyBorder="1" applyAlignment="1">
      <alignment horizontal="left" vertical="center" wrapText="1"/>
    </xf>
    <xf numFmtId="0" fontId="1" fillId="0" borderId="33" xfId="0" applyFont="1" applyBorder="1" applyAlignment="1">
      <alignment horizontal="left" vertical="center" wrapText="1"/>
    </xf>
    <xf numFmtId="0" fontId="1" fillId="0" borderId="108" xfId="0" applyFont="1" applyBorder="1" applyAlignment="1">
      <alignment horizontal="left"/>
    </xf>
    <xf numFmtId="0" fontId="1" fillId="0" borderId="79" xfId="0" applyFont="1" applyBorder="1" applyAlignment="1">
      <alignment horizontal="left"/>
    </xf>
    <xf numFmtId="0" fontId="1" fillId="0" borderId="109" xfId="0" applyFont="1" applyBorder="1" applyAlignment="1">
      <alignment horizontal="left"/>
    </xf>
    <xf numFmtId="0" fontId="1" fillId="0" borderId="37" xfId="0" applyFont="1" applyBorder="1" applyAlignment="1">
      <alignment horizontal="left" wrapText="1"/>
    </xf>
    <xf numFmtId="0" fontId="1" fillId="0" borderId="38" xfId="0" applyFont="1" applyBorder="1" applyAlignment="1">
      <alignment horizontal="left" wrapText="1"/>
    </xf>
    <xf numFmtId="0" fontId="66" fillId="0" borderId="110" xfId="0" applyFont="1" applyBorder="1" applyAlignment="1">
      <alignment horizontal="left" vertical="center" wrapText="1"/>
    </xf>
    <xf numFmtId="0" fontId="66" fillId="0" borderId="37" xfId="0" applyFont="1" applyBorder="1" applyAlignment="1">
      <alignment horizontal="left" wrapText="1"/>
    </xf>
    <xf numFmtId="0" fontId="66" fillId="0" borderId="38" xfId="0" applyFont="1" applyBorder="1" applyAlignment="1">
      <alignment horizontal="left" wrapText="1"/>
    </xf>
    <xf numFmtId="0" fontId="1" fillId="3" borderId="39" xfId="0" applyFont="1" applyFill="1" applyBorder="1" applyAlignment="1">
      <alignment horizontal="left" vertical="center"/>
    </xf>
    <xf numFmtId="0" fontId="1" fillId="3" borderId="40" xfId="0" applyFont="1" applyFill="1" applyBorder="1" applyAlignment="1">
      <alignment horizontal="left" vertical="center"/>
    </xf>
    <xf numFmtId="0" fontId="1" fillId="3" borderId="41" xfId="0" applyFont="1" applyFill="1" applyBorder="1" applyAlignment="1">
      <alignment horizontal="left" vertical="center"/>
    </xf>
    <xf numFmtId="0" fontId="66" fillId="0" borderId="111" xfId="0" applyFont="1" applyBorder="1" applyAlignment="1">
      <alignment horizontal="left" wrapText="1"/>
    </xf>
    <xf numFmtId="0" fontId="66" fillId="0" borderId="41" xfId="0" applyFont="1" applyBorder="1" applyAlignment="1">
      <alignment horizontal="left" wrapText="1"/>
    </xf>
    <xf numFmtId="0" fontId="45" fillId="20" borderId="14" xfId="0" applyFont="1" applyFill="1" applyBorder="1" applyAlignment="1">
      <alignment horizontal="center" vertical="center" wrapText="1"/>
    </xf>
    <xf numFmtId="0" fontId="45" fillId="20" borderId="0" xfId="0" applyFont="1" applyFill="1" applyAlignment="1">
      <alignment horizontal="center" vertical="center" wrapText="1"/>
    </xf>
    <xf numFmtId="0" fontId="45" fillId="20" borderId="35" xfId="0" applyFont="1" applyFill="1" applyBorder="1" applyAlignment="1">
      <alignment horizontal="center" vertical="center" wrapText="1"/>
    </xf>
    <xf numFmtId="0" fontId="45" fillId="20" borderId="47" xfId="0" applyFont="1" applyFill="1" applyBorder="1" applyAlignment="1">
      <alignment horizontal="center" vertical="center" wrapText="1"/>
    </xf>
    <xf numFmtId="0" fontId="1" fillId="0" borderId="98" xfId="0" applyFont="1" applyBorder="1" applyAlignment="1">
      <alignment horizontal="left" vertical="center" wrapText="1"/>
    </xf>
    <xf numFmtId="0" fontId="1" fillId="0" borderId="105" xfId="0" applyFont="1" applyBorder="1" applyAlignment="1">
      <alignment horizontal="left" vertical="center" wrapText="1"/>
    </xf>
    <xf numFmtId="0" fontId="1" fillId="0" borderId="106" xfId="0" applyFont="1" applyBorder="1" applyAlignment="1">
      <alignment horizontal="left" vertical="center" wrapText="1"/>
    </xf>
    <xf numFmtId="0" fontId="66" fillId="0" borderId="98" xfId="0" applyFont="1" applyBorder="1" applyAlignment="1">
      <alignment horizontal="left" vertical="center" wrapText="1"/>
    </xf>
    <xf numFmtId="0" fontId="66" fillId="0" borderId="106" xfId="0" applyFont="1" applyBorder="1" applyAlignment="1">
      <alignment horizontal="left" vertical="center" wrapText="1"/>
    </xf>
    <xf numFmtId="0" fontId="1" fillId="3" borderId="37" xfId="0" applyFont="1" applyFill="1" applyBorder="1" applyAlignment="1">
      <alignment horizontal="left" vertical="center"/>
    </xf>
    <xf numFmtId="0" fontId="1" fillId="3" borderId="33" xfId="0" applyFont="1" applyFill="1" applyBorder="1" applyAlignment="1">
      <alignment horizontal="left" vertical="center"/>
    </xf>
    <xf numFmtId="0" fontId="1" fillId="3" borderId="38" xfId="0" applyFont="1" applyFill="1" applyBorder="1" applyAlignment="1">
      <alignment horizontal="left" vertical="center"/>
    </xf>
    <xf numFmtId="0" fontId="66" fillId="0" borderId="110" xfId="0" applyFont="1" applyBorder="1" applyAlignment="1">
      <alignment horizontal="left" vertical="center"/>
    </xf>
    <xf numFmtId="0" fontId="66" fillId="0" borderId="38" xfId="0" applyFont="1" applyBorder="1" applyAlignment="1">
      <alignment horizontal="left" vertical="center"/>
    </xf>
    <xf numFmtId="0" fontId="66" fillId="0" borderId="108" xfId="0" applyFont="1" applyBorder="1" applyAlignment="1">
      <alignment horizontal="left" vertical="center"/>
    </xf>
    <xf numFmtId="0" fontId="66" fillId="0" borderId="109" xfId="0" applyFont="1" applyBorder="1" applyAlignment="1">
      <alignment horizontal="left" vertical="center"/>
    </xf>
    <xf numFmtId="0" fontId="1" fillId="0" borderId="110" xfId="0" applyFont="1" applyBorder="1" applyAlignment="1">
      <alignment horizontal="left" vertical="center" wrapText="1"/>
    </xf>
    <xf numFmtId="0" fontId="1" fillId="0" borderId="110" xfId="0" applyFont="1" applyBorder="1" applyAlignment="1">
      <alignment horizontal="left" vertical="center"/>
    </xf>
    <xf numFmtId="0" fontId="1" fillId="0" borderId="38" xfId="0" applyFont="1" applyBorder="1" applyAlignment="1">
      <alignment horizontal="left" vertical="center"/>
    </xf>
    <xf numFmtId="0" fontId="1" fillId="3" borderId="37" xfId="0" applyFont="1" applyFill="1" applyBorder="1" applyAlignment="1">
      <alignment horizontal="left" vertical="center" wrapText="1"/>
    </xf>
    <xf numFmtId="0" fontId="1" fillId="3" borderId="33" xfId="0" applyFont="1" applyFill="1" applyBorder="1" applyAlignment="1">
      <alignment horizontal="left" vertical="center" wrapText="1"/>
    </xf>
    <xf numFmtId="0" fontId="1" fillId="3" borderId="38" xfId="0" applyFont="1" applyFill="1" applyBorder="1" applyAlignment="1">
      <alignment horizontal="left" vertical="center" wrapText="1"/>
    </xf>
    <xf numFmtId="0" fontId="66" fillId="0" borderId="33" xfId="0" applyFont="1" applyBorder="1" applyAlignment="1">
      <alignment horizontal="left" wrapText="1"/>
    </xf>
    <xf numFmtId="0" fontId="1" fillId="0" borderId="37" xfId="0" applyFont="1" applyBorder="1" applyAlignment="1">
      <alignment horizontal="left" vertical="center"/>
    </xf>
    <xf numFmtId="0" fontId="1" fillId="0" borderId="33" xfId="0" applyFont="1" applyBorder="1" applyAlignment="1">
      <alignment horizontal="left" vertical="center"/>
    </xf>
    <xf numFmtId="0" fontId="1" fillId="0" borderId="108" xfId="0" applyFont="1" applyBorder="1" applyAlignment="1">
      <alignment horizontal="left" vertical="center"/>
    </xf>
    <xf numFmtId="0" fontId="1" fillId="0" borderId="79" xfId="0" applyFont="1" applyBorder="1" applyAlignment="1">
      <alignment horizontal="left" vertical="center"/>
    </xf>
    <xf numFmtId="0" fontId="1" fillId="0" borderId="109" xfId="0" applyFont="1" applyBorder="1" applyAlignment="1">
      <alignment horizontal="left" vertical="center"/>
    </xf>
    <xf numFmtId="0" fontId="1" fillId="0" borderId="107" xfId="0" applyFont="1" applyBorder="1" applyAlignment="1">
      <alignment horizontal="left" vertical="center"/>
    </xf>
    <xf numFmtId="0" fontId="1" fillId="0" borderId="106" xfId="0" applyFont="1" applyBorder="1" applyAlignment="1">
      <alignment horizontal="left" vertical="center"/>
    </xf>
    <xf numFmtId="0" fontId="5" fillId="0" borderId="94" xfId="0" applyFont="1" applyBorder="1" applyAlignment="1">
      <alignment vertical="top" wrapText="1"/>
    </xf>
    <xf numFmtId="0" fontId="5" fillId="0" borderId="96" xfId="0" applyFont="1" applyBorder="1" applyAlignment="1">
      <alignment vertical="top" wrapText="1"/>
    </xf>
    <xf numFmtId="0" fontId="5" fillId="0" borderId="97" xfId="0" applyFont="1" applyBorder="1" applyAlignment="1">
      <alignment vertical="top" wrapText="1"/>
    </xf>
    <xf numFmtId="0" fontId="62" fillId="0" borderId="12" xfId="0" applyFont="1" applyBorder="1" applyAlignment="1">
      <alignment horizontal="center" vertical="center" wrapText="1"/>
    </xf>
    <xf numFmtId="0" fontId="62" fillId="0" borderId="19" xfId="0" applyFont="1" applyBorder="1" applyAlignment="1">
      <alignment horizontal="center" vertical="center" wrapText="1"/>
    </xf>
    <xf numFmtId="0" fontId="62" fillId="0" borderId="14" xfId="0" applyFont="1" applyBorder="1" applyAlignment="1">
      <alignment horizontal="center" vertical="center" wrapText="1"/>
    </xf>
    <xf numFmtId="0" fontId="62" fillId="0" borderId="0" xfId="0" applyFont="1" applyAlignment="1">
      <alignment horizontal="center" vertical="center" wrapText="1"/>
    </xf>
    <xf numFmtId="0" fontId="62" fillId="0" borderId="16" xfId="0" applyFont="1" applyBorder="1" applyAlignment="1">
      <alignment horizontal="center" vertical="center" wrapText="1"/>
    </xf>
    <xf numFmtId="0" fontId="62" fillId="0" borderId="18" xfId="0" applyFont="1" applyBorder="1" applyAlignment="1">
      <alignment horizontal="center" vertical="center" wrapText="1"/>
    </xf>
    <xf numFmtId="0" fontId="45" fillId="18" borderId="99" xfId="0" applyFont="1" applyFill="1" applyBorder="1" applyAlignment="1">
      <alignment horizontal="left" vertical="center" wrapText="1" indent="1"/>
    </xf>
    <xf numFmtId="0" fontId="45" fillId="18" borderId="49" xfId="0" applyFont="1" applyFill="1" applyBorder="1" applyAlignment="1">
      <alignment horizontal="left" vertical="center" wrapText="1" indent="1"/>
    </xf>
    <xf numFmtId="0" fontId="45" fillId="18" borderId="50" xfId="0" applyFont="1" applyFill="1" applyBorder="1" applyAlignment="1">
      <alignment horizontal="left" vertical="center" wrapText="1" indent="1"/>
    </xf>
    <xf numFmtId="0" fontId="59" fillId="18" borderId="101" xfId="0" applyFont="1" applyFill="1" applyBorder="1" applyAlignment="1">
      <alignment horizontal="left" vertical="center" wrapText="1" indent="1"/>
    </xf>
    <xf numFmtId="0" fontId="59" fillId="18" borderId="102" xfId="0" applyFont="1" applyFill="1" applyBorder="1" applyAlignment="1">
      <alignment horizontal="left" vertical="center" wrapText="1" indent="1"/>
    </xf>
    <xf numFmtId="0" fontId="59" fillId="18" borderId="103" xfId="0" applyFont="1" applyFill="1" applyBorder="1" applyAlignment="1">
      <alignment horizontal="left" vertical="center" wrapText="1" indent="1"/>
    </xf>
    <xf numFmtId="0" fontId="38" fillId="19" borderId="0" xfId="0" applyFont="1" applyFill="1" applyAlignment="1">
      <alignment horizontal="center" vertical="center" wrapText="1"/>
    </xf>
    <xf numFmtId="0" fontId="45" fillId="17" borderId="12" xfId="0" applyFont="1" applyFill="1" applyBorder="1" applyAlignment="1">
      <alignment horizontal="center" vertical="center" wrapText="1"/>
    </xf>
    <xf numFmtId="0" fontId="45" fillId="17" borderId="19" xfId="0" applyFont="1" applyFill="1" applyBorder="1" applyAlignment="1">
      <alignment horizontal="center" vertical="center" wrapText="1"/>
    </xf>
    <xf numFmtId="0" fontId="45" fillId="17" borderId="13" xfId="0" applyFont="1" applyFill="1" applyBorder="1" applyAlignment="1">
      <alignment horizontal="center" vertical="center" wrapText="1"/>
    </xf>
    <xf numFmtId="0" fontId="58" fillId="17" borderId="35" xfId="0" applyFont="1" applyFill="1" applyBorder="1" applyAlignment="1">
      <alignment horizontal="center" vertical="center" wrapText="1"/>
    </xf>
    <xf numFmtId="0" fontId="58" fillId="17" borderId="104" xfId="0" applyFont="1" applyFill="1" applyBorder="1" applyAlignment="1">
      <alignment horizontal="center" vertical="center" wrapText="1"/>
    </xf>
    <xf numFmtId="0" fontId="59" fillId="0" borderId="35" xfId="0" applyFont="1" applyBorder="1" applyAlignment="1">
      <alignment horizontal="left" vertical="center" wrapText="1"/>
    </xf>
    <xf numFmtId="0" fontId="59" fillId="0" borderId="36" xfId="0" applyFont="1" applyBorder="1" applyAlignment="1">
      <alignment horizontal="left" vertical="center" wrapText="1"/>
    </xf>
    <xf numFmtId="0" fontId="63" fillId="0" borderId="0" xfId="0" applyFont="1" applyAlignment="1">
      <alignment horizontal="center" vertical="center"/>
    </xf>
    <xf numFmtId="0" fontId="45" fillId="20" borderId="12" xfId="0" applyFont="1" applyFill="1" applyBorder="1" applyAlignment="1">
      <alignment horizontal="center" vertical="center" wrapText="1"/>
    </xf>
    <xf numFmtId="0" fontId="45" fillId="20" borderId="19" xfId="0" applyFont="1" applyFill="1" applyBorder="1" applyAlignment="1">
      <alignment horizontal="center" vertical="center" wrapText="1"/>
    </xf>
    <xf numFmtId="0" fontId="45" fillId="20" borderId="13" xfId="0" applyFont="1" applyFill="1" applyBorder="1" applyAlignment="1">
      <alignment horizontal="center" vertical="center" wrapText="1"/>
    </xf>
    <xf numFmtId="0" fontId="70" fillId="0" borderId="4" xfId="0" applyFont="1" applyBorder="1" applyAlignment="1" applyProtection="1">
      <alignment horizontal="center" vertical="center" textRotation="90" wrapText="1"/>
      <protection hidden="1"/>
    </xf>
    <xf numFmtId="0" fontId="70" fillId="0" borderId="5" xfId="0" applyFont="1" applyBorder="1" applyAlignment="1" applyProtection="1">
      <alignment horizontal="center" vertical="center" textRotation="90" wrapText="1"/>
      <protection hidden="1"/>
    </xf>
    <xf numFmtId="9" fontId="66" fillId="0" borderId="4" xfId="0" applyNumberFormat="1" applyFont="1" applyBorder="1" applyAlignment="1" applyProtection="1">
      <alignment horizontal="center" vertical="center"/>
      <protection hidden="1"/>
    </xf>
    <xf numFmtId="9" fontId="66" fillId="0" borderId="5" xfId="0" applyNumberFormat="1" applyFont="1" applyBorder="1" applyAlignment="1" applyProtection="1">
      <alignment horizontal="center" vertical="center"/>
      <protection hidden="1"/>
    </xf>
    <xf numFmtId="0" fontId="66" fillId="0" borderId="4" xfId="0" applyFont="1" applyBorder="1" applyAlignment="1" applyProtection="1">
      <alignment horizontal="center" vertical="center" textRotation="90"/>
      <protection locked="0"/>
    </xf>
    <xf numFmtId="0" fontId="66" fillId="0" borderId="5" xfId="0" applyFont="1" applyBorder="1" applyAlignment="1" applyProtection="1">
      <alignment horizontal="center" vertical="center" textRotation="90"/>
      <protection locked="0"/>
    </xf>
    <xf numFmtId="0" fontId="70" fillId="0" borderId="4" xfId="0" applyFont="1" applyBorder="1" applyAlignment="1" applyProtection="1">
      <alignment horizontal="center" vertical="center" textRotation="90"/>
      <protection hidden="1"/>
    </xf>
    <xf numFmtId="0" fontId="70" fillId="0" borderId="5" xfId="0" applyFont="1" applyBorder="1" applyAlignment="1" applyProtection="1">
      <alignment horizontal="center" vertical="center" textRotation="90"/>
      <protection hidden="1"/>
    </xf>
    <xf numFmtId="0" fontId="66" fillId="0" borderId="4" xfId="0" applyFont="1" applyBorder="1" applyAlignment="1">
      <alignment horizontal="center" vertical="top"/>
    </xf>
    <xf numFmtId="0" fontId="66" fillId="0" borderId="5" xfId="0" applyFont="1" applyBorder="1" applyAlignment="1">
      <alignment horizontal="center" vertical="top"/>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66" fillId="0" borderId="4" xfId="0" applyFont="1" applyBorder="1" applyAlignment="1" applyProtection="1">
      <alignment horizontal="center" vertical="center"/>
      <protection hidden="1"/>
    </xf>
    <xf numFmtId="0" fontId="66" fillId="0" borderId="5" xfId="0" applyFont="1" applyBorder="1" applyAlignment="1" applyProtection="1">
      <alignment horizontal="center" vertical="center"/>
      <protection hidden="1"/>
    </xf>
    <xf numFmtId="0" fontId="66" fillId="0" borderId="4" xfId="0" applyFont="1" applyBorder="1" applyAlignment="1" applyProtection="1">
      <alignment horizontal="center" vertical="center" wrapText="1"/>
      <protection locked="0"/>
    </xf>
    <xf numFmtId="0" fontId="66" fillId="0" borderId="5" xfId="0" applyFont="1" applyBorder="1" applyAlignment="1" applyProtection="1">
      <alignment horizontal="center" vertical="center" wrapText="1"/>
      <protection locked="0"/>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66" fillId="0" borderId="4" xfId="0" applyFont="1" applyBorder="1" applyAlignment="1" applyProtection="1">
      <alignment horizontal="center" vertical="top" wrapText="1"/>
      <protection locked="0"/>
    </xf>
    <xf numFmtId="0" fontId="66" fillId="0" borderId="8" xfId="0" applyFont="1" applyBorder="1" applyAlignment="1" applyProtection="1">
      <alignment horizontal="center" vertical="top" wrapText="1"/>
      <protection locked="0"/>
    </xf>
    <xf numFmtId="0" fontId="66" fillId="0" borderId="5" xfId="0" applyFont="1" applyBorder="1" applyAlignment="1" applyProtection="1">
      <alignment horizontal="center" vertical="top" wrapText="1"/>
      <protection locked="0"/>
    </xf>
    <xf numFmtId="9" fontId="66" fillId="0" borderId="4" xfId="0" applyNumberFormat="1" applyFont="1" applyBorder="1" applyAlignment="1" applyProtection="1">
      <alignment horizontal="center" vertical="center" wrapText="1"/>
      <protection hidden="1"/>
    </xf>
    <xf numFmtId="9" fontId="66" fillId="0" borderId="8" xfId="0" applyNumberFormat="1" applyFont="1" applyBorder="1" applyAlignment="1" applyProtection="1">
      <alignment horizontal="center" vertical="center" wrapText="1"/>
      <protection hidden="1"/>
    </xf>
    <xf numFmtId="9" fontId="66" fillId="0" borderId="5" xfId="0" applyNumberFormat="1" applyFont="1" applyBorder="1" applyAlignment="1" applyProtection="1">
      <alignment horizontal="center" vertical="center" wrapText="1"/>
      <protection hidden="1"/>
    </xf>
    <xf numFmtId="0" fontId="70" fillId="0" borderId="4" xfId="0" applyFont="1" applyBorder="1" applyAlignment="1" applyProtection="1">
      <alignment horizontal="center" vertical="center"/>
      <protection hidden="1"/>
    </xf>
    <xf numFmtId="0" fontId="70" fillId="0" borderId="8" xfId="0" applyFont="1" applyBorder="1" applyAlignment="1" applyProtection="1">
      <alignment horizontal="center" vertical="center"/>
      <protection hidden="1"/>
    </xf>
    <xf numFmtId="0" fontId="70" fillId="0" borderId="5" xfId="0" applyFont="1" applyBorder="1" applyAlignment="1" applyProtection="1">
      <alignment horizontal="center" vertical="center"/>
      <protection hidden="1"/>
    </xf>
    <xf numFmtId="9" fontId="66" fillId="0" borderId="4" xfId="0" applyNumberFormat="1" applyFont="1" applyBorder="1" applyAlignment="1" applyProtection="1">
      <alignment horizontal="center" vertical="top" wrapText="1"/>
      <protection hidden="1"/>
    </xf>
    <xf numFmtId="9" fontId="66" fillId="0" borderId="8" xfId="0" applyNumberFormat="1" applyFont="1" applyBorder="1" applyAlignment="1" applyProtection="1">
      <alignment horizontal="center" vertical="top" wrapText="1"/>
      <protection hidden="1"/>
    </xf>
    <xf numFmtId="9" fontId="66" fillId="0" borderId="5" xfId="0" applyNumberFormat="1" applyFont="1" applyBorder="1" applyAlignment="1" applyProtection="1">
      <alignment horizontal="center" vertical="top" wrapText="1"/>
      <protection hidden="1"/>
    </xf>
    <xf numFmtId="0" fontId="70" fillId="0" borderId="4" xfId="0" applyFont="1" applyBorder="1" applyAlignment="1" applyProtection="1">
      <alignment horizontal="center" vertical="top"/>
      <protection hidden="1"/>
    </xf>
    <xf numFmtId="0" fontId="70" fillId="0" borderId="8" xfId="0" applyFont="1" applyBorder="1" applyAlignment="1" applyProtection="1">
      <alignment horizontal="center" vertical="top"/>
      <protection hidden="1"/>
    </xf>
    <xf numFmtId="0" fontId="70" fillId="0" borderId="5" xfId="0" applyFont="1" applyBorder="1" applyAlignment="1" applyProtection="1">
      <alignment horizontal="center" vertical="top"/>
      <protection hidden="1"/>
    </xf>
    <xf numFmtId="9" fontId="66" fillId="0" borderId="4" xfId="0" applyNumberFormat="1" applyFont="1" applyBorder="1" applyAlignment="1" applyProtection="1">
      <alignment horizontal="center" vertical="top" wrapText="1"/>
      <protection locked="0"/>
    </xf>
    <xf numFmtId="9" fontId="66" fillId="0" borderId="8" xfId="0" applyNumberFormat="1" applyFont="1" applyBorder="1" applyAlignment="1" applyProtection="1">
      <alignment horizontal="center" vertical="top" wrapText="1"/>
      <protection locked="0"/>
    </xf>
    <xf numFmtId="9" fontId="66" fillId="0" borderId="5" xfId="0" applyNumberFormat="1" applyFont="1" applyBorder="1" applyAlignment="1" applyProtection="1">
      <alignment horizontal="center" vertical="top" wrapText="1"/>
      <protection locked="0"/>
    </xf>
    <xf numFmtId="0" fontId="70" fillId="0" borderId="4" xfId="0" applyFont="1" applyBorder="1" applyAlignment="1" applyProtection="1">
      <alignment horizontal="center" vertical="top" wrapText="1"/>
      <protection hidden="1"/>
    </xf>
    <xf numFmtId="0" fontId="70" fillId="0" borderId="8" xfId="0" applyFont="1" applyBorder="1" applyAlignment="1" applyProtection="1">
      <alignment horizontal="center" vertical="top" wrapText="1"/>
      <protection hidden="1"/>
    </xf>
    <xf numFmtId="0" fontId="70" fillId="0" borderId="5" xfId="0" applyFont="1" applyBorder="1" applyAlignment="1" applyProtection="1">
      <alignment horizontal="center" vertical="top" wrapText="1"/>
      <protection hidden="1"/>
    </xf>
    <xf numFmtId="0" fontId="68" fillId="2" borderId="6" xfId="0" applyFont="1" applyFill="1" applyBorder="1" applyAlignment="1">
      <alignment horizontal="left" vertical="center"/>
    </xf>
    <xf numFmtId="0" fontId="68" fillId="2" borderId="7" xfId="0" applyFont="1" applyFill="1" applyBorder="1" applyAlignment="1">
      <alignment horizontal="left" vertical="center"/>
    </xf>
    <xf numFmtId="0" fontId="54" fillId="2" borderId="6" xfId="0" applyFont="1" applyFill="1" applyBorder="1" applyAlignment="1">
      <alignment horizontal="left" vertical="center"/>
    </xf>
    <xf numFmtId="0" fontId="69" fillId="2" borderId="7" xfId="0" applyFont="1" applyFill="1" applyBorder="1" applyAlignment="1">
      <alignment horizontal="left" vertical="center"/>
    </xf>
    <xf numFmtId="0" fontId="54" fillId="2" borderId="7" xfId="0" applyFont="1" applyFill="1" applyBorder="1" applyAlignment="1">
      <alignment horizontal="left" vertical="center"/>
    </xf>
    <xf numFmtId="0" fontId="67" fillId="2" borderId="28" xfId="0" applyFont="1" applyFill="1" applyBorder="1" applyAlignment="1">
      <alignment horizontal="center" vertical="center" wrapText="1"/>
    </xf>
    <xf numFmtId="0" fontId="67" fillId="2" borderId="29" xfId="0" applyFont="1" applyFill="1" applyBorder="1" applyAlignment="1">
      <alignment horizontal="center" vertical="center" wrapText="1"/>
    </xf>
    <xf numFmtId="0" fontId="67" fillId="2" borderId="30" xfId="0" applyFont="1" applyFill="1" applyBorder="1" applyAlignment="1">
      <alignment horizontal="center" vertical="center" wrapText="1"/>
    </xf>
    <xf numFmtId="0" fontId="67" fillId="2" borderId="9" xfId="0" applyFont="1" applyFill="1" applyBorder="1" applyAlignment="1">
      <alignment horizontal="center" vertical="center" wrapText="1"/>
    </xf>
    <xf numFmtId="0" fontId="67" fillId="2" borderId="0" xfId="0" applyFont="1" applyFill="1" applyAlignment="1">
      <alignment horizontal="center" vertical="center" wrapText="1"/>
    </xf>
    <xf numFmtId="0" fontId="67" fillId="2" borderId="113" xfId="0" applyFont="1" applyFill="1" applyBorder="1" applyAlignment="1">
      <alignment horizontal="center" vertical="center" wrapText="1"/>
    </xf>
    <xf numFmtId="0" fontId="67" fillId="2" borderId="3" xfId="0" applyFont="1" applyFill="1" applyBorder="1" applyAlignment="1">
      <alignment horizontal="center" vertical="center" wrapText="1"/>
    </xf>
    <xf numFmtId="0" fontId="67" fillId="2" borderId="31" xfId="0" applyFont="1" applyFill="1" applyBorder="1" applyAlignment="1">
      <alignment horizontal="center" vertical="center" wrapText="1"/>
    </xf>
    <xf numFmtId="0" fontId="67" fillId="2" borderId="32" xfId="0" applyFont="1" applyFill="1" applyBorder="1" applyAlignment="1">
      <alignment horizontal="center" vertical="center" wrapText="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3" borderId="0" xfId="0" applyFont="1" applyFill="1" applyAlignment="1">
      <alignment horizontal="left"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9" fontId="66" fillId="0" borderId="4" xfId="0" applyNumberFormat="1" applyFont="1" applyBorder="1" applyAlignment="1" applyProtection="1">
      <alignment horizontal="center" vertical="center" wrapText="1"/>
      <protection locked="0"/>
    </xf>
    <xf numFmtId="9" fontId="66" fillId="0" borderId="8" xfId="0" applyNumberFormat="1" applyFont="1" applyBorder="1" applyAlignment="1" applyProtection="1">
      <alignment horizontal="center" vertical="center" wrapText="1"/>
      <protection locked="0"/>
    </xf>
    <xf numFmtId="9" fontId="66" fillId="0" borderId="5" xfId="0" applyNumberFormat="1" applyFont="1" applyBorder="1" applyAlignment="1" applyProtection="1">
      <alignment horizontal="center" vertical="center" wrapText="1"/>
      <protection locked="0"/>
    </xf>
    <xf numFmtId="0" fontId="70" fillId="0" borderId="4" xfId="0" applyFont="1" applyBorder="1" applyAlignment="1" applyProtection="1">
      <alignment horizontal="center" vertical="center" wrapText="1"/>
      <protection hidden="1"/>
    </xf>
    <xf numFmtId="0" fontId="70" fillId="0" borderId="8" xfId="0" applyFont="1" applyBorder="1" applyAlignment="1" applyProtection="1">
      <alignment horizontal="center" vertical="center" wrapText="1"/>
      <protection hidden="1"/>
    </xf>
    <xf numFmtId="0" fontId="70" fillId="0" borderId="5" xfId="0" applyFont="1" applyBorder="1" applyAlignment="1" applyProtection="1">
      <alignment horizontal="center" vertical="center" wrapText="1"/>
      <protection hidden="1"/>
    </xf>
    <xf numFmtId="0" fontId="25" fillId="3" borderId="28" xfId="0" applyFont="1" applyFill="1" applyBorder="1" applyAlignment="1">
      <alignment horizontal="center" vertical="center"/>
    </xf>
    <xf numFmtId="0" fontId="25" fillId="3" borderId="29" xfId="0" applyFont="1" applyFill="1" applyBorder="1" applyAlignment="1">
      <alignment horizontal="center" vertical="center"/>
    </xf>
    <xf numFmtId="0" fontId="25" fillId="3" borderId="30" xfId="0" applyFont="1" applyFill="1" applyBorder="1" applyAlignment="1">
      <alignment horizontal="center" vertical="center"/>
    </xf>
    <xf numFmtId="0" fontId="25" fillId="3" borderId="9" xfId="0" applyFont="1" applyFill="1" applyBorder="1" applyAlignment="1">
      <alignment horizontal="center" vertical="center"/>
    </xf>
    <xf numFmtId="0" fontId="25" fillId="3" borderId="0" xfId="0" applyFont="1" applyFill="1" applyAlignment="1">
      <alignment horizontal="center" vertical="center"/>
    </xf>
    <xf numFmtId="0" fontId="25" fillId="3" borderId="113"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31" xfId="0" applyFont="1" applyFill="1" applyBorder="1" applyAlignment="1">
      <alignment horizontal="center" vertical="center"/>
    </xf>
    <xf numFmtId="0" fontId="25" fillId="3" borderId="32" xfId="0" applyFont="1" applyFill="1" applyBorder="1" applyAlignment="1">
      <alignment horizontal="center" vertical="center"/>
    </xf>
    <xf numFmtId="0" fontId="27" fillId="3" borderId="6" xfId="0" applyFont="1" applyFill="1" applyBorder="1" applyAlignment="1" applyProtection="1">
      <alignment horizontal="left" vertical="center"/>
      <protection locked="0"/>
    </xf>
    <xf numFmtId="0" fontId="27" fillId="3" borderId="10" xfId="0" applyFont="1" applyFill="1" applyBorder="1" applyAlignment="1" applyProtection="1">
      <alignment horizontal="left" vertical="center"/>
      <protection locked="0"/>
    </xf>
    <xf numFmtId="0" fontId="27" fillId="3" borderId="7" xfId="0" applyFont="1" applyFill="1" applyBorder="1" applyAlignment="1" applyProtection="1">
      <alignment horizontal="left" vertical="center"/>
      <protection locked="0"/>
    </xf>
    <xf numFmtId="0" fontId="66" fillId="0" borderId="4" xfId="0" applyFont="1" applyBorder="1" applyAlignment="1" applyProtection="1">
      <alignment horizontal="center" vertical="top"/>
      <protection locked="0"/>
    </xf>
    <xf numFmtId="0" fontId="66" fillId="0" borderId="8" xfId="0" applyFont="1" applyBorder="1" applyAlignment="1" applyProtection="1">
      <alignment horizontal="center" vertical="top"/>
      <protection locked="0"/>
    </xf>
    <xf numFmtId="0" fontId="66" fillId="0" borderId="5" xfId="0" applyFont="1" applyBorder="1" applyAlignment="1" applyProtection="1">
      <alignment horizontal="center" vertical="top"/>
      <protection locked="0"/>
    </xf>
    <xf numFmtId="0" fontId="66" fillId="0" borderId="4" xfId="0" applyFont="1" applyBorder="1" applyAlignment="1">
      <alignment horizontal="center" vertical="center"/>
    </xf>
    <xf numFmtId="0" fontId="66" fillId="0" borderId="8" xfId="0" applyFont="1" applyBorder="1" applyAlignment="1">
      <alignment horizontal="center" vertical="center"/>
    </xf>
    <xf numFmtId="0" fontId="66" fillId="0" borderId="5" xfId="0" applyFont="1" applyBorder="1" applyAlignment="1">
      <alignment horizontal="center" vertical="center"/>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66" fillId="0" borderId="4" xfId="0" applyFont="1" applyBorder="1" applyAlignment="1" applyProtection="1">
      <alignment horizontal="center" vertical="center"/>
      <protection locked="0"/>
    </xf>
    <xf numFmtId="0" fontId="66" fillId="0" borderId="8" xfId="0" applyFont="1" applyBorder="1" applyAlignment="1" applyProtection="1">
      <alignment horizontal="center" vertical="center"/>
      <protection locked="0"/>
    </xf>
    <xf numFmtId="0" fontId="66" fillId="0" borderId="5" xfId="0" applyFont="1" applyBorder="1" applyAlignment="1" applyProtection="1">
      <alignment horizontal="center" vertical="center"/>
      <protection locked="0"/>
    </xf>
    <xf numFmtId="0" fontId="66" fillId="0" borderId="8" xfId="0" applyFont="1" applyBorder="1" applyAlignment="1" applyProtection="1">
      <alignment horizontal="center" vertical="center" wrapText="1"/>
      <protection locked="0"/>
    </xf>
    <xf numFmtId="0" fontId="4" fillId="2" borderId="2"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wrapText="1"/>
    </xf>
    <xf numFmtId="0" fontId="44" fillId="0" borderId="0" xfId="0" applyFont="1" applyAlignment="1">
      <alignment horizontal="center" vertical="center"/>
    </xf>
    <xf numFmtId="0" fontId="44" fillId="0" borderId="14"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44" fillId="0" borderId="19" xfId="0" applyFont="1" applyBorder="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41" fillId="14" borderId="35" xfId="0" applyFont="1" applyFill="1" applyBorder="1" applyAlignment="1">
      <alignment horizontal="center" vertical="center" wrapText="1" readingOrder="1"/>
    </xf>
    <xf numFmtId="0" fontId="41" fillId="14" borderId="36" xfId="0" applyFont="1" applyFill="1" applyBorder="1" applyAlignment="1">
      <alignment horizontal="center" vertical="center" wrapText="1" readingOrder="1"/>
    </xf>
    <xf numFmtId="0" fontId="41" fillId="14" borderId="47"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4" borderId="44" xfId="0" applyFont="1" applyFill="1" applyBorder="1" applyAlignment="1">
      <alignment horizontal="center" vertical="center" wrapText="1" readingOrder="1"/>
    </xf>
    <xf numFmtId="0" fontId="38" fillId="14"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66" fillId="0" borderId="4" xfId="0" applyFont="1" applyBorder="1" applyAlignment="1" applyProtection="1">
      <alignment horizontal="justify" vertical="center" wrapText="1"/>
      <protection locked="0"/>
    </xf>
    <xf numFmtId="0" fontId="66" fillId="0" borderId="5" xfId="0" applyFont="1" applyBorder="1" applyAlignment="1" applyProtection="1">
      <alignment horizontal="justify" vertical="center" wrapText="1"/>
      <protection locked="0"/>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04">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00B050"/>
        </patternFill>
      </fill>
    </dxf>
    <dxf>
      <fill>
        <patternFill>
          <bgColor rgb="FFFFC000"/>
        </patternFill>
      </fill>
    </dxf>
    <dxf>
      <fill>
        <patternFill>
          <bgColor rgb="FFFFFF66"/>
        </patternFill>
      </fill>
    </dxf>
    <dxf>
      <font>
        <color auto="1"/>
      </font>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rgb="FFC00000"/>
        </patternFill>
      </fill>
    </dxf>
    <dxf>
      <fill>
        <patternFill>
          <bgColor rgb="FFFFFF00"/>
        </patternFill>
      </fill>
    </dxf>
    <dxf>
      <fill>
        <patternFill>
          <bgColor theme="9" tint="-0.24994659260841701"/>
        </patternFill>
      </fill>
    </dxf>
    <dxf>
      <fill>
        <patternFill>
          <bgColor rgb="FF92D050"/>
        </patternFill>
      </fill>
    </dxf>
    <dxf>
      <fill>
        <patternFill>
          <bgColor rgb="FFC000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ont>
        <color rgb="FF9C0006"/>
      </font>
      <fill>
        <patternFill>
          <bgColor rgb="FFFFC7CE"/>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ill>
        <patternFill>
          <bgColor rgb="FF00B050"/>
        </patternFill>
      </fill>
    </dxf>
    <dxf>
      <fill>
        <patternFill>
          <bgColor rgb="FFFFFF66"/>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139560</xdr:colOff>
      <xdr:row>1</xdr:row>
      <xdr:rowOff>104671</xdr:rowOff>
    </xdr:from>
    <xdr:to>
      <xdr:col>1</xdr:col>
      <xdr:colOff>964259</xdr:colOff>
      <xdr:row>4</xdr:row>
      <xdr:rowOff>69781</xdr:rowOff>
    </xdr:to>
    <xdr:pic>
      <xdr:nvPicPr>
        <xdr:cNvPr id="2" name="Imagen 2" descr="escudo">
          <a:extLst>
            <a:ext uri="{FF2B5EF4-FFF2-40B4-BE49-F238E27FC236}">
              <a16:creationId xmlns:a16="http://schemas.microsoft.com/office/drawing/2014/main" id="{682D0558-9D58-4032-A33D-2C1596A809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385" y="314221"/>
          <a:ext cx="824699" cy="650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814918</xdr:colOff>
      <xdr:row>0</xdr:row>
      <xdr:rowOff>63501</xdr:rowOff>
    </xdr:from>
    <xdr:to>
      <xdr:col>2</xdr:col>
      <xdr:colOff>650877</xdr:colOff>
      <xdr:row>3</xdr:row>
      <xdr:rowOff>146051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079501" y="63501"/>
          <a:ext cx="777876" cy="65405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6"/>
  <sheetViews>
    <sheetView topLeftCell="A34" zoomScale="120" zoomScaleNormal="120" workbookViewId="0">
      <selection activeCell="E46" sqref="E46:F46"/>
    </sheetView>
  </sheetViews>
  <sheetFormatPr baseColWidth="10" defaultColWidth="11.42578125" defaultRowHeight="15" x14ac:dyDescent="0.25"/>
  <cols>
    <col min="1" max="1" width="2.7109375" style="83" customWidth="1" collapsed="1"/>
    <col min="2" max="3" width="24.7109375" style="83" customWidth="1" collapsed="1"/>
    <col min="4" max="4" width="16" style="83" customWidth="1" collapsed="1"/>
    <col min="5" max="5" width="24.7109375" style="83" customWidth="1" collapsed="1"/>
    <col min="6" max="6" width="27.7109375" style="83" customWidth="1" collapsed="1"/>
    <col min="7" max="8" width="24.7109375" style="83" customWidth="1" collapsed="1"/>
    <col min="9" max="16384" width="11.42578125" style="83" collapsed="1"/>
  </cols>
  <sheetData>
    <row r="1" spans="1:8" ht="15.75" thickBot="1" x14ac:dyDescent="0.3"/>
    <row r="2" spans="1:8" ht="18" x14ac:dyDescent="0.25">
      <c r="B2" s="240" t="s">
        <v>0</v>
      </c>
      <c r="C2" s="241"/>
      <c r="D2" s="241"/>
      <c r="E2" s="241"/>
      <c r="F2" s="241"/>
      <c r="G2" s="241"/>
      <c r="H2" s="242"/>
    </row>
    <row r="3" spans="1:8" x14ac:dyDescent="0.25">
      <c r="B3" s="118"/>
      <c r="C3" s="119"/>
      <c r="D3" s="119"/>
      <c r="E3" s="119"/>
      <c r="F3" s="119"/>
      <c r="G3" s="119"/>
      <c r="H3" s="120"/>
    </row>
    <row r="4" spans="1:8" ht="63" customHeight="1" x14ac:dyDescent="0.25">
      <c r="B4" s="243" t="s">
        <v>1</v>
      </c>
      <c r="C4" s="244"/>
      <c r="D4" s="244"/>
      <c r="E4" s="244"/>
      <c r="F4" s="244"/>
      <c r="G4" s="244"/>
      <c r="H4" s="245"/>
    </row>
    <row r="5" spans="1:8" ht="63" customHeight="1" x14ac:dyDescent="0.25">
      <c r="B5" s="246"/>
      <c r="C5" s="247"/>
      <c r="D5" s="247"/>
      <c r="E5" s="247"/>
      <c r="F5" s="247"/>
      <c r="G5" s="247"/>
      <c r="H5" s="248"/>
    </row>
    <row r="6" spans="1:8" ht="16.5" x14ac:dyDescent="0.25">
      <c r="A6" s="121"/>
      <c r="B6" s="249" t="s">
        <v>2</v>
      </c>
      <c r="C6" s="250"/>
      <c r="D6" s="250"/>
      <c r="E6" s="250"/>
      <c r="F6" s="250"/>
      <c r="G6" s="250"/>
      <c r="H6" s="251"/>
    </row>
    <row r="7" spans="1:8" ht="95.25" customHeight="1" x14ac:dyDescent="0.25">
      <c r="A7" s="121"/>
      <c r="B7" s="252" t="s">
        <v>3</v>
      </c>
      <c r="C7" s="252"/>
      <c r="D7" s="252"/>
      <c r="E7" s="252"/>
      <c r="F7" s="252"/>
      <c r="G7" s="252"/>
      <c r="H7" s="253"/>
    </row>
    <row r="8" spans="1:8" ht="16.5" x14ac:dyDescent="0.25">
      <c r="A8" s="121"/>
      <c r="B8" s="122"/>
      <c r="C8" s="123"/>
      <c r="D8" s="123"/>
      <c r="E8" s="123"/>
      <c r="F8" s="123"/>
      <c r="G8" s="123"/>
      <c r="H8" s="124"/>
    </row>
    <row r="9" spans="1:8" ht="16.5" customHeight="1" x14ac:dyDescent="0.25">
      <c r="A9" s="121"/>
      <c r="B9" s="254" t="s">
        <v>4</v>
      </c>
      <c r="C9" s="254"/>
      <c r="D9" s="254"/>
      <c r="E9" s="254"/>
      <c r="F9" s="254"/>
      <c r="G9" s="254"/>
      <c r="H9" s="255"/>
    </row>
    <row r="10" spans="1:8" ht="16.5" customHeight="1" x14ac:dyDescent="0.25">
      <c r="A10" s="121"/>
      <c r="B10" s="254"/>
      <c r="C10" s="254"/>
      <c r="D10" s="254"/>
      <c r="E10" s="254"/>
      <c r="F10" s="254"/>
      <c r="G10" s="254"/>
      <c r="H10" s="255"/>
    </row>
    <row r="11" spans="1:8" ht="11.65" customHeight="1" x14ac:dyDescent="0.25">
      <c r="A11" s="121"/>
      <c r="B11" s="254"/>
      <c r="C11" s="254"/>
      <c r="D11" s="254"/>
      <c r="E11" s="254"/>
      <c r="F11" s="254"/>
      <c r="G11" s="254"/>
      <c r="H11" s="255"/>
    </row>
    <row r="12" spans="1:8" ht="11.65" customHeight="1" thickBot="1" x14ac:dyDescent="0.3">
      <c r="A12" s="121"/>
      <c r="B12" s="125"/>
      <c r="C12" s="125"/>
      <c r="D12" s="125"/>
      <c r="E12" s="125"/>
      <c r="F12" s="125"/>
      <c r="G12" s="125"/>
      <c r="H12" s="126"/>
    </row>
    <row r="13" spans="1:8" ht="15.4" customHeight="1" thickTop="1" x14ac:dyDescent="0.25">
      <c r="A13" s="121"/>
      <c r="B13" s="125"/>
      <c r="C13" s="239" t="s">
        <v>5</v>
      </c>
      <c r="D13" s="232"/>
      <c r="E13" s="233" t="s">
        <v>6</v>
      </c>
      <c r="F13" s="234"/>
      <c r="G13" s="125"/>
      <c r="H13" s="126"/>
    </row>
    <row r="14" spans="1:8" ht="11.65" customHeight="1" x14ac:dyDescent="0.25">
      <c r="A14" s="121"/>
      <c r="B14" s="125"/>
      <c r="C14" s="220" t="s">
        <v>7</v>
      </c>
      <c r="D14" s="221"/>
      <c r="E14" s="222" t="s">
        <v>8</v>
      </c>
      <c r="F14" s="217"/>
      <c r="G14" s="125"/>
      <c r="H14" s="126"/>
    </row>
    <row r="15" spans="1:8" ht="11.65" customHeight="1" x14ac:dyDescent="0.25">
      <c r="A15" s="121"/>
      <c r="B15" s="125"/>
      <c r="C15" s="220" t="s">
        <v>9</v>
      </c>
      <c r="D15" s="221"/>
      <c r="E15" s="222" t="s">
        <v>10</v>
      </c>
      <c r="F15" s="217"/>
      <c r="G15" s="125"/>
      <c r="H15" s="126"/>
    </row>
    <row r="16" spans="1:8" ht="11.65" customHeight="1" x14ac:dyDescent="0.25">
      <c r="A16" s="121"/>
      <c r="B16" s="125"/>
      <c r="C16" s="220" t="s">
        <v>11</v>
      </c>
      <c r="D16" s="221"/>
      <c r="E16" s="222" t="s">
        <v>12</v>
      </c>
      <c r="F16" s="217"/>
      <c r="G16" s="125"/>
      <c r="H16" s="126"/>
    </row>
    <row r="17" spans="1:8" ht="13.5" customHeight="1" x14ac:dyDescent="0.25">
      <c r="A17" s="121"/>
      <c r="B17" s="125"/>
      <c r="C17" s="220" t="s">
        <v>13</v>
      </c>
      <c r="D17" s="221"/>
      <c r="E17" s="222" t="s">
        <v>14</v>
      </c>
      <c r="F17" s="217"/>
      <c r="G17" s="125"/>
      <c r="H17" s="127"/>
    </row>
    <row r="18" spans="1:8" ht="12.4" customHeight="1" x14ac:dyDescent="0.25">
      <c r="A18" s="121"/>
      <c r="B18" s="125"/>
      <c r="C18" s="220" t="s">
        <v>15</v>
      </c>
      <c r="D18" s="221"/>
      <c r="E18" s="223" t="s">
        <v>16</v>
      </c>
      <c r="F18" s="217"/>
      <c r="G18" s="125"/>
      <c r="H18" s="126"/>
    </row>
    <row r="19" spans="1:8" ht="24" customHeight="1" thickBot="1" x14ac:dyDescent="0.3">
      <c r="A19" s="121"/>
      <c r="B19" s="125"/>
      <c r="C19" s="224" t="s">
        <v>17</v>
      </c>
      <c r="D19" s="225"/>
      <c r="E19" s="226" t="s">
        <v>18</v>
      </c>
      <c r="F19" s="227"/>
      <c r="G19" s="125"/>
      <c r="H19" s="126"/>
    </row>
    <row r="20" spans="1:8" ht="11.65" customHeight="1" thickTop="1" x14ac:dyDescent="0.25">
      <c r="A20" s="121"/>
      <c r="B20" s="125"/>
      <c r="C20" s="128"/>
      <c r="D20" s="128"/>
      <c r="E20" s="128"/>
      <c r="F20" s="128"/>
      <c r="G20" s="125"/>
      <c r="H20" s="126"/>
    </row>
    <row r="21" spans="1:8" ht="27.4" customHeight="1" thickBot="1" x14ac:dyDescent="0.3">
      <c r="A21" s="121"/>
      <c r="B21" s="228" t="s">
        <v>19</v>
      </c>
      <c r="C21" s="229"/>
      <c r="D21" s="229"/>
      <c r="E21" s="229"/>
      <c r="F21" s="229"/>
      <c r="G21" s="229"/>
      <c r="H21" s="230"/>
    </row>
    <row r="22" spans="1:8" ht="15.75" thickTop="1" x14ac:dyDescent="0.25">
      <c r="A22" s="121"/>
      <c r="B22" s="129"/>
      <c r="C22" s="231" t="s">
        <v>5</v>
      </c>
      <c r="D22" s="232"/>
      <c r="E22" s="233" t="s">
        <v>6</v>
      </c>
      <c r="F22" s="234"/>
      <c r="G22" s="128"/>
      <c r="H22" s="130"/>
    </row>
    <row r="23" spans="1:8" ht="13.5" customHeight="1" x14ac:dyDescent="0.25">
      <c r="A23" s="121"/>
      <c r="B23" s="131"/>
      <c r="C23" s="235" t="s">
        <v>7</v>
      </c>
      <c r="D23" s="236"/>
      <c r="E23" s="237" t="s">
        <v>8</v>
      </c>
      <c r="F23" s="238"/>
      <c r="G23" s="132"/>
      <c r="H23" s="133"/>
    </row>
    <row r="24" spans="1:8" ht="13.5" customHeight="1" x14ac:dyDescent="0.25">
      <c r="A24" s="121"/>
      <c r="B24" s="131"/>
      <c r="C24" s="214" t="s">
        <v>20</v>
      </c>
      <c r="D24" s="215"/>
      <c r="E24" s="216" t="s">
        <v>14</v>
      </c>
      <c r="F24" s="217"/>
      <c r="G24" s="132"/>
      <c r="H24" s="133"/>
    </row>
    <row r="25" spans="1:8" ht="13.5" customHeight="1" x14ac:dyDescent="0.25">
      <c r="A25" s="121"/>
      <c r="B25" s="131"/>
      <c r="C25" s="214" t="s">
        <v>9</v>
      </c>
      <c r="D25" s="215"/>
      <c r="E25" s="216" t="s">
        <v>10</v>
      </c>
      <c r="F25" s="217"/>
      <c r="G25" s="132"/>
      <c r="H25" s="133"/>
    </row>
    <row r="26" spans="1:8" ht="22.9" customHeight="1" x14ac:dyDescent="0.25">
      <c r="A26" s="121"/>
      <c r="B26" s="131"/>
      <c r="C26" s="214" t="s">
        <v>21</v>
      </c>
      <c r="D26" s="215"/>
      <c r="E26" s="218" t="s">
        <v>22</v>
      </c>
      <c r="F26" s="219"/>
      <c r="G26" s="132"/>
      <c r="H26" s="133"/>
    </row>
    <row r="27" spans="1:8" ht="69.75" customHeight="1" x14ac:dyDescent="0.25">
      <c r="A27" s="121"/>
      <c r="B27" s="131"/>
      <c r="C27" s="205" t="s">
        <v>23</v>
      </c>
      <c r="D27" s="213"/>
      <c r="E27" s="206" t="s">
        <v>24</v>
      </c>
      <c r="F27" s="207"/>
      <c r="G27" s="132"/>
      <c r="H27" s="134"/>
    </row>
    <row r="28" spans="1:8" ht="34.5" customHeight="1" x14ac:dyDescent="0.25">
      <c r="B28" s="135"/>
      <c r="C28" s="212" t="s">
        <v>25</v>
      </c>
      <c r="D28" s="213"/>
      <c r="E28" s="206" t="s">
        <v>26</v>
      </c>
      <c r="F28" s="207"/>
      <c r="G28" s="132"/>
      <c r="H28" s="134"/>
    </row>
    <row r="29" spans="1:8" ht="27.75" customHeight="1" x14ac:dyDescent="0.25">
      <c r="B29" s="135"/>
      <c r="C29" s="212" t="s">
        <v>27</v>
      </c>
      <c r="D29" s="213"/>
      <c r="E29" s="206" t="s">
        <v>28</v>
      </c>
      <c r="F29" s="207"/>
      <c r="G29" s="132"/>
      <c r="H29" s="134"/>
    </row>
    <row r="30" spans="1:8" ht="28.5" customHeight="1" x14ac:dyDescent="0.25">
      <c r="B30" s="135"/>
      <c r="C30" s="212" t="s">
        <v>29</v>
      </c>
      <c r="D30" s="213"/>
      <c r="E30" s="206" t="s">
        <v>30</v>
      </c>
      <c r="F30" s="207"/>
      <c r="G30" s="132"/>
      <c r="H30" s="134"/>
    </row>
    <row r="31" spans="1:8" ht="72.75" customHeight="1" x14ac:dyDescent="0.25">
      <c r="B31" s="135"/>
      <c r="C31" s="212" t="s">
        <v>31</v>
      </c>
      <c r="D31" s="213"/>
      <c r="E31" s="206" t="s">
        <v>32</v>
      </c>
      <c r="F31" s="207"/>
      <c r="G31" s="132"/>
      <c r="H31" s="134"/>
    </row>
    <row r="32" spans="1:8" ht="64.5" customHeight="1" x14ac:dyDescent="0.25">
      <c r="B32" s="135"/>
      <c r="C32" s="212" t="s">
        <v>33</v>
      </c>
      <c r="D32" s="213"/>
      <c r="E32" s="206" t="s">
        <v>34</v>
      </c>
      <c r="F32" s="207"/>
      <c r="G32" s="132"/>
      <c r="H32" s="134"/>
    </row>
    <row r="33" spans="2:8" ht="71.25" customHeight="1" x14ac:dyDescent="0.25">
      <c r="B33" s="135"/>
      <c r="C33" s="204" t="s">
        <v>35</v>
      </c>
      <c r="D33" s="205"/>
      <c r="E33" s="206" t="s">
        <v>36</v>
      </c>
      <c r="F33" s="207"/>
      <c r="G33" s="132"/>
      <c r="H33" s="134"/>
    </row>
    <row r="34" spans="2:8" ht="55.5" customHeight="1" x14ac:dyDescent="0.25">
      <c r="B34" s="135"/>
      <c r="C34" s="204" t="s">
        <v>37</v>
      </c>
      <c r="D34" s="205"/>
      <c r="E34" s="206" t="s">
        <v>38</v>
      </c>
      <c r="F34" s="207"/>
      <c r="G34" s="132"/>
      <c r="H34" s="134"/>
    </row>
    <row r="35" spans="2:8" ht="42" customHeight="1" x14ac:dyDescent="0.25">
      <c r="B35" s="135"/>
      <c r="C35" s="204" t="s">
        <v>39</v>
      </c>
      <c r="D35" s="205"/>
      <c r="E35" s="206" t="s">
        <v>40</v>
      </c>
      <c r="F35" s="207"/>
      <c r="G35" s="132"/>
      <c r="H35" s="134"/>
    </row>
    <row r="36" spans="2:8" ht="59.25" customHeight="1" x14ac:dyDescent="0.25">
      <c r="B36" s="135"/>
      <c r="C36" s="204" t="s">
        <v>41</v>
      </c>
      <c r="D36" s="205"/>
      <c r="E36" s="206" t="s">
        <v>42</v>
      </c>
      <c r="F36" s="207"/>
      <c r="G36" s="132"/>
      <c r="H36" s="134"/>
    </row>
    <row r="37" spans="2:8" ht="23.25" customHeight="1" x14ac:dyDescent="0.25">
      <c r="B37" s="135"/>
      <c r="C37" s="204" t="s">
        <v>43</v>
      </c>
      <c r="D37" s="205"/>
      <c r="E37" s="206" t="s">
        <v>44</v>
      </c>
      <c r="F37" s="207"/>
      <c r="G37" s="132"/>
      <c r="H37" s="134"/>
    </row>
    <row r="38" spans="2:8" ht="30.75" customHeight="1" x14ac:dyDescent="0.25">
      <c r="B38" s="135"/>
      <c r="C38" s="204" t="s">
        <v>45</v>
      </c>
      <c r="D38" s="205"/>
      <c r="E38" s="206" t="s">
        <v>46</v>
      </c>
      <c r="F38" s="207"/>
      <c r="G38" s="132"/>
      <c r="H38" s="134"/>
    </row>
    <row r="39" spans="2:8" ht="35.25" customHeight="1" x14ac:dyDescent="0.25">
      <c r="B39" s="135"/>
      <c r="C39" s="204" t="s">
        <v>45</v>
      </c>
      <c r="D39" s="205"/>
      <c r="E39" s="206" t="s">
        <v>46</v>
      </c>
      <c r="F39" s="207"/>
      <c r="G39" s="132"/>
      <c r="H39" s="134"/>
    </row>
    <row r="40" spans="2:8" ht="33" customHeight="1" x14ac:dyDescent="0.25">
      <c r="B40" s="135"/>
      <c r="C40" s="204" t="s">
        <v>47</v>
      </c>
      <c r="D40" s="205"/>
      <c r="E40" s="206" t="s">
        <v>48</v>
      </c>
      <c r="F40" s="207"/>
      <c r="G40" s="132"/>
      <c r="H40" s="134"/>
    </row>
    <row r="41" spans="2:8" ht="30" customHeight="1" x14ac:dyDescent="0.25">
      <c r="B41" s="135"/>
      <c r="C41" s="204" t="s">
        <v>49</v>
      </c>
      <c r="D41" s="205"/>
      <c r="E41" s="206" t="s">
        <v>50</v>
      </c>
      <c r="F41" s="207"/>
      <c r="G41" s="132"/>
      <c r="H41" s="134"/>
    </row>
    <row r="42" spans="2:8" ht="35.25" customHeight="1" x14ac:dyDescent="0.25">
      <c r="B42" s="135"/>
      <c r="C42" s="204" t="s">
        <v>51</v>
      </c>
      <c r="D42" s="205"/>
      <c r="E42" s="206" t="s">
        <v>52</v>
      </c>
      <c r="F42" s="207"/>
      <c r="G42" s="132"/>
      <c r="H42" s="134"/>
    </row>
    <row r="43" spans="2:8" ht="31.5" customHeight="1" x14ac:dyDescent="0.25">
      <c r="B43" s="135"/>
      <c r="C43" s="204" t="s">
        <v>53</v>
      </c>
      <c r="D43" s="205"/>
      <c r="E43" s="206" t="s">
        <v>54</v>
      </c>
      <c r="F43" s="207"/>
      <c r="G43" s="132"/>
      <c r="H43" s="134"/>
    </row>
    <row r="44" spans="2:8" ht="54" customHeight="1" x14ac:dyDescent="0.25">
      <c r="B44" s="135"/>
      <c r="C44" s="204" t="s">
        <v>55</v>
      </c>
      <c r="D44" s="205"/>
      <c r="E44" s="206" t="s">
        <v>56</v>
      </c>
      <c r="F44" s="207"/>
      <c r="G44" s="132"/>
      <c r="H44" s="134"/>
    </row>
    <row r="45" spans="2:8" ht="59.25" customHeight="1" x14ac:dyDescent="0.25">
      <c r="B45" s="135"/>
      <c r="C45" s="204" t="s">
        <v>57</v>
      </c>
      <c r="D45" s="205"/>
      <c r="E45" s="206" t="s">
        <v>58</v>
      </c>
      <c r="F45" s="207"/>
      <c r="G45" s="132"/>
      <c r="H45" s="134"/>
    </row>
    <row r="46" spans="2:8" ht="84" customHeight="1" x14ac:dyDescent="0.25">
      <c r="B46" s="135"/>
      <c r="C46" s="204" t="s">
        <v>59</v>
      </c>
      <c r="D46" s="205"/>
      <c r="E46" s="206" t="s">
        <v>60</v>
      </c>
      <c r="F46" s="207"/>
      <c r="G46" s="132"/>
      <c r="H46" s="134"/>
    </row>
    <row r="47" spans="2:8" ht="82.5" customHeight="1" x14ac:dyDescent="0.25">
      <c r="B47" s="135"/>
      <c r="C47" s="204" t="s">
        <v>61</v>
      </c>
      <c r="D47" s="205"/>
      <c r="E47" s="206" t="s">
        <v>62</v>
      </c>
      <c r="F47" s="207"/>
      <c r="G47" s="132"/>
      <c r="H47" s="134"/>
    </row>
    <row r="48" spans="2:8" ht="46.5" customHeight="1" thickBot="1" x14ac:dyDescent="0.3">
      <c r="B48" s="135"/>
      <c r="C48" s="208"/>
      <c r="D48" s="209"/>
      <c r="E48" s="210"/>
      <c r="F48" s="211"/>
      <c r="G48" s="132"/>
      <c r="H48" s="134"/>
    </row>
    <row r="49" spans="2:8" ht="6.75" customHeight="1" thickTop="1" x14ac:dyDescent="0.25">
      <c r="B49" s="135"/>
      <c r="C49" s="136"/>
      <c r="D49" s="136"/>
      <c r="E49" s="137"/>
      <c r="F49" s="137"/>
      <c r="G49" s="132"/>
      <c r="H49" s="134"/>
    </row>
    <row r="50" spans="2:8" x14ac:dyDescent="0.25">
      <c r="B50" s="135"/>
      <c r="C50" s="138"/>
      <c r="D50" s="138"/>
      <c r="E50" s="138"/>
      <c r="F50" s="138"/>
      <c r="G50" s="132"/>
      <c r="H50" s="134"/>
    </row>
    <row r="51" spans="2:8" ht="21" customHeight="1" x14ac:dyDescent="0.25">
      <c r="B51" s="139" t="s">
        <v>63</v>
      </c>
      <c r="C51" s="138"/>
      <c r="D51" s="138"/>
      <c r="E51" s="138"/>
      <c r="F51" s="138"/>
      <c r="G51" s="138"/>
      <c r="H51" s="140"/>
    </row>
    <row r="52" spans="2:8" ht="20.25" customHeight="1" x14ac:dyDescent="0.25">
      <c r="B52" s="139" t="s">
        <v>64</v>
      </c>
      <c r="C52" s="138"/>
      <c r="D52" s="138"/>
      <c r="E52" s="138"/>
      <c r="F52" s="138"/>
      <c r="G52" s="138"/>
      <c r="H52" s="140"/>
    </row>
    <row r="53" spans="2:8" ht="20.25" customHeight="1" x14ac:dyDescent="0.25">
      <c r="B53" s="139" t="s">
        <v>65</v>
      </c>
      <c r="C53" s="138"/>
      <c r="D53" s="138"/>
      <c r="E53" s="138"/>
      <c r="F53" s="138"/>
      <c r="G53" s="138"/>
      <c r="H53" s="140"/>
    </row>
    <row r="54" spans="2:8" ht="20.25" customHeight="1" x14ac:dyDescent="0.25">
      <c r="B54" s="139" t="s">
        <v>66</v>
      </c>
      <c r="C54" s="138"/>
      <c r="D54" s="138"/>
      <c r="E54" s="138"/>
      <c r="F54" s="138"/>
      <c r="G54" s="138"/>
      <c r="H54" s="140"/>
    </row>
    <row r="55" spans="2:8" ht="14.65" customHeight="1" x14ac:dyDescent="0.25">
      <c r="B55" s="139" t="s">
        <v>67</v>
      </c>
      <c r="C55" s="138"/>
      <c r="D55" s="138"/>
      <c r="E55" s="138"/>
      <c r="F55" s="138"/>
      <c r="G55" s="138"/>
      <c r="H55" s="140"/>
    </row>
    <row r="56" spans="2:8" ht="15.75" thickBot="1" x14ac:dyDescent="0.3">
      <c r="B56" s="141"/>
      <c r="C56" s="142"/>
      <c r="D56" s="142"/>
      <c r="E56" s="142"/>
      <c r="F56" s="142"/>
      <c r="G56" s="142"/>
      <c r="H56" s="143"/>
    </row>
  </sheetData>
  <mergeCells count="74">
    <mergeCell ref="C13:D13"/>
    <mergeCell ref="E13:F13"/>
    <mergeCell ref="B2:H2"/>
    <mergeCell ref="B4:H5"/>
    <mergeCell ref="B6:H6"/>
    <mergeCell ref="B7:H7"/>
    <mergeCell ref="B9:H11"/>
    <mergeCell ref="C14:D14"/>
    <mergeCell ref="E14:F14"/>
    <mergeCell ref="C15:D15"/>
    <mergeCell ref="E15:F15"/>
    <mergeCell ref="C16:D16"/>
    <mergeCell ref="E16:F16"/>
    <mergeCell ref="C24:D24"/>
    <mergeCell ref="E24:F24"/>
    <mergeCell ref="C17:D17"/>
    <mergeCell ref="E17:F17"/>
    <mergeCell ref="C18:D18"/>
    <mergeCell ref="E18:F18"/>
    <mergeCell ref="C19:D19"/>
    <mergeCell ref="E19:F19"/>
    <mergeCell ref="B21:H21"/>
    <mergeCell ref="C22:D22"/>
    <mergeCell ref="E22:F22"/>
    <mergeCell ref="C23:D23"/>
    <mergeCell ref="E23:F23"/>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C40:D40"/>
    <mergeCell ref="E40:F40"/>
    <mergeCell ref="C41:D41"/>
    <mergeCell ref="E41:F41"/>
    <mergeCell ref="C42:D42"/>
    <mergeCell ref="E42:F42"/>
    <mergeCell ref="C43:D43"/>
    <mergeCell ref="E43:F43"/>
    <mergeCell ref="C44:D44"/>
    <mergeCell ref="E44:F44"/>
    <mergeCell ref="C45:D45"/>
    <mergeCell ref="E45:F45"/>
    <mergeCell ref="C46:D46"/>
    <mergeCell ref="E46:F46"/>
    <mergeCell ref="C47:D47"/>
    <mergeCell ref="E47:F47"/>
    <mergeCell ref="C48:D48"/>
    <mergeCell ref="E48:F4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A21"/>
  <sheetViews>
    <sheetView workbookViewId="0">
      <selection activeCell="A19" sqref="A19"/>
    </sheetView>
  </sheetViews>
  <sheetFormatPr baseColWidth="10" defaultColWidth="11.42578125" defaultRowHeight="12.75" x14ac:dyDescent="0.2"/>
  <cols>
    <col min="1" max="1" width="32.85546875" style="9" customWidth="1"/>
    <col min="2" max="16384" width="11.42578125" style="9"/>
  </cols>
  <sheetData>
    <row r="3" spans="1:1" x14ac:dyDescent="0.2">
      <c r="A3" s="10" t="s">
        <v>176</v>
      </c>
    </row>
    <row r="4" spans="1:1" x14ac:dyDescent="0.2">
      <c r="A4" s="10" t="s">
        <v>156</v>
      </c>
    </row>
    <row r="5" spans="1:1" x14ac:dyDescent="0.2">
      <c r="A5" s="10" t="s">
        <v>191</v>
      </c>
    </row>
    <row r="6" spans="1:1" x14ac:dyDescent="0.2">
      <c r="A6" s="10" t="s">
        <v>271</v>
      </c>
    </row>
    <row r="7" spans="1:1" x14ac:dyDescent="0.2">
      <c r="A7" s="10" t="s">
        <v>157</v>
      </c>
    </row>
    <row r="8" spans="1:1" x14ac:dyDescent="0.2">
      <c r="A8" s="10" t="s">
        <v>158</v>
      </c>
    </row>
    <row r="9" spans="1:1" x14ac:dyDescent="0.2">
      <c r="A9" s="10" t="s">
        <v>277</v>
      </c>
    </row>
    <row r="10" spans="1:1" x14ac:dyDescent="0.2">
      <c r="A10" s="10" t="s">
        <v>159</v>
      </c>
    </row>
    <row r="11" spans="1:1" x14ac:dyDescent="0.2">
      <c r="A11" s="10" t="s">
        <v>280</v>
      </c>
    </row>
    <row r="12" spans="1:1" x14ac:dyDescent="0.2">
      <c r="A12" s="10" t="s">
        <v>298</v>
      </c>
    </row>
    <row r="13" spans="1:1" x14ac:dyDescent="0.2">
      <c r="A13" s="10" t="s">
        <v>299</v>
      </c>
    </row>
    <row r="14" spans="1:1" x14ac:dyDescent="0.2">
      <c r="A14" s="10" t="s">
        <v>300</v>
      </c>
    </row>
    <row r="16" spans="1:1" x14ac:dyDescent="0.2">
      <c r="A16" s="10" t="s">
        <v>301</v>
      </c>
    </row>
    <row r="17" spans="1:1" x14ac:dyDescent="0.2">
      <c r="A17" s="10" t="s">
        <v>286</v>
      </c>
    </row>
    <row r="18" spans="1:1" x14ac:dyDescent="0.2">
      <c r="A18" s="10" t="s">
        <v>287</v>
      </c>
    </row>
    <row r="20" spans="1:1" x14ac:dyDescent="0.2">
      <c r="A20" s="10" t="s">
        <v>290</v>
      </c>
    </row>
    <row r="21" spans="1:1" x14ac:dyDescent="0.2">
      <c r="A21" s="10" t="s">
        <v>291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B1:AZ43"/>
  <sheetViews>
    <sheetView showGridLines="0" zoomScale="91" zoomScaleNormal="91" workbookViewId="0"/>
  </sheetViews>
  <sheetFormatPr baseColWidth="10" defaultColWidth="11.42578125" defaultRowHeight="15" x14ac:dyDescent="0.25"/>
  <cols>
    <col min="1" max="1" width="7.5703125" customWidth="1"/>
    <col min="2" max="2" width="16.7109375" customWidth="1" collapsed="1"/>
    <col min="3" max="3" width="29.7109375" customWidth="1" collapsed="1"/>
    <col min="4" max="4" width="43.7109375" customWidth="1" collapsed="1"/>
    <col min="5" max="5" width="39.28515625" customWidth="1" collapsed="1"/>
    <col min="6" max="6" width="39.28515625" customWidth="1"/>
    <col min="15" max="15" width="37" customWidth="1"/>
    <col min="51" max="51" width="6.140625" customWidth="1"/>
    <col min="52" max="52" width="130.5703125" customWidth="1"/>
  </cols>
  <sheetData>
    <row r="1" spans="2:52" ht="16.5" customHeight="1" thickBot="1" x14ac:dyDescent="0.3">
      <c r="AZ1" s="144" t="s">
        <v>68</v>
      </c>
    </row>
    <row r="2" spans="2:52" ht="18" customHeight="1" thickBot="1" x14ac:dyDescent="0.3">
      <c r="B2" s="310"/>
      <c r="C2" s="313" t="s">
        <v>69</v>
      </c>
      <c r="D2" s="314"/>
      <c r="E2" s="314"/>
      <c r="F2" s="145" t="s">
        <v>70</v>
      </c>
      <c r="AZ2" s="144" t="s">
        <v>71</v>
      </c>
    </row>
    <row r="3" spans="2:52" ht="18" customHeight="1" thickBot="1" x14ac:dyDescent="0.3">
      <c r="B3" s="311"/>
      <c r="C3" s="315"/>
      <c r="D3" s="316"/>
      <c r="E3" s="316"/>
      <c r="F3" s="146" t="s">
        <v>72</v>
      </c>
      <c r="AZ3" s="144" t="s">
        <v>73</v>
      </c>
    </row>
    <row r="4" spans="2:52" ht="18" customHeight="1" thickBot="1" x14ac:dyDescent="0.3">
      <c r="B4" s="311"/>
      <c r="C4" s="315"/>
      <c r="D4" s="316"/>
      <c r="E4" s="316"/>
      <c r="F4" s="146" t="s">
        <v>74</v>
      </c>
      <c r="AZ4" s="144" t="s">
        <v>75</v>
      </c>
    </row>
    <row r="5" spans="2:52" ht="18" customHeight="1" thickBot="1" x14ac:dyDescent="0.3">
      <c r="B5" s="312"/>
      <c r="C5" s="317"/>
      <c r="D5" s="318"/>
      <c r="E5" s="318"/>
      <c r="F5" s="146" t="s">
        <v>76</v>
      </c>
      <c r="AZ5" s="147"/>
    </row>
    <row r="6" spans="2:52" ht="18" customHeight="1" thickBot="1" x14ac:dyDescent="0.3">
      <c r="B6" s="148"/>
      <c r="C6" s="149"/>
      <c r="D6" s="149"/>
      <c r="E6" s="149"/>
      <c r="F6" s="150"/>
      <c r="AZ6" s="147"/>
    </row>
    <row r="7" spans="2:52" ht="33.4" customHeight="1" x14ac:dyDescent="0.25">
      <c r="B7" s="151" t="s">
        <v>77</v>
      </c>
      <c r="C7" s="319" t="s">
        <v>78</v>
      </c>
      <c r="D7" s="320"/>
      <c r="E7" s="320"/>
      <c r="F7" s="321"/>
      <c r="AZ7" s="147"/>
    </row>
    <row r="8" spans="2:52" ht="25.9" customHeight="1" thickBot="1" x14ac:dyDescent="0.3">
      <c r="B8" s="152" t="s">
        <v>79</v>
      </c>
      <c r="C8" s="322" t="s">
        <v>80</v>
      </c>
      <c r="D8" s="323"/>
      <c r="E8" s="323"/>
      <c r="F8" s="324"/>
      <c r="AZ8" s="147"/>
    </row>
    <row r="9" spans="2:52" ht="16.5" thickBot="1" x14ac:dyDescent="0.3">
      <c r="B9" s="325"/>
      <c r="C9" s="325"/>
      <c r="D9" s="325"/>
      <c r="E9" s="325"/>
      <c r="F9" s="325"/>
    </row>
    <row r="10" spans="2:52" ht="15.6" customHeight="1" thickBot="1" x14ac:dyDescent="0.3">
      <c r="B10" s="326" t="s">
        <v>69</v>
      </c>
      <c r="C10" s="327"/>
      <c r="D10" s="327"/>
      <c r="E10" s="327"/>
      <c r="F10" s="328"/>
    </row>
    <row r="11" spans="2:52" ht="32.25" thickBot="1" x14ac:dyDescent="0.3">
      <c r="B11" s="329" t="s">
        <v>81</v>
      </c>
      <c r="C11" s="330"/>
      <c r="D11" s="153" t="s">
        <v>82</v>
      </c>
      <c r="E11" s="153" t="s">
        <v>83</v>
      </c>
      <c r="F11" s="154" t="s">
        <v>84</v>
      </c>
    </row>
    <row r="12" spans="2:52" ht="188.25" customHeight="1" thickBot="1" x14ac:dyDescent="0.3">
      <c r="B12" s="331" t="s">
        <v>75</v>
      </c>
      <c r="C12" s="332"/>
      <c r="D12" s="172" t="s">
        <v>85</v>
      </c>
      <c r="E12" s="173" t="s">
        <v>86</v>
      </c>
      <c r="F12" s="174" t="s">
        <v>87</v>
      </c>
    </row>
    <row r="14" spans="2:52" ht="18" x14ac:dyDescent="0.25">
      <c r="B14" s="333" t="s">
        <v>88</v>
      </c>
      <c r="C14" s="333"/>
      <c r="D14" s="333"/>
      <c r="E14" s="333"/>
      <c r="F14" s="333"/>
    </row>
    <row r="15" spans="2:52" ht="15.75" x14ac:dyDescent="0.25">
      <c r="B15" s="155"/>
    </row>
    <row r="16" spans="2:52" ht="15.75" thickBot="1" x14ac:dyDescent="0.3">
      <c r="B16" s="156"/>
    </row>
    <row r="17" spans="2:6" ht="16.5" thickBot="1" x14ac:dyDescent="0.3">
      <c r="B17" s="334" t="s">
        <v>89</v>
      </c>
      <c r="C17" s="335"/>
      <c r="D17" s="336"/>
      <c r="E17" s="334" t="s">
        <v>90</v>
      </c>
      <c r="F17" s="336"/>
    </row>
    <row r="18" spans="2:6" ht="15" customHeight="1" x14ac:dyDescent="0.25">
      <c r="B18" s="284" t="s">
        <v>91</v>
      </c>
      <c r="C18" s="285"/>
      <c r="D18" s="286"/>
      <c r="E18" s="308" t="s">
        <v>92</v>
      </c>
      <c r="F18" s="309"/>
    </row>
    <row r="19" spans="2:6" ht="15" customHeight="1" x14ac:dyDescent="0.25">
      <c r="B19" s="305" t="s">
        <v>93</v>
      </c>
      <c r="C19" s="306"/>
      <c r="D19" s="307"/>
      <c r="E19" s="272" t="s">
        <v>94</v>
      </c>
      <c r="F19" s="263"/>
    </row>
    <row r="20" spans="2:6" ht="15" customHeight="1" x14ac:dyDescent="0.25">
      <c r="B20" s="264" t="s">
        <v>95</v>
      </c>
      <c r="C20" s="266"/>
      <c r="D20" s="265"/>
      <c r="E20" s="272" t="s">
        <v>96</v>
      </c>
      <c r="F20" s="263"/>
    </row>
    <row r="21" spans="2:6" ht="15" customHeight="1" x14ac:dyDescent="0.25">
      <c r="B21" s="264" t="s">
        <v>97</v>
      </c>
      <c r="C21" s="266"/>
      <c r="D21" s="265"/>
      <c r="E21" s="272" t="s">
        <v>98</v>
      </c>
      <c r="F21" s="263"/>
    </row>
    <row r="22" spans="2:6" ht="15" customHeight="1" x14ac:dyDescent="0.3">
      <c r="B22" s="273" t="s">
        <v>99</v>
      </c>
      <c r="C22" s="302"/>
      <c r="D22" s="274"/>
      <c r="E22" s="296"/>
      <c r="F22" s="265"/>
    </row>
    <row r="23" spans="2:6" ht="15" customHeight="1" x14ac:dyDescent="0.3">
      <c r="B23" s="273" t="s">
        <v>100</v>
      </c>
      <c r="C23" s="302"/>
      <c r="D23" s="274"/>
      <c r="E23" s="296"/>
      <c r="F23" s="265"/>
    </row>
    <row r="24" spans="2:6" ht="15" customHeight="1" x14ac:dyDescent="0.25">
      <c r="B24" s="303" t="s">
        <v>101</v>
      </c>
      <c r="C24" s="304"/>
      <c r="D24" s="298"/>
      <c r="E24" s="272"/>
      <c r="F24" s="263"/>
    </row>
    <row r="25" spans="2:6" ht="15.75" customHeight="1" x14ac:dyDescent="0.25">
      <c r="B25" s="264"/>
      <c r="C25" s="266"/>
      <c r="D25" s="265"/>
      <c r="E25" s="296"/>
      <c r="F25" s="265"/>
    </row>
    <row r="26" spans="2:6" ht="16.5" x14ac:dyDescent="0.25">
      <c r="B26" s="289"/>
      <c r="C26" s="290"/>
      <c r="D26" s="291"/>
      <c r="E26" s="297"/>
      <c r="F26" s="298"/>
    </row>
    <row r="27" spans="2:6" ht="15" customHeight="1" x14ac:dyDescent="0.25">
      <c r="B27" s="299"/>
      <c r="C27" s="300"/>
      <c r="D27" s="301"/>
      <c r="E27" s="292"/>
      <c r="F27" s="293"/>
    </row>
    <row r="28" spans="2:6" ht="15" customHeight="1" x14ac:dyDescent="0.25">
      <c r="B28" s="289"/>
      <c r="C28" s="290"/>
      <c r="D28" s="291"/>
      <c r="E28" s="292"/>
      <c r="F28" s="293"/>
    </row>
    <row r="29" spans="2:6" ht="15" customHeight="1" x14ac:dyDescent="0.25">
      <c r="B29" s="289"/>
      <c r="C29" s="290"/>
      <c r="D29" s="291"/>
      <c r="E29" s="292"/>
      <c r="F29" s="293"/>
    </row>
    <row r="30" spans="2:6" ht="15" customHeight="1" x14ac:dyDescent="0.25">
      <c r="B30" s="289"/>
      <c r="C30" s="290"/>
      <c r="D30" s="291"/>
      <c r="E30" s="294"/>
      <c r="F30" s="295"/>
    </row>
    <row r="31" spans="2:6" ht="15" customHeight="1" thickBot="1" x14ac:dyDescent="0.35">
      <c r="B31" s="275"/>
      <c r="C31" s="276"/>
      <c r="D31" s="277"/>
      <c r="E31" s="278"/>
      <c r="F31" s="279"/>
    </row>
    <row r="32" spans="2:6" ht="15" customHeight="1" thickBot="1" x14ac:dyDescent="0.3">
      <c r="B32" s="280" t="s">
        <v>102</v>
      </c>
      <c r="C32" s="281"/>
      <c r="D32" s="281"/>
      <c r="E32" s="282" t="s">
        <v>103</v>
      </c>
      <c r="F32" s="283"/>
    </row>
    <row r="33" spans="2:6" ht="15.75" customHeight="1" x14ac:dyDescent="0.25">
      <c r="B33" s="284" t="s">
        <v>104</v>
      </c>
      <c r="C33" s="285"/>
      <c r="D33" s="286"/>
      <c r="E33" s="287" t="s">
        <v>105</v>
      </c>
      <c r="F33" s="288"/>
    </row>
    <row r="34" spans="2:6" ht="16.5" x14ac:dyDescent="0.25">
      <c r="B34" s="264" t="s">
        <v>106</v>
      </c>
      <c r="C34" s="266"/>
      <c r="D34" s="265"/>
      <c r="E34" s="272" t="s">
        <v>107</v>
      </c>
      <c r="F34" s="263"/>
    </row>
    <row r="35" spans="2:6" ht="16.5" x14ac:dyDescent="0.25">
      <c r="B35" s="264" t="s">
        <v>108</v>
      </c>
      <c r="C35" s="266"/>
      <c r="D35" s="265"/>
      <c r="E35" s="272" t="s">
        <v>109</v>
      </c>
      <c r="F35" s="263"/>
    </row>
    <row r="36" spans="2:6" ht="16.5" x14ac:dyDescent="0.3">
      <c r="B36" s="261"/>
      <c r="C36" s="262"/>
      <c r="D36" s="263"/>
      <c r="E36" s="273"/>
      <c r="F36" s="274"/>
    </row>
    <row r="37" spans="2:6" ht="16.5" x14ac:dyDescent="0.3">
      <c r="B37" s="261"/>
      <c r="C37" s="262"/>
      <c r="D37" s="263"/>
      <c r="E37" s="270"/>
      <c r="F37" s="271"/>
    </row>
    <row r="38" spans="2:6" ht="16.5" x14ac:dyDescent="0.25">
      <c r="B38" s="261"/>
      <c r="C38" s="262"/>
      <c r="D38" s="263"/>
      <c r="E38" s="261"/>
      <c r="F38" s="263"/>
    </row>
    <row r="39" spans="2:6" ht="16.5" x14ac:dyDescent="0.25">
      <c r="B39" s="261"/>
      <c r="C39" s="262"/>
      <c r="D39" s="263"/>
      <c r="E39" s="264"/>
      <c r="F39" s="265"/>
    </row>
    <row r="40" spans="2:6" ht="16.5" x14ac:dyDescent="0.25">
      <c r="B40" s="261"/>
      <c r="C40" s="262"/>
      <c r="D40" s="263"/>
      <c r="E40" s="264"/>
      <c r="F40" s="265"/>
    </row>
    <row r="41" spans="2:6" ht="16.5" x14ac:dyDescent="0.25">
      <c r="B41" s="264"/>
      <c r="C41" s="266"/>
      <c r="D41" s="265"/>
      <c r="E41" s="264"/>
      <c r="F41" s="265"/>
    </row>
    <row r="42" spans="2:6" ht="16.5" x14ac:dyDescent="0.3">
      <c r="B42" s="267"/>
      <c r="C42" s="268"/>
      <c r="D42" s="269"/>
      <c r="E42" s="267"/>
      <c r="F42" s="269"/>
    </row>
    <row r="43" spans="2:6" ht="17.25" thickBot="1" x14ac:dyDescent="0.35">
      <c r="B43" s="256"/>
      <c r="C43" s="257"/>
      <c r="D43" s="258"/>
      <c r="E43" s="259"/>
      <c r="F43" s="260"/>
    </row>
  </sheetData>
  <mergeCells count="63">
    <mergeCell ref="B18:D18"/>
    <mergeCell ref="E18:F18"/>
    <mergeCell ref="B2:B5"/>
    <mergeCell ref="C2:E5"/>
    <mergeCell ref="C7:F7"/>
    <mergeCell ref="C8:F8"/>
    <mergeCell ref="B9:F9"/>
    <mergeCell ref="B10:F10"/>
    <mergeCell ref="B11:C11"/>
    <mergeCell ref="B12:C12"/>
    <mergeCell ref="B14:F14"/>
    <mergeCell ref="B17:D17"/>
    <mergeCell ref="E17:F17"/>
    <mergeCell ref="B19:D19"/>
    <mergeCell ref="E19:F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27:D27"/>
    <mergeCell ref="E27:F27"/>
    <mergeCell ref="B28:D28"/>
    <mergeCell ref="E28:F28"/>
    <mergeCell ref="B29:D29"/>
    <mergeCell ref="E29:F29"/>
    <mergeCell ref="B30:D30"/>
    <mergeCell ref="E30:F30"/>
    <mergeCell ref="B31:D31"/>
    <mergeCell ref="E31:F31"/>
    <mergeCell ref="B32:D32"/>
    <mergeCell ref="E32:F32"/>
    <mergeCell ref="B33:D33"/>
    <mergeCell ref="E33:F33"/>
    <mergeCell ref="B34:D34"/>
    <mergeCell ref="E34:F34"/>
    <mergeCell ref="B35:D35"/>
    <mergeCell ref="E35:F35"/>
    <mergeCell ref="B36:D36"/>
    <mergeCell ref="E36:F36"/>
    <mergeCell ref="B37:D37"/>
    <mergeCell ref="E37:F37"/>
    <mergeCell ref="B38:D38"/>
    <mergeCell ref="E38:F38"/>
    <mergeCell ref="B39:D39"/>
    <mergeCell ref="E39:F39"/>
    <mergeCell ref="B43:D43"/>
    <mergeCell ref="E43:F43"/>
    <mergeCell ref="B40:D40"/>
    <mergeCell ref="E40:F40"/>
    <mergeCell ref="B41:D41"/>
    <mergeCell ref="E41:F41"/>
    <mergeCell ref="B42:D42"/>
    <mergeCell ref="E42:F42"/>
  </mergeCells>
  <dataValidations count="1">
    <dataValidation type="list" allowBlank="1" showInputMessage="1" showErrorMessage="1" sqref="B12:C12" xr:uid="{00000000-0002-0000-0100-000000000000}">
      <formula1>$AZ$1:$AZ$4</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BQ74"/>
  <sheetViews>
    <sheetView tabSelected="1" topLeftCell="A38" zoomScale="80" zoomScaleNormal="80" workbookViewId="0">
      <selection activeCell="E42" sqref="E42:E47"/>
    </sheetView>
  </sheetViews>
  <sheetFormatPr baseColWidth="10" defaultColWidth="11.42578125" defaultRowHeight="16.5" x14ac:dyDescent="0.3"/>
  <cols>
    <col min="1" max="1" width="4" style="2" bestFit="1" customWidth="1"/>
    <col min="2" max="2" width="14.140625" style="2" customWidth="1"/>
    <col min="3" max="3" width="16.5703125" style="2" customWidth="1"/>
    <col min="4" max="4" width="17.42578125" style="2" customWidth="1"/>
    <col min="5" max="5" width="32.425781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6.28515625" style="1" bestFit="1" customWidth="1"/>
    <col min="14" max="14" width="16" style="1" customWidth="1"/>
    <col min="15" max="15" width="5.85546875" style="1" customWidth="1"/>
    <col min="16" max="16" width="43.5703125" style="17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38" style="1" customWidth="1"/>
    <col min="32" max="32" width="18.85546875" style="1" customWidth="1"/>
    <col min="33" max="34" width="14.5703125" style="1" customWidth="1"/>
    <col min="35" max="35" width="14.85546875" style="1" customWidth="1"/>
    <col min="36" max="36" width="18.5703125" style="1" customWidth="1"/>
    <col min="37" max="37" width="17.42578125" style="1" customWidth="1"/>
    <col min="38" max="16384" width="11.42578125" style="1"/>
  </cols>
  <sheetData>
    <row r="1" spans="1:69" ht="15" customHeight="1" x14ac:dyDescent="0.3">
      <c r="A1" s="424"/>
      <c r="B1" s="425"/>
      <c r="C1" s="425"/>
      <c r="D1" s="426"/>
      <c r="E1" s="397" t="s">
        <v>110</v>
      </c>
      <c r="F1" s="398"/>
      <c r="G1" s="398"/>
      <c r="H1" s="398"/>
      <c r="I1" s="398"/>
      <c r="J1" s="398"/>
      <c r="K1" s="398"/>
      <c r="L1" s="398"/>
      <c r="M1" s="398"/>
      <c r="N1" s="398"/>
      <c r="O1" s="398"/>
      <c r="P1" s="398"/>
      <c r="Q1" s="398"/>
      <c r="R1" s="398"/>
      <c r="S1" s="398"/>
      <c r="T1" s="398"/>
      <c r="U1" s="398"/>
      <c r="V1" s="398"/>
      <c r="W1" s="398"/>
      <c r="X1" s="398"/>
      <c r="Y1" s="398"/>
      <c r="Z1" s="398"/>
      <c r="AA1" s="398"/>
      <c r="AB1" s="398"/>
      <c r="AC1" s="398"/>
      <c r="AD1" s="398"/>
      <c r="AE1" s="398"/>
      <c r="AF1" s="398"/>
      <c r="AG1" s="398"/>
      <c r="AH1" s="398"/>
      <c r="AI1" s="399"/>
      <c r="AJ1" s="392" t="s">
        <v>111</v>
      </c>
      <c r="AK1" s="393"/>
    </row>
    <row r="2" spans="1:69" ht="15" customHeight="1" x14ac:dyDescent="0.3">
      <c r="A2" s="427"/>
      <c r="B2" s="428"/>
      <c r="C2" s="428"/>
      <c r="D2" s="429"/>
      <c r="E2" s="400"/>
      <c r="F2" s="401"/>
      <c r="G2" s="401"/>
      <c r="H2" s="401"/>
      <c r="I2" s="401"/>
      <c r="J2" s="401"/>
      <c r="K2" s="401"/>
      <c r="L2" s="401"/>
      <c r="M2" s="401"/>
      <c r="N2" s="401"/>
      <c r="O2" s="401"/>
      <c r="P2" s="401"/>
      <c r="Q2" s="401"/>
      <c r="R2" s="401"/>
      <c r="S2" s="401"/>
      <c r="T2" s="401"/>
      <c r="U2" s="401"/>
      <c r="V2" s="401"/>
      <c r="W2" s="401"/>
      <c r="X2" s="401"/>
      <c r="Y2" s="401"/>
      <c r="Z2" s="401"/>
      <c r="AA2" s="401"/>
      <c r="AB2" s="401"/>
      <c r="AC2" s="401"/>
      <c r="AD2" s="401"/>
      <c r="AE2" s="401"/>
      <c r="AF2" s="401"/>
      <c r="AG2" s="401"/>
      <c r="AH2" s="401"/>
      <c r="AI2" s="402"/>
      <c r="AJ2" s="394" t="s">
        <v>112</v>
      </c>
      <c r="AK2" s="395"/>
    </row>
    <row r="3" spans="1:69" ht="15" customHeight="1" x14ac:dyDescent="0.3">
      <c r="A3" s="427"/>
      <c r="B3" s="428"/>
      <c r="C3" s="428"/>
      <c r="D3" s="429"/>
      <c r="E3" s="400"/>
      <c r="F3" s="401"/>
      <c r="G3" s="401"/>
      <c r="H3" s="401"/>
      <c r="I3" s="401"/>
      <c r="J3" s="401"/>
      <c r="K3" s="401"/>
      <c r="L3" s="401"/>
      <c r="M3" s="401"/>
      <c r="N3" s="401"/>
      <c r="O3" s="401"/>
      <c r="P3" s="401"/>
      <c r="Q3" s="401"/>
      <c r="R3" s="401"/>
      <c r="S3" s="401"/>
      <c r="T3" s="401"/>
      <c r="U3" s="401"/>
      <c r="V3" s="401"/>
      <c r="W3" s="401"/>
      <c r="X3" s="401"/>
      <c r="Y3" s="401"/>
      <c r="Z3" s="401"/>
      <c r="AA3" s="401"/>
      <c r="AB3" s="401"/>
      <c r="AC3" s="401"/>
      <c r="AD3" s="401"/>
      <c r="AE3" s="401"/>
      <c r="AF3" s="401"/>
      <c r="AG3" s="401"/>
      <c r="AH3" s="401"/>
      <c r="AI3" s="402"/>
      <c r="AJ3" s="394" t="s">
        <v>113</v>
      </c>
      <c r="AK3" s="396"/>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row>
    <row r="4" spans="1:69" ht="15" customHeight="1" x14ac:dyDescent="0.3">
      <c r="A4" s="430"/>
      <c r="B4" s="431"/>
      <c r="C4" s="431"/>
      <c r="D4" s="432"/>
      <c r="E4" s="403"/>
      <c r="F4" s="404"/>
      <c r="G4" s="404"/>
      <c r="H4" s="404"/>
      <c r="I4" s="404"/>
      <c r="J4" s="404"/>
      <c r="K4" s="404"/>
      <c r="L4" s="404"/>
      <c r="M4" s="404"/>
      <c r="N4" s="404"/>
      <c r="O4" s="404"/>
      <c r="P4" s="404"/>
      <c r="Q4" s="404"/>
      <c r="R4" s="404"/>
      <c r="S4" s="404"/>
      <c r="T4" s="404"/>
      <c r="U4" s="404"/>
      <c r="V4" s="404"/>
      <c r="W4" s="404"/>
      <c r="X4" s="404"/>
      <c r="Y4" s="404"/>
      <c r="Z4" s="404"/>
      <c r="AA4" s="404"/>
      <c r="AB4" s="404"/>
      <c r="AC4" s="404"/>
      <c r="AD4" s="404"/>
      <c r="AE4" s="404"/>
      <c r="AF4" s="404"/>
      <c r="AG4" s="404"/>
      <c r="AH4" s="404"/>
      <c r="AI4" s="405"/>
      <c r="AJ4" s="392" t="s">
        <v>114</v>
      </c>
      <c r="AK4" s="393"/>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row>
    <row r="5" spans="1:69" ht="16.5" customHeight="1" x14ac:dyDescent="0.3">
      <c r="A5" s="28"/>
      <c r="B5" s="29"/>
      <c r="C5" s="28"/>
      <c r="D5" s="28"/>
      <c r="E5" s="8"/>
      <c r="F5" s="27"/>
      <c r="G5" s="8"/>
      <c r="H5" s="8"/>
      <c r="I5" s="8"/>
      <c r="J5" s="8"/>
      <c r="K5" s="8"/>
      <c r="L5" s="8"/>
      <c r="M5" s="8"/>
      <c r="N5" s="8"/>
      <c r="O5" s="8"/>
      <c r="P5" s="170"/>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row>
    <row r="6" spans="1:69" ht="26.25" customHeight="1" x14ac:dyDescent="0.3">
      <c r="A6" s="450" t="s">
        <v>115</v>
      </c>
      <c r="B6" s="451"/>
      <c r="C6" s="433" t="s">
        <v>116</v>
      </c>
      <c r="D6" s="434"/>
      <c r="E6" s="434"/>
      <c r="F6" s="434"/>
      <c r="G6" s="434"/>
      <c r="H6" s="434"/>
      <c r="I6" s="434"/>
      <c r="J6" s="434"/>
      <c r="K6" s="434"/>
      <c r="L6" s="434"/>
      <c r="M6" s="434"/>
      <c r="N6" s="435"/>
      <c r="O6" s="414"/>
      <c r="P6" s="414"/>
      <c r="Q6" s="414"/>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row>
    <row r="7" spans="1:69" ht="68.25" customHeight="1" x14ac:dyDescent="0.3">
      <c r="A7" s="450" t="s">
        <v>117</v>
      </c>
      <c r="B7" s="451"/>
      <c r="C7" s="458" t="s">
        <v>118</v>
      </c>
      <c r="D7" s="459"/>
      <c r="E7" s="459"/>
      <c r="F7" s="459"/>
      <c r="G7" s="459"/>
      <c r="H7" s="459"/>
      <c r="I7" s="459"/>
      <c r="J7" s="459"/>
      <c r="K7" s="459"/>
      <c r="L7" s="459"/>
      <c r="M7" s="459"/>
      <c r="N7" s="460"/>
      <c r="O7" s="8"/>
      <c r="P7" s="170"/>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row>
    <row r="8" spans="1:69" ht="45" customHeight="1" x14ac:dyDescent="0.3">
      <c r="A8" s="450" t="s">
        <v>119</v>
      </c>
      <c r="B8" s="451"/>
      <c r="C8" s="458" t="s">
        <v>80</v>
      </c>
      <c r="D8" s="459"/>
      <c r="E8" s="459"/>
      <c r="F8" s="459"/>
      <c r="G8" s="459"/>
      <c r="H8" s="459"/>
      <c r="I8" s="459"/>
      <c r="J8" s="459"/>
      <c r="K8" s="459"/>
      <c r="L8" s="459"/>
      <c r="M8" s="459"/>
      <c r="N8" s="460"/>
      <c r="O8" s="8"/>
      <c r="P8" s="170"/>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row>
    <row r="9" spans="1:69" x14ac:dyDescent="0.3">
      <c r="A9" s="415" t="s">
        <v>120</v>
      </c>
      <c r="B9" s="416"/>
      <c r="C9" s="416"/>
      <c r="D9" s="416"/>
      <c r="E9" s="416"/>
      <c r="F9" s="416"/>
      <c r="G9" s="417"/>
      <c r="H9" s="415" t="s">
        <v>121</v>
      </c>
      <c r="I9" s="416"/>
      <c r="J9" s="416"/>
      <c r="K9" s="416"/>
      <c r="L9" s="416"/>
      <c r="M9" s="416"/>
      <c r="N9" s="417"/>
      <c r="O9" s="415" t="s">
        <v>122</v>
      </c>
      <c r="P9" s="416"/>
      <c r="Q9" s="416"/>
      <c r="R9" s="416"/>
      <c r="S9" s="416"/>
      <c r="T9" s="416"/>
      <c r="U9" s="416"/>
      <c r="V9" s="416"/>
      <c r="W9" s="417"/>
      <c r="X9" s="415" t="s">
        <v>123</v>
      </c>
      <c r="Y9" s="416"/>
      <c r="Z9" s="416"/>
      <c r="AA9" s="416"/>
      <c r="AB9" s="416"/>
      <c r="AC9" s="416"/>
      <c r="AD9" s="417"/>
      <c r="AE9" s="415" t="s">
        <v>124</v>
      </c>
      <c r="AF9" s="416"/>
      <c r="AG9" s="416"/>
      <c r="AH9" s="416"/>
      <c r="AI9" s="416"/>
      <c r="AJ9" s="416"/>
      <c r="AK9" s="417"/>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row>
    <row r="10" spans="1:69" ht="16.5" customHeight="1" x14ac:dyDescent="0.3">
      <c r="A10" s="452" t="s">
        <v>125</v>
      </c>
      <c r="B10" s="455" t="s">
        <v>23</v>
      </c>
      <c r="C10" s="413" t="s">
        <v>25</v>
      </c>
      <c r="D10" s="413" t="s">
        <v>27</v>
      </c>
      <c r="E10" s="454" t="s">
        <v>29</v>
      </c>
      <c r="F10" s="412" t="s">
        <v>31</v>
      </c>
      <c r="G10" s="413" t="s">
        <v>126</v>
      </c>
      <c r="H10" s="462" t="s">
        <v>127</v>
      </c>
      <c r="I10" s="463" t="s">
        <v>128</v>
      </c>
      <c r="J10" s="412" t="s">
        <v>129</v>
      </c>
      <c r="K10" s="412" t="s">
        <v>130</v>
      </c>
      <c r="L10" s="465" t="s">
        <v>131</v>
      </c>
      <c r="M10" s="463" t="s">
        <v>128</v>
      </c>
      <c r="N10" s="413" t="s">
        <v>37</v>
      </c>
      <c r="O10" s="456" t="s">
        <v>132</v>
      </c>
      <c r="P10" s="449" t="s">
        <v>39</v>
      </c>
      <c r="Q10" s="412" t="s">
        <v>41</v>
      </c>
      <c r="R10" s="449" t="s">
        <v>133</v>
      </c>
      <c r="S10" s="449"/>
      <c r="T10" s="449"/>
      <c r="U10" s="449"/>
      <c r="V10" s="449"/>
      <c r="W10" s="449"/>
      <c r="X10" s="461" t="s">
        <v>134</v>
      </c>
      <c r="Y10" s="461" t="s">
        <v>135</v>
      </c>
      <c r="Z10" s="461" t="s">
        <v>128</v>
      </c>
      <c r="AA10" s="461" t="s">
        <v>136</v>
      </c>
      <c r="AB10" s="461" t="s">
        <v>128</v>
      </c>
      <c r="AC10" s="461" t="s">
        <v>137</v>
      </c>
      <c r="AD10" s="456" t="s">
        <v>57</v>
      </c>
      <c r="AE10" s="449" t="s">
        <v>124</v>
      </c>
      <c r="AF10" s="449" t="s">
        <v>138</v>
      </c>
      <c r="AG10" s="449" t="s">
        <v>139</v>
      </c>
      <c r="AH10" s="412" t="s">
        <v>140</v>
      </c>
      <c r="AI10" s="449" t="s">
        <v>141</v>
      </c>
      <c r="AJ10" s="449" t="s">
        <v>142</v>
      </c>
      <c r="AK10" s="449" t="s">
        <v>61</v>
      </c>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row>
    <row r="11" spans="1:69" s="4" customFormat="1" ht="94.5" customHeight="1" x14ac:dyDescent="0.25">
      <c r="A11" s="453"/>
      <c r="B11" s="455"/>
      <c r="C11" s="449"/>
      <c r="D11" s="449"/>
      <c r="E11" s="455"/>
      <c r="F11" s="413"/>
      <c r="G11" s="449"/>
      <c r="H11" s="413"/>
      <c r="I11" s="464"/>
      <c r="J11" s="413"/>
      <c r="K11" s="413"/>
      <c r="L11" s="464"/>
      <c r="M11" s="464"/>
      <c r="N11" s="449"/>
      <c r="O11" s="457"/>
      <c r="P11" s="449"/>
      <c r="Q11" s="413"/>
      <c r="R11" s="7" t="s">
        <v>143</v>
      </c>
      <c r="S11" s="7" t="s">
        <v>144</v>
      </c>
      <c r="T11" s="7" t="s">
        <v>145</v>
      </c>
      <c r="U11" s="7" t="s">
        <v>146</v>
      </c>
      <c r="V11" s="7" t="s">
        <v>147</v>
      </c>
      <c r="W11" s="7" t="s">
        <v>148</v>
      </c>
      <c r="X11" s="461"/>
      <c r="Y11" s="461"/>
      <c r="Z11" s="461"/>
      <c r="AA11" s="461"/>
      <c r="AB11" s="461"/>
      <c r="AC11" s="461"/>
      <c r="AD11" s="457"/>
      <c r="AE11" s="449"/>
      <c r="AF11" s="449"/>
      <c r="AG11" s="449"/>
      <c r="AH11" s="413"/>
      <c r="AI11" s="449"/>
      <c r="AJ11" s="449"/>
      <c r="AK11" s="449"/>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row>
    <row r="12" spans="1:69" s="3" customFormat="1" ht="83.25" customHeight="1" x14ac:dyDescent="0.25">
      <c r="A12" s="439">
        <v>1</v>
      </c>
      <c r="B12" s="351" t="s">
        <v>149</v>
      </c>
      <c r="C12" s="351" t="s">
        <v>150</v>
      </c>
      <c r="D12" s="351" t="s">
        <v>151</v>
      </c>
      <c r="E12" s="351" t="s">
        <v>152</v>
      </c>
      <c r="F12" s="351" t="s">
        <v>153</v>
      </c>
      <c r="G12" s="445">
        <v>50</v>
      </c>
      <c r="H12" s="421" t="str">
        <f>IF(G12&lt;=0,"",IF(G12&lt;=2,"Muy Baja",IF(G12&lt;=24,"Baja",IF(G12&lt;=500,"Media",IF(G12&lt;=5000,"Alta","Muy Alta")))))</f>
        <v>Media</v>
      </c>
      <c r="I12" s="374">
        <f>IF(H12="","",IF(H12="Muy Baja",0.2,IF(H12="Baja",0.4,IF(H12="Media",0.6,IF(H12="Alta",0.8,IF(H12="Muy Alta",1,))))))</f>
        <v>0.6</v>
      </c>
      <c r="J12" s="418" t="s">
        <v>154</v>
      </c>
      <c r="K12" s="374" t="str">
        <f>IF(NOT(ISERROR(MATCH(J12,'Tabla Impacto'!$B$221:$B$223,0))),'Tabla Impacto'!$F$223&amp;"Por favor no seleccionar los criterios de impacto(Afectación Económica o presupuestal y Pérdida Reputacional)",J12)</f>
        <v xml:space="preserve">     Entre 100 y 500 SMLMV </v>
      </c>
      <c r="L12" s="421" t="str">
        <f>IF(OR(K12='Tabla Impacto'!$C$11,K12='Tabla Impacto'!$D$11),"Leve",IF(OR(K12='Tabla Impacto'!$C$12,K12='Tabla Impacto'!$D$12),"Menor",IF(OR(K12='Tabla Impacto'!$C$13,K12='Tabla Impacto'!$D$13),"Moderado",IF(OR(K12='Tabla Impacto'!$C$14,K12='Tabla Impacto'!$D$14),"Mayor",IF(OR(K12='Tabla Impacto'!$C$15,K12='Tabla Impacto'!$D$15),"Catastrófico","")))))</f>
        <v>Mayor</v>
      </c>
      <c r="M12" s="374">
        <f>IF(L12="","",IF(L12="Leve",0.2,IF(L12="Menor",0.4,IF(L12="Moderado",0.6,IF(L12="Mayor",0.8,IF(L12="Catastrófico",1,))))))</f>
        <v>0.8</v>
      </c>
      <c r="N12" s="377"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Alto</v>
      </c>
      <c r="O12" s="175">
        <v>1</v>
      </c>
      <c r="P12" s="176" t="s">
        <v>155</v>
      </c>
      <c r="Q12" s="177" t="str">
        <f>IF(OR(R12="Preventivo",R12="Detectivo"),"Probabilidad",IF(R12="Correctivo","Impacto",""))</f>
        <v>Probabilidad</v>
      </c>
      <c r="R12" s="178" t="s">
        <v>156</v>
      </c>
      <c r="S12" s="178" t="s">
        <v>157</v>
      </c>
      <c r="T12" s="179" t="str">
        <f>IF(AND(R12="Preventivo",S12="Automático"),"50%",IF(AND(R12="Preventivo",S12="Manual"),"40%",IF(AND(R12="Detectivo",S12="Automático"),"40%",IF(AND(R12="Detectivo",S12="Manual"),"30%",IF(AND(R12="Correctivo",S12="Automático"),"35%",IF(AND(R12="Correctivo",S12="Manual"),"25%",""))))))</f>
        <v>30%</v>
      </c>
      <c r="U12" s="178" t="s">
        <v>158</v>
      </c>
      <c r="V12" s="178" t="s">
        <v>159</v>
      </c>
      <c r="W12" s="178" t="s">
        <v>160</v>
      </c>
      <c r="X12" s="180">
        <f>IFERROR(IF(Q12="Probabilidad",(I12-(+I12*T12)),IF(Q12="Impacto",I12,"")),"")</f>
        <v>0.42</v>
      </c>
      <c r="Y12" s="181" t="str">
        <f>IFERROR(IF(X12="","",IF(X12&lt;=0.2,"Muy Baja",IF(X12&lt;=0.4,"Baja",IF(X12&lt;=0.6,"Media",IF(X12&lt;=0.8,"Alta","Muy Alta"))))),"")</f>
        <v>Media</v>
      </c>
      <c r="Z12" s="182">
        <f>+X12</f>
        <v>0.42</v>
      </c>
      <c r="AA12" s="181" t="str">
        <f>IFERROR(IF(AB12="","",IF(AB12&lt;=0.2,"Leve",IF(AB12&lt;=0.4,"Menor",IF(AB12&lt;=0.6,"Moderado",IF(AB12&lt;=0.8,"Mayor","Catastrófico"))))),"")</f>
        <v>Mayor</v>
      </c>
      <c r="AB12" s="182">
        <f>IFERROR(IF(Q12="Impacto",(M12-(+M12*T12)),IF(Q12="Probabilidad",M12,"")),"")</f>
        <v>0.8</v>
      </c>
      <c r="AC12" s="183"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Alto</v>
      </c>
      <c r="AD12" s="184" t="s">
        <v>161</v>
      </c>
      <c r="AE12" s="185" t="s">
        <v>162</v>
      </c>
      <c r="AF12" s="185" t="s">
        <v>163</v>
      </c>
      <c r="AG12" s="186">
        <v>45383</v>
      </c>
      <c r="AH12" s="186">
        <v>45642</v>
      </c>
      <c r="AI12" s="161"/>
      <c r="AJ12" s="115"/>
      <c r="AK12" s="160"/>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row>
    <row r="13" spans="1:69" ht="18" customHeight="1" x14ac:dyDescent="0.3">
      <c r="A13" s="440"/>
      <c r="B13" s="448"/>
      <c r="C13" s="448"/>
      <c r="D13" s="448"/>
      <c r="E13" s="448"/>
      <c r="F13" s="448"/>
      <c r="G13" s="446"/>
      <c r="H13" s="422"/>
      <c r="I13" s="375"/>
      <c r="J13" s="419"/>
      <c r="K13" s="375">
        <f>IF(NOT(ISERROR(MATCH(J13,_xlfn.ANCHORARRAY(E24),0))),I26&amp;"Por favor no seleccionar los criterios de impacto",J13)</f>
        <v>0</v>
      </c>
      <c r="L13" s="422"/>
      <c r="M13" s="375"/>
      <c r="N13" s="378"/>
      <c r="O13" s="175">
        <v>2</v>
      </c>
      <c r="P13" s="176"/>
      <c r="Q13" s="177" t="str">
        <f>IF(OR(R13="Preventivo",R13="Detectivo"),"Probabilidad",IF(R13="Correctivo","Impacto",""))</f>
        <v/>
      </c>
      <c r="R13" s="178"/>
      <c r="S13" s="178"/>
      <c r="T13" s="179" t="str">
        <f t="shared" ref="T13:T17" si="0">IF(AND(R13="Preventivo",S13="Automático"),"50%",IF(AND(R13="Preventivo",S13="Manual"),"40%",IF(AND(R13="Detectivo",S13="Automático"),"40%",IF(AND(R13="Detectivo",S13="Manual"),"30%",IF(AND(R13="Correctivo",S13="Automático"),"35%",IF(AND(R13="Correctivo",S13="Manual"),"25%",""))))))</f>
        <v/>
      </c>
      <c r="U13" s="178"/>
      <c r="V13" s="178"/>
      <c r="W13" s="178"/>
      <c r="X13" s="180" t="str">
        <f>IFERROR(IF(AND(Q12="Probabilidad",Q13="Probabilidad"),(Z12-(+Z12*T13)),IF(Q13="Probabilidad",(I12-(+I12*T13)),IF(Q13="Impacto",Z12,""))),"")</f>
        <v/>
      </c>
      <c r="Y13" s="181" t="str">
        <f t="shared" ref="Y13:Y71" si="1">IFERROR(IF(X13="","",IF(X13&lt;=0.2,"Muy Baja",IF(X13&lt;=0.4,"Baja",IF(X13&lt;=0.6,"Media",IF(X13&lt;=0.8,"Alta","Muy Alta"))))),"")</f>
        <v/>
      </c>
      <c r="Z13" s="182" t="str">
        <f t="shared" ref="Z13:Z17" si="2">+X13</f>
        <v/>
      </c>
      <c r="AA13" s="181" t="str">
        <f t="shared" ref="AA13:AA71" si="3">IFERROR(IF(AB13="","",IF(AB13&lt;=0.2,"Leve",IF(AB13&lt;=0.4,"Menor",IF(AB13&lt;=0.6,"Moderado",IF(AB13&lt;=0.8,"Mayor","Catastrófico"))))),"")</f>
        <v/>
      </c>
      <c r="AB13" s="182" t="str">
        <f>IFERROR(IF(AND(Q12="Impacto",Q13="Impacto"),(AB12-(+AB12*T13)),IF(Q13="Impacto",(M12-(+M12*T13)),IF(Q13="Probabilidad",AB12,""))),"")</f>
        <v/>
      </c>
      <c r="AC13" s="183" t="str">
        <f t="shared" ref="AC13:AC17" si="4">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84"/>
      <c r="AE13" s="185"/>
      <c r="AF13" s="185"/>
      <c r="AG13" s="186"/>
      <c r="AH13" s="186"/>
      <c r="AI13" s="161"/>
      <c r="AJ13" s="115"/>
      <c r="AK13" s="160"/>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row>
    <row r="14" spans="1:69" ht="18" customHeight="1" x14ac:dyDescent="0.3">
      <c r="A14" s="440"/>
      <c r="B14" s="448"/>
      <c r="C14" s="448"/>
      <c r="D14" s="448"/>
      <c r="E14" s="448"/>
      <c r="F14" s="448"/>
      <c r="G14" s="446"/>
      <c r="H14" s="422"/>
      <c r="I14" s="375"/>
      <c r="J14" s="419"/>
      <c r="K14" s="375">
        <f>IF(NOT(ISERROR(MATCH(J14,_xlfn.ANCHORARRAY(E25),0))),I27&amp;"Por favor no seleccionar los criterios de impacto",J14)</f>
        <v>0</v>
      </c>
      <c r="L14" s="422"/>
      <c r="M14" s="375"/>
      <c r="N14" s="378"/>
      <c r="O14" s="187">
        <v>3</v>
      </c>
      <c r="P14" s="188"/>
      <c r="Q14" s="189"/>
      <c r="R14" s="190"/>
      <c r="S14" s="190"/>
      <c r="T14" s="191"/>
      <c r="U14" s="190"/>
      <c r="V14" s="190"/>
      <c r="W14" s="190"/>
      <c r="X14" s="192"/>
      <c r="Y14" s="193"/>
      <c r="Z14" s="194"/>
      <c r="AA14" s="193"/>
      <c r="AB14" s="194"/>
      <c r="AC14" s="195"/>
      <c r="AD14" s="196"/>
      <c r="AE14" s="197"/>
      <c r="AF14" s="198"/>
      <c r="AG14" s="199"/>
      <c r="AH14" s="199"/>
      <c r="AI14" s="117"/>
      <c r="AJ14" s="115"/>
      <c r="AK14" s="116"/>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row>
    <row r="15" spans="1:69" ht="18" customHeight="1" x14ac:dyDescent="0.3">
      <c r="A15" s="440"/>
      <c r="B15" s="448"/>
      <c r="C15" s="448"/>
      <c r="D15" s="448"/>
      <c r="E15" s="448"/>
      <c r="F15" s="448"/>
      <c r="G15" s="446"/>
      <c r="H15" s="422"/>
      <c r="I15" s="375"/>
      <c r="J15" s="419"/>
      <c r="K15" s="375">
        <f>IF(NOT(ISERROR(MATCH(J15,_xlfn.ANCHORARRAY(E26),0))),I28&amp;"Por favor no seleccionar los criterios de impacto",J15)</f>
        <v>0</v>
      </c>
      <c r="L15" s="422"/>
      <c r="M15" s="375"/>
      <c r="N15" s="378"/>
      <c r="O15" s="187">
        <v>4</v>
      </c>
      <c r="P15" s="176"/>
      <c r="Q15" s="189"/>
      <c r="R15" s="190"/>
      <c r="S15" s="190"/>
      <c r="T15" s="191"/>
      <c r="U15" s="190"/>
      <c r="V15" s="190"/>
      <c r="W15" s="190"/>
      <c r="X15" s="192"/>
      <c r="Y15" s="193"/>
      <c r="Z15" s="194"/>
      <c r="AA15" s="193"/>
      <c r="AB15" s="194"/>
      <c r="AC15" s="195"/>
      <c r="AD15" s="196"/>
      <c r="AE15" s="197"/>
      <c r="AF15" s="198"/>
      <c r="AG15" s="199"/>
      <c r="AH15" s="199"/>
      <c r="AI15" s="117"/>
      <c r="AJ15" s="115"/>
      <c r="AK15" s="116"/>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row>
    <row r="16" spans="1:69" ht="18" customHeight="1" x14ac:dyDescent="0.3">
      <c r="A16" s="440"/>
      <c r="B16" s="448"/>
      <c r="C16" s="448"/>
      <c r="D16" s="448"/>
      <c r="E16" s="448"/>
      <c r="F16" s="448"/>
      <c r="G16" s="446"/>
      <c r="H16" s="422"/>
      <c r="I16" s="375"/>
      <c r="J16" s="419"/>
      <c r="K16" s="375">
        <f>IF(NOT(ISERROR(MATCH(J16,_xlfn.ANCHORARRAY(E27),0))),I29&amp;"Por favor no seleccionar los criterios de impacto",J16)</f>
        <v>0</v>
      </c>
      <c r="L16" s="422"/>
      <c r="M16" s="375"/>
      <c r="N16" s="378"/>
      <c r="O16" s="187">
        <v>5</v>
      </c>
      <c r="P16" s="176"/>
      <c r="Q16" s="189" t="str">
        <f t="shared" ref="Q16:Q17" si="5">IF(OR(R16="Preventivo",R16="Detectivo"),"Probabilidad",IF(R16="Correctivo","Impacto",""))</f>
        <v/>
      </c>
      <c r="R16" s="190"/>
      <c r="S16" s="190"/>
      <c r="T16" s="191" t="str">
        <f t="shared" si="0"/>
        <v/>
      </c>
      <c r="U16" s="190"/>
      <c r="V16" s="190"/>
      <c r="W16" s="190"/>
      <c r="X16" s="192" t="str">
        <f t="shared" ref="X16:X17" si="6">IFERROR(IF(AND(Q15="Probabilidad",Q16="Probabilidad"),(Z15-(+Z15*T16)),IF(AND(Q15="Impacto",Q16="Probabilidad"),(Z14-(+Z14*T16)),IF(Q16="Impacto",Z15,""))),"")</f>
        <v/>
      </c>
      <c r="Y16" s="193" t="str">
        <f t="shared" si="1"/>
        <v/>
      </c>
      <c r="Z16" s="194" t="str">
        <f t="shared" si="2"/>
        <v/>
      </c>
      <c r="AA16" s="193" t="str">
        <f t="shared" si="3"/>
        <v/>
      </c>
      <c r="AB16" s="194" t="str">
        <f t="shared" ref="AB16:AB17" si="7">IFERROR(IF(AND(Q15="Impacto",Q16="Impacto"),(AB15-(+AB15*T16)),IF(AND(Q15="Probabilidad",Q16="Impacto"),(AB14-(+AB14*T16)),IF(Q16="Probabilidad",AB15,""))),"")</f>
        <v/>
      </c>
      <c r="AC16" s="195" t="str">
        <f t="shared" si="4"/>
        <v/>
      </c>
      <c r="AD16" s="196"/>
      <c r="AE16" s="197"/>
      <c r="AF16" s="198"/>
      <c r="AG16" s="199"/>
      <c r="AH16" s="199"/>
      <c r="AI16" s="117"/>
      <c r="AJ16" s="115"/>
      <c r="AK16" s="116"/>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row>
    <row r="17" spans="1:69" ht="18" customHeight="1" x14ac:dyDescent="0.3">
      <c r="A17" s="441"/>
      <c r="B17" s="352"/>
      <c r="C17" s="352"/>
      <c r="D17" s="352"/>
      <c r="E17" s="352"/>
      <c r="F17" s="352"/>
      <c r="G17" s="447"/>
      <c r="H17" s="423"/>
      <c r="I17" s="376"/>
      <c r="J17" s="420"/>
      <c r="K17" s="376">
        <f>IF(NOT(ISERROR(MATCH(J17,_xlfn.ANCHORARRAY(E28),0))),I30&amp;"Por favor no seleccionar los criterios de impacto",J17)</f>
        <v>0</v>
      </c>
      <c r="L17" s="423"/>
      <c r="M17" s="376"/>
      <c r="N17" s="379"/>
      <c r="O17" s="187">
        <v>6</v>
      </c>
      <c r="P17" s="176"/>
      <c r="Q17" s="189" t="str">
        <f t="shared" si="5"/>
        <v/>
      </c>
      <c r="R17" s="190"/>
      <c r="S17" s="190"/>
      <c r="T17" s="191" t="str">
        <f t="shared" si="0"/>
        <v/>
      </c>
      <c r="U17" s="190"/>
      <c r="V17" s="190"/>
      <c r="W17" s="190"/>
      <c r="X17" s="192" t="str">
        <f t="shared" si="6"/>
        <v/>
      </c>
      <c r="Y17" s="193" t="str">
        <f t="shared" si="1"/>
        <v/>
      </c>
      <c r="Z17" s="194" t="str">
        <f t="shared" si="2"/>
        <v/>
      </c>
      <c r="AA17" s="193" t="str">
        <f t="shared" si="3"/>
        <v/>
      </c>
      <c r="AB17" s="194" t="str">
        <f t="shared" si="7"/>
        <v/>
      </c>
      <c r="AC17" s="195" t="str">
        <f t="shared" si="4"/>
        <v/>
      </c>
      <c r="AD17" s="196"/>
      <c r="AE17" s="197"/>
      <c r="AF17" s="198"/>
      <c r="AG17" s="199"/>
      <c r="AH17" s="199"/>
      <c r="AI17" s="117"/>
      <c r="AJ17" s="115"/>
      <c r="AK17" s="116"/>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row>
    <row r="18" spans="1:69" ht="73.5" customHeight="1" x14ac:dyDescent="0.3">
      <c r="A18" s="439">
        <v>2</v>
      </c>
      <c r="B18" s="351" t="s">
        <v>164</v>
      </c>
      <c r="C18" s="351" t="s">
        <v>165</v>
      </c>
      <c r="D18" s="351" t="s">
        <v>166</v>
      </c>
      <c r="E18" s="351" t="s">
        <v>167</v>
      </c>
      <c r="F18" s="351" t="s">
        <v>153</v>
      </c>
      <c r="G18" s="445">
        <v>12</v>
      </c>
      <c r="H18" s="421" t="str">
        <f>IF(G18&lt;=0,"",IF(G18&lt;=2,"Muy Baja",IF(G18&lt;=24,"Baja",IF(G18&lt;=500,"Media",IF(G18&lt;=5000,"Alta","Muy Alta")))))</f>
        <v>Baja</v>
      </c>
      <c r="I18" s="374">
        <f>IF(H18="","",IF(H18="Muy Baja",0.2,IF(H18="Baja",0.4,IF(H18="Media",0.6,IF(H18="Alta",0.8,IF(H18="Muy Alta",1,))))))</f>
        <v>0.4</v>
      </c>
      <c r="J18" s="418" t="s">
        <v>168</v>
      </c>
      <c r="K18" s="374" t="str">
        <f>IF(NOT(ISERROR(MATCH(J18,'Tabla Impacto'!$B$221:$B$223,0))),'Tabla Impacto'!$F$223&amp;"Por favor no seleccionar los criterios de impacto(Afectación Económica o presupuestal y Pérdida Reputacional)",J18)</f>
        <v xml:space="preserve">     Mayor a 500 SMLMV </v>
      </c>
      <c r="L18" s="421" t="str">
        <f>IF(OR(K18='Tabla Impacto'!$C$11,K18='Tabla Impacto'!$D$11),"Leve",IF(OR(K18='Tabla Impacto'!$C$12,K18='Tabla Impacto'!$D$12),"Menor",IF(OR(K18='Tabla Impacto'!$C$13,K18='Tabla Impacto'!$D$13),"Moderado",IF(OR(K18='Tabla Impacto'!$C$14,K18='Tabla Impacto'!$D$14),"Mayor",IF(OR(K18='Tabla Impacto'!$C$15,K18='Tabla Impacto'!$D$15),"Catastrófico","")))))</f>
        <v>Catastrófico</v>
      </c>
      <c r="M18" s="374">
        <f>IF(L18="","",IF(L18="Leve",0.2,IF(L18="Menor",0.4,IF(L18="Moderado",0.6,IF(L18="Mayor",0.8,IF(L18="Catastrófico",1,))))))</f>
        <v>1</v>
      </c>
      <c r="N18" s="377"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Extremo</v>
      </c>
      <c r="O18" s="187">
        <v>1</v>
      </c>
      <c r="P18" s="176" t="s">
        <v>169</v>
      </c>
      <c r="Q18" s="177" t="str">
        <f>IF(OR(R18="Preventivo",R18="Detectivo"),"Probabilidad",IF(R18="Correctivo","Impacto",""))</f>
        <v>Probabilidad</v>
      </c>
      <c r="R18" s="178" t="s">
        <v>156</v>
      </c>
      <c r="S18" s="178" t="s">
        <v>157</v>
      </c>
      <c r="T18" s="179" t="str">
        <f>IF(AND(R18="Preventivo",S18="Automático"),"50%",IF(AND(R18="Preventivo",S18="Manual"),"40%",IF(AND(R18="Detectivo",S18="Automático"),"40%",IF(AND(R18="Detectivo",S18="Manual"),"30%",IF(AND(R18="Correctivo",S18="Automático"),"35%",IF(AND(R18="Correctivo",S18="Manual"),"25%",""))))))</f>
        <v>30%</v>
      </c>
      <c r="U18" s="178" t="s">
        <v>158</v>
      </c>
      <c r="V18" s="178" t="s">
        <v>159</v>
      </c>
      <c r="W18" s="178" t="s">
        <v>160</v>
      </c>
      <c r="X18" s="180">
        <f>IFERROR(IF(Q18="Probabilidad",(I18-(+I18*T18)),IF(Q18="Impacto",I18,"")),"")</f>
        <v>0.28000000000000003</v>
      </c>
      <c r="Y18" s="181" t="str">
        <f>IFERROR(IF(X18="","",IF(X18&lt;=0.2,"Muy Baja",IF(X18&lt;=0.4,"Baja",IF(X18&lt;=0.6,"Media",IF(X18&lt;=0.8,"Alta","Muy Alta"))))),"")</f>
        <v>Baja</v>
      </c>
      <c r="Z18" s="182">
        <f>+X18</f>
        <v>0.28000000000000003</v>
      </c>
      <c r="AA18" s="181" t="str">
        <f>IFERROR(IF(AB18="","",IF(AB18&lt;=0.2,"Leve",IF(AB18&lt;=0.4,"Menor",IF(AB18&lt;=0.6,"Moderado",IF(AB18&lt;=0.8,"Mayor","Catastrófico"))))),"")</f>
        <v>Catastrófico</v>
      </c>
      <c r="AB18" s="182">
        <f>IFERROR(IF(Q18="Impacto",(M18-(+M18*T18)),IF(Q18="Probabilidad",M18,"")),"")</f>
        <v>1</v>
      </c>
      <c r="AC18" s="183"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Extremo</v>
      </c>
      <c r="AD18" s="184" t="s">
        <v>161</v>
      </c>
      <c r="AE18" s="185" t="s">
        <v>170</v>
      </c>
      <c r="AF18" s="185" t="s">
        <v>171</v>
      </c>
      <c r="AG18" s="186">
        <v>45383</v>
      </c>
      <c r="AH18" s="186">
        <v>45642</v>
      </c>
      <c r="AI18" s="117"/>
      <c r="AJ18" s="115"/>
      <c r="AK18" s="116"/>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row>
    <row r="19" spans="1:69" ht="18" customHeight="1" x14ac:dyDescent="0.3">
      <c r="A19" s="440"/>
      <c r="B19" s="448"/>
      <c r="C19" s="448"/>
      <c r="D19" s="448"/>
      <c r="E19" s="448"/>
      <c r="F19" s="448"/>
      <c r="G19" s="446"/>
      <c r="H19" s="422"/>
      <c r="I19" s="375"/>
      <c r="J19" s="419"/>
      <c r="K19" s="375">
        <f>IF(NOT(ISERROR(MATCH(J19,_xlfn.ANCHORARRAY(E30),0))),I32&amp;"Por favor no seleccionar los criterios de impacto",J19)</f>
        <v>0</v>
      </c>
      <c r="L19" s="422"/>
      <c r="M19" s="375"/>
      <c r="N19" s="378"/>
      <c r="O19" s="187">
        <v>2</v>
      </c>
      <c r="P19" s="176"/>
      <c r="Q19" s="177" t="str">
        <f>IF(OR(R19="Preventivo",R19="Detectivo"),"Probabilidad",IF(R19="Correctivo","Impacto",""))</f>
        <v/>
      </c>
      <c r="R19" s="178"/>
      <c r="S19" s="178"/>
      <c r="T19" s="179" t="str">
        <f t="shared" ref="T19:T23" si="8">IF(AND(R19="Preventivo",S19="Automático"),"50%",IF(AND(R19="Preventivo",S19="Manual"),"40%",IF(AND(R19="Detectivo",S19="Automático"),"40%",IF(AND(R19="Detectivo",S19="Manual"),"30%",IF(AND(R19="Correctivo",S19="Automático"),"35%",IF(AND(R19="Correctivo",S19="Manual"),"25%",""))))))</f>
        <v/>
      </c>
      <c r="U19" s="178"/>
      <c r="V19" s="178"/>
      <c r="W19" s="178"/>
      <c r="X19" s="180" t="str">
        <f>IFERROR(IF(AND(Q18="Probabilidad",Q19="Probabilidad"),(Z18-(+Z18*T19)),IF(Q19="Probabilidad",(I18-(+I18*T19)),IF(Q19="Impacto",Z18,""))),"")</f>
        <v/>
      </c>
      <c r="Y19" s="181" t="str">
        <f t="shared" si="1"/>
        <v/>
      </c>
      <c r="Z19" s="182" t="str">
        <f t="shared" ref="Z19:Z23" si="9">+X19</f>
        <v/>
      </c>
      <c r="AA19" s="181" t="str">
        <f t="shared" si="3"/>
        <v/>
      </c>
      <c r="AB19" s="182" t="str">
        <f>IFERROR(IF(AND(Q18="Impacto",Q19="Impacto"),(AB18-(+AB18*T19)),IF(Q19="Impacto",(M18-(+M18*T19)),IF(Q19="Probabilidad",AB18,""))),"")</f>
        <v/>
      </c>
      <c r="AC19" s="183" t="str">
        <f t="shared" ref="AC19:AC20" si="10">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84"/>
      <c r="AE19" s="185"/>
      <c r="AF19" s="185"/>
      <c r="AG19" s="186"/>
      <c r="AH19" s="186"/>
      <c r="AI19" s="117"/>
      <c r="AJ19" s="115"/>
      <c r="AK19" s="116"/>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row>
    <row r="20" spans="1:69" ht="18" customHeight="1" x14ac:dyDescent="0.3">
      <c r="A20" s="440"/>
      <c r="B20" s="448"/>
      <c r="C20" s="448"/>
      <c r="D20" s="448"/>
      <c r="E20" s="448"/>
      <c r="F20" s="448"/>
      <c r="G20" s="446"/>
      <c r="H20" s="422"/>
      <c r="I20" s="375"/>
      <c r="J20" s="419"/>
      <c r="K20" s="375">
        <f>IF(NOT(ISERROR(MATCH(J20,_xlfn.ANCHORARRAY(E31),0))),I33&amp;"Por favor no seleccionar los criterios de impacto",J20)</f>
        <v>0</v>
      </c>
      <c r="L20" s="422"/>
      <c r="M20" s="375"/>
      <c r="N20" s="378"/>
      <c r="O20" s="187">
        <v>3</v>
      </c>
      <c r="P20" s="188"/>
      <c r="Q20" s="177" t="str">
        <f>IF(OR(R20="Preventivo",R20="Detectivo"),"Probabilidad",IF(R20="Correctivo","Impacto",""))</f>
        <v/>
      </c>
      <c r="R20" s="178"/>
      <c r="S20" s="178"/>
      <c r="T20" s="179" t="str">
        <f t="shared" si="8"/>
        <v/>
      </c>
      <c r="U20" s="178"/>
      <c r="V20" s="178"/>
      <c r="W20" s="178"/>
      <c r="X20" s="180" t="str">
        <f>IFERROR(IF(AND(Q19="Probabilidad",Q20="Probabilidad"),(Z19-(+Z19*T20)),IF(AND(Q19="Impacto",Q20="Probabilidad"),(Z18-(+Z18*T20)),IF(Q20="Impacto",Z19,""))),"")</f>
        <v/>
      </c>
      <c r="Y20" s="181" t="str">
        <f t="shared" si="1"/>
        <v/>
      </c>
      <c r="Z20" s="182" t="str">
        <f t="shared" si="9"/>
        <v/>
      </c>
      <c r="AA20" s="181" t="str">
        <f t="shared" si="3"/>
        <v/>
      </c>
      <c r="AB20" s="182" t="str">
        <f>IFERROR(IF(AND(Q19="Impacto",Q20="Impacto"),(AB19-(+AB19*T20)),IF(AND(Q19="Probabilidad",Q20="Impacto"),(AB18-(+AB18*T20)),IF(Q20="Probabilidad",AB19,""))),"")</f>
        <v/>
      </c>
      <c r="AC20" s="183" t="str">
        <f t="shared" si="10"/>
        <v/>
      </c>
      <c r="AD20" s="184"/>
      <c r="AE20" s="185"/>
      <c r="AF20" s="200"/>
      <c r="AG20" s="186"/>
      <c r="AH20" s="186"/>
      <c r="AI20" s="117"/>
      <c r="AJ20" s="115"/>
      <c r="AK20" s="116"/>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row>
    <row r="21" spans="1:69" ht="18" customHeight="1" x14ac:dyDescent="0.3">
      <c r="A21" s="440"/>
      <c r="B21" s="448"/>
      <c r="C21" s="448"/>
      <c r="D21" s="448"/>
      <c r="E21" s="448"/>
      <c r="F21" s="448"/>
      <c r="G21" s="446"/>
      <c r="H21" s="422"/>
      <c r="I21" s="375"/>
      <c r="J21" s="419"/>
      <c r="K21" s="375">
        <f>IF(NOT(ISERROR(MATCH(J21,_xlfn.ANCHORARRAY(E32),0))),I34&amp;"Por favor no seleccionar los criterios de impacto",J21)</f>
        <v>0</v>
      </c>
      <c r="L21" s="422"/>
      <c r="M21" s="375"/>
      <c r="N21" s="378"/>
      <c r="O21" s="187">
        <v>4</v>
      </c>
      <c r="P21" s="176"/>
      <c r="Q21" s="189" t="str">
        <f t="shared" ref="Q21:Q23" si="11">IF(OR(R21="Preventivo",R21="Detectivo"),"Probabilidad",IF(R21="Correctivo","Impacto",""))</f>
        <v/>
      </c>
      <c r="R21" s="190"/>
      <c r="S21" s="190"/>
      <c r="T21" s="191" t="str">
        <f t="shared" si="8"/>
        <v/>
      </c>
      <c r="U21" s="190"/>
      <c r="V21" s="190"/>
      <c r="W21" s="190"/>
      <c r="X21" s="192" t="str">
        <f t="shared" ref="X21:X23" si="12">IFERROR(IF(AND(Q20="Probabilidad",Q21="Probabilidad"),(Z20-(+Z20*T21)),IF(AND(Q20="Impacto",Q21="Probabilidad"),(Z19-(+Z19*T21)),IF(Q21="Impacto",Z20,""))),"")</f>
        <v/>
      </c>
      <c r="Y21" s="193" t="str">
        <f t="shared" si="1"/>
        <v/>
      </c>
      <c r="Z21" s="194" t="str">
        <f t="shared" si="9"/>
        <v/>
      </c>
      <c r="AA21" s="193" t="str">
        <f t="shared" si="3"/>
        <v/>
      </c>
      <c r="AB21" s="194" t="str">
        <f t="shared" ref="AB21:AB23" si="13">IFERROR(IF(AND(Q20="Impacto",Q21="Impacto"),(AB20-(+AB20*T21)),IF(AND(Q20="Probabilidad",Q21="Impacto"),(AB19-(+AB19*T21)),IF(Q21="Probabilidad",AB20,""))),"")</f>
        <v/>
      </c>
      <c r="AC21" s="195"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196"/>
      <c r="AE21" s="197"/>
      <c r="AF21" s="198"/>
      <c r="AG21" s="199"/>
      <c r="AH21" s="199"/>
      <c r="AI21" s="117"/>
      <c r="AJ21" s="115"/>
      <c r="AK21" s="116"/>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row>
    <row r="22" spans="1:69" ht="18" customHeight="1" x14ac:dyDescent="0.3">
      <c r="A22" s="440"/>
      <c r="B22" s="448"/>
      <c r="C22" s="448"/>
      <c r="D22" s="448"/>
      <c r="E22" s="448"/>
      <c r="F22" s="448"/>
      <c r="G22" s="446"/>
      <c r="H22" s="422"/>
      <c r="I22" s="375"/>
      <c r="J22" s="419"/>
      <c r="K22" s="375">
        <f>IF(NOT(ISERROR(MATCH(J22,_xlfn.ANCHORARRAY(E33),0))),I35&amp;"Por favor no seleccionar los criterios de impacto",J22)</f>
        <v>0</v>
      </c>
      <c r="L22" s="422"/>
      <c r="M22" s="375"/>
      <c r="N22" s="378"/>
      <c r="O22" s="187">
        <v>5</v>
      </c>
      <c r="P22" s="176"/>
      <c r="Q22" s="189" t="str">
        <f t="shared" si="11"/>
        <v/>
      </c>
      <c r="R22" s="190"/>
      <c r="S22" s="190"/>
      <c r="T22" s="191" t="str">
        <f t="shared" si="8"/>
        <v/>
      </c>
      <c r="U22" s="190"/>
      <c r="V22" s="190"/>
      <c r="W22" s="190"/>
      <c r="X22" s="192" t="str">
        <f t="shared" si="12"/>
        <v/>
      </c>
      <c r="Y22" s="193" t="str">
        <f t="shared" si="1"/>
        <v/>
      </c>
      <c r="Z22" s="194" t="str">
        <f t="shared" si="9"/>
        <v/>
      </c>
      <c r="AA22" s="193" t="str">
        <f t="shared" si="3"/>
        <v/>
      </c>
      <c r="AB22" s="194" t="str">
        <f t="shared" si="13"/>
        <v/>
      </c>
      <c r="AC22" s="195" t="str">
        <f t="shared" ref="AC22:AC23" si="14">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96"/>
      <c r="AE22" s="197"/>
      <c r="AF22" s="198"/>
      <c r="AG22" s="199"/>
      <c r="AH22" s="199"/>
      <c r="AI22" s="117"/>
      <c r="AJ22" s="115"/>
      <c r="AK22" s="116"/>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row>
    <row r="23" spans="1:69" ht="18" customHeight="1" x14ac:dyDescent="0.3">
      <c r="A23" s="441"/>
      <c r="B23" s="352"/>
      <c r="C23" s="352"/>
      <c r="D23" s="352"/>
      <c r="E23" s="352"/>
      <c r="F23" s="352"/>
      <c r="G23" s="447"/>
      <c r="H23" s="423"/>
      <c r="I23" s="376"/>
      <c r="J23" s="420"/>
      <c r="K23" s="376">
        <f>IF(NOT(ISERROR(MATCH(J23,_xlfn.ANCHORARRAY(E34),0))),I36&amp;"Por favor no seleccionar los criterios de impacto",J23)</f>
        <v>0</v>
      </c>
      <c r="L23" s="423"/>
      <c r="M23" s="376"/>
      <c r="N23" s="379"/>
      <c r="O23" s="187">
        <v>6</v>
      </c>
      <c r="P23" s="176"/>
      <c r="Q23" s="189" t="str">
        <f t="shared" si="11"/>
        <v/>
      </c>
      <c r="R23" s="190"/>
      <c r="S23" s="190"/>
      <c r="T23" s="191" t="str">
        <f t="shared" si="8"/>
        <v/>
      </c>
      <c r="U23" s="190"/>
      <c r="V23" s="190"/>
      <c r="W23" s="190"/>
      <c r="X23" s="192" t="str">
        <f t="shared" si="12"/>
        <v/>
      </c>
      <c r="Y23" s="193" t="str">
        <f t="shared" si="1"/>
        <v/>
      </c>
      <c r="Z23" s="194" t="str">
        <f t="shared" si="9"/>
        <v/>
      </c>
      <c r="AA23" s="193" t="str">
        <f t="shared" si="3"/>
        <v/>
      </c>
      <c r="AB23" s="194" t="str">
        <f t="shared" si="13"/>
        <v/>
      </c>
      <c r="AC23" s="195" t="str">
        <f t="shared" si="14"/>
        <v/>
      </c>
      <c r="AD23" s="196"/>
      <c r="AE23" s="197"/>
      <c r="AF23" s="198"/>
      <c r="AG23" s="199"/>
      <c r="AH23" s="199"/>
      <c r="AI23" s="117"/>
      <c r="AJ23" s="115"/>
      <c r="AK23" s="116"/>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row>
    <row r="24" spans="1:69" ht="66" customHeight="1" x14ac:dyDescent="0.3">
      <c r="A24" s="439">
        <v>3</v>
      </c>
      <c r="B24" s="351" t="s">
        <v>149</v>
      </c>
      <c r="C24" s="351" t="s">
        <v>172</v>
      </c>
      <c r="D24" s="351" t="s">
        <v>173</v>
      </c>
      <c r="E24" s="351" t="s">
        <v>174</v>
      </c>
      <c r="F24" s="351" t="s">
        <v>153</v>
      </c>
      <c r="G24" s="445">
        <v>50</v>
      </c>
      <c r="H24" s="421" t="str">
        <f>IF(G24&lt;=0,"",IF(G24&lt;=2,"Muy Baja",IF(G24&lt;=24,"Baja",IF(G24&lt;=500,"Media",IF(G24&lt;=5000,"Alta","Muy Alta")))))</f>
        <v>Media</v>
      </c>
      <c r="I24" s="374">
        <f>IF(H24="","",IF(H24="Muy Baja",0.2,IF(H24="Baja",0.4,IF(H24="Media",0.6,IF(H24="Alta",0.8,IF(H24="Muy Alta",1,))))))</f>
        <v>0.6</v>
      </c>
      <c r="J24" s="418" t="s">
        <v>168</v>
      </c>
      <c r="K24" s="374" t="str">
        <f>IF(NOT(ISERROR(MATCH(J24,'Tabla Impacto'!$B$221:$B$223,0))),'Tabla Impacto'!$F$223&amp;"Por favor no seleccionar los criterios de impacto(Afectación Económica o presupuestal y Pérdida Reputacional)",J24)</f>
        <v xml:space="preserve">     Mayor a 500 SMLMV </v>
      </c>
      <c r="L24" s="421" t="str">
        <f>IF(OR(K24='Tabla Impacto'!$C$11,K24='Tabla Impacto'!$D$11),"Leve",IF(OR(K24='Tabla Impacto'!$C$12,K24='Tabla Impacto'!$D$12),"Menor",IF(OR(K24='Tabla Impacto'!$C$13,K24='Tabla Impacto'!$D$13),"Moderado",IF(OR(K24='Tabla Impacto'!$C$14,K24='Tabla Impacto'!$D$14),"Mayor",IF(OR(K24='Tabla Impacto'!$C$15,K24='Tabla Impacto'!$D$15),"Catastrófico","")))))</f>
        <v>Catastrófico</v>
      </c>
      <c r="M24" s="374">
        <f>IF(L24="","",IF(L24="Leve",0.2,IF(L24="Menor",0.4,IF(L24="Moderado",0.6,IF(L24="Mayor",0.8,IF(L24="Catastrófico",1,))))))</f>
        <v>1</v>
      </c>
      <c r="N24" s="377" t="str">
        <f>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Extremo</v>
      </c>
      <c r="O24" s="345">
        <v>1</v>
      </c>
      <c r="P24" s="615" t="s">
        <v>175</v>
      </c>
      <c r="Q24" s="349" t="str">
        <f>IF(OR(R24="Preventivo",R24="Detectivo"),"Probabilidad",IF(R24="Correctivo","Impacto",""))</f>
        <v>Probabilidad</v>
      </c>
      <c r="R24" s="341" t="s">
        <v>176</v>
      </c>
      <c r="S24" s="341" t="s">
        <v>157</v>
      </c>
      <c r="T24" s="339" t="str">
        <f>IF(AND(R24="Preventivo",S24="Automático"),"50%",IF(AND(R24="Preventivo",S24="Manual"),"40%",IF(AND(R24="Detectivo",S24="Automático"),"40%",IF(AND(R24="Detectivo",S24="Manual"),"30%",IF(AND(R24="Correctivo",S24="Automático"),"35%",IF(AND(R24="Correctivo",S24="Manual"),"25%",""))))))</f>
        <v>40%</v>
      </c>
      <c r="U24" s="341" t="s">
        <v>158</v>
      </c>
      <c r="V24" s="341" t="s">
        <v>159</v>
      </c>
      <c r="W24" s="341" t="s">
        <v>160</v>
      </c>
      <c r="X24" s="180">
        <f>IFERROR(IF(Q24="Probabilidad",(I24-(+I24*T24)),IF(Q24="Impacto",I24,"")),"")</f>
        <v>0.36</v>
      </c>
      <c r="Y24" s="337" t="str">
        <f>IFERROR(IF(X24="","",IF(X24&lt;=0.2,"Muy Baja",IF(X24&lt;=0.4,"Baja",IF(X24&lt;=0.6,"Media",IF(X24&lt;=0.8,"Alta","Muy Alta"))))),"")</f>
        <v>Baja</v>
      </c>
      <c r="Z24" s="339">
        <f>+X24</f>
        <v>0.36</v>
      </c>
      <c r="AA24" s="337" t="str">
        <f>IFERROR(IF(AB24="","",IF(AB24&lt;=0.2,"Leve",IF(AB24&lt;=0.4,"Menor",IF(AB24&lt;=0.6,"Moderado",IF(AB24&lt;=0.8,"Mayor","Catastrófico"))))),"")</f>
        <v>Catastrófico</v>
      </c>
      <c r="AB24" s="339">
        <f>IFERROR(IF(Q24="Impacto",(M24-(+M24*T24)),IF(Q24="Probabilidad",M24,"")),"")</f>
        <v>1</v>
      </c>
      <c r="AC24" s="343"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Extremo</v>
      </c>
      <c r="AD24" s="341" t="s">
        <v>161</v>
      </c>
      <c r="AE24" s="185" t="s">
        <v>177</v>
      </c>
      <c r="AF24" s="185" t="s">
        <v>163</v>
      </c>
      <c r="AG24" s="186">
        <v>45383</v>
      </c>
      <c r="AH24" s="186">
        <v>45642</v>
      </c>
      <c r="AI24" s="117"/>
      <c r="AJ24" s="115"/>
      <c r="AK24" s="116"/>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row>
    <row r="25" spans="1:69" ht="54.75" customHeight="1" x14ac:dyDescent="0.3">
      <c r="A25" s="440"/>
      <c r="B25" s="448"/>
      <c r="C25" s="448"/>
      <c r="D25" s="448"/>
      <c r="E25" s="448"/>
      <c r="F25" s="448"/>
      <c r="G25" s="446"/>
      <c r="H25" s="422"/>
      <c r="I25" s="375"/>
      <c r="J25" s="419"/>
      <c r="K25" s="375">
        <f>IF(NOT(ISERROR(MATCH(J25,_xlfn.ANCHORARRAY(E36),0))),I38&amp;"Por favor no seleccionar los criterios de impacto",J25)</f>
        <v>0</v>
      </c>
      <c r="L25" s="422"/>
      <c r="M25" s="375"/>
      <c r="N25" s="378"/>
      <c r="O25" s="346"/>
      <c r="P25" s="616"/>
      <c r="Q25" s="350"/>
      <c r="R25" s="342"/>
      <c r="S25" s="342"/>
      <c r="T25" s="340"/>
      <c r="U25" s="342"/>
      <c r="V25" s="342"/>
      <c r="W25" s="342"/>
      <c r="X25" s="180" t="str">
        <f>IFERROR(IF(AND(Q24="Probabilidad",Q25="Probabilidad"),(Z24-(+Z24*T25)),IF(Q25="Probabilidad",(I24-(+I24*T25)),IF(Q25="Impacto",Z24,""))),"")</f>
        <v/>
      </c>
      <c r="Y25" s="338"/>
      <c r="Z25" s="340"/>
      <c r="AA25" s="338"/>
      <c r="AB25" s="340"/>
      <c r="AC25" s="344"/>
      <c r="AD25" s="342"/>
      <c r="AE25" s="185" t="s">
        <v>178</v>
      </c>
      <c r="AF25" s="185" t="s">
        <v>163</v>
      </c>
      <c r="AG25" s="186">
        <v>45383</v>
      </c>
      <c r="AH25" s="186">
        <v>45642</v>
      </c>
      <c r="AI25" s="117"/>
      <c r="AJ25" s="115"/>
      <c r="AK25" s="116"/>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row>
    <row r="26" spans="1:69" ht="18" customHeight="1" x14ac:dyDescent="0.3">
      <c r="A26" s="440"/>
      <c r="B26" s="448"/>
      <c r="C26" s="448"/>
      <c r="D26" s="448"/>
      <c r="E26" s="448"/>
      <c r="F26" s="448"/>
      <c r="G26" s="446"/>
      <c r="H26" s="422"/>
      <c r="I26" s="375"/>
      <c r="J26" s="419"/>
      <c r="K26" s="375">
        <f>IF(NOT(ISERROR(MATCH(J26,_xlfn.ANCHORARRAY(E37),0))),I39&amp;"Por favor no seleccionar los criterios de impacto",J26)</f>
        <v>0</v>
      </c>
      <c r="L26" s="422"/>
      <c r="M26" s="375"/>
      <c r="N26" s="378"/>
      <c r="O26" s="187">
        <v>2</v>
      </c>
      <c r="P26" s="188"/>
      <c r="Q26" s="189" t="str">
        <f>IF(OR(R26="Preventivo",R26="Detectivo"),"Probabilidad",IF(R26="Correctivo","Impacto",""))</f>
        <v/>
      </c>
      <c r="R26" s="190"/>
      <c r="S26" s="190"/>
      <c r="T26" s="191" t="str">
        <f t="shared" ref="T26:T29" si="15">IF(AND(R26="Preventivo",S26="Automático"),"50%",IF(AND(R26="Preventivo",S26="Manual"),"40%",IF(AND(R26="Detectivo",S26="Automático"),"40%",IF(AND(R26="Detectivo",S26="Manual"),"30%",IF(AND(R26="Correctivo",S26="Automático"),"35%",IF(AND(R26="Correctivo",S26="Manual"),"25%",""))))))</f>
        <v/>
      </c>
      <c r="U26" s="190"/>
      <c r="V26" s="190"/>
      <c r="W26" s="190"/>
      <c r="X26" s="192" t="str">
        <f>IFERROR(IF(AND(Q25="Probabilidad",Q26="Probabilidad"),(Z25-(+Z25*T26)),IF(AND(Q25="Impacto",Q26="Probabilidad"),(Z24-(+Z24*T26)),IF(Q26="Impacto",Z25,""))),"")</f>
        <v/>
      </c>
      <c r="Y26" s="193" t="str">
        <f t="shared" si="1"/>
        <v/>
      </c>
      <c r="Z26" s="194" t="str">
        <f t="shared" ref="Z26:Z29" si="16">+X26</f>
        <v/>
      </c>
      <c r="AA26" s="193" t="str">
        <f t="shared" si="3"/>
        <v/>
      </c>
      <c r="AB26" s="194" t="str">
        <f>IFERROR(IF(AND(Q25="Impacto",Q26="Impacto"),(AB25-(+AB25*T26)),IF(AND(Q25="Probabilidad",Q26="Impacto"),(AB24-(+AB24*T26)),IF(Q26="Probabilidad",AB25,""))),"")</f>
        <v/>
      </c>
      <c r="AC26" s="195" t="str">
        <f t="shared" ref="AC26" si="17">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96"/>
      <c r="AE26" s="197"/>
      <c r="AF26" s="198"/>
      <c r="AG26" s="199"/>
      <c r="AH26" s="199"/>
      <c r="AI26" s="117"/>
      <c r="AJ26" s="115"/>
      <c r="AK26" s="116"/>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row>
    <row r="27" spans="1:69" ht="18" customHeight="1" x14ac:dyDescent="0.3">
      <c r="A27" s="440"/>
      <c r="B27" s="448"/>
      <c r="C27" s="448"/>
      <c r="D27" s="448"/>
      <c r="E27" s="448"/>
      <c r="F27" s="448"/>
      <c r="G27" s="446"/>
      <c r="H27" s="422"/>
      <c r="I27" s="375"/>
      <c r="J27" s="419"/>
      <c r="K27" s="375">
        <f>IF(NOT(ISERROR(MATCH(J27,_xlfn.ANCHORARRAY(E38),0))),I40&amp;"Por favor no seleccionar los criterios de impacto",J27)</f>
        <v>0</v>
      </c>
      <c r="L27" s="422"/>
      <c r="M27" s="375"/>
      <c r="N27" s="378"/>
      <c r="O27" s="187">
        <v>3</v>
      </c>
      <c r="P27" s="176"/>
      <c r="Q27" s="189" t="str">
        <f t="shared" ref="Q27:Q30" si="18">IF(OR(R27="Preventivo",R27="Detectivo"),"Probabilidad",IF(R27="Correctivo","Impacto",""))</f>
        <v/>
      </c>
      <c r="R27" s="190"/>
      <c r="S27" s="190"/>
      <c r="T27" s="191" t="str">
        <f t="shared" si="15"/>
        <v/>
      </c>
      <c r="U27" s="190"/>
      <c r="V27" s="190"/>
      <c r="W27" s="190"/>
      <c r="X27" s="192" t="str">
        <f t="shared" ref="X27:X29" si="19">IFERROR(IF(AND(Q26="Probabilidad",Q27="Probabilidad"),(Z26-(+Z26*T27)),IF(AND(Q26="Impacto",Q27="Probabilidad"),(Z25-(+Z25*T27)),IF(Q27="Impacto",Z26,""))),"")</f>
        <v/>
      </c>
      <c r="Y27" s="193" t="str">
        <f t="shared" si="1"/>
        <v/>
      </c>
      <c r="Z27" s="194" t="str">
        <f t="shared" si="16"/>
        <v/>
      </c>
      <c r="AA27" s="193" t="str">
        <f t="shared" si="3"/>
        <v/>
      </c>
      <c r="AB27" s="194" t="str">
        <f t="shared" ref="AB27:AB29" si="20">IFERROR(IF(AND(Q26="Impacto",Q27="Impacto"),(AB26-(+AB26*T27)),IF(AND(Q26="Probabilidad",Q27="Impacto"),(AB25-(+AB25*T27)),IF(Q27="Probabilidad",AB26,""))),"")</f>
        <v/>
      </c>
      <c r="AC27" s="195"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196"/>
      <c r="AE27" s="197"/>
      <c r="AF27" s="198"/>
      <c r="AG27" s="199"/>
      <c r="AH27" s="199"/>
      <c r="AI27" s="117"/>
      <c r="AJ27" s="115"/>
      <c r="AK27" s="116"/>
      <c r="AL27" s="115"/>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row>
    <row r="28" spans="1:69" ht="18" customHeight="1" x14ac:dyDescent="0.3">
      <c r="A28" s="440"/>
      <c r="B28" s="448"/>
      <c r="C28" s="448"/>
      <c r="D28" s="448"/>
      <c r="E28" s="448"/>
      <c r="F28" s="448"/>
      <c r="G28" s="446"/>
      <c r="H28" s="422"/>
      <c r="I28" s="375"/>
      <c r="J28" s="419"/>
      <c r="K28" s="375">
        <f>IF(NOT(ISERROR(MATCH(J28,_xlfn.ANCHORARRAY(E39),0))),I41&amp;"Por favor no seleccionar los criterios de impacto",J28)</f>
        <v>0</v>
      </c>
      <c r="L28" s="422"/>
      <c r="M28" s="375"/>
      <c r="N28" s="378"/>
      <c r="O28" s="187">
        <v>4</v>
      </c>
      <c r="P28" s="176"/>
      <c r="Q28" s="189" t="str">
        <f t="shared" si="18"/>
        <v/>
      </c>
      <c r="R28" s="190"/>
      <c r="S28" s="190"/>
      <c r="T28" s="191" t="str">
        <f t="shared" si="15"/>
        <v/>
      </c>
      <c r="U28" s="190"/>
      <c r="V28" s="190"/>
      <c r="W28" s="190"/>
      <c r="X28" s="192" t="str">
        <f t="shared" si="19"/>
        <v/>
      </c>
      <c r="Y28" s="193" t="str">
        <f t="shared" si="1"/>
        <v/>
      </c>
      <c r="Z28" s="194" t="str">
        <f t="shared" si="16"/>
        <v/>
      </c>
      <c r="AA28" s="193" t="str">
        <f t="shared" si="3"/>
        <v/>
      </c>
      <c r="AB28" s="194" t="str">
        <f t="shared" si="20"/>
        <v/>
      </c>
      <c r="AC28" s="195" t="str">
        <f t="shared" ref="AC28:AC29" si="21">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96"/>
      <c r="AE28" s="197"/>
      <c r="AF28" s="198"/>
      <c r="AG28" s="199"/>
      <c r="AH28" s="199"/>
      <c r="AI28" s="117"/>
      <c r="AJ28" s="115"/>
      <c r="AK28" s="116"/>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row>
    <row r="29" spans="1:69" ht="18" customHeight="1" x14ac:dyDescent="0.3">
      <c r="A29" s="441"/>
      <c r="B29" s="352"/>
      <c r="C29" s="352"/>
      <c r="D29" s="352"/>
      <c r="E29" s="352"/>
      <c r="F29" s="352"/>
      <c r="G29" s="447"/>
      <c r="H29" s="423"/>
      <c r="I29" s="376"/>
      <c r="J29" s="420"/>
      <c r="K29" s="376">
        <f>IF(NOT(ISERROR(MATCH(J29,_xlfn.ANCHORARRAY(E40),0))),I42&amp;"Por favor no seleccionar los criterios de impacto",J29)</f>
        <v>0</v>
      </c>
      <c r="L29" s="423"/>
      <c r="M29" s="376"/>
      <c r="N29" s="379"/>
      <c r="O29" s="187">
        <v>5</v>
      </c>
      <c r="P29" s="176"/>
      <c r="Q29" s="189" t="str">
        <f t="shared" si="18"/>
        <v/>
      </c>
      <c r="R29" s="190"/>
      <c r="S29" s="190"/>
      <c r="T29" s="191" t="str">
        <f t="shared" si="15"/>
        <v/>
      </c>
      <c r="U29" s="190"/>
      <c r="V29" s="190"/>
      <c r="W29" s="190"/>
      <c r="X29" s="192" t="str">
        <f t="shared" si="19"/>
        <v/>
      </c>
      <c r="Y29" s="193" t="str">
        <f t="shared" si="1"/>
        <v/>
      </c>
      <c r="Z29" s="194" t="str">
        <f t="shared" si="16"/>
        <v/>
      </c>
      <c r="AA29" s="193" t="str">
        <f t="shared" si="3"/>
        <v/>
      </c>
      <c r="AB29" s="194" t="str">
        <f t="shared" si="20"/>
        <v/>
      </c>
      <c r="AC29" s="195" t="str">
        <f t="shared" si="21"/>
        <v/>
      </c>
      <c r="AD29" s="196"/>
      <c r="AE29" s="197"/>
      <c r="AF29" s="198"/>
      <c r="AG29" s="199"/>
      <c r="AH29" s="199"/>
      <c r="AI29" s="117"/>
      <c r="AJ29" s="115"/>
      <c r="AK29" s="116"/>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row>
    <row r="30" spans="1:69" s="3" customFormat="1" ht="78" hidden="1" customHeight="1" x14ac:dyDescent="0.25">
      <c r="A30" s="439"/>
      <c r="B30" s="351"/>
      <c r="C30" s="351"/>
      <c r="D30" s="351"/>
      <c r="E30" s="351"/>
      <c r="F30" s="351"/>
      <c r="G30" s="445"/>
      <c r="H30" s="421" t="str">
        <f>IF(G30&lt;=0,"",IF(G30&lt;=2,"Muy Baja",IF(G30&lt;=24,"Baja",IF(G30&lt;=500,"Media",IF(G30&lt;=5000,"Alta","Muy Alta")))))</f>
        <v/>
      </c>
      <c r="I30" s="374" t="str">
        <f>IF(H30="","",IF(H30="Muy Baja",0.2,IF(H30="Baja",0.4,IF(H30="Media",0.6,IF(H30="Alta",0.8,IF(H30="Muy Alta",1,))))))</f>
        <v/>
      </c>
      <c r="J30" s="418"/>
      <c r="K30" s="374">
        <f>IF(NOT(ISERROR(MATCH(J30,'Tabla Impacto'!$B$221:$B$223,0))),'Tabla Impacto'!$F$223&amp;"Por favor no seleccionar los criterios de impacto(Afectación Económica o presupuestal y Pérdida Reputacional)",J30)</f>
        <v>0</v>
      </c>
      <c r="L30" s="421" t="str">
        <f>IF(OR(K30='Tabla Impacto'!$C$11,K30='Tabla Impacto'!$D$11),"Leve",IF(OR(K30='Tabla Impacto'!$C$12,K30='Tabla Impacto'!$D$12),"Menor",IF(OR(K30='Tabla Impacto'!$C$13,K30='Tabla Impacto'!$D$13),"Moderado",IF(OR(K30='Tabla Impacto'!$C$14,K30='Tabla Impacto'!$D$14),"Mayor",IF(OR(K30='Tabla Impacto'!$C$15,K30='Tabla Impacto'!$D$15),"Catastrófico","")))))</f>
        <v/>
      </c>
      <c r="M30" s="374" t="str">
        <f>IF(L30="","",IF(L30="Leve",0.2,IF(L30="Menor",0.4,IF(L30="Moderado",0.6,IF(L30="Mayor",0.8,IF(L30="Catastrófico",1,))))))</f>
        <v/>
      </c>
      <c r="N30" s="377" t="str">
        <f>IF(OR(AND(H30="Muy Baja",L30="Leve"),AND(H30="Muy Baja",L30="Menor"),AND(H30="Baja",L30="Leve")),"Bajo",IF(OR(AND(H30="Muy baja",L30="Moderado"),AND(H30="Baja",L30="Menor"),AND(H30="Baja",L30="Moderado"),AND(H30="Media",L30="Leve"),AND(H30="Media",L30="Menor"),AND(H30="Media",L30="Moderado"),AND(H30="Alta",L30="Leve"),AND(H30="Alta",L30="Menor")),"Moderado",IF(OR(AND(H30="Muy Baja",L30="Mayor"),AND(H30="Baja",L30="Mayor"),AND(H30="Media",L30="Mayor"),AND(H30="Alta",L30="Moderado"),AND(H30="Alta",L30="Mayor"),AND(H30="Muy Alta",L30="Leve"),AND(H30="Muy Alta",L30="Menor"),AND(H30="Muy Alta",L30="Moderado"),AND(H30="Muy Alta",L30="Mayor")),"Alto",IF(OR(AND(H30="Muy Baja",L30="Catastrófico"),AND(H30="Baja",L30="Catastrófico"),AND(H30="Media",L30="Catastrófico"),AND(H30="Alta",L30="Catastrófico"),AND(H30="Muy Alta",L30="Catastrófico")),"Extremo",""))))</f>
        <v/>
      </c>
      <c r="O30" s="175"/>
      <c r="P30" s="176"/>
      <c r="Q30" s="177" t="str">
        <f t="shared" si="18"/>
        <v/>
      </c>
      <c r="R30" s="178"/>
      <c r="S30" s="178"/>
      <c r="T30" s="179"/>
      <c r="U30" s="178"/>
      <c r="V30" s="178"/>
      <c r="W30" s="178"/>
      <c r="X30" s="180" t="str">
        <f>IFERROR(IF(Q30="Probabilidad",(I30-(+I30*T30)),IF(Q30="Impacto",I30,"")),"")</f>
        <v/>
      </c>
      <c r="Y30" s="181" t="str">
        <f>IFERROR(IF(X30="","",IF(X30&lt;=0.2,"Muy Baja",IF(X30&lt;=0.4,"Baja",IF(X30&lt;=0.6,"Media",IF(X30&lt;=0.8,"Alta","Muy Alta"))))),"")</f>
        <v/>
      </c>
      <c r="Z30" s="182" t="str">
        <f>+X30</f>
        <v/>
      </c>
      <c r="AA30" s="181" t="str">
        <f>IFERROR(IF(AB30="","",IF(AB30&lt;=0.2,"Leve",IF(AB30&lt;=0.4,"Menor",IF(AB30&lt;=0.6,"Moderado",IF(AB30&lt;=0.8,"Mayor","Catastrófico"))))),"")</f>
        <v/>
      </c>
      <c r="AB30" s="182" t="str">
        <f>IFERROR(IF(Q30="Impacto",(M30-(+M30*T30)),IF(Q30="Probabilidad",M30,"")),"")</f>
        <v/>
      </c>
      <c r="AC30" s="183"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184"/>
      <c r="AE30" s="185"/>
      <c r="AF30" s="185"/>
      <c r="AG30" s="186"/>
      <c r="AH30" s="186"/>
      <c r="AI30" s="161"/>
      <c r="AJ30" s="159"/>
      <c r="AK30" s="160"/>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row>
    <row r="31" spans="1:69" s="3" customFormat="1" ht="18" hidden="1" customHeight="1" x14ac:dyDescent="0.25">
      <c r="A31" s="440"/>
      <c r="B31" s="448"/>
      <c r="C31" s="448"/>
      <c r="D31" s="448"/>
      <c r="E31" s="448"/>
      <c r="F31" s="448"/>
      <c r="G31" s="446"/>
      <c r="H31" s="422"/>
      <c r="I31" s="375"/>
      <c r="J31" s="419"/>
      <c r="K31" s="375">
        <f>IF(NOT(ISERROR(MATCH(J31,_xlfn.ANCHORARRAY(E42),0))),I44&amp;"Por favor no seleccionar los criterios de impacto",J31)</f>
        <v>0</v>
      </c>
      <c r="L31" s="422"/>
      <c r="M31" s="375"/>
      <c r="N31" s="378"/>
      <c r="O31" s="175">
        <v>2</v>
      </c>
      <c r="P31" s="176"/>
      <c r="Q31" s="177" t="str">
        <f>IF(OR(R31="Preventivo",R31="Detectivo"),"Probabilidad",IF(R31="Correctivo","Impacto",""))</f>
        <v/>
      </c>
      <c r="R31" s="178"/>
      <c r="S31" s="178"/>
      <c r="T31" s="179" t="str">
        <f t="shared" ref="T31:T35" si="22">IF(AND(R31="Preventivo",S31="Automático"),"50%",IF(AND(R31="Preventivo",S31="Manual"),"40%",IF(AND(R31="Detectivo",S31="Automático"),"40%",IF(AND(R31="Detectivo",S31="Manual"),"30%",IF(AND(R31="Correctivo",S31="Automático"),"35%",IF(AND(R31="Correctivo",S31="Manual"),"25%",""))))))</f>
        <v/>
      </c>
      <c r="U31" s="178"/>
      <c r="V31" s="178"/>
      <c r="W31" s="178"/>
      <c r="X31" s="180" t="str">
        <f>IFERROR(IF(AND(Q30="Probabilidad",Q31="Probabilidad"),(Z30-(+Z30*T31)),IF(Q31="Probabilidad",(I30-(+I30*T31)),IF(Q31="Impacto",Z30,""))),"")</f>
        <v/>
      </c>
      <c r="Y31" s="181" t="str">
        <f t="shared" si="1"/>
        <v/>
      </c>
      <c r="Z31" s="182" t="str">
        <f t="shared" ref="Z31:Z35" si="23">+X31</f>
        <v/>
      </c>
      <c r="AA31" s="181" t="str">
        <f t="shared" si="3"/>
        <v/>
      </c>
      <c r="AB31" s="182" t="str">
        <f>IFERROR(IF(AND(Q30="Impacto",Q31="Impacto"),(AB30-(+AB30*T31)),IF(Q31="Impacto",(M30-(+M30*T31)),IF(Q31="Probabilidad",AB30,""))),"")</f>
        <v/>
      </c>
      <c r="AC31" s="183" t="str">
        <f t="shared" ref="AC31:AC32" si="24">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84"/>
      <c r="AE31" s="185"/>
      <c r="AF31" s="200"/>
      <c r="AG31" s="186"/>
      <c r="AH31" s="186"/>
      <c r="AI31" s="161"/>
      <c r="AJ31" s="159"/>
      <c r="AK31" s="160"/>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row>
    <row r="32" spans="1:69" s="3" customFormat="1" ht="18" hidden="1" customHeight="1" x14ac:dyDescent="0.25">
      <c r="A32" s="440"/>
      <c r="B32" s="448"/>
      <c r="C32" s="448"/>
      <c r="D32" s="448"/>
      <c r="E32" s="448"/>
      <c r="F32" s="448"/>
      <c r="G32" s="446"/>
      <c r="H32" s="422"/>
      <c r="I32" s="375"/>
      <c r="J32" s="419"/>
      <c r="K32" s="375">
        <f>IF(NOT(ISERROR(MATCH(J32,_xlfn.ANCHORARRAY(E43),0))),I45&amp;"Por favor no seleccionar los criterios de impacto",J32)</f>
        <v>0</v>
      </c>
      <c r="L32" s="422"/>
      <c r="M32" s="375"/>
      <c r="N32" s="378"/>
      <c r="O32" s="175">
        <v>3</v>
      </c>
      <c r="P32" s="188"/>
      <c r="Q32" s="177" t="str">
        <f>IF(OR(R32="Preventivo",R32="Detectivo"),"Probabilidad",IF(R32="Correctivo","Impacto",""))</f>
        <v/>
      </c>
      <c r="R32" s="178"/>
      <c r="S32" s="178"/>
      <c r="T32" s="179" t="str">
        <f t="shared" si="22"/>
        <v/>
      </c>
      <c r="U32" s="178"/>
      <c r="V32" s="178"/>
      <c r="W32" s="178"/>
      <c r="X32" s="180" t="str">
        <f>IFERROR(IF(AND(Q31="Probabilidad",Q32="Probabilidad"),(Z31-(+Z31*T32)),IF(AND(Q31="Impacto",Q32="Probabilidad"),(Z30-(+Z30*T32)),IF(Q32="Impacto",Z31,""))),"")</f>
        <v/>
      </c>
      <c r="Y32" s="181" t="str">
        <f t="shared" si="1"/>
        <v/>
      </c>
      <c r="Z32" s="182" t="str">
        <f t="shared" si="23"/>
        <v/>
      </c>
      <c r="AA32" s="181" t="str">
        <f t="shared" si="3"/>
        <v/>
      </c>
      <c r="AB32" s="182" t="str">
        <f>IFERROR(IF(AND(Q31="Impacto",Q32="Impacto"),(AB31-(+AB31*T32)),IF(AND(Q31="Probabilidad",Q32="Impacto"),(AB30-(+AB30*T32)),IF(Q32="Probabilidad",AB31,""))),"")</f>
        <v/>
      </c>
      <c r="AC32" s="183" t="str">
        <f t="shared" si="24"/>
        <v/>
      </c>
      <c r="AD32" s="184"/>
      <c r="AE32" s="185"/>
      <c r="AF32" s="200"/>
      <c r="AG32" s="186"/>
      <c r="AH32" s="186"/>
      <c r="AI32" s="161"/>
      <c r="AJ32" s="159"/>
      <c r="AK32" s="160"/>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row>
    <row r="33" spans="1:69" s="3" customFormat="1" ht="18" hidden="1" customHeight="1" x14ac:dyDescent="0.25">
      <c r="A33" s="440"/>
      <c r="B33" s="448"/>
      <c r="C33" s="448"/>
      <c r="D33" s="448"/>
      <c r="E33" s="448"/>
      <c r="F33" s="448"/>
      <c r="G33" s="446"/>
      <c r="H33" s="422"/>
      <c r="I33" s="375"/>
      <c r="J33" s="419"/>
      <c r="K33" s="375">
        <f>IF(NOT(ISERROR(MATCH(J33,_xlfn.ANCHORARRAY(E44),0))),I46&amp;"Por favor no seleccionar los criterios de impacto",J33)</f>
        <v>0</v>
      </c>
      <c r="L33" s="422"/>
      <c r="M33" s="375"/>
      <c r="N33" s="378"/>
      <c r="O33" s="175">
        <v>4</v>
      </c>
      <c r="P33" s="176"/>
      <c r="Q33" s="177" t="str">
        <f t="shared" ref="Q33:Q35" si="25">IF(OR(R33="Preventivo",R33="Detectivo"),"Probabilidad",IF(R33="Correctivo","Impacto",""))</f>
        <v/>
      </c>
      <c r="R33" s="178"/>
      <c r="S33" s="178"/>
      <c r="T33" s="179" t="str">
        <f t="shared" si="22"/>
        <v/>
      </c>
      <c r="U33" s="178"/>
      <c r="V33" s="178"/>
      <c r="W33" s="178"/>
      <c r="X33" s="180" t="str">
        <f t="shared" ref="X33:X35" si="26">IFERROR(IF(AND(Q32="Probabilidad",Q33="Probabilidad"),(Z32-(+Z32*T33)),IF(AND(Q32="Impacto",Q33="Probabilidad"),(Z31-(+Z31*T33)),IF(Q33="Impacto",Z32,""))),"")</f>
        <v/>
      </c>
      <c r="Y33" s="181" t="str">
        <f t="shared" si="1"/>
        <v/>
      </c>
      <c r="Z33" s="182" t="str">
        <f t="shared" si="23"/>
        <v/>
      </c>
      <c r="AA33" s="181" t="str">
        <f t="shared" si="3"/>
        <v/>
      </c>
      <c r="AB33" s="182" t="str">
        <f t="shared" ref="AB33:AB35" si="27">IFERROR(IF(AND(Q32="Impacto",Q33="Impacto"),(AB32-(+AB32*T33)),IF(AND(Q32="Probabilidad",Q33="Impacto"),(AB31-(+AB31*T33)),IF(Q33="Probabilidad",AB32,""))),"")</f>
        <v/>
      </c>
      <c r="AC33" s="183"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184"/>
      <c r="AE33" s="185"/>
      <c r="AF33" s="200"/>
      <c r="AG33" s="186"/>
      <c r="AH33" s="186"/>
      <c r="AI33" s="161"/>
      <c r="AJ33" s="159"/>
      <c r="AK33" s="160"/>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row>
    <row r="34" spans="1:69" s="3" customFormat="1" ht="18" hidden="1" customHeight="1" x14ac:dyDescent="0.25">
      <c r="A34" s="440"/>
      <c r="B34" s="448"/>
      <c r="C34" s="448"/>
      <c r="D34" s="448"/>
      <c r="E34" s="448"/>
      <c r="F34" s="448"/>
      <c r="G34" s="446"/>
      <c r="H34" s="422"/>
      <c r="I34" s="375"/>
      <c r="J34" s="419"/>
      <c r="K34" s="375">
        <f>IF(NOT(ISERROR(MATCH(J34,_xlfn.ANCHORARRAY(E45),0))),I47&amp;"Por favor no seleccionar los criterios de impacto",J34)</f>
        <v>0</v>
      </c>
      <c r="L34" s="422"/>
      <c r="M34" s="375"/>
      <c r="N34" s="378"/>
      <c r="O34" s="175">
        <v>5</v>
      </c>
      <c r="P34" s="176"/>
      <c r="Q34" s="177" t="str">
        <f t="shared" si="25"/>
        <v/>
      </c>
      <c r="R34" s="178"/>
      <c r="S34" s="178"/>
      <c r="T34" s="179" t="str">
        <f t="shared" si="22"/>
        <v/>
      </c>
      <c r="U34" s="178"/>
      <c r="V34" s="178"/>
      <c r="W34" s="178"/>
      <c r="X34" s="180" t="str">
        <f t="shared" si="26"/>
        <v/>
      </c>
      <c r="Y34" s="181" t="str">
        <f>IFERROR(IF(X34="","",IF(X34&lt;=0.2,"Muy Baja",IF(X34&lt;=0.4,"Baja",IF(X34&lt;=0.6,"Media",IF(X34&lt;=0.8,"Alta","Muy Alta"))))),"")</f>
        <v/>
      </c>
      <c r="Z34" s="182" t="str">
        <f t="shared" si="23"/>
        <v/>
      </c>
      <c r="AA34" s="181" t="str">
        <f t="shared" si="3"/>
        <v/>
      </c>
      <c r="AB34" s="182" t="str">
        <f t="shared" si="27"/>
        <v/>
      </c>
      <c r="AC34" s="183" t="str">
        <f t="shared" ref="AC34:AC35" si="28">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84"/>
      <c r="AE34" s="185"/>
      <c r="AF34" s="200"/>
      <c r="AG34" s="186"/>
      <c r="AH34" s="186"/>
      <c r="AI34" s="161"/>
      <c r="AJ34" s="159"/>
      <c r="AK34" s="160"/>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row>
    <row r="35" spans="1:69" s="3" customFormat="1" ht="18" hidden="1" customHeight="1" x14ac:dyDescent="0.25">
      <c r="A35" s="441"/>
      <c r="B35" s="352"/>
      <c r="C35" s="352"/>
      <c r="D35" s="352"/>
      <c r="E35" s="352"/>
      <c r="F35" s="352"/>
      <c r="G35" s="447"/>
      <c r="H35" s="423"/>
      <c r="I35" s="376"/>
      <c r="J35" s="420"/>
      <c r="K35" s="376">
        <f>IF(NOT(ISERROR(MATCH(J35,_xlfn.ANCHORARRAY(E46),0))),I48&amp;"Por favor no seleccionar los criterios de impacto",J35)</f>
        <v>0</v>
      </c>
      <c r="L35" s="423"/>
      <c r="M35" s="376"/>
      <c r="N35" s="379"/>
      <c r="O35" s="175">
        <v>6</v>
      </c>
      <c r="P35" s="176"/>
      <c r="Q35" s="177" t="str">
        <f t="shared" si="25"/>
        <v/>
      </c>
      <c r="R35" s="178"/>
      <c r="S35" s="178"/>
      <c r="T35" s="179" t="str">
        <f t="shared" si="22"/>
        <v/>
      </c>
      <c r="U35" s="178"/>
      <c r="V35" s="178"/>
      <c r="W35" s="178"/>
      <c r="X35" s="180" t="str">
        <f t="shared" si="26"/>
        <v/>
      </c>
      <c r="Y35" s="181" t="str">
        <f t="shared" si="1"/>
        <v/>
      </c>
      <c r="Z35" s="182" t="str">
        <f t="shared" si="23"/>
        <v/>
      </c>
      <c r="AA35" s="181" t="str">
        <f t="shared" si="3"/>
        <v/>
      </c>
      <c r="AB35" s="182" t="str">
        <f t="shared" si="27"/>
        <v/>
      </c>
      <c r="AC35" s="183" t="str">
        <f t="shared" si="28"/>
        <v/>
      </c>
      <c r="AD35" s="184"/>
      <c r="AE35" s="185"/>
      <c r="AF35" s="200"/>
      <c r="AG35" s="186"/>
      <c r="AH35" s="186"/>
      <c r="AI35" s="161"/>
      <c r="AJ35" s="159"/>
      <c r="AK35" s="160"/>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row>
    <row r="36" spans="1:69" s="3" customFormat="1" ht="154.5" customHeight="1" x14ac:dyDescent="0.25">
      <c r="A36" s="439">
        <v>4</v>
      </c>
      <c r="B36" s="351" t="s">
        <v>179</v>
      </c>
      <c r="C36" s="351" t="s">
        <v>180</v>
      </c>
      <c r="D36" s="351" t="s">
        <v>181</v>
      </c>
      <c r="E36" s="351" t="s">
        <v>182</v>
      </c>
      <c r="F36" s="351" t="s">
        <v>153</v>
      </c>
      <c r="G36" s="445">
        <v>360</v>
      </c>
      <c r="H36" s="421" t="str">
        <f>IF(G36&lt;=0,"",IF(G36&lt;=2,"Muy Baja",IF(G36&lt;=24,"Baja",IF(G36&lt;=500,"Media",IF(G36&lt;=5000,"Alta","Muy Alta")))))</f>
        <v>Media</v>
      </c>
      <c r="I36" s="374">
        <f>IF(H36="","",IF(H36="Muy Baja",0.2,IF(H36="Baja",0.4,IF(H36="Media",0.6,IF(H36="Alta",0.8,IF(H36="Muy Alta",1,))))))</f>
        <v>0.6</v>
      </c>
      <c r="J36" s="418" t="s">
        <v>168</v>
      </c>
      <c r="K36" s="374" t="str">
        <f>IF(NOT(ISERROR(MATCH(J36,'Tabla Impacto'!$B$221:$B$223,0))),'Tabla Impacto'!$F$223&amp;"Por favor no seleccionar los criterios de impacto(Afectación Económica o presupuestal y Pérdida Reputacional)",J36)</f>
        <v xml:space="preserve">     Mayor a 500 SMLMV </v>
      </c>
      <c r="L36" s="421" t="str">
        <f>IF(OR(K36='Tabla Impacto'!$C$11,K36='Tabla Impacto'!$D$11),"Leve",IF(OR(K36='Tabla Impacto'!$C$12,K36='Tabla Impacto'!$D$12),"Menor",IF(OR(K36='Tabla Impacto'!$C$13,K36='Tabla Impacto'!$D$13),"Moderado",IF(OR(K36='Tabla Impacto'!$C$14,K36='Tabla Impacto'!$D$14),"Mayor",IF(OR(K36='Tabla Impacto'!$C$15,K36='Tabla Impacto'!$D$15),"Catastrófico","")))))</f>
        <v>Catastrófico</v>
      </c>
      <c r="M36" s="374">
        <f>IF(L36="","",IF(L36="Leve",0.2,IF(L36="Menor",0.4,IF(L36="Moderado",0.6,IF(L36="Mayor",0.8,IF(L36="Catastrófico",1,))))))</f>
        <v>1</v>
      </c>
      <c r="N36" s="377" t="str">
        <f>IF(OR(AND(H36="Muy Baja",L36="Leve"),AND(H36="Muy Baja",L36="Menor"),AND(H36="Baja",L36="Leve")),"Bajo",IF(OR(AND(H36="Muy baja",L36="Moderado"),AND(H36="Baja",L36="Menor"),AND(H36="Baja",L36="Moderado"),AND(H36="Media",L36="Leve"),AND(H36="Media",L36="Menor"),AND(H36="Media",L36="Moderado"),AND(H36="Alta",L36="Leve"),AND(H36="Alta",L36="Menor")),"Moderado",IF(OR(AND(H36="Muy Baja",L36="Mayor"),AND(H36="Baja",L36="Mayor"),AND(H36="Media",L36="Mayor"),AND(H36="Alta",L36="Moderado"),AND(H36="Alta",L36="Mayor"),AND(H36="Muy Alta",L36="Leve"),AND(H36="Muy Alta",L36="Menor"),AND(H36="Muy Alta",L36="Moderado"),AND(H36="Muy Alta",L36="Mayor")),"Alto",IF(OR(AND(H36="Muy Baja",L36="Catastrófico"),AND(H36="Baja",L36="Catastrófico"),AND(H36="Media",L36="Catastrófico"),AND(H36="Alta",L36="Catastrófico"),AND(H36="Muy Alta",L36="Catastrófico")),"Extremo",""))))</f>
        <v>Extremo</v>
      </c>
      <c r="O36" s="175">
        <v>1</v>
      </c>
      <c r="P36" s="201" t="s">
        <v>183</v>
      </c>
      <c r="Q36" s="177" t="s">
        <v>184</v>
      </c>
      <c r="R36" s="178" t="s">
        <v>176</v>
      </c>
      <c r="S36" s="178" t="s">
        <v>157</v>
      </c>
      <c r="T36" s="179" t="str">
        <f t="shared" ref="T36:T42" si="29">IF(AND(R36="Preventivo",S36="Automático"),"50%",IF(AND(R36="Preventivo",S36="Manual"),"40%",IF(AND(R36="Detectivo",S36="Automático"),"40%",IF(AND(R36="Detectivo",S36="Manual"),"30%",IF(AND(R36="Correctivo",S36="Automático"),"35%",IF(AND(R36="Correctivo",S36="Manual"),"25%",""))))))</f>
        <v>40%</v>
      </c>
      <c r="U36" s="202" t="s">
        <v>158</v>
      </c>
      <c r="V36" s="178" t="s">
        <v>159</v>
      </c>
      <c r="W36" s="178" t="s">
        <v>160</v>
      </c>
      <c r="X36" s="180">
        <f>IFERROR(IF(Q36="Probabilidad",(I36-(+I36*T36)),IF(Q36="Impacto",I36,"")),"")</f>
        <v>0.36</v>
      </c>
      <c r="Y36" s="181" t="str">
        <f>IFERROR(IF(X36="","",IF(X36&lt;=0.2,"Muy Baja",IF(X36&lt;=0.4,"Baja",IF(X36&lt;=0.6,"Media",IF(X36&lt;=0.8,"Alta","Muy Alta"))))),"")</f>
        <v>Baja</v>
      </c>
      <c r="Z36" s="182">
        <f>+X36</f>
        <v>0.36</v>
      </c>
      <c r="AA36" s="181" t="str">
        <f>IFERROR(IF(AB36="","",IF(AB36&lt;=0.2,"Leve",IF(AB36&lt;=0.4,"Menor",IF(AB36&lt;=0.6,"Moderado",IF(AB36&lt;=0.8,"Mayor","Catastrófico"))))),"")</f>
        <v>Catastrófico</v>
      </c>
      <c r="AB36" s="182">
        <f>IFERROR(IF(Q36="Impacto",(M36-(+M36*T36)),IF(Q36="Probabilidad",M36,"")),"")</f>
        <v>1</v>
      </c>
      <c r="AC36" s="183"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Extremo</v>
      </c>
      <c r="AD36" s="184" t="s">
        <v>161</v>
      </c>
      <c r="AE36" s="203" t="s">
        <v>185</v>
      </c>
      <c r="AF36" s="203" t="s">
        <v>186</v>
      </c>
      <c r="AG36" s="186">
        <v>45383</v>
      </c>
      <c r="AH36" s="186">
        <v>45565</v>
      </c>
      <c r="AI36" s="161"/>
      <c r="AJ36" s="159"/>
      <c r="AK36" s="160"/>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row>
    <row r="37" spans="1:69" s="3" customFormat="1" ht="18" customHeight="1" x14ac:dyDescent="0.25">
      <c r="A37" s="440"/>
      <c r="B37" s="448"/>
      <c r="C37" s="448"/>
      <c r="D37" s="448"/>
      <c r="E37" s="448"/>
      <c r="F37" s="448"/>
      <c r="G37" s="446"/>
      <c r="H37" s="422"/>
      <c r="I37" s="375"/>
      <c r="J37" s="419"/>
      <c r="K37" s="375">
        <f>IF(NOT(ISERROR(MATCH(J37,_xlfn.ANCHORARRAY(E48),0))),I50&amp;"Por favor no seleccionar los criterios de impacto",J37)</f>
        <v>0</v>
      </c>
      <c r="L37" s="422"/>
      <c r="M37" s="375"/>
      <c r="N37" s="378"/>
      <c r="O37" s="175">
        <v>2</v>
      </c>
      <c r="P37" s="201"/>
      <c r="Q37" s="177"/>
      <c r="R37" s="178"/>
      <c r="S37" s="178"/>
      <c r="T37" s="179" t="str">
        <f t="shared" si="29"/>
        <v/>
      </c>
      <c r="U37" s="202"/>
      <c r="V37" s="178"/>
      <c r="W37" s="178"/>
      <c r="X37" s="180" t="str">
        <f>IFERROR(IF(AND(Q36="Probabilidad",Q37="Probabilidad"),(Z36-(+Z36*T37)),IF(Q37="Probabilidad",(I36-(+I36*T37)),IF(Q37="Impacto",Z36,""))),"")</f>
        <v/>
      </c>
      <c r="Y37" s="181" t="str">
        <f t="shared" si="1"/>
        <v/>
      </c>
      <c r="Z37" s="182" t="str">
        <f t="shared" ref="Z37:Z41" si="30">+X37</f>
        <v/>
      </c>
      <c r="AA37" s="181" t="str">
        <f t="shared" si="3"/>
        <v/>
      </c>
      <c r="AB37" s="182" t="str">
        <f>IFERROR(IF(AND(Q36="Impacto",Q37="Impacto"),(AB36-(+AB36*T37)),IF(Q37="Impacto",(M36-(+M36*T37)),IF(Q37="Probabilidad",AB36,""))),"")</f>
        <v/>
      </c>
      <c r="AC37" s="183" t="str">
        <f t="shared" ref="AC37:AC38" si="31">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84"/>
      <c r="AE37" s="185"/>
      <c r="AF37" s="200"/>
      <c r="AG37" s="186"/>
      <c r="AH37" s="186"/>
      <c r="AI37" s="161"/>
      <c r="AJ37" s="159"/>
      <c r="AK37" s="160"/>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row>
    <row r="38" spans="1:69" s="3" customFormat="1" ht="18" customHeight="1" x14ac:dyDescent="0.25">
      <c r="A38" s="440"/>
      <c r="B38" s="448"/>
      <c r="C38" s="448"/>
      <c r="D38" s="448"/>
      <c r="E38" s="448"/>
      <c r="F38" s="448"/>
      <c r="G38" s="446"/>
      <c r="H38" s="422"/>
      <c r="I38" s="375"/>
      <c r="J38" s="419"/>
      <c r="K38" s="375">
        <f>IF(NOT(ISERROR(MATCH(J38,_xlfn.ANCHORARRAY(E49),0))),I51&amp;"Por favor no seleccionar los criterios de impacto",J38)</f>
        <v>0</v>
      </c>
      <c r="L38" s="422"/>
      <c r="M38" s="375"/>
      <c r="N38" s="378"/>
      <c r="O38" s="175">
        <v>3</v>
      </c>
      <c r="P38" s="188"/>
      <c r="Q38" s="177" t="str">
        <f>IF(OR(R38="Preventivo",R38="Detectivo"),"Probabilidad",IF(R38="Correctivo","Impacto",""))</f>
        <v/>
      </c>
      <c r="R38" s="178"/>
      <c r="S38" s="178"/>
      <c r="T38" s="179" t="str">
        <f t="shared" si="29"/>
        <v/>
      </c>
      <c r="U38" s="178"/>
      <c r="V38" s="178"/>
      <c r="W38" s="178"/>
      <c r="X38" s="180" t="str">
        <f>IFERROR(IF(AND(Q37="Probabilidad",Q38="Probabilidad"),(Z37-(+Z37*T38)),IF(AND(Q37="Impacto",Q38="Probabilidad"),(Z36-(+Z36*T38)),IF(Q38="Impacto",Z37,""))),"")</f>
        <v/>
      </c>
      <c r="Y38" s="181" t="str">
        <f t="shared" si="1"/>
        <v/>
      </c>
      <c r="Z38" s="182" t="str">
        <f t="shared" si="30"/>
        <v/>
      </c>
      <c r="AA38" s="181" t="str">
        <f t="shared" si="3"/>
        <v/>
      </c>
      <c r="AB38" s="182" t="str">
        <f>IFERROR(IF(AND(Q37="Impacto",Q38="Impacto"),(AB37-(+AB37*T38)),IF(AND(Q37="Probabilidad",Q38="Impacto"),(AB36-(+AB36*T38)),IF(Q38="Probabilidad",AB37,""))),"")</f>
        <v/>
      </c>
      <c r="AC38" s="183" t="str">
        <f t="shared" si="31"/>
        <v/>
      </c>
      <c r="AD38" s="184"/>
      <c r="AE38" s="185"/>
      <c r="AF38" s="200"/>
      <c r="AG38" s="186"/>
      <c r="AH38" s="186"/>
      <c r="AI38" s="161"/>
      <c r="AJ38" s="159"/>
      <c r="AK38" s="160"/>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row>
    <row r="39" spans="1:69" s="3" customFormat="1" ht="18" customHeight="1" x14ac:dyDescent="0.25">
      <c r="A39" s="440"/>
      <c r="B39" s="448"/>
      <c r="C39" s="448"/>
      <c r="D39" s="448"/>
      <c r="E39" s="448"/>
      <c r="F39" s="448"/>
      <c r="G39" s="446"/>
      <c r="H39" s="422"/>
      <c r="I39" s="375"/>
      <c r="J39" s="419"/>
      <c r="K39" s="375">
        <f>IF(NOT(ISERROR(MATCH(J39,_xlfn.ANCHORARRAY(E50),0))),I52&amp;"Por favor no seleccionar los criterios de impacto",J39)</f>
        <v>0</v>
      </c>
      <c r="L39" s="422"/>
      <c r="M39" s="375"/>
      <c r="N39" s="378"/>
      <c r="O39" s="175">
        <v>4</v>
      </c>
      <c r="P39" s="201"/>
      <c r="Q39" s="177" t="str">
        <f t="shared" ref="Q39:Q41" si="32">IF(OR(R39="Preventivo",R39="Detectivo"),"Probabilidad",IF(R39="Correctivo","Impacto",""))</f>
        <v/>
      </c>
      <c r="R39" s="178"/>
      <c r="S39" s="178"/>
      <c r="T39" s="179" t="str">
        <f t="shared" si="29"/>
        <v/>
      </c>
      <c r="U39" s="178"/>
      <c r="V39" s="178"/>
      <c r="W39" s="178"/>
      <c r="X39" s="180" t="str">
        <f t="shared" ref="X39:X41" si="33">IFERROR(IF(AND(Q38="Probabilidad",Q39="Probabilidad"),(Z38-(+Z38*T39)),IF(AND(Q38="Impacto",Q39="Probabilidad"),(Z37-(+Z37*T39)),IF(Q39="Impacto",Z38,""))),"")</f>
        <v/>
      </c>
      <c r="Y39" s="181" t="str">
        <f t="shared" si="1"/>
        <v/>
      </c>
      <c r="Z39" s="182" t="str">
        <f t="shared" si="30"/>
        <v/>
      </c>
      <c r="AA39" s="181" t="str">
        <f t="shared" si="3"/>
        <v/>
      </c>
      <c r="AB39" s="182" t="str">
        <f t="shared" ref="AB39:AB41" si="34">IFERROR(IF(AND(Q38="Impacto",Q39="Impacto"),(AB38-(+AB38*T39)),IF(AND(Q38="Probabilidad",Q39="Impacto"),(AB37-(+AB37*T39)),IF(Q39="Probabilidad",AB38,""))),"")</f>
        <v/>
      </c>
      <c r="AC39" s="183"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184"/>
      <c r="AE39" s="185"/>
      <c r="AF39" s="200"/>
      <c r="AG39" s="186"/>
      <c r="AH39" s="186"/>
      <c r="AI39" s="161"/>
      <c r="AJ39" s="159"/>
      <c r="AK39" s="160"/>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row>
    <row r="40" spans="1:69" s="3" customFormat="1" ht="18" customHeight="1" x14ac:dyDescent="0.25">
      <c r="A40" s="440"/>
      <c r="B40" s="448"/>
      <c r="C40" s="448"/>
      <c r="D40" s="448"/>
      <c r="E40" s="448"/>
      <c r="F40" s="448"/>
      <c r="G40" s="446"/>
      <c r="H40" s="422"/>
      <c r="I40" s="375"/>
      <c r="J40" s="419"/>
      <c r="K40" s="375">
        <f>IF(NOT(ISERROR(MATCH(J40,_xlfn.ANCHORARRAY(E51),0))),I53&amp;"Por favor no seleccionar los criterios de impacto",J40)</f>
        <v>0</v>
      </c>
      <c r="L40" s="422"/>
      <c r="M40" s="375"/>
      <c r="N40" s="378"/>
      <c r="O40" s="175">
        <v>5</v>
      </c>
      <c r="P40" s="201"/>
      <c r="Q40" s="177" t="str">
        <f t="shared" si="32"/>
        <v/>
      </c>
      <c r="R40" s="178"/>
      <c r="S40" s="178"/>
      <c r="T40" s="179" t="str">
        <f t="shared" si="29"/>
        <v/>
      </c>
      <c r="U40" s="178"/>
      <c r="V40" s="178"/>
      <c r="W40" s="178"/>
      <c r="X40" s="180" t="str">
        <f t="shared" si="33"/>
        <v/>
      </c>
      <c r="Y40" s="181" t="str">
        <f t="shared" si="1"/>
        <v/>
      </c>
      <c r="Z40" s="182" t="str">
        <f t="shared" si="30"/>
        <v/>
      </c>
      <c r="AA40" s="181" t="str">
        <f t="shared" si="3"/>
        <v/>
      </c>
      <c r="AB40" s="182" t="str">
        <f t="shared" si="34"/>
        <v/>
      </c>
      <c r="AC40" s="183" t="str">
        <f t="shared" ref="AC40:AC41" si="35">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84"/>
      <c r="AE40" s="185"/>
      <c r="AF40" s="200"/>
      <c r="AG40" s="186"/>
      <c r="AH40" s="186"/>
      <c r="AI40" s="161"/>
      <c r="AJ40" s="159"/>
      <c r="AK40" s="160"/>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row>
    <row r="41" spans="1:69" s="3" customFormat="1" ht="17.25" customHeight="1" x14ac:dyDescent="0.25">
      <c r="A41" s="441"/>
      <c r="B41" s="352"/>
      <c r="C41" s="352"/>
      <c r="D41" s="352"/>
      <c r="E41" s="352"/>
      <c r="F41" s="352"/>
      <c r="G41" s="447"/>
      <c r="H41" s="423"/>
      <c r="I41" s="376"/>
      <c r="J41" s="420"/>
      <c r="K41" s="376">
        <f>IF(NOT(ISERROR(MATCH(J41,_xlfn.ANCHORARRAY(E52),0))),I54&amp;"Por favor no seleccionar los criterios de impacto",J41)</f>
        <v>0</v>
      </c>
      <c r="L41" s="423"/>
      <c r="M41" s="376"/>
      <c r="N41" s="379"/>
      <c r="O41" s="175">
        <v>6</v>
      </c>
      <c r="P41" s="201"/>
      <c r="Q41" s="177" t="str">
        <f t="shared" si="32"/>
        <v/>
      </c>
      <c r="R41" s="178"/>
      <c r="S41" s="178"/>
      <c r="T41" s="179" t="str">
        <f t="shared" si="29"/>
        <v/>
      </c>
      <c r="U41" s="178"/>
      <c r="V41" s="178"/>
      <c r="W41" s="178"/>
      <c r="X41" s="180" t="str">
        <f t="shared" si="33"/>
        <v/>
      </c>
      <c r="Y41" s="181" t="str">
        <f t="shared" si="1"/>
        <v/>
      </c>
      <c r="Z41" s="182" t="str">
        <f t="shared" si="30"/>
        <v/>
      </c>
      <c r="AA41" s="181" t="str">
        <f t="shared" si="3"/>
        <v/>
      </c>
      <c r="AB41" s="182" t="str">
        <f t="shared" si="34"/>
        <v/>
      </c>
      <c r="AC41" s="183" t="str">
        <f t="shared" si="35"/>
        <v/>
      </c>
      <c r="AD41" s="184"/>
      <c r="AE41" s="185"/>
      <c r="AF41" s="200"/>
      <c r="AG41" s="186"/>
      <c r="AH41" s="186"/>
      <c r="AI41" s="161"/>
      <c r="AJ41" s="159"/>
      <c r="AK41" s="160"/>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row>
    <row r="42" spans="1:69" ht="75.75" customHeight="1" x14ac:dyDescent="0.3">
      <c r="A42" s="439">
        <v>5</v>
      </c>
      <c r="B42" s="351" t="s">
        <v>149</v>
      </c>
      <c r="C42" s="351" t="s">
        <v>187</v>
      </c>
      <c r="D42" s="351" t="s">
        <v>188</v>
      </c>
      <c r="E42" s="351" t="s">
        <v>189</v>
      </c>
      <c r="F42" s="351" t="s">
        <v>153</v>
      </c>
      <c r="G42" s="445">
        <v>365</v>
      </c>
      <c r="H42" s="421" t="str">
        <f>IF(G42&lt;=0,"",IF(G42&lt;=2,"Muy Baja",IF(G42&lt;=24,"Baja",IF(G42&lt;=500,"Media",IF(G42&lt;=5000,"Alta","Muy Alta")))))</f>
        <v>Media</v>
      </c>
      <c r="I42" s="374">
        <f>IF(H42="","",IF(H42="Muy Baja",0.2,IF(H42="Baja",0.4,IF(H42="Media",0.6,IF(H42="Alta",0.8,IF(H42="Muy Alta",1,))))))</f>
        <v>0.6</v>
      </c>
      <c r="J42" s="418" t="s">
        <v>154</v>
      </c>
      <c r="K42" s="374" t="str">
        <f>IF(NOT(ISERROR(MATCH(J42,'Tabla Impacto'!$B$221:$B$223,0))),'Tabla Impacto'!$F$223&amp;"Por favor no seleccionar los criterios de impacto(Afectación Económica o presupuestal y Pérdida Reputacional)",J42)</f>
        <v xml:space="preserve">     Entre 100 y 500 SMLMV </v>
      </c>
      <c r="L42" s="421" t="str">
        <f>IF(OR(K42='Tabla Impacto'!$C$11,K42='Tabla Impacto'!$D$11),"Leve",IF(OR(K42='Tabla Impacto'!$C$12,K42='Tabla Impacto'!$D$12),"Menor",IF(OR(K42='Tabla Impacto'!$C$13,K42='Tabla Impacto'!$D$13),"Moderado",IF(OR(K42='Tabla Impacto'!$C$14,K42='Tabla Impacto'!$D$14),"Mayor",IF(OR(K42='Tabla Impacto'!$C$15,K42='Tabla Impacto'!$D$15),"Catastrófico","")))))</f>
        <v>Mayor</v>
      </c>
      <c r="M42" s="374">
        <f>IF(L42="","",IF(L42="Leve",0.2,IF(L42="Menor",0.4,IF(L42="Moderado",0.6,IF(L42="Mayor",0.8,IF(L42="Catastrófico",1,))))))</f>
        <v>0.8</v>
      </c>
      <c r="N42" s="377" t="str">
        <f>IF(OR(AND(H42="Muy Baja",L42="Leve"),AND(H42="Muy Baja",L42="Menor"),AND(H42="Baja",L42="Leve")),"Bajo",IF(OR(AND(H42="Muy baja",L42="Moderado"),AND(H42="Baja",L42="Menor"),AND(H42="Baja",L42="Moderado"),AND(H42="Media",L42="Leve"),AND(H42="Media",L42="Menor"),AND(H42="Media",L42="Moderado"),AND(H42="Alta",L42="Leve"),AND(H42="Alta",L42="Menor")),"Moderado",IF(OR(AND(H42="Muy Baja",L42="Mayor"),AND(H42="Baja",L42="Mayor"),AND(H42="Media",L42="Mayor"),AND(H42="Alta",L42="Moderado"),AND(H42="Alta",L42="Mayor"),AND(H42="Muy Alta",L42="Leve"),AND(H42="Muy Alta",L42="Menor"),AND(H42="Muy Alta",L42="Moderado"),AND(H42="Muy Alta",L42="Mayor")),"Alto",IF(OR(AND(H42="Muy Baja",L42="Catastrófico"),AND(H42="Baja",L42="Catastrófico"),AND(H42="Media",L42="Catastrófico"),AND(H42="Alta",L42="Catastrófico"),AND(H42="Muy Alta",L42="Catastrófico")),"Extremo",""))))</f>
        <v>Alto</v>
      </c>
      <c r="O42" s="345">
        <v>1</v>
      </c>
      <c r="P42" s="347" t="s">
        <v>190</v>
      </c>
      <c r="Q42" s="349" t="s">
        <v>184</v>
      </c>
      <c r="R42" s="341" t="s">
        <v>191</v>
      </c>
      <c r="S42" s="341" t="s">
        <v>157</v>
      </c>
      <c r="T42" s="339" t="str">
        <f t="shared" si="29"/>
        <v>25%</v>
      </c>
      <c r="U42" s="341" t="s">
        <v>158</v>
      </c>
      <c r="V42" s="341" t="s">
        <v>159</v>
      </c>
      <c r="W42" s="341" t="s">
        <v>160</v>
      </c>
      <c r="X42" s="192">
        <f>IFERROR(IF(Q42="Probabilidad",(I42-(+I42*T42)),IF(Q42="Impacto",I42,"")),"")</f>
        <v>0.44999999999999996</v>
      </c>
      <c r="Y42" s="337" t="str">
        <f>IFERROR(IF(X42="","",IF(X42&lt;=0.2,"Muy Baja",IF(X42&lt;=0.4,"Baja",IF(X42&lt;=0.6,"Media",IF(X42&lt;=0.8,"Alta","Muy Alta"))))),"")</f>
        <v>Media</v>
      </c>
      <c r="Z42" s="339">
        <f>+X42</f>
        <v>0.44999999999999996</v>
      </c>
      <c r="AA42" s="337" t="str">
        <f>IFERROR(IF(AB42="","",IF(AB42&lt;=0.2,"Leve",IF(AB42&lt;=0.4,"Menor",IF(AB42&lt;=0.6,"Moderado",IF(AB42&lt;=0.8,"Mayor","Catastrófico"))))),"")</f>
        <v>Mayor</v>
      </c>
      <c r="AB42" s="339">
        <f>IFERROR(IF(Q42="Impacto",(M42-(+M42*T42)),IF(Q42="Probabilidad",M42,"")),"")</f>
        <v>0.8</v>
      </c>
      <c r="AC42" s="343"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Alto</v>
      </c>
      <c r="AD42" s="341" t="s">
        <v>161</v>
      </c>
      <c r="AE42" s="203" t="s">
        <v>192</v>
      </c>
      <c r="AF42" s="185" t="s">
        <v>193</v>
      </c>
      <c r="AG42" s="186">
        <v>45383</v>
      </c>
      <c r="AH42" s="186">
        <v>45473</v>
      </c>
      <c r="AI42" s="117"/>
      <c r="AJ42" s="115"/>
      <c r="AK42" s="116"/>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row>
    <row r="43" spans="1:69" ht="48.75" customHeight="1" x14ac:dyDescent="0.3">
      <c r="A43" s="440"/>
      <c r="B43" s="448"/>
      <c r="C43" s="448"/>
      <c r="D43" s="448"/>
      <c r="E43" s="448"/>
      <c r="F43" s="448"/>
      <c r="G43" s="446"/>
      <c r="H43" s="422"/>
      <c r="I43" s="375"/>
      <c r="J43" s="419"/>
      <c r="K43" s="375">
        <f>IF(NOT(ISERROR(MATCH(J43,_xlfn.ANCHORARRAY(E54),0))),I56&amp;"Por favor no seleccionar los criterios de impacto",J43)</f>
        <v>0</v>
      </c>
      <c r="L43" s="422"/>
      <c r="M43" s="375"/>
      <c r="N43" s="378"/>
      <c r="O43" s="346"/>
      <c r="P43" s="348"/>
      <c r="Q43" s="350"/>
      <c r="R43" s="342"/>
      <c r="S43" s="342"/>
      <c r="T43" s="340"/>
      <c r="U43" s="342"/>
      <c r="V43" s="342"/>
      <c r="W43" s="342"/>
      <c r="X43" s="192" t="str">
        <f>IFERROR(IF(AND(Q42="Probabilidad",Q43="Probabilidad"),(Z42-(+Z42*T43)),IF(Q43="Probabilidad",(I42-(+I42*T43)),IF(Q43="Impacto",Z42,""))),"")</f>
        <v/>
      </c>
      <c r="Y43" s="338"/>
      <c r="Z43" s="340"/>
      <c r="AA43" s="338"/>
      <c r="AB43" s="340"/>
      <c r="AC43" s="344"/>
      <c r="AD43" s="342"/>
      <c r="AE43" s="185" t="s">
        <v>194</v>
      </c>
      <c r="AF43" s="185" t="s">
        <v>193</v>
      </c>
      <c r="AG43" s="186">
        <v>45474</v>
      </c>
      <c r="AH43" s="186">
        <v>45503</v>
      </c>
      <c r="AI43" s="117"/>
      <c r="AJ43" s="115"/>
      <c r="AK43" s="116"/>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row>
    <row r="44" spans="1:69" ht="18" customHeight="1" x14ac:dyDescent="0.3">
      <c r="A44" s="440"/>
      <c r="B44" s="448"/>
      <c r="C44" s="448"/>
      <c r="D44" s="448"/>
      <c r="E44" s="448"/>
      <c r="F44" s="448"/>
      <c r="G44" s="446"/>
      <c r="H44" s="422"/>
      <c r="I44" s="375"/>
      <c r="J44" s="419"/>
      <c r="K44" s="375">
        <f>IF(NOT(ISERROR(MATCH(J44,_xlfn.ANCHORARRAY(E55),0))),I57&amp;"Por favor no seleccionar los criterios de impacto",J44)</f>
        <v>0</v>
      </c>
      <c r="L44" s="422"/>
      <c r="M44" s="375"/>
      <c r="N44" s="378"/>
      <c r="O44" s="187">
        <v>3</v>
      </c>
      <c r="P44" s="188"/>
      <c r="Q44" s="189" t="str">
        <f>IF(OR(R44="Preventivo",R44="Detectivo"),"Probabilidad",IF(R44="Correctivo","Impacto",""))</f>
        <v/>
      </c>
      <c r="R44" s="190"/>
      <c r="S44" s="190"/>
      <c r="T44" s="191" t="str">
        <f t="shared" ref="T44:T47" si="36">IF(AND(R44="Preventivo",S44="Automático"),"50%",IF(AND(R44="Preventivo",S44="Manual"),"40%",IF(AND(R44="Detectivo",S44="Automático"),"40%",IF(AND(R44="Detectivo",S44="Manual"),"30%",IF(AND(R44="Correctivo",S44="Automático"),"35%",IF(AND(R44="Correctivo",S44="Manual"),"25%",""))))))</f>
        <v/>
      </c>
      <c r="U44" s="190"/>
      <c r="V44" s="190"/>
      <c r="W44" s="190"/>
      <c r="X44" s="192" t="str">
        <f>IFERROR(IF(AND(Q43="Probabilidad",Q44="Probabilidad"),(Z43-(+Z43*T44)),IF(AND(Q43="Impacto",Q44="Probabilidad"),(Z42-(+Z42*T44)),IF(Q44="Impacto",Z43,""))),"")</f>
        <v/>
      </c>
      <c r="Y44" s="193" t="str">
        <f t="shared" si="1"/>
        <v/>
      </c>
      <c r="Z44" s="194" t="str">
        <f t="shared" ref="Z44:Z47" si="37">+X44</f>
        <v/>
      </c>
      <c r="AA44" s="193" t="str">
        <f t="shared" si="3"/>
        <v/>
      </c>
      <c r="AB44" s="194" t="str">
        <f>IFERROR(IF(AND(Q43="Impacto",Q44="Impacto"),(AB43-(+AB43*T44)),IF(AND(Q43="Probabilidad",Q44="Impacto"),(AB42-(+AB42*T44)),IF(Q44="Probabilidad",AB43,""))),"")</f>
        <v/>
      </c>
      <c r="AC44" s="195" t="str">
        <f t="shared" ref="AC44" si="38">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96"/>
      <c r="AE44" s="197"/>
      <c r="AF44" s="198"/>
      <c r="AG44" s="199"/>
      <c r="AH44" s="199"/>
      <c r="AI44" s="117"/>
      <c r="AJ44" s="115"/>
      <c r="AK44" s="116"/>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row>
    <row r="45" spans="1:69" ht="18" customHeight="1" x14ac:dyDescent="0.3">
      <c r="A45" s="440"/>
      <c r="B45" s="448"/>
      <c r="C45" s="448"/>
      <c r="D45" s="448"/>
      <c r="E45" s="448"/>
      <c r="F45" s="448"/>
      <c r="G45" s="446"/>
      <c r="H45" s="422"/>
      <c r="I45" s="375"/>
      <c r="J45" s="419"/>
      <c r="K45" s="375">
        <f>IF(NOT(ISERROR(MATCH(J45,_xlfn.ANCHORARRAY(E56),0))),I58&amp;"Por favor no seleccionar los criterios de impacto",J45)</f>
        <v>0</v>
      </c>
      <c r="L45" s="422"/>
      <c r="M45" s="375"/>
      <c r="N45" s="378"/>
      <c r="O45" s="187">
        <v>4</v>
      </c>
      <c r="P45" s="201"/>
      <c r="Q45" s="189" t="str">
        <f t="shared" ref="Q45:Q47" si="39">IF(OR(R45="Preventivo",R45="Detectivo"),"Probabilidad",IF(R45="Correctivo","Impacto",""))</f>
        <v/>
      </c>
      <c r="R45" s="190"/>
      <c r="S45" s="190"/>
      <c r="T45" s="191" t="str">
        <f t="shared" si="36"/>
        <v/>
      </c>
      <c r="U45" s="190"/>
      <c r="V45" s="190"/>
      <c r="W45" s="190"/>
      <c r="X45" s="192" t="str">
        <f t="shared" ref="X45:X47" si="40">IFERROR(IF(AND(Q44="Probabilidad",Q45="Probabilidad"),(Z44-(+Z44*T45)),IF(AND(Q44="Impacto",Q45="Probabilidad"),(Z43-(+Z43*T45)),IF(Q45="Impacto",Z44,""))),"")</f>
        <v/>
      </c>
      <c r="Y45" s="193" t="str">
        <f t="shared" si="1"/>
        <v/>
      </c>
      <c r="Z45" s="194" t="str">
        <f t="shared" si="37"/>
        <v/>
      </c>
      <c r="AA45" s="193" t="str">
        <f t="shared" si="3"/>
        <v/>
      </c>
      <c r="AB45" s="194" t="str">
        <f t="shared" ref="AB45:AB47" si="41">IFERROR(IF(AND(Q44="Impacto",Q45="Impacto"),(AB44-(+AB44*T45)),IF(AND(Q44="Probabilidad",Q45="Impacto"),(AB43-(+AB43*T45)),IF(Q45="Probabilidad",AB44,""))),"")</f>
        <v/>
      </c>
      <c r="AC45" s="195"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96"/>
      <c r="AE45" s="197"/>
      <c r="AF45" s="198"/>
      <c r="AG45" s="199"/>
      <c r="AH45" s="199"/>
      <c r="AI45" s="117"/>
      <c r="AJ45" s="115"/>
      <c r="AK45" s="116"/>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row>
    <row r="46" spans="1:69" ht="18" customHeight="1" x14ac:dyDescent="0.3">
      <c r="A46" s="440"/>
      <c r="B46" s="448"/>
      <c r="C46" s="448"/>
      <c r="D46" s="448"/>
      <c r="E46" s="448"/>
      <c r="F46" s="448"/>
      <c r="G46" s="446"/>
      <c r="H46" s="422"/>
      <c r="I46" s="375"/>
      <c r="J46" s="419"/>
      <c r="K46" s="375">
        <f>IF(NOT(ISERROR(MATCH(J46,_xlfn.ANCHORARRAY(E57),0))),I59&amp;"Por favor no seleccionar los criterios de impacto",J46)</f>
        <v>0</v>
      </c>
      <c r="L46" s="422"/>
      <c r="M46" s="375"/>
      <c r="N46" s="378"/>
      <c r="O46" s="187">
        <v>5</v>
      </c>
      <c r="P46" s="201"/>
      <c r="Q46" s="189" t="str">
        <f t="shared" si="39"/>
        <v/>
      </c>
      <c r="R46" s="190"/>
      <c r="S46" s="190"/>
      <c r="T46" s="191" t="str">
        <f t="shared" si="36"/>
        <v/>
      </c>
      <c r="U46" s="190"/>
      <c r="V46" s="190"/>
      <c r="W46" s="190"/>
      <c r="X46" s="192" t="str">
        <f t="shared" si="40"/>
        <v/>
      </c>
      <c r="Y46" s="193" t="str">
        <f t="shared" si="1"/>
        <v/>
      </c>
      <c r="Z46" s="194" t="str">
        <f t="shared" si="37"/>
        <v/>
      </c>
      <c r="AA46" s="193" t="str">
        <f t="shared" si="3"/>
        <v/>
      </c>
      <c r="AB46" s="194" t="str">
        <f t="shared" si="41"/>
        <v/>
      </c>
      <c r="AC46" s="195" t="str">
        <f t="shared" ref="AC46" si="42">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96"/>
      <c r="AE46" s="197"/>
      <c r="AF46" s="198"/>
      <c r="AG46" s="199"/>
      <c r="AH46" s="199"/>
      <c r="AI46" s="117"/>
      <c r="AJ46" s="115"/>
      <c r="AK46" s="116"/>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row>
    <row r="47" spans="1:69" ht="18" customHeight="1" x14ac:dyDescent="0.3">
      <c r="A47" s="441"/>
      <c r="B47" s="352"/>
      <c r="C47" s="352"/>
      <c r="D47" s="352"/>
      <c r="E47" s="352"/>
      <c r="F47" s="352"/>
      <c r="G47" s="447"/>
      <c r="H47" s="423"/>
      <c r="I47" s="376"/>
      <c r="J47" s="420"/>
      <c r="K47" s="376">
        <f>IF(NOT(ISERROR(MATCH(J47,_xlfn.ANCHORARRAY(E58),0))),I60&amp;"Por favor no seleccionar los criterios de impacto",J47)</f>
        <v>0</v>
      </c>
      <c r="L47" s="423"/>
      <c r="M47" s="376"/>
      <c r="N47" s="379"/>
      <c r="O47" s="187">
        <v>6</v>
      </c>
      <c r="P47" s="201"/>
      <c r="Q47" s="189" t="str">
        <f t="shared" si="39"/>
        <v/>
      </c>
      <c r="R47" s="190"/>
      <c r="S47" s="190"/>
      <c r="T47" s="191" t="str">
        <f t="shared" si="36"/>
        <v/>
      </c>
      <c r="U47" s="190"/>
      <c r="V47" s="190"/>
      <c r="W47" s="190"/>
      <c r="X47" s="192" t="str">
        <f t="shared" si="40"/>
        <v/>
      </c>
      <c r="Y47" s="193" t="str">
        <f t="shared" si="1"/>
        <v/>
      </c>
      <c r="Z47" s="194" t="str">
        <f t="shared" si="37"/>
        <v/>
      </c>
      <c r="AA47" s="193" t="str">
        <f>IFERROR(IF(AB47="","",IF(AB47&lt;=0.2,"Leve",IF(AB47&lt;=0.4,"Menor",IF(AB47&lt;=0.6,"Moderado",IF(AB47&lt;=0.8,"Mayor","Catastrófico"))))),"")</f>
        <v/>
      </c>
      <c r="AB47" s="194" t="str">
        <f t="shared" si="41"/>
        <v/>
      </c>
      <c r="AC47" s="195" t="str">
        <f>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96"/>
      <c r="AE47" s="197"/>
      <c r="AF47" s="198"/>
      <c r="AG47" s="199"/>
      <c r="AH47" s="199"/>
      <c r="AI47" s="117"/>
      <c r="AJ47" s="115"/>
      <c r="AK47" s="116"/>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row>
    <row r="48" spans="1:69" ht="18" hidden="1" customHeight="1" x14ac:dyDescent="0.3">
      <c r="A48" s="439">
        <v>7</v>
      </c>
      <c r="B48" s="371"/>
      <c r="C48" s="371"/>
      <c r="D48" s="371"/>
      <c r="E48" s="371"/>
      <c r="F48" s="371"/>
      <c r="G48" s="436"/>
      <c r="H48" s="389" t="str">
        <f>IF(G48&lt;=0,"",IF(G48&lt;=2,"Muy Baja",IF(G48&lt;=24,"Baja",IF(G48&lt;=500,"Media",IF(G48&lt;=5000,"Alta","Muy Alta")))))</f>
        <v/>
      </c>
      <c r="I48" s="380" t="str">
        <f>IF(H48="","",IF(H48="Muy Baja",0.2,IF(H48="Baja",0.4,IF(H48="Media",0.6,IF(H48="Alta",0.8,IF(H48="Muy Alta",1,))))))</f>
        <v/>
      </c>
      <c r="J48" s="386"/>
      <c r="K48" s="380">
        <f>IF(NOT(ISERROR(MATCH(J48,'Tabla Impacto'!$B$221:$B$223,0))),'Tabla Impacto'!$F$223&amp;"Por favor no seleccionar los criterios de impacto(Afectación Económica o presupuestal y Pérdida Reputacional)",J48)</f>
        <v>0</v>
      </c>
      <c r="L48" s="389" t="str">
        <f>IF(OR(K48='Tabla Impacto'!$C$11,K48='Tabla Impacto'!$D$11),"Leve",IF(OR(K48='Tabla Impacto'!$C$12,K48='Tabla Impacto'!$D$12),"Menor",IF(OR(K48='Tabla Impacto'!$C$13,K48='Tabla Impacto'!$D$13),"Moderado",IF(OR(K48='Tabla Impacto'!$C$14,K48='Tabla Impacto'!$D$14),"Mayor",IF(OR(K48='Tabla Impacto'!$C$15,K48='Tabla Impacto'!$D$15),"Catastrófico","")))))</f>
        <v/>
      </c>
      <c r="M48" s="380" t="str">
        <f>IF(L48="","",IF(L48="Leve",0.2,IF(L48="Menor",0.4,IF(L48="Moderado",0.6,IF(L48="Mayor",0.8,IF(L48="Catastrófico",1,))))))</f>
        <v/>
      </c>
      <c r="N48" s="383" t="str">
        <f>IF(OR(AND(H48="Muy Baja",L48="Leve"),AND(H48="Muy Baja",L48="Menor"),AND(H48="Baja",L48="Leve")),"Bajo",IF(OR(AND(H48="Muy baja",L48="Moderado"),AND(H48="Baja",L48="Menor"),AND(H48="Baja",L48="Moderado"),AND(H48="Media",L48="Leve"),AND(H48="Media",L48="Menor"),AND(H48="Media",L48="Moderado"),AND(H48="Alta",L48="Leve"),AND(H48="Alta",L48="Menor")),"Moderado",IF(OR(AND(H48="Muy Baja",L48="Mayor"),AND(H48="Baja",L48="Mayor"),AND(H48="Media",L48="Mayor"),AND(H48="Alta",L48="Moderado"),AND(H48="Alta",L48="Mayor"),AND(H48="Muy Alta",L48="Leve"),AND(H48="Muy Alta",L48="Menor"),AND(H48="Muy Alta",L48="Moderado"),AND(H48="Muy Alta",L48="Mayor")),"Alto",IF(OR(AND(H48="Muy Baja",L48="Catastrófico"),AND(H48="Baja",L48="Catastrófico"),AND(H48="Media",L48="Catastrófico"),AND(H48="Alta",L48="Catastrófico"),AND(H48="Muy Alta",L48="Catastrófico")),"Extremo",""))))</f>
        <v/>
      </c>
      <c r="O48" s="187">
        <v>1</v>
      </c>
      <c r="P48" s="201"/>
      <c r="Q48" s="177" t="str">
        <f>IF(OR(R48="Preventivo",R48="Detectivo"),"Probabilidad",IF(R48="Correctivo","Impacto",""))</f>
        <v/>
      </c>
      <c r="R48" s="178"/>
      <c r="S48" s="178"/>
      <c r="T48" s="179" t="str">
        <f>IF(AND(R48="Preventivo",S48="Automático"),"50%",IF(AND(R48="Preventivo",S48="Manual"),"40%",IF(AND(R48="Detectivo",S48="Automático"),"40%",IF(AND(R48="Detectivo",S48="Manual"),"30%",IF(AND(R48="Correctivo",S48="Automático"),"35%",IF(AND(R48="Correctivo",S48="Manual"),"25%",""))))))</f>
        <v/>
      </c>
      <c r="U48" s="178"/>
      <c r="V48" s="178"/>
      <c r="W48" s="178"/>
      <c r="X48" s="180" t="str">
        <f>IFERROR(IF(Q48="Probabilidad",(I48-(+I48*T48)),IF(Q48="Impacto",I48,"")),"")</f>
        <v/>
      </c>
      <c r="Y48" s="181" t="str">
        <f>IFERROR(IF(X48="","",IF(X48&lt;=0.2,"Muy Baja",IF(X48&lt;=0.4,"Baja",IF(X48&lt;=0.6,"Media",IF(X48&lt;=0.8,"Alta","Muy Alta"))))),"")</f>
        <v/>
      </c>
      <c r="Z48" s="182" t="str">
        <f>+X48</f>
        <v/>
      </c>
      <c r="AA48" s="181" t="str">
        <f>IFERROR(IF(AB48="","",IF(AB48&lt;=0.2,"Leve",IF(AB48&lt;=0.4,"Menor",IF(AB48&lt;=0.6,"Moderado",IF(AB48&lt;=0.8,"Mayor","Catastrófico"))))),"")</f>
        <v/>
      </c>
      <c r="AB48" s="182" t="str">
        <f>IFERROR(IF(Q48="Impacto",(M48-(+M48*T48)),IF(Q48="Probabilidad",M48,"")),"")</f>
        <v/>
      </c>
      <c r="AC48" s="183"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84"/>
      <c r="AE48" s="197"/>
      <c r="AF48" s="197"/>
      <c r="AG48" s="199"/>
      <c r="AH48" s="199"/>
      <c r="AI48" s="117"/>
      <c r="AJ48" s="115"/>
      <c r="AK48" s="116"/>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row>
    <row r="49" spans="1:69" ht="18" hidden="1" customHeight="1" x14ac:dyDescent="0.3">
      <c r="A49" s="440"/>
      <c r="B49" s="372"/>
      <c r="C49" s="372"/>
      <c r="D49" s="372"/>
      <c r="E49" s="372"/>
      <c r="F49" s="372"/>
      <c r="G49" s="437"/>
      <c r="H49" s="390"/>
      <c r="I49" s="381"/>
      <c r="J49" s="387"/>
      <c r="K49" s="381">
        <f>IF(NOT(ISERROR(MATCH(J49,_xlfn.ANCHORARRAY(E60),0))),I62&amp;"Por favor no seleccionar los criterios de impacto",J49)</f>
        <v>0</v>
      </c>
      <c r="L49" s="390"/>
      <c r="M49" s="381"/>
      <c r="N49" s="384"/>
      <c r="O49" s="187">
        <v>2</v>
      </c>
      <c r="P49" s="201"/>
      <c r="Q49" s="177" t="str">
        <f>IF(OR(R49="Preventivo",R49="Detectivo"),"Probabilidad",IF(R49="Correctivo","Impacto",""))</f>
        <v/>
      </c>
      <c r="R49" s="178"/>
      <c r="S49" s="178"/>
      <c r="T49" s="179" t="str">
        <f t="shared" ref="T49:T53" si="43">IF(AND(R49="Preventivo",S49="Automático"),"50%",IF(AND(R49="Preventivo",S49="Manual"),"40%",IF(AND(R49="Detectivo",S49="Automático"),"40%",IF(AND(R49="Detectivo",S49="Manual"),"30%",IF(AND(R49="Correctivo",S49="Automático"),"35%",IF(AND(R49="Correctivo",S49="Manual"),"25%",""))))))</f>
        <v/>
      </c>
      <c r="U49" s="178"/>
      <c r="V49" s="178"/>
      <c r="W49" s="178"/>
      <c r="X49" s="180" t="str">
        <f>IFERROR(IF(AND(Q48="Probabilidad",Q49="Probabilidad"),(Z48-(+Z48*T49)),IF(Q49="Probabilidad",(I48-(+I48*T49)),IF(Q49="Impacto",Z48,""))),"")</f>
        <v/>
      </c>
      <c r="Y49" s="181" t="str">
        <f t="shared" si="1"/>
        <v/>
      </c>
      <c r="Z49" s="182" t="str">
        <f t="shared" ref="Z49:Z53" si="44">+X49</f>
        <v/>
      </c>
      <c r="AA49" s="181" t="str">
        <f t="shared" si="3"/>
        <v/>
      </c>
      <c r="AB49" s="182" t="str">
        <f>IFERROR(IF(AND(Q48="Impacto",Q49="Impacto"),(AB48-(+AB48*T49)),IF(Q49="Impacto",(M48-(+M48*T49)),IF(Q49="Probabilidad",AB48,""))),"")</f>
        <v/>
      </c>
      <c r="AC49" s="183" t="str">
        <f t="shared" ref="AC49:AC50" si="45">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84"/>
      <c r="AE49" s="197"/>
      <c r="AF49" s="198"/>
      <c r="AG49" s="199"/>
      <c r="AH49" s="199"/>
      <c r="AI49" s="117"/>
      <c r="AJ49" s="115"/>
      <c r="AK49" s="116"/>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row>
    <row r="50" spans="1:69" ht="18" hidden="1" customHeight="1" x14ac:dyDescent="0.3">
      <c r="A50" s="440"/>
      <c r="B50" s="372"/>
      <c r="C50" s="372"/>
      <c r="D50" s="372"/>
      <c r="E50" s="372"/>
      <c r="F50" s="372"/>
      <c r="G50" s="437"/>
      <c r="H50" s="390"/>
      <c r="I50" s="381"/>
      <c r="J50" s="387"/>
      <c r="K50" s="381">
        <f>IF(NOT(ISERROR(MATCH(J50,_xlfn.ANCHORARRAY(E61),0))),I63&amp;"Por favor no seleccionar los criterios de impacto",J50)</f>
        <v>0</v>
      </c>
      <c r="L50" s="390"/>
      <c r="M50" s="381"/>
      <c r="N50" s="384"/>
      <c r="O50" s="187">
        <v>3</v>
      </c>
      <c r="P50" s="188"/>
      <c r="Q50" s="189" t="str">
        <f>IF(OR(R50="Preventivo",R50="Detectivo"),"Probabilidad",IF(R50="Correctivo","Impacto",""))</f>
        <v/>
      </c>
      <c r="R50" s="190"/>
      <c r="S50" s="190"/>
      <c r="T50" s="191" t="str">
        <f t="shared" si="43"/>
        <v/>
      </c>
      <c r="U50" s="190"/>
      <c r="V50" s="190"/>
      <c r="W50" s="190"/>
      <c r="X50" s="192" t="str">
        <f>IFERROR(IF(AND(Q49="Probabilidad",Q50="Probabilidad"),(Z49-(+Z49*T50)),IF(AND(Q49="Impacto",Q50="Probabilidad"),(Z48-(+Z48*T50)),IF(Q50="Impacto",Z49,""))),"")</f>
        <v/>
      </c>
      <c r="Y50" s="193" t="str">
        <f t="shared" si="1"/>
        <v/>
      </c>
      <c r="Z50" s="194" t="str">
        <f t="shared" si="44"/>
        <v/>
      </c>
      <c r="AA50" s="193" t="str">
        <f t="shared" si="3"/>
        <v/>
      </c>
      <c r="AB50" s="194" t="str">
        <f>IFERROR(IF(AND(Q49="Impacto",Q50="Impacto"),(AB49-(+AB49*T50)),IF(AND(Q49="Probabilidad",Q50="Impacto"),(AB48-(+AB48*T50)),IF(Q50="Probabilidad",AB49,""))),"")</f>
        <v/>
      </c>
      <c r="AC50" s="195" t="str">
        <f t="shared" si="45"/>
        <v/>
      </c>
      <c r="AD50" s="196"/>
      <c r="AE50" s="197"/>
      <c r="AF50" s="198"/>
      <c r="AG50" s="199"/>
      <c r="AH50" s="199"/>
      <c r="AI50" s="117"/>
      <c r="AJ50" s="115"/>
      <c r="AK50" s="116"/>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row>
    <row r="51" spans="1:69" ht="18" hidden="1" customHeight="1" x14ac:dyDescent="0.3">
      <c r="A51" s="440"/>
      <c r="B51" s="372"/>
      <c r="C51" s="372"/>
      <c r="D51" s="372"/>
      <c r="E51" s="372"/>
      <c r="F51" s="372"/>
      <c r="G51" s="437"/>
      <c r="H51" s="390"/>
      <c r="I51" s="381"/>
      <c r="J51" s="387"/>
      <c r="K51" s="381">
        <f>IF(NOT(ISERROR(MATCH(J51,_xlfn.ANCHORARRAY(E62),0))),I64&amp;"Por favor no seleccionar los criterios de impacto",J51)</f>
        <v>0</v>
      </c>
      <c r="L51" s="390"/>
      <c r="M51" s="381"/>
      <c r="N51" s="384"/>
      <c r="O51" s="187">
        <v>4</v>
      </c>
      <c r="P51" s="201"/>
      <c r="Q51" s="189" t="str">
        <f t="shared" ref="Q51:Q53" si="46">IF(OR(R51="Preventivo",R51="Detectivo"),"Probabilidad",IF(R51="Correctivo","Impacto",""))</f>
        <v/>
      </c>
      <c r="R51" s="190"/>
      <c r="S51" s="190"/>
      <c r="T51" s="191" t="str">
        <f t="shared" si="43"/>
        <v/>
      </c>
      <c r="U51" s="190"/>
      <c r="V51" s="190"/>
      <c r="W51" s="190"/>
      <c r="X51" s="192" t="str">
        <f t="shared" ref="X51:X53" si="47">IFERROR(IF(AND(Q50="Probabilidad",Q51="Probabilidad"),(Z50-(+Z50*T51)),IF(AND(Q50="Impacto",Q51="Probabilidad"),(Z49-(+Z49*T51)),IF(Q51="Impacto",Z50,""))),"")</f>
        <v/>
      </c>
      <c r="Y51" s="193" t="str">
        <f t="shared" si="1"/>
        <v/>
      </c>
      <c r="Z51" s="194" t="str">
        <f t="shared" si="44"/>
        <v/>
      </c>
      <c r="AA51" s="193" t="str">
        <f t="shared" si="3"/>
        <v/>
      </c>
      <c r="AB51" s="194" t="str">
        <f t="shared" ref="AB51:AB53" si="48">IFERROR(IF(AND(Q50="Impacto",Q51="Impacto"),(AB50-(+AB50*T51)),IF(AND(Q50="Probabilidad",Q51="Impacto"),(AB49-(+AB49*T51)),IF(Q51="Probabilidad",AB50,""))),"")</f>
        <v/>
      </c>
      <c r="AC51" s="195"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96"/>
      <c r="AE51" s="197"/>
      <c r="AF51" s="198"/>
      <c r="AG51" s="199"/>
      <c r="AH51" s="199"/>
      <c r="AI51" s="117"/>
      <c r="AJ51" s="115"/>
      <c r="AK51" s="116"/>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row>
    <row r="52" spans="1:69" ht="18" hidden="1" customHeight="1" x14ac:dyDescent="0.3">
      <c r="A52" s="440"/>
      <c r="B52" s="372"/>
      <c r="C52" s="372"/>
      <c r="D52" s="372"/>
      <c r="E52" s="372"/>
      <c r="F52" s="372"/>
      <c r="G52" s="437"/>
      <c r="H52" s="390"/>
      <c r="I52" s="381"/>
      <c r="J52" s="387"/>
      <c r="K52" s="381">
        <f>IF(NOT(ISERROR(MATCH(J52,_xlfn.ANCHORARRAY(E63),0))),I65&amp;"Por favor no seleccionar los criterios de impacto",J52)</f>
        <v>0</v>
      </c>
      <c r="L52" s="390"/>
      <c r="M52" s="381"/>
      <c r="N52" s="384"/>
      <c r="O52" s="187">
        <v>5</v>
      </c>
      <c r="P52" s="201"/>
      <c r="Q52" s="189" t="str">
        <f t="shared" si="46"/>
        <v/>
      </c>
      <c r="R52" s="190"/>
      <c r="S52" s="190"/>
      <c r="T52" s="191" t="str">
        <f t="shared" si="43"/>
        <v/>
      </c>
      <c r="U52" s="190"/>
      <c r="V52" s="190"/>
      <c r="W52" s="190"/>
      <c r="X52" s="192" t="str">
        <f t="shared" si="47"/>
        <v/>
      </c>
      <c r="Y52" s="193" t="str">
        <f t="shared" si="1"/>
        <v/>
      </c>
      <c r="Z52" s="194" t="str">
        <f t="shared" si="44"/>
        <v/>
      </c>
      <c r="AA52" s="193" t="str">
        <f t="shared" si="3"/>
        <v/>
      </c>
      <c r="AB52" s="194" t="str">
        <f t="shared" si="48"/>
        <v/>
      </c>
      <c r="AC52" s="195" t="str">
        <f t="shared" ref="AC52:AC53" si="49">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96"/>
      <c r="AE52" s="197"/>
      <c r="AF52" s="198"/>
      <c r="AG52" s="199"/>
      <c r="AH52" s="199"/>
      <c r="AI52" s="117"/>
      <c r="AJ52" s="115"/>
      <c r="AK52" s="116"/>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row>
    <row r="53" spans="1:69" ht="18" hidden="1" customHeight="1" x14ac:dyDescent="0.3">
      <c r="A53" s="441"/>
      <c r="B53" s="373"/>
      <c r="C53" s="373"/>
      <c r="D53" s="373"/>
      <c r="E53" s="373"/>
      <c r="F53" s="373"/>
      <c r="G53" s="438"/>
      <c r="H53" s="391"/>
      <c r="I53" s="382"/>
      <c r="J53" s="388"/>
      <c r="K53" s="382">
        <f>IF(NOT(ISERROR(MATCH(J53,_xlfn.ANCHORARRAY(E64),0))),I66&amp;"Por favor no seleccionar los criterios de impacto",J53)</f>
        <v>0</v>
      </c>
      <c r="L53" s="391"/>
      <c r="M53" s="382"/>
      <c r="N53" s="385"/>
      <c r="O53" s="187">
        <v>6</v>
      </c>
      <c r="P53" s="201"/>
      <c r="Q53" s="189" t="str">
        <f t="shared" si="46"/>
        <v/>
      </c>
      <c r="R53" s="190"/>
      <c r="S53" s="190"/>
      <c r="T53" s="191" t="str">
        <f t="shared" si="43"/>
        <v/>
      </c>
      <c r="U53" s="190"/>
      <c r="V53" s="190"/>
      <c r="W53" s="190"/>
      <c r="X53" s="192" t="str">
        <f t="shared" si="47"/>
        <v/>
      </c>
      <c r="Y53" s="193" t="str">
        <f t="shared" si="1"/>
        <v/>
      </c>
      <c r="Z53" s="194" t="str">
        <f t="shared" si="44"/>
        <v/>
      </c>
      <c r="AA53" s="193" t="str">
        <f t="shared" si="3"/>
        <v/>
      </c>
      <c r="AB53" s="194" t="str">
        <f t="shared" si="48"/>
        <v/>
      </c>
      <c r="AC53" s="195" t="str">
        <f t="shared" si="49"/>
        <v/>
      </c>
      <c r="AD53" s="196"/>
      <c r="AE53" s="197"/>
      <c r="AF53" s="198"/>
      <c r="AG53" s="199"/>
      <c r="AH53" s="199"/>
      <c r="AI53" s="117"/>
      <c r="AJ53" s="115"/>
      <c r="AK53" s="116"/>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row>
    <row r="54" spans="1:69" ht="18" hidden="1" customHeight="1" x14ac:dyDescent="0.3">
      <c r="A54" s="353">
        <v>8</v>
      </c>
      <c r="B54" s="356"/>
      <c r="C54" s="356"/>
      <c r="D54" s="356"/>
      <c r="E54" s="359"/>
      <c r="F54" s="356"/>
      <c r="G54" s="362"/>
      <c r="H54" s="365" t="str">
        <f>IF(G54&lt;=0,"",IF(G54&lt;=2,"Muy Baja",IF(G54&lt;=24,"Baja",IF(G54&lt;=500,"Media",IF(G54&lt;=5000,"Alta","Muy Alta")))))</f>
        <v/>
      </c>
      <c r="I54" s="368" t="str">
        <f>IF(H54="","",IF(H54="Muy Baja",0.2,IF(H54="Baja",0.4,IF(H54="Media",0.6,IF(H54="Alta",0.8,IF(H54="Muy Alta",1,))))))</f>
        <v/>
      </c>
      <c r="J54" s="406"/>
      <c r="K54" s="368">
        <f>IF(NOT(ISERROR(MATCH(J54,'Tabla Impacto'!$B$221:$B$223,0))),'Tabla Impacto'!$F$223&amp;"Por favor no seleccionar los criterios de impacto(Afectación Económica o presupuestal y Pérdida Reputacional)",J54)</f>
        <v>0</v>
      </c>
      <c r="L54" s="365" t="str">
        <f>IF(OR(K54='Tabla Impacto'!$C$11,K54='Tabla Impacto'!$D$11),"Leve",IF(OR(K54='Tabla Impacto'!$C$12,K54='Tabla Impacto'!$D$12),"Menor",IF(OR(K54='Tabla Impacto'!$C$13,K54='Tabla Impacto'!$D$13),"Moderado",IF(OR(K54='Tabla Impacto'!$C$14,K54='Tabla Impacto'!$D$14),"Mayor",IF(OR(K54='Tabla Impacto'!$C$15,K54='Tabla Impacto'!$D$15),"Catastrófico","")))))</f>
        <v/>
      </c>
      <c r="M54" s="368" t="str">
        <f>IF(L54="","",IF(L54="Leve",0.2,IF(L54="Menor",0.4,IF(L54="Moderado",0.6,IF(L54="Mayor",0.8,IF(L54="Catastrófico",1,))))))</f>
        <v/>
      </c>
      <c r="N54" s="409" t="str">
        <f>IF(OR(AND(H54="Muy Baja",L54="Leve"),AND(H54="Muy Baja",L54="Menor"),AND(H54="Baja",L54="Leve")),"Bajo",IF(OR(AND(H54="Muy baja",L54="Moderado"),AND(H54="Baja",L54="Menor"),AND(H54="Baja",L54="Moderado"),AND(H54="Media",L54="Leve"),AND(H54="Media",L54="Menor"),AND(H54="Media",L54="Moderado"),AND(H54="Alta",L54="Leve"),AND(H54="Alta",L54="Menor")),"Moderado",IF(OR(AND(H54="Muy Baja",L54="Mayor"),AND(H54="Baja",L54="Mayor"),AND(H54="Media",L54="Mayor"),AND(H54="Alta",L54="Moderado"),AND(H54="Alta",L54="Mayor"),AND(H54="Muy Alta",L54="Leve"),AND(H54="Muy Alta",L54="Menor"),AND(H54="Muy Alta",L54="Moderado"),AND(H54="Muy Alta",L54="Mayor")),"Alto",IF(OR(AND(H54="Muy Baja",L54="Catastrófico"),AND(H54="Baja",L54="Catastrófico"),AND(H54="Media",L54="Catastrófico"),AND(H54="Alta",L54="Catastrófico"),AND(H54="Muy Alta",L54="Catastrófico")),"Extremo",""))))</f>
        <v/>
      </c>
      <c r="O54" s="106">
        <v>1</v>
      </c>
      <c r="P54" s="168"/>
      <c r="Q54" s="158"/>
      <c r="R54" s="162"/>
      <c r="S54" s="162"/>
      <c r="T54" s="163" t="str">
        <f>IF(AND(R54="Preventivo",S54="Automático"),"50%",IF(AND(R54="Preventivo",S54="Manual"),"40%",IF(AND(R54="Detectivo",S54="Automático"),"40%",IF(AND(R54="Detectivo",S54="Manual"),"30%",IF(AND(R54="Correctivo",S54="Automático"),"35%",IF(AND(R54="Correctivo",S54="Manual"),"25%",""))))))</f>
        <v/>
      </c>
      <c r="U54" s="162"/>
      <c r="V54" s="162"/>
      <c r="W54" s="162"/>
      <c r="X54" s="157" t="str">
        <f>IFERROR(IF(Q54="Probabilidad",(I54-(+I54*T54)),IF(Q54="Impacto",I54,"")),"")</f>
        <v/>
      </c>
      <c r="Y54" s="164" t="str">
        <f>IFERROR(IF(X54="","",IF(X54&lt;=0.2,"Muy Baja",IF(X54&lt;=0.4,"Baja",IF(X54&lt;=0.6,"Media",IF(X54&lt;=0.8,"Alta","Muy Alta"))))),"")</f>
        <v/>
      </c>
      <c r="Z54" s="165" t="str">
        <f>+X54</f>
        <v/>
      </c>
      <c r="AA54" s="164" t="str">
        <f>IFERROR(IF(AB54="","",IF(AB54&lt;=0.2,"Leve",IF(AB54&lt;=0.4,"Menor",IF(AB54&lt;=0.6,"Moderado",IF(AB54&lt;=0.8,"Mayor","Catastrófico"))))),"")</f>
        <v/>
      </c>
      <c r="AB54" s="165" t="str">
        <f>IFERROR(IF(Q54="Impacto",(M54-(+M54*T54)),IF(Q54="Probabilidad",M54,"")),"")</f>
        <v/>
      </c>
      <c r="AC54" s="166"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67"/>
      <c r="AE54" s="115"/>
      <c r="AF54" s="115"/>
      <c r="AG54" s="117"/>
      <c r="AH54" s="117"/>
      <c r="AI54" s="117"/>
      <c r="AJ54" s="115"/>
      <c r="AK54" s="116"/>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row>
    <row r="55" spans="1:69" ht="18" hidden="1" customHeight="1" x14ac:dyDescent="0.3">
      <c r="A55" s="354"/>
      <c r="B55" s="357"/>
      <c r="C55" s="357"/>
      <c r="D55" s="357"/>
      <c r="E55" s="360"/>
      <c r="F55" s="357"/>
      <c r="G55" s="363"/>
      <c r="H55" s="366"/>
      <c r="I55" s="369"/>
      <c r="J55" s="407"/>
      <c r="K55" s="369">
        <f>IF(NOT(ISERROR(MATCH(J55,_xlfn.ANCHORARRAY(E66),0))),I68&amp;"Por favor no seleccionar los criterios de impacto",J55)</f>
        <v>0</v>
      </c>
      <c r="L55" s="366"/>
      <c r="M55" s="369"/>
      <c r="N55" s="410"/>
      <c r="O55" s="106">
        <v>2</v>
      </c>
      <c r="P55" s="168"/>
      <c r="Q55" s="107" t="str">
        <f>IF(OR(R55="Preventivo",R55="Detectivo"),"Probabilidad",IF(R55="Correctivo","Impacto",""))</f>
        <v/>
      </c>
      <c r="R55" s="108"/>
      <c r="S55" s="108"/>
      <c r="T55" s="109" t="str">
        <f t="shared" ref="T55:T59" si="50">IF(AND(R55="Preventivo",S55="Automático"),"50%",IF(AND(R55="Preventivo",S55="Manual"),"40%",IF(AND(R55="Detectivo",S55="Automático"),"40%",IF(AND(R55="Detectivo",S55="Manual"),"30%",IF(AND(R55="Correctivo",S55="Automático"),"35%",IF(AND(R55="Correctivo",S55="Manual"),"25%",""))))))</f>
        <v/>
      </c>
      <c r="U55" s="108"/>
      <c r="V55" s="108"/>
      <c r="W55" s="108"/>
      <c r="X55" s="110" t="str">
        <f>IFERROR(IF(AND(Q54="Probabilidad",Q55="Probabilidad"),(Z54-(+Z54*T55)),IF(Q55="Probabilidad",(I54-(+I54*T55)),IF(Q55="Impacto",Z54,""))),"")</f>
        <v/>
      </c>
      <c r="Y55" s="111" t="str">
        <f t="shared" si="1"/>
        <v/>
      </c>
      <c r="Z55" s="112" t="str">
        <f t="shared" ref="Z55:Z59" si="51">+X55</f>
        <v/>
      </c>
      <c r="AA55" s="111" t="str">
        <f t="shared" si="3"/>
        <v/>
      </c>
      <c r="AB55" s="112" t="str">
        <f>IFERROR(IF(AND(Q54="Impacto",Q55="Impacto"),(AB54-(+AB54*T55)),IF(Q55="Impacto",(M54-(+M54*T55)),IF(Q55="Probabilidad",AB54,""))),"")</f>
        <v/>
      </c>
      <c r="AC55" s="113" t="str">
        <f t="shared" ref="AC55:AC56" si="52">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14"/>
      <c r="AE55" s="115"/>
      <c r="AF55" s="116"/>
      <c r="AG55" s="117"/>
      <c r="AH55" s="117"/>
      <c r="AI55" s="117"/>
      <c r="AJ55" s="115"/>
      <c r="AK55" s="116"/>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row>
    <row r="56" spans="1:69" ht="18" hidden="1" customHeight="1" x14ac:dyDescent="0.3">
      <c r="A56" s="354"/>
      <c r="B56" s="357"/>
      <c r="C56" s="357"/>
      <c r="D56" s="357"/>
      <c r="E56" s="360"/>
      <c r="F56" s="357"/>
      <c r="G56" s="363"/>
      <c r="H56" s="366"/>
      <c r="I56" s="369"/>
      <c r="J56" s="407"/>
      <c r="K56" s="369">
        <f>IF(NOT(ISERROR(MATCH(J56,_xlfn.ANCHORARRAY(E67),0))),I69&amp;"Por favor no seleccionar los criterios de impacto",J56)</f>
        <v>0</v>
      </c>
      <c r="L56" s="366"/>
      <c r="M56" s="369"/>
      <c r="N56" s="410"/>
      <c r="O56" s="106">
        <v>3</v>
      </c>
      <c r="P56" s="169"/>
      <c r="Q56" s="107" t="str">
        <f>IF(OR(R56="Preventivo",R56="Detectivo"),"Probabilidad",IF(R56="Correctivo","Impacto",""))</f>
        <v/>
      </c>
      <c r="R56" s="108"/>
      <c r="S56" s="108"/>
      <c r="T56" s="109" t="str">
        <f t="shared" si="50"/>
        <v/>
      </c>
      <c r="U56" s="108"/>
      <c r="V56" s="108"/>
      <c r="W56" s="108"/>
      <c r="X56" s="110" t="str">
        <f>IFERROR(IF(AND(Q55="Probabilidad",Q56="Probabilidad"),(Z55-(+Z55*T56)),IF(AND(Q55="Impacto",Q56="Probabilidad"),(Z54-(+Z54*T56)),IF(Q56="Impacto",Z55,""))),"")</f>
        <v/>
      </c>
      <c r="Y56" s="111" t="str">
        <f t="shared" si="1"/>
        <v/>
      </c>
      <c r="Z56" s="112" t="str">
        <f t="shared" si="51"/>
        <v/>
      </c>
      <c r="AA56" s="111" t="str">
        <f t="shared" si="3"/>
        <v/>
      </c>
      <c r="AB56" s="112" t="str">
        <f>IFERROR(IF(AND(Q55="Impacto",Q56="Impacto"),(AB55-(+AB55*T56)),IF(AND(Q55="Probabilidad",Q56="Impacto"),(AB54-(+AB54*T56)),IF(Q56="Probabilidad",AB55,""))),"")</f>
        <v/>
      </c>
      <c r="AC56" s="113" t="str">
        <f t="shared" si="52"/>
        <v/>
      </c>
      <c r="AD56" s="114"/>
      <c r="AE56" s="115"/>
      <c r="AF56" s="116"/>
      <c r="AG56" s="117"/>
      <c r="AH56" s="117"/>
      <c r="AI56" s="117"/>
      <c r="AJ56" s="115"/>
      <c r="AK56" s="116"/>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row>
    <row r="57" spans="1:69" ht="18" hidden="1" customHeight="1" x14ac:dyDescent="0.3">
      <c r="A57" s="354"/>
      <c r="B57" s="357"/>
      <c r="C57" s="357"/>
      <c r="D57" s="357"/>
      <c r="E57" s="360"/>
      <c r="F57" s="357"/>
      <c r="G57" s="363"/>
      <c r="H57" s="366"/>
      <c r="I57" s="369"/>
      <c r="J57" s="407"/>
      <c r="K57" s="369">
        <f>IF(NOT(ISERROR(MATCH(J57,_xlfn.ANCHORARRAY(E68),0))),I70&amp;"Por favor no seleccionar los criterios de impacto",J57)</f>
        <v>0</v>
      </c>
      <c r="L57" s="366"/>
      <c r="M57" s="369"/>
      <c r="N57" s="410"/>
      <c r="O57" s="106">
        <v>4</v>
      </c>
      <c r="P57" s="168"/>
      <c r="Q57" s="107" t="str">
        <f t="shared" ref="Q57:Q59" si="53">IF(OR(R57="Preventivo",R57="Detectivo"),"Probabilidad",IF(R57="Correctivo","Impacto",""))</f>
        <v/>
      </c>
      <c r="R57" s="108"/>
      <c r="S57" s="108"/>
      <c r="T57" s="109" t="str">
        <f t="shared" si="50"/>
        <v/>
      </c>
      <c r="U57" s="108"/>
      <c r="V57" s="108"/>
      <c r="W57" s="108"/>
      <c r="X57" s="110" t="str">
        <f t="shared" ref="X57:X59" si="54">IFERROR(IF(AND(Q56="Probabilidad",Q57="Probabilidad"),(Z56-(+Z56*T57)),IF(AND(Q56="Impacto",Q57="Probabilidad"),(Z55-(+Z55*T57)),IF(Q57="Impacto",Z56,""))),"")</f>
        <v/>
      </c>
      <c r="Y57" s="111" t="str">
        <f t="shared" si="1"/>
        <v/>
      </c>
      <c r="Z57" s="112" t="str">
        <f t="shared" si="51"/>
        <v/>
      </c>
      <c r="AA57" s="111" t="str">
        <f t="shared" si="3"/>
        <v/>
      </c>
      <c r="AB57" s="112" t="str">
        <f t="shared" ref="AB57:AB59" si="55">IFERROR(IF(AND(Q56="Impacto",Q57="Impacto"),(AB56-(+AB56*T57)),IF(AND(Q56="Probabilidad",Q57="Impacto"),(AB55-(+AB55*T57)),IF(Q57="Probabilidad",AB56,""))),"")</f>
        <v/>
      </c>
      <c r="AC57" s="113" t="str">
        <f>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114"/>
      <c r="AE57" s="115"/>
      <c r="AF57" s="116"/>
      <c r="AG57" s="117"/>
      <c r="AH57" s="117"/>
      <c r="AI57" s="117"/>
      <c r="AJ57" s="115"/>
      <c r="AK57" s="116"/>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row>
    <row r="58" spans="1:69" ht="18" hidden="1" customHeight="1" x14ac:dyDescent="0.3">
      <c r="A58" s="354"/>
      <c r="B58" s="357"/>
      <c r="C58" s="357"/>
      <c r="D58" s="357"/>
      <c r="E58" s="360"/>
      <c r="F58" s="357"/>
      <c r="G58" s="363"/>
      <c r="H58" s="366"/>
      <c r="I58" s="369"/>
      <c r="J58" s="407"/>
      <c r="K58" s="369">
        <f>IF(NOT(ISERROR(MATCH(J58,_xlfn.ANCHORARRAY(E69),0))),I71&amp;"Por favor no seleccionar los criterios de impacto",J58)</f>
        <v>0</v>
      </c>
      <c r="L58" s="366"/>
      <c r="M58" s="369"/>
      <c r="N58" s="410"/>
      <c r="O58" s="106">
        <v>5</v>
      </c>
      <c r="P58" s="168"/>
      <c r="Q58" s="107" t="str">
        <f t="shared" si="53"/>
        <v/>
      </c>
      <c r="R58" s="108"/>
      <c r="S58" s="108"/>
      <c r="T58" s="109" t="str">
        <f t="shared" si="50"/>
        <v/>
      </c>
      <c r="U58" s="108"/>
      <c r="V58" s="108"/>
      <c r="W58" s="108"/>
      <c r="X58" s="110" t="str">
        <f t="shared" si="54"/>
        <v/>
      </c>
      <c r="Y58" s="111" t="str">
        <f t="shared" si="1"/>
        <v/>
      </c>
      <c r="Z58" s="112" t="str">
        <f t="shared" si="51"/>
        <v/>
      </c>
      <c r="AA58" s="111" t="str">
        <f t="shared" si="3"/>
        <v/>
      </c>
      <c r="AB58" s="112" t="str">
        <f t="shared" si="55"/>
        <v/>
      </c>
      <c r="AC58" s="113" t="str">
        <f t="shared" ref="AC58:AC59" si="56">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14"/>
      <c r="AE58" s="115"/>
      <c r="AF58" s="116"/>
      <c r="AG58" s="117"/>
      <c r="AH58" s="117"/>
      <c r="AI58" s="117"/>
      <c r="AJ58" s="115"/>
      <c r="AK58" s="116"/>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row>
    <row r="59" spans="1:69" ht="18" hidden="1" customHeight="1" x14ac:dyDescent="0.3">
      <c r="A59" s="355"/>
      <c r="B59" s="358"/>
      <c r="C59" s="358"/>
      <c r="D59" s="358"/>
      <c r="E59" s="361"/>
      <c r="F59" s="358"/>
      <c r="G59" s="364"/>
      <c r="H59" s="367"/>
      <c r="I59" s="370"/>
      <c r="J59" s="408"/>
      <c r="K59" s="370">
        <f>IF(NOT(ISERROR(MATCH(J59,_xlfn.ANCHORARRAY(E70),0))),I72&amp;"Por favor no seleccionar los criterios de impacto",J59)</f>
        <v>0</v>
      </c>
      <c r="L59" s="367"/>
      <c r="M59" s="370"/>
      <c r="N59" s="411"/>
      <c r="O59" s="106">
        <v>6</v>
      </c>
      <c r="P59" s="168"/>
      <c r="Q59" s="107" t="str">
        <f t="shared" si="53"/>
        <v/>
      </c>
      <c r="R59" s="108"/>
      <c r="S59" s="108"/>
      <c r="T59" s="109" t="str">
        <f t="shared" si="50"/>
        <v/>
      </c>
      <c r="U59" s="108"/>
      <c r="V59" s="108"/>
      <c r="W59" s="108"/>
      <c r="X59" s="110" t="str">
        <f t="shared" si="54"/>
        <v/>
      </c>
      <c r="Y59" s="111" t="str">
        <f t="shared" si="1"/>
        <v/>
      </c>
      <c r="Z59" s="112" t="str">
        <f t="shared" si="51"/>
        <v/>
      </c>
      <c r="AA59" s="111" t="str">
        <f t="shared" si="3"/>
        <v/>
      </c>
      <c r="AB59" s="112" t="str">
        <f t="shared" si="55"/>
        <v/>
      </c>
      <c r="AC59" s="113" t="str">
        <f t="shared" si="56"/>
        <v/>
      </c>
      <c r="AD59" s="114"/>
      <c r="AE59" s="115"/>
      <c r="AF59" s="116"/>
      <c r="AG59" s="117"/>
      <c r="AH59" s="117"/>
      <c r="AI59" s="117"/>
      <c r="AJ59" s="115"/>
      <c r="AK59" s="116"/>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row>
    <row r="60" spans="1:69" ht="18" hidden="1" customHeight="1" x14ac:dyDescent="0.3">
      <c r="A60" s="353">
        <v>9</v>
      </c>
      <c r="B60" s="356"/>
      <c r="C60" s="356"/>
      <c r="D60" s="356"/>
      <c r="E60" s="359"/>
      <c r="F60" s="356"/>
      <c r="G60" s="362"/>
      <c r="H60" s="365" t="str">
        <f>IF(G60&lt;=0,"",IF(G60&lt;=2,"Muy Baja",IF(G60&lt;=24,"Baja",IF(G60&lt;=500,"Media",IF(G60&lt;=5000,"Alta","Muy Alta")))))</f>
        <v/>
      </c>
      <c r="I60" s="368" t="str">
        <f>IF(H60="","",IF(H60="Muy Baja",0.2,IF(H60="Baja",0.4,IF(H60="Media",0.6,IF(H60="Alta",0.8,IF(H60="Muy Alta",1,))))))</f>
        <v/>
      </c>
      <c r="J60" s="406"/>
      <c r="K60" s="368">
        <f>IF(NOT(ISERROR(MATCH(J60,'Tabla Impacto'!$B$221:$B$223,0))),'Tabla Impacto'!$F$223&amp;"Por favor no seleccionar los criterios de impacto(Afectación Económica o presupuestal y Pérdida Reputacional)",J60)</f>
        <v>0</v>
      </c>
      <c r="L60" s="365" t="str">
        <f>IF(OR(K60='Tabla Impacto'!$C$11,K60='Tabla Impacto'!$D$11),"Leve",IF(OR(K60='Tabla Impacto'!$C$12,K60='Tabla Impacto'!$D$12),"Menor",IF(OR(K60='Tabla Impacto'!$C$13,K60='Tabla Impacto'!$D$13),"Moderado",IF(OR(K60='Tabla Impacto'!$C$14,K60='Tabla Impacto'!$D$14),"Mayor",IF(OR(K60='Tabla Impacto'!$C$15,K60='Tabla Impacto'!$D$15),"Catastrófico","")))))</f>
        <v/>
      </c>
      <c r="M60" s="368" t="str">
        <f>IF(L60="","",IF(L60="Leve",0.2,IF(L60="Menor",0.4,IF(L60="Moderado",0.6,IF(L60="Mayor",0.8,IF(L60="Catastrófico",1,))))))</f>
        <v/>
      </c>
      <c r="N60" s="409" t="str">
        <f>IF(OR(AND(H60="Muy Baja",L60="Leve"),AND(H60="Muy Baja",L60="Menor"),AND(H60="Baja",L60="Leve")),"Bajo",IF(OR(AND(H60="Muy baja",L60="Moderado"),AND(H60="Baja",L60="Menor"),AND(H60="Baja",L60="Moderado"),AND(H60="Media",L60="Leve"),AND(H60="Media",L60="Menor"),AND(H60="Media",L60="Moderado"),AND(H60="Alta",L60="Leve"),AND(H60="Alta",L60="Menor")),"Moderado",IF(OR(AND(H60="Muy Baja",L60="Mayor"),AND(H60="Baja",L60="Mayor"),AND(H60="Media",L60="Mayor"),AND(H60="Alta",L60="Moderado"),AND(H60="Alta",L60="Mayor"),AND(H60="Muy Alta",L60="Leve"),AND(H60="Muy Alta",L60="Menor"),AND(H60="Muy Alta",L60="Moderado"),AND(H60="Muy Alta",L60="Mayor")),"Alto",IF(OR(AND(H60="Muy Baja",L60="Catastrófico"),AND(H60="Baja",L60="Catastrófico"),AND(H60="Media",L60="Catastrófico"),AND(H60="Alta",L60="Catastrófico"),AND(H60="Muy Alta",L60="Catastrófico")),"Extremo",""))))</f>
        <v/>
      </c>
      <c r="O60" s="106">
        <v>1</v>
      </c>
      <c r="P60" s="168"/>
      <c r="Q60" s="158"/>
      <c r="R60" s="162"/>
      <c r="S60" s="162"/>
      <c r="T60" s="163" t="str">
        <f>IF(AND(R60="Preventivo",S60="Automático"),"50%",IF(AND(R60="Preventivo",S60="Manual"),"40%",IF(AND(R60="Detectivo",S60="Automático"),"40%",IF(AND(R60="Detectivo",S60="Manual"),"30%",IF(AND(R60="Correctivo",S60="Automático"),"35%",IF(AND(R60="Correctivo",S60="Manual"),"25%",""))))))</f>
        <v/>
      </c>
      <c r="U60" s="162"/>
      <c r="V60" s="162"/>
      <c r="W60" s="162"/>
      <c r="X60" s="157" t="str">
        <f>IFERROR(IF(Q60="Probabilidad",(I60-(+I60*T60)),IF(Q60="Impacto",I60,"")),"")</f>
        <v/>
      </c>
      <c r="Y60" s="164" t="str">
        <f>IFERROR(IF(X60="","",IF(X60&lt;=0.2,"Muy Baja",IF(X60&lt;=0.4,"Baja",IF(X60&lt;=0.6,"Media",IF(X60&lt;=0.8,"Alta","Muy Alta"))))),"")</f>
        <v/>
      </c>
      <c r="Z60" s="165" t="str">
        <f>+X60</f>
        <v/>
      </c>
      <c r="AA60" s="164" t="str">
        <f>IFERROR(IF(AB60="","",IF(AB60&lt;=0.2,"Leve",IF(AB60&lt;=0.4,"Menor",IF(AB60&lt;=0.6,"Moderado",IF(AB60&lt;=0.8,"Mayor","Catastrófico"))))),"")</f>
        <v/>
      </c>
      <c r="AB60" s="165" t="str">
        <f>IFERROR(IF(Q60="Impacto",(M60-(+M60*T60)),IF(Q60="Probabilidad",M60,"")),"")</f>
        <v/>
      </c>
      <c r="AC60" s="166" t="str">
        <f>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167"/>
      <c r="AE60" s="115"/>
      <c r="AF60" s="115"/>
      <c r="AG60" s="117"/>
      <c r="AH60" s="117"/>
      <c r="AI60" s="117"/>
      <c r="AJ60" s="115"/>
      <c r="AK60" s="116"/>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row>
    <row r="61" spans="1:69" ht="18" hidden="1" customHeight="1" x14ac:dyDescent="0.3">
      <c r="A61" s="354"/>
      <c r="B61" s="357"/>
      <c r="C61" s="357"/>
      <c r="D61" s="357"/>
      <c r="E61" s="360"/>
      <c r="F61" s="357"/>
      <c r="G61" s="363"/>
      <c r="H61" s="366"/>
      <c r="I61" s="369"/>
      <c r="J61" s="407"/>
      <c r="K61" s="369">
        <f>IF(NOT(ISERROR(MATCH(J61,_xlfn.ANCHORARRAY(E72),0))),I74&amp;"Por favor no seleccionar los criterios de impacto",J61)</f>
        <v>0</v>
      </c>
      <c r="L61" s="366"/>
      <c r="M61" s="369"/>
      <c r="N61" s="410"/>
      <c r="O61" s="106">
        <v>2</v>
      </c>
      <c r="P61" s="168"/>
      <c r="Q61" s="107" t="str">
        <f>IF(OR(R61="Preventivo",R61="Detectivo"),"Probabilidad",IF(R61="Correctivo","Impacto",""))</f>
        <v/>
      </c>
      <c r="R61" s="108"/>
      <c r="S61" s="108"/>
      <c r="T61" s="109" t="str">
        <f t="shared" ref="T61:T65" si="57">IF(AND(R61="Preventivo",S61="Automático"),"50%",IF(AND(R61="Preventivo",S61="Manual"),"40%",IF(AND(R61="Detectivo",S61="Automático"),"40%",IF(AND(R61="Detectivo",S61="Manual"),"30%",IF(AND(R61="Correctivo",S61="Automático"),"35%",IF(AND(R61="Correctivo",S61="Manual"),"25%",""))))))</f>
        <v/>
      </c>
      <c r="U61" s="108"/>
      <c r="V61" s="108"/>
      <c r="W61" s="108"/>
      <c r="X61" s="110" t="str">
        <f>IFERROR(IF(AND(Q60="Probabilidad",Q61="Probabilidad"),(Z60-(+Z60*T61)),IF(Q61="Probabilidad",(I60-(+I60*T61)),IF(Q61="Impacto",Z60,""))),"")</f>
        <v/>
      </c>
      <c r="Y61" s="111" t="str">
        <f t="shared" si="1"/>
        <v/>
      </c>
      <c r="Z61" s="112" t="str">
        <f t="shared" ref="Z61:Z65" si="58">+X61</f>
        <v/>
      </c>
      <c r="AA61" s="111" t="str">
        <f t="shared" si="3"/>
        <v/>
      </c>
      <c r="AB61" s="112" t="str">
        <f>IFERROR(IF(AND(Q60="Impacto",Q61="Impacto"),(AB60-(+AB60*T61)),IF(Q61="Impacto",(M60-(+M60*T61)),IF(Q61="Probabilidad",AB60,""))),"")</f>
        <v/>
      </c>
      <c r="AC61" s="113" t="str">
        <f t="shared" ref="AC61:AC62" si="59">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14"/>
      <c r="AE61" s="115"/>
      <c r="AF61" s="116"/>
      <c r="AG61" s="117"/>
      <c r="AH61" s="117"/>
      <c r="AI61" s="117"/>
      <c r="AJ61" s="115"/>
      <c r="AK61" s="116"/>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row>
    <row r="62" spans="1:69" ht="18" hidden="1" customHeight="1" x14ac:dyDescent="0.3">
      <c r="A62" s="354"/>
      <c r="B62" s="357"/>
      <c r="C62" s="357"/>
      <c r="D62" s="357"/>
      <c r="E62" s="360"/>
      <c r="F62" s="357"/>
      <c r="G62" s="363"/>
      <c r="H62" s="366"/>
      <c r="I62" s="369"/>
      <c r="J62" s="407"/>
      <c r="K62" s="369">
        <f>IF(NOT(ISERROR(MATCH(J62,_xlfn.ANCHORARRAY(E73),0))),I75&amp;"Por favor no seleccionar los criterios de impacto",J62)</f>
        <v>0</v>
      </c>
      <c r="L62" s="366"/>
      <c r="M62" s="369"/>
      <c r="N62" s="410"/>
      <c r="O62" s="106">
        <v>3</v>
      </c>
      <c r="P62" s="169"/>
      <c r="Q62" s="107" t="str">
        <f>IF(OR(R62="Preventivo",R62="Detectivo"),"Probabilidad",IF(R62="Correctivo","Impacto",""))</f>
        <v/>
      </c>
      <c r="R62" s="108"/>
      <c r="S62" s="108"/>
      <c r="T62" s="109" t="str">
        <f t="shared" si="57"/>
        <v/>
      </c>
      <c r="U62" s="108"/>
      <c r="V62" s="108"/>
      <c r="W62" s="108"/>
      <c r="X62" s="110" t="str">
        <f>IFERROR(IF(AND(Q61="Probabilidad",Q62="Probabilidad"),(Z61-(+Z61*T62)),IF(AND(Q61="Impacto",Q62="Probabilidad"),(Z60-(+Z60*T62)),IF(Q62="Impacto",Z61,""))),"")</f>
        <v/>
      </c>
      <c r="Y62" s="111" t="str">
        <f t="shared" si="1"/>
        <v/>
      </c>
      <c r="Z62" s="112" t="str">
        <f t="shared" si="58"/>
        <v/>
      </c>
      <c r="AA62" s="111" t="str">
        <f t="shared" si="3"/>
        <v/>
      </c>
      <c r="AB62" s="112" t="str">
        <f>IFERROR(IF(AND(Q61="Impacto",Q62="Impacto"),(AB61-(+AB61*T62)),IF(AND(Q61="Probabilidad",Q62="Impacto"),(AB60-(+AB60*T62)),IF(Q62="Probabilidad",AB61,""))),"")</f>
        <v/>
      </c>
      <c r="AC62" s="113" t="str">
        <f t="shared" si="59"/>
        <v/>
      </c>
      <c r="AD62" s="114"/>
      <c r="AE62" s="115"/>
      <c r="AF62" s="116"/>
      <c r="AG62" s="117"/>
      <c r="AH62" s="117"/>
      <c r="AI62" s="117"/>
      <c r="AJ62" s="115"/>
      <c r="AK62" s="116"/>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row>
    <row r="63" spans="1:69" ht="18" hidden="1" customHeight="1" x14ac:dyDescent="0.3">
      <c r="A63" s="354"/>
      <c r="B63" s="357"/>
      <c r="C63" s="357"/>
      <c r="D63" s="357"/>
      <c r="E63" s="360"/>
      <c r="F63" s="357"/>
      <c r="G63" s="363"/>
      <c r="H63" s="366"/>
      <c r="I63" s="369"/>
      <c r="J63" s="407"/>
      <c r="K63" s="369">
        <f>IF(NOT(ISERROR(MATCH(J63,_xlfn.ANCHORARRAY(E74),0))),I76&amp;"Por favor no seleccionar los criterios de impacto",J63)</f>
        <v>0</v>
      </c>
      <c r="L63" s="366"/>
      <c r="M63" s="369"/>
      <c r="N63" s="410"/>
      <c r="O63" s="106">
        <v>4</v>
      </c>
      <c r="P63" s="168"/>
      <c r="Q63" s="107" t="str">
        <f t="shared" ref="Q63:Q65" si="60">IF(OR(R63="Preventivo",R63="Detectivo"),"Probabilidad",IF(R63="Correctivo","Impacto",""))</f>
        <v/>
      </c>
      <c r="R63" s="108"/>
      <c r="S63" s="108"/>
      <c r="T63" s="109" t="str">
        <f t="shared" si="57"/>
        <v/>
      </c>
      <c r="U63" s="108"/>
      <c r="V63" s="108"/>
      <c r="W63" s="108"/>
      <c r="X63" s="110" t="str">
        <f t="shared" ref="X63:X64" si="61">IFERROR(IF(AND(Q62="Probabilidad",Q63="Probabilidad"),(Z62-(+Z62*T63)),IF(AND(Q62="Impacto",Q63="Probabilidad"),(Z61-(+Z61*T63)),IF(Q63="Impacto",Z62,""))),"")</f>
        <v/>
      </c>
      <c r="Y63" s="111" t="str">
        <f t="shared" si="1"/>
        <v/>
      </c>
      <c r="Z63" s="112" t="str">
        <f t="shared" si="58"/>
        <v/>
      </c>
      <c r="AA63" s="111" t="str">
        <f t="shared" si="3"/>
        <v/>
      </c>
      <c r="AB63" s="112" t="str">
        <f t="shared" ref="AB63:AB64" si="62">IFERROR(IF(AND(Q62="Impacto",Q63="Impacto"),(AB62-(+AB62*T63)),IF(AND(Q62="Probabilidad",Q63="Impacto"),(AB61-(+AB61*T63)),IF(Q63="Probabilidad",AB62,""))),"")</f>
        <v/>
      </c>
      <c r="AC63" s="113" t="str">
        <f>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114"/>
      <c r="AE63" s="115"/>
      <c r="AF63" s="116"/>
      <c r="AG63" s="117"/>
      <c r="AH63" s="117"/>
      <c r="AI63" s="117"/>
      <c r="AJ63" s="115"/>
      <c r="AK63" s="116"/>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row>
    <row r="64" spans="1:69" ht="18" hidden="1" customHeight="1" x14ac:dyDescent="0.3">
      <c r="A64" s="354"/>
      <c r="B64" s="357"/>
      <c r="C64" s="357"/>
      <c r="D64" s="357"/>
      <c r="E64" s="360"/>
      <c r="F64" s="357"/>
      <c r="G64" s="363"/>
      <c r="H64" s="366"/>
      <c r="I64" s="369"/>
      <c r="J64" s="407"/>
      <c r="K64" s="369">
        <f>IF(NOT(ISERROR(MATCH(J64,_xlfn.ANCHORARRAY(E75),0))),I77&amp;"Por favor no seleccionar los criterios de impacto",J64)</f>
        <v>0</v>
      </c>
      <c r="L64" s="366"/>
      <c r="M64" s="369"/>
      <c r="N64" s="410"/>
      <c r="O64" s="106">
        <v>5</v>
      </c>
      <c r="P64" s="168"/>
      <c r="Q64" s="107" t="str">
        <f t="shared" si="60"/>
        <v/>
      </c>
      <c r="R64" s="108"/>
      <c r="S64" s="108"/>
      <c r="T64" s="109" t="str">
        <f t="shared" si="57"/>
        <v/>
      </c>
      <c r="U64" s="108"/>
      <c r="V64" s="108"/>
      <c r="W64" s="108"/>
      <c r="X64" s="110" t="str">
        <f t="shared" si="61"/>
        <v/>
      </c>
      <c r="Y64" s="111" t="str">
        <f t="shared" si="1"/>
        <v/>
      </c>
      <c r="Z64" s="112" t="str">
        <f t="shared" si="58"/>
        <v/>
      </c>
      <c r="AA64" s="111" t="str">
        <f t="shared" si="3"/>
        <v/>
      </c>
      <c r="AB64" s="112" t="str">
        <f t="shared" si="62"/>
        <v/>
      </c>
      <c r="AC64" s="113" t="str">
        <f t="shared" ref="AC64:AC65" si="63">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14"/>
      <c r="AE64" s="115"/>
      <c r="AF64" s="116"/>
      <c r="AG64" s="117"/>
      <c r="AH64" s="117"/>
      <c r="AI64" s="117"/>
      <c r="AJ64" s="115"/>
      <c r="AK64" s="116"/>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row>
    <row r="65" spans="1:69" ht="18" hidden="1" customHeight="1" x14ac:dyDescent="0.3">
      <c r="A65" s="355"/>
      <c r="B65" s="358"/>
      <c r="C65" s="358"/>
      <c r="D65" s="358"/>
      <c r="E65" s="361"/>
      <c r="F65" s="358"/>
      <c r="G65" s="364"/>
      <c r="H65" s="367"/>
      <c r="I65" s="370"/>
      <c r="J65" s="408"/>
      <c r="K65" s="370">
        <f>IF(NOT(ISERROR(MATCH(J65,_xlfn.ANCHORARRAY(E76),0))),I78&amp;"Por favor no seleccionar los criterios de impacto",J65)</f>
        <v>0</v>
      </c>
      <c r="L65" s="367"/>
      <c r="M65" s="370"/>
      <c r="N65" s="411"/>
      <c r="O65" s="106">
        <v>6</v>
      </c>
      <c r="P65" s="168"/>
      <c r="Q65" s="107" t="str">
        <f t="shared" si="60"/>
        <v/>
      </c>
      <c r="R65" s="108"/>
      <c r="S65" s="108"/>
      <c r="T65" s="109" t="str">
        <f t="shared" si="57"/>
        <v/>
      </c>
      <c r="U65" s="108"/>
      <c r="V65" s="108"/>
      <c r="W65" s="108"/>
      <c r="X65" s="110" t="str">
        <f>IFERROR(IF(AND(Q64="Probabilidad",Q65="Probabilidad"),(Z64-(+Z64*T65)),IF(AND(Q64="Impacto",Q65="Probabilidad"),(Z63-(+Z63*T65)),IF(Q65="Impacto",Z64,""))),"")</f>
        <v/>
      </c>
      <c r="Y65" s="111" t="str">
        <f t="shared" si="1"/>
        <v/>
      </c>
      <c r="Z65" s="112" t="str">
        <f t="shared" si="58"/>
        <v/>
      </c>
      <c r="AA65" s="111" t="str">
        <f t="shared" si="3"/>
        <v/>
      </c>
      <c r="AB65" s="112" t="str">
        <f>IFERROR(IF(AND(Q64="Impacto",Q65="Impacto"),(AB64-(+AB64*T65)),IF(AND(Q64="Probabilidad",Q65="Impacto"),(AB63-(+AB63*T65)),IF(Q65="Probabilidad",AB64,""))),"")</f>
        <v/>
      </c>
      <c r="AC65" s="113" t="str">
        <f t="shared" si="63"/>
        <v/>
      </c>
      <c r="AD65" s="114"/>
      <c r="AE65" s="115"/>
      <c r="AF65" s="116"/>
      <c r="AG65" s="117"/>
      <c r="AH65" s="117"/>
      <c r="AI65" s="117"/>
      <c r="AJ65" s="115"/>
      <c r="AK65" s="116"/>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row>
    <row r="66" spans="1:69" ht="18" hidden="1" customHeight="1" x14ac:dyDescent="0.3">
      <c r="A66" s="353">
        <v>10</v>
      </c>
      <c r="B66" s="356"/>
      <c r="C66" s="356"/>
      <c r="D66" s="356"/>
      <c r="E66" s="359"/>
      <c r="F66" s="356"/>
      <c r="G66" s="362"/>
      <c r="H66" s="365" t="str">
        <f>IF(G66&lt;=0,"",IF(G66&lt;=2,"Muy Baja",IF(G66&lt;=24,"Baja",IF(G66&lt;=500,"Media",IF(G66&lt;=5000,"Alta","Muy Alta")))))</f>
        <v/>
      </c>
      <c r="I66" s="368" t="str">
        <f>IF(H66="","",IF(H66="Muy Baja",0.2,IF(H66="Baja",0.4,IF(H66="Media",0.6,IF(H66="Alta",0.8,IF(H66="Muy Alta",1,))))))</f>
        <v/>
      </c>
      <c r="J66" s="406"/>
      <c r="K66" s="368">
        <f>IF(NOT(ISERROR(MATCH(J66,'Tabla Impacto'!$B$221:$B$223,0))),'Tabla Impacto'!$F$223&amp;"Por favor no seleccionar los criterios de impacto(Afectación Económica o presupuestal y Pérdida Reputacional)",J66)</f>
        <v>0</v>
      </c>
      <c r="L66" s="365" t="str">
        <f>IF(OR(K66='Tabla Impacto'!$C$11,K66='Tabla Impacto'!$D$11),"Leve",IF(OR(K66='Tabla Impacto'!$C$12,K66='Tabla Impacto'!$D$12),"Menor",IF(OR(K66='Tabla Impacto'!$C$13,K66='Tabla Impacto'!$D$13),"Moderado",IF(OR(K66='Tabla Impacto'!$C$14,K66='Tabla Impacto'!$D$14),"Mayor",IF(OR(K66='Tabla Impacto'!$C$15,K66='Tabla Impacto'!$D$15),"Catastrófico","")))))</f>
        <v/>
      </c>
      <c r="M66" s="368" t="str">
        <f>IF(L66="","",IF(L66="Leve",0.2,IF(L66="Menor",0.4,IF(L66="Moderado",0.6,IF(L66="Mayor",0.8,IF(L66="Catastrófico",1,))))))</f>
        <v/>
      </c>
      <c r="N66" s="409" t="str">
        <f>IF(OR(AND(H66="Muy Baja",L66="Leve"),AND(H66="Muy Baja",L66="Menor"),AND(H66="Baja",L66="Leve")),"Bajo",IF(OR(AND(H66="Muy baja",L66="Moderado"),AND(H66="Baja",L66="Menor"),AND(H66="Baja",L66="Moderado"),AND(H66="Media",L66="Leve"),AND(H66="Media",L66="Menor"),AND(H66="Media",L66="Moderado"),AND(H66="Alta",L66="Leve"),AND(H66="Alta",L66="Menor")),"Moderado",IF(OR(AND(H66="Muy Baja",L66="Mayor"),AND(H66="Baja",L66="Mayor"),AND(H66="Media",L66="Mayor"),AND(H66="Alta",L66="Moderado"),AND(H66="Alta",L66="Mayor"),AND(H66="Muy Alta",L66="Leve"),AND(H66="Muy Alta",L66="Menor"),AND(H66="Muy Alta",L66="Moderado"),AND(H66="Muy Alta",L66="Mayor")),"Alto",IF(OR(AND(H66="Muy Baja",L66="Catastrófico"),AND(H66="Baja",L66="Catastrófico"),AND(H66="Media",L66="Catastrófico"),AND(H66="Alta",L66="Catastrófico"),AND(H66="Muy Alta",L66="Catastrófico")),"Extremo",""))))</f>
        <v/>
      </c>
      <c r="O66" s="106">
        <v>1</v>
      </c>
      <c r="P66" s="168"/>
      <c r="Q66" s="158"/>
      <c r="R66" s="162"/>
      <c r="S66" s="162"/>
      <c r="T66" s="163" t="str">
        <f>IF(AND(R66="Preventivo",S66="Automático"),"50%",IF(AND(R66="Preventivo",S66="Manual"),"40%",IF(AND(R66="Detectivo",S66="Automático"),"40%",IF(AND(R66="Detectivo",S66="Manual"),"30%",IF(AND(R66="Correctivo",S66="Automático"),"35%",IF(AND(R66="Correctivo",S66="Manual"),"25%",""))))))</f>
        <v/>
      </c>
      <c r="U66" s="162"/>
      <c r="V66" s="162"/>
      <c r="W66" s="162"/>
      <c r="X66" s="157" t="str">
        <f>IFERROR(IF(Q66="Probabilidad",(I66-(+I66*T66)),IF(Q66="Impacto",I66,"")),"")</f>
        <v/>
      </c>
      <c r="Y66" s="164" t="str">
        <f>IFERROR(IF(X66="","",IF(X66&lt;=0.2,"Muy Baja",IF(X66&lt;=0.4,"Baja",IF(X66&lt;=0.6,"Media",IF(X66&lt;=0.8,"Alta","Muy Alta"))))),"")</f>
        <v/>
      </c>
      <c r="Z66" s="165" t="str">
        <f>+X66</f>
        <v/>
      </c>
      <c r="AA66" s="164" t="str">
        <f>IFERROR(IF(AB66="","",IF(AB66&lt;=0.2,"Leve",IF(AB66&lt;=0.4,"Menor",IF(AB66&lt;=0.6,"Moderado",IF(AB66&lt;=0.8,"Mayor","Catastrófico"))))),"")</f>
        <v/>
      </c>
      <c r="AB66" s="165" t="str">
        <f>IFERROR(IF(Q66="Impacto",(M66-(+M66*T66)),IF(Q66="Probabilidad",M66,"")),"")</f>
        <v/>
      </c>
      <c r="AC66" s="166" t="str">
        <f>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167"/>
      <c r="AE66" s="115"/>
      <c r="AF66" s="116"/>
      <c r="AG66" s="117"/>
      <c r="AH66" s="117"/>
      <c r="AI66" s="117"/>
      <c r="AJ66" s="115"/>
      <c r="AK66" s="116"/>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row>
    <row r="67" spans="1:69" ht="18" hidden="1" customHeight="1" x14ac:dyDescent="0.3">
      <c r="A67" s="354"/>
      <c r="B67" s="357"/>
      <c r="C67" s="357"/>
      <c r="D67" s="357"/>
      <c r="E67" s="360"/>
      <c r="F67" s="357"/>
      <c r="G67" s="363"/>
      <c r="H67" s="366"/>
      <c r="I67" s="369"/>
      <c r="J67" s="407"/>
      <c r="K67" s="369">
        <f>IF(NOT(ISERROR(MATCH(J67,_xlfn.ANCHORARRAY(E78),0))),I80&amp;"Por favor no seleccionar los criterios de impacto",J67)</f>
        <v>0</v>
      </c>
      <c r="L67" s="366"/>
      <c r="M67" s="369"/>
      <c r="N67" s="410"/>
      <c r="O67" s="106">
        <v>2</v>
      </c>
      <c r="P67" s="168"/>
      <c r="Q67" s="107" t="str">
        <f>IF(OR(R67="Preventivo",R67="Detectivo"),"Probabilidad",IF(R67="Correctivo","Impacto",""))</f>
        <v/>
      </c>
      <c r="R67" s="108"/>
      <c r="S67" s="108"/>
      <c r="T67" s="109" t="str">
        <f t="shared" ref="T67:T71" si="64">IF(AND(R67="Preventivo",S67="Automático"),"50%",IF(AND(R67="Preventivo",S67="Manual"),"40%",IF(AND(R67="Detectivo",S67="Automático"),"40%",IF(AND(R67="Detectivo",S67="Manual"),"30%",IF(AND(R67="Correctivo",S67="Automático"),"35%",IF(AND(R67="Correctivo",S67="Manual"),"25%",""))))))</f>
        <v/>
      </c>
      <c r="U67" s="108"/>
      <c r="V67" s="108"/>
      <c r="W67" s="108"/>
      <c r="X67" s="110" t="str">
        <f>IFERROR(IF(AND(Q66="Probabilidad",Q67="Probabilidad"),(Z66-(+Z66*T67)),IF(Q67="Probabilidad",(I66-(+I66*T67)),IF(Q67="Impacto",Z66,""))),"")</f>
        <v/>
      </c>
      <c r="Y67" s="111" t="str">
        <f t="shared" si="1"/>
        <v/>
      </c>
      <c r="Z67" s="112" t="str">
        <f t="shared" ref="Z67:Z71" si="65">+X67</f>
        <v/>
      </c>
      <c r="AA67" s="111" t="str">
        <f t="shared" si="3"/>
        <v/>
      </c>
      <c r="AB67" s="112" t="str">
        <f>IFERROR(IF(AND(Q66="Impacto",Q67="Impacto"),(AB66-(+AB66*T67)),IF(Q67="Impacto",(M66-(+M66*T67)),IF(Q67="Probabilidad",AB66,""))),"")</f>
        <v/>
      </c>
      <c r="AC67" s="113" t="str">
        <f t="shared" ref="AC67:AC68" si="66">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14"/>
      <c r="AE67" s="115"/>
      <c r="AF67" s="116"/>
      <c r="AG67" s="117"/>
      <c r="AH67" s="117"/>
      <c r="AI67" s="117"/>
      <c r="AJ67" s="115"/>
      <c r="AK67" s="116"/>
    </row>
    <row r="68" spans="1:69" ht="18" hidden="1" customHeight="1" x14ac:dyDescent="0.3">
      <c r="A68" s="354"/>
      <c r="B68" s="357"/>
      <c r="C68" s="357"/>
      <c r="D68" s="357"/>
      <c r="E68" s="360"/>
      <c r="F68" s="357"/>
      <c r="G68" s="363"/>
      <c r="H68" s="366"/>
      <c r="I68" s="369"/>
      <c r="J68" s="407"/>
      <c r="K68" s="369">
        <f>IF(NOT(ISERROR(MATCH(J68,_xlfn.ANCHORARRAY(E79),0))),I81&amp;"Por favor no seleccionar los criterios de impacto",J68)</f>
        <v>0</v>
      </c>
      <c r="L68" s="366"/>
      <c r="M68" s="369"/>
      <c r="N68" s="410"/>
      <c r="O68" s="106">
        <v>3</v>
      </c>
      <c r="P68" s="169"/>
      <c r="Q68" s="107" t="str">
        <f>IF(OR(R68="Preventivo",R68="Detectivo"),"Probabilidad",IF(R68="Correctivo","Impacto",""))</f>
        <v/>
      </c>
      <c r="R68" s="108"/>
      <c r="S68" s="108"/>
      <c r="T68" s="109" t="str">
        <f t="shared" si="64"/>
        <v/>
      </c>
      <c r="U68" s="108"/>
      <c r="V68" s="108"/>
      <c r="W68" s="108"/>
      <c r="X68" s="110" t="str">
        <f>IFERROR(IF(AND(Q67="Probabilidad",Q68="Probabilidad"),(Z67-(+Z67*T68)),IF(AND(Q67="Impacto",Q68="Probabilidad"),(Z66-(+Z66*T68)),IF(Q68="Impacto",Z67,""))),"")</f>
        <v/>
      </c>
      <c r="Y68" s="111" t="str">
        <f t="shared" si="1"/>
        <v/>
      </c>
      <c r="Z68" s="112" t="str">
        <f t="shared" si="65"/>
        <v/>
      </c>
      <c r="AA68" s="111" t="str">
        <f t="shared" si="3"/>
        <v/>
      </c>
      <c r="AB68" s="112" t="str">
        <f>IFERROR(IF(AND(Q67="Impacto",Q68="Impacto"),(AB67-(+AB67*T68)),IF(AND(Q67="Probabilidad",Q68="Impacto"),(AB66-(+AB66*T68)),IF(Q68="Probabilidad",AB67,""))),"")</f>
        <v/>
      </c>
      <c r="AC68" s="113" t="str">
        <f t="shared" si="66"/>
        <v/>
      </c>
      <c r="AD68" s="114"/>
      <c r="AE68" s="115"/>
      <c r="AF68" s="116"/>
      <c r="AG68" s="117"/>
      <c r="AH68" s="117"/>
      <c r="AI68" s="117"/>
      <c r="AJ68" s="115"/>
      <c r="AK68" s="116"/>
    </row>
    <row r="69" spans="1:69" ht="18" hidden="1" customHeight="1" x14ac:dyDescent="0.3">
      <c r="A69" s="354"/>
      <c r="B69" s="357"/>
      <c r="C69" s="357"/>
      <c r="D69" s="357"/>
      <c r="E69" s="360"/>
      <c r="F69" s="357"/>
      <c r="G69" s="363"/>
      <c r="H69" s="366"/>
      <c r="I69" s="369"/>
      <c r="J69" s="407"/>
      <c r="K69" s="369">
        <f>IF(NOT(ISERROR(MATCH(J69,_xlfn.ANCHORARRAY(E80),0))),I82&amp;"Por favor no seleccionar los criterios de impacto",J69)</f>
        <v>0</v>
      </c>
      <c r="L69" s="366"/>
      <c r="M69" s="369"/>
      <c r="N69" s="410"/>
      <c r="O69" s="106">
        <v>4</v>
      </c>
      <c r="P69" s="168"/>
      <c r="Q69" s="107" t="str">
        <f t="shared" ref="Q69:Q71" si="67">IF(OR(R69="Preventivo",R69="Detectivo"),"Probabilidad",IF(R69="Correctivo","Impacto",""))</f>
        <v/>
      </c>
      <c r="R69" s="108"/>
      <c r="S69" s="108"/>
      <c r="T69" s="109" t="str">
        <f t="shared" si="64"/>
        <v/>
      </c>
      <c r="U69" s="108"/>
      <c r="V69" s="108"/>
      <c r="W69" s="108"/>
      <c r="X69" s="110" t="str">
        <f t="shared" ref="X69:X70" si="68">IFERROR(IF(AND(Q68="Probabilidad",Q69="Probabilidad"),(Z68-(+Z68*T69)),IF(AND(Q68="Impacto",Q69="Probabilidad"),(Z67-(+Z67*T69)),IF(Q69="Impacto",Z68,""))),"")</f>
        <v/>
      </c>
      <c r="Y69" s="111" t="str">
        <f t="shared" si="1"/>
        <v/>
      </c>
      <c r="Z69" s="112" t="str">
        <f t="shared" si="65"/>
        <v/>
      </c>
      <c r="AA69" s="111" t="str">
        <f t="shared" si="3"/>
        <v/>
      </c>
      <c r="AB69" s="112" t="str">
        <f t="shared" ref="AB69:AB70" si="69">IFERROR(IF(AND(Q68="Impacto",Q69="Impacto"),(AB68-(+AB68*T69)),IF(AND(Q68="Probabilidad",Q69="Impacto"),(AB67-(+AB67*T69)),IF(Q69="Probabilidad",AB68,""))),"")</f>
        <v/>
      </c>
      <c r="AC69" s="113" t="str">
        <f>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114"/>
      <c r="AE69" s="115"/>
      <c r="AF69" s="116"/>
      <c r="AG69" s="117"/>
      <c r="AH69" s="117"/>
      <c r="AI69" s="117"/>
      <c r="AJ69" s="115"/>
      <c r="AK69" s="116"/>
    </row>
    <row r="70" spans="1:69" ht="18" hidden="1" customHeight="1" x14ac:dyDescent="0.3">
      <c r="A70" s="354"/>
      <c r="B70" s="357"/>
      <c r="C70" s="357"/>
      <c r="D70" s="357"/>
      <c r="E70" s="360"/>
      <c r="F70" s="357"/>
      <c r="G70" s="363"/>
      <c r="H70" s="366"/>
      <c r="I70" s="369"/>
      <c r="J70" s="407"/>
      <c r="K70" s="369">
        <f>IF(NOT(ISERROR(MATCH(J70,_xlfn.ANCHORARRAY(E81),0))),I83&amp;"Por favor no seleccionar los criterios de impacto",J70)</f>
        <v>0</v>
      </c>
      <c r="L70" s="366"/>
      <c r="M70" s="369"/>
      <c r="N70" s="410"/>
      <c r="O70" s="106">
        <v>5</v>
      </c>
      <c r="P70" s="168"/>
      <c r="Q70" s="107" t="str">
        <f t="shared" si="67"/>
        <v/>
      </c>
      <c r="R70" s="108"/>
      <c r="S70" s="108"/>
      <c r="T70" s="109" t="str">
        <f t="shared" si="64"/>
        <v/>
      </c>
      <c r="U70" s="108"/>
      <c r="V70" s="108"/>
      <c r="W70" s="108"/>
      <c r="X70" s="110" t="str">
        <f t="shared" si="68"/>
        <v/>
      </c>
      <c r="Y70" s="111" t="str">
        <f t="shared" si="1"/>
        <v/>
      </c>
      <c r="Z70" s="112" t="str">
        <f t="shared" si="65"/>
        <v/>
      </c>
      <c r="AA70" s="111" t="str">
        <f t="shared" si="3"/>
        <v/>
      </c>
      <c r="AB70" s="112" t="str">
        <f t="shared" si="69"/>
        <v/>
      </c>
      <c r="AC70" s="113" t="str">
        <f t="shared" ref="AC70:AC71" si="70">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114"/>
      <c r="AE70" s="115"/>
      <c r="AF70" s="116"/>
      <c r="AG70" s="117"/>
      <c r="AH70" s="117"/>
      <c r="AI70" s="117"/>
      <c r="AJ70" s="115"/>
      <c r="AK70" s="116"/>
    </row>
    <row r="71" spans="1:69" ht="18" hidden="1" customHeight="1" x14ac:dyDescent="0.3">
      <c r="A71" s="355"/>
      <c r="B71" s="358"/>
      <c r="C71" s="358"/>
      <c r="D71" s="358"/>
      <c r="E71" s="361"/>
      <c r="F71" s="358"/>
      <c r="G71" s="364"/>
      <c r="H71" s="367"/>
      <c r="I71" s="370"/>
      <c r="J71" s="408"/>
      <c r="K71" s="370">
        <f>IF(NOT(ISERROR(MATCH(J71,_xlfn.ANCHORARRAY(E82),0))),I84&amp;"Por favor no seleccionar los criterios de impacto",J71)</f>
        <v>0</v>
      </c>
      <c r="L71" s="367"/>
      <c r="M71" s="370"/>
      <c r="N71" s="411"/>
      <c r="O71" s="106">
        <v>6</v>
      </c>
      <c r="P71" s="168"/>
      <c r="Q71" s="107" t="str">
        <f t="shared" si="67"/>
        <v/>
      </c>
      <c r="R71" s="108"/>
      <c r="S71" s="108"/>
      <c r="T71" s="109" t="str">
        <f t="shared" si="64"/>
        <v/>
      </c>
      <c r="U71" s="108"/>
      <c r="V71" s="108"/>
      <c r="W71" s="108"/>
      <c r="X71" s="110" t="str">
        <f>IFERROR(IF(AND(Q70="Probabilidad",Q71="Probabilidad"),(Z70-(+Z70*T71)),IF(AND(Q70="Impacto",Q71="Probabilidad"),(Z69-(+Z69*T71)),IF(Q71="Impacto",Z70,""))),"")</f>
        <v/>
      </c>
      <c r="Y71" s="111" t="str">
        <f t="shared" si="1"/>
        <v/>
      </c>
      <c r="Z71" s="112" t="str">
        <f t="shared" si="65"/>
        <v/>
      </c>
      <c r="AA71" s="111" t="str">
        <f t="shared" si="3"/>
        <v/>
      </c>
      <c r="AB71" s="112" t="str">
        <f>IFERROR(IF(AND(Q70="Impacto",Q71="Impacto"),(AB70-(+AB70*T71)),IF(AND(Q70="Probabilidad",Q71="Impacto"),(AB69-(+AB69*T71)),IF(Q71="Probabilidad",AB70,""))),"")</f>
        <v/>
      </c>
      <c r="AC71" s="113" t="str">
        <f t="shared" si="70"/>
        <v/>
      </c>
      <c r="AD71" s="114"/>
      <c r="AE71" s="115"/>
      <c r="AF71" s="116"/>
      <c r="AG71" s="117"/>
      <c r="AH71" s="117"/>
      <c r="AI71" s="117"/>
      <c r="AJ71" s="115"/>
      <c r="AK71" s="116"/>
    </row>
    <row r="72" spans="1:69" ht="34.5" customHeight="1" x14ac:dyDescent="0.3">
      <c r="A72" s="6"/>
      <c r="B72" s="442" t="s">
        <v>195</v>
      </c>
      <c r="C72" s="443"/>
      <c r="D72" s="443"/>
      <c r="E72" s="443"/>
      <c r="F72" s="443"/>
      <c r="G72" s="443"/>
      <c r="H72" s="443"/>
      <c r="I72" s="443"/>
      <c r="J72" s="443"/>
      <c r="K72" s="443"/>
      <c r="L72" s="443"/>
      <c r="M72" s="443"/>
      <c r="N72" s="443"/>
      <c r="O72" s="443"/>
      <c r="P72" s="443"/>
      <c r="Q72" s="443"/>
      <c r="R72" s="443"/>
      <c r="S72" s="443"/>
      <c r="T72" s="443"/>
      <c r="U72" s="443"/>
      <c r="V72" s="443"/>
      <c r="W72" s="443"/>
      <c r="X72" s="443"/>
      <c r="Y72" s="443"/>
      <c r="Z72" s="443"/>
      <c r="AA72" s="443"/>
      <c r="AB72" s="443"/>
      <c r="AC72" s="443"/>
      <c r="AD72" s="443"/>
      <c r="AE72" s="443"/>
      <c r="AF72" s="443"/>
      <c r="AG72" s="443"/>
      <c r="AH72" s="443"/>
      <c r="AI72" s="443"/>
      <c r="AJ72" s="443"/>
      <c r="AK72" s="444"/>
    </row>
    <row r="74" spans="1:69" x14ac:dyDescent="0.3">
      <c r="A74" s="1"/>
      <c r="B74" s="24" t="s">
        <v>196</v>
      </c>
      <c r="C74" s="1"/>
      <c r="D74" s="1"/>
      <c r="F74" s="1"/>
    </row>
  </sheetData>
  <dataConsolidate/>
  <mergeCells count="221">
    <mergeCell ref="F12:F17"/>
    <mergeCell ref="G12:G17"/>
    <mergeCell ref="H12:H17"/>
    <mergeCell ref="A12:A17"/>
    <mergeCell ref="B12:B17"/>
    <mergeCell ref="C12:C17"/>
    <mergeCell ref="D12:D17"/>
    <mergeCell ref="E12:E17"/>
    <mergeCell ref="N12:N17"/>
    <mergeCell ref="I12:I17"/>
    <mergeCell ref="J12:J17"/>
    <mergeCell ref="K12:K17"/>
    <mergeCell ref="L12:L17"/>
    <mergeCell ref="M12:M17"/>
    <mergeCell ref="Y10:Y11"/>
    <mergeCell ref="Z10:Z11"/>
    <mergeCell ref="G10:G11"/>
    <mergeCell ref="H10:H11"/>
    <mergeCell ref="I10:I11"/>
    <mergeCell ref="L10:L11"/>
    <mergeCell ref="M10:M11"/>
    <mergeCell ref="B10:B11"/>
    <mergeCell ref="N10:N11"/>
    <mergeCell ref="J10:J11"/>
    <mergeCell ref="K10:K11"/>
    <mergeCell ref="Q10:Q11"/>
    <mergeCell ref="R10:W10"/>
    <mergeCell ref="E18:E23"/>
    <mergeCell ref="AE10:AE11"/>
    <mergeCell ref="AK10:AK11"/>
    <mergeCell ref="AJ10:AJ11"/>
    <mergeCell ref="AI10:AI11"/>
    <mergeCell ref="AG10:AG11"/>
    <mergeCell ref="AF10:AF11"/>
    <mergeCell ref="A6:B6"/>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L18:L23"/>
    <mergeCell ref="M18:M23"/>
    <mergeCell ref="N18:N23"/>
    <mergeCell ref="A24:A29"/>
    <mergeCell ref="B24:B29"/>
    <mergeCell ref="C24:C29"/>
    <mergeCell ref="D24:D29"/>
    <mergeCell ref="E24:E29"/>
    <mergeCell ref="F24:F29"/>
    <mergeCell ref="G24:G29"/>
    <mergeCell ref="H24:H29"/>
    <mergeCell ref="I24:I29"/>
    <mergeCell ref="J24:J29"/>
    <mergeCell ref="K24:K29"/>
    <mergeCell ref="L24:L29"/>
    <mergeCell ref="F18:F23"/>
    <mergeCell ref="G18:G23"/>
    <mergeCell ref="H18:H23"/>
    <mergeCell ref="I18:I23"/>
    <mergeCell ref="J18:J23"/>
    <mergeCell ref="A18:A23"/>
    <mergeCell ref="B18:B23"/>
    <mergeCell ref="C18:C23"/>
    <mergeCell ref="D18:D23"/>
    <mergeCell ref="A30:A35"/>
    <mergeCell ref="B30:B35"/>
    <mergeCell ref="C30:C35"/>
    <mergeCell ref="D30:D35"/>
    <mergeCell ref="E30:E35"/>
    <mergeCell ref="F30:F35"/>
    <mergeCell ref="G30:G35"/>
    <mergeCell ref="H30:H35"/>
    <mergeCell ref="I30:I35"/>
    <mergeCell ref="J42:J47"/>
    <mergeCell ref="K42:K47"/>
    <mergeCell ref="L42:L47"/>
    <mergeCell ref="G36:G41"/>
    <mergeCell ref="H36:H41"/>
    <mergeCell ref="A36:A41"/>
    <mergeCell ref="B36:B41"/>
    <mergeCell ref="C36:C41"/>
    <mergeCell ref="A42:A47"/>
    <mergeCell ref="B42:B47"/>
    <mergeCell ref="C42:C47"/>
    <mergeCell ref="D42:D47"/>
    <mergeCell ref="E42:E47"/>
    <mergeCell ref="F42:F47"/>
    <mergeCell ref="D36:D41"/>
    <mergeCell ref="E36:E41"/>
    <mergeCell ref="F36:F41"/>
    <mergeCell ref="B72:AK72"/>
    <mergeCell ref="M60:M65"/>
    <mergeCell ref="N60:N65"/>
    <mergeCell ref="J60:J65"/>
    <mergeCell ref="K60:K65"/>
    <mergeCell ref="L60:L65"/>
    <mergeCell ref="M48:M53"/>
    <mergeCell ref="N48:N53"/>
    <mergeCell ref="F54:F59"/>
    <mergeCell ref="G54:G59"/>
    <mergeCell ref="H54:H59"/>
    <mergeCell ref="I54:I59"/>
    <mergeCell ref="J54:J59"/>
    <mergeCell ref="F48:F53"/>
    <mergeCell ref="G48:G53"/>
    <mergeCell ref="H48:H53"/>
    <mergeCell ref="I48:I53"/>
    <mergeCell ref="K54:K59"/>
    <mergeCell ref="L54:L59"/>
    <mergeCell ref="M54:M59"/>
    <mergeCell ref="N54:N59"/>
    <mergeCell ref="B54:B59"/>
    <mergeCell ref="C54:C59"/>
    <mergeCell ref="D54:D59"/>
    <mergeCell ref="A1:D4"/>
    <mergeCell ref="A66:A71"/>
    <mergeCell ref="B66:B71"/>
    <mergeCell ref="C66:C71"/>
    <mergeCell ref="D66:D71"/>
    <mergeCell ref="E66:E71"/>
    <mergeCell ref="F66:F71"/>
    <mergeCell ref="G66:G71"/>
    <mergeCell ref="H66:H71"/>
    <mergeCell ref="C6:N6"/>
    <mergeCell ref="A9:G9"/>
    <mergeCell ref="H9:N9"/>
    <mergeCell ref="I36:I41"/>
    <mergeCell ref="J36:J41"/>
    <mergeCell ref="G42:G47"/>
    <mergeCell ref="H42:H47"/>
    <mergeCell ref="I42:I47"/>
    <mergeCell ref="K36:K41"/>
    <mergeCell ref="L36:L41"/>
    <mergeCell ref="A54:A59"/>
    <mergeCell ref="E54:E59"/>
    <mergeCell ref="A48:A53"/>
    <mergeCell ref="B48:B53"/>
    <mergeCell ref="C48:C53"/>
    <mergeCell ref="AJ1:AK1"/>
    <mergeCell ref="AJ2:AK2"/>
    <mergeCell ref="AJ3:AK3"/>
    <mergeCell ref="AJ4:AK4"/>
    <mergeCell ref="E1:AI4"/>
    <mergeCell ref="J66:J71"/>
    <mergeCell ref="K66:K71"/>
    <mergeCell ref="L66:L71"/>
    <mergeCell ref="M66:M71"/>
    <mergeCell ref="N66:N71"/>
    <mergeCell ref="I66:I71"/>
    <mergeCell ref="AH10:AH11"/>
    <mergeCell ref="O6:Q6"/>
    <mergeCell ref="O9:W9"/>
    <mergeCell ref="X9:AD9"/>
    <mergeCell ref="AE9:AK9"/>
    <mergeCell ref="M24:M29"/>
    <mergeCell ref="N24:N29"/>
    <mergeCell ref="J30:J35"/>
    <mergeCell ref="K30:K35"/>
    <mergeCell ref="L30:L35"/>
    <mergeCell ref="M30:M35"/>
    <mergeCell ref="N30:N35"/>
    <mergeCell ref="K18:K23"/>
    <mergeCell ref="R24:R25"/>
    <mergeCell ref="S24:S25"/>
    <mergeCell ref="T24:T25"/>
    <mergeCell ref="U24:U25"/>
    <mergeCell ref="V24:V25"/>
    <mergeCell ref="W24:W25"/>
    <mergeCell ref="A60:A65"/>
    <mergeCell ref="B60:B65"/>
    <mergeCell ref="C60:C65"/>
    <mergeCell ref="D60:D65"/>
    <mergeCell ref="E60:E65"/>
    <mergeCell ref="F60:F65"/>
    <mergeCell ref="G60:G65"/>
    <mergeCell ref="H60:H65"/>
    <mergeCell ref="I60:I65"/>
    <mergeCell ref="D48:D53"/>
    <mergeCell ref="E48:E53"/>
    <mergeCell ref="M36:M41"/>
    <mergeCell ref="N36:N41"/>
    <mergeCell ref="M42:M47"/>
    <mergeCell ref="N42:N47"/>
    <mergeCell ref="J48:J53"/>
    <mergeCell ref="K48:K53"/>
    <mergeCell ref="L48:L53"/>
    <mergeCell ref="Y24:Y25"/>
    <mergeCell ref="Z24:Z25"/>
    <mergeCell ref="AA24:AA25"/>
    <mergeCell ref="AB24:AB25"/>
    <mergeCell ref="AD24:AD25"/>
    <mergeCell ref="AC24:AC25"/>
    <mergeCell ref="O42:O43"/>
    <mergeCell ref="P42:P43"/>
    <mergeCell ref="Q42:Q43"/>
    <mergeCell ref="R42:R43"/>
    <mergeCell ref="S42:S43"/>
    <mergeCell ref="T42:T43"/>
    <mergeCell ref="U42:U43"/>
    <mergeCell ref="V42:V43"/>
    <mergeCell ref="W42:W43"/>
    <mergeCell ref="Y42:Y43"/>
    <mergeCell ref="Z42:Z43"/>
    <mergeCell ref="AA42:AA43"/>
    <mergeCell ref="AB42:AB43"/>
    <mergeCell ref="AC42:AC43"/>
    <mergeCell ref="AD42:AD43"/>
    <mergeCell ref="P24:P25"/>
    <mergeCell ref="O24:O25"/>
    <mergeCell ref="Q24:Q25"/>
  </mergeCells>
  <conditionalFormatting sqref="H12 H18">
    <cfRule type="cellIs" dxfId="103" priority="518" operator="equal">
      <formula>"Media"</formula>
    </cfRule>
    <cfRule type="cellIs" dxfId="102" priority="519" operator="equal">
      <formula>"Baja"</formula>
    </cfRule>
    <cfRule type="cellIs" dxfId="101" priority="517" operator="equal">
      <formula>"Alta"</formula>
    </cfRule>
    <cfRule type="cellIs" dxfId="100" priority="516" operator="equal">
      <formula>"Muy Alta"</formula>
    </cfRule>
    <cfRule type="cellIs" dxfId="99" priority="520" operator="equal">
      <formula>"Muy Baja"</formula>
    </cfRule>
  </conditionalFormatting>
  <conditionalFormatting sqref="H24">
    <cfRule type="cellIs" dxfId="98" priority="21" operator="equal">
      <formula>"Media"</formula>
    </cfRule>
    <cfRule type="cellIs" dxfId="97" priority="22" operator="equal">
      <formula>"Baja"</formula>
    </cfRule>
    <cfRule type="cellIs" dxfId="96" priority="23" operator="equal">
      <formula>"Muy Baja"</formula>
    </cfRule>
    <cfRule type="cellIs" dxfId="95" priority="19" operator="equal">
      <formula>"Muy Alta"</formula>
    </cfRule>
    <cfRule type="cellIs" dxfId="94" priority="20" operator="equal">
      <formula>"Alta"</formula>
    </cfRule>
  </conditionalFormatting>
  <conditionalFormatting sqref="H30 H36">
    <cfRule type="cellIs" dxfId="93" priority="390" operator="equal">
      <formula>"Muy Alta"</formula>
    </cfRule>
    <cfRule type="cellIs" dxfId="92" priority="394" operator="equal">
      <formula>"Muy Baja"</formula>
    </cfRule>
    <cfRule type="cellIs" dxfId="91" priority="393" operator="equal">
      <formula>"Baja"</formula>
    </cfRule>
    <cfRule type="cellIs" dxfId="90" priority="392" operator="equal">
      <formula>"Media"</formula>
    </cfRule>
    <cfRule type="cellIs" dxfId="89" priority="391" operator="equal">
      <formula>"Alta"</formula>
    </cfRule>
  </conditionalFormatting>
  <conditionalFormatting sqref="H42">
    <cfRule type="cellIs" dxfId="88" priority="335" operator="equal">
      <formula>"Alta"</formula>
    </cfRule>
    <cfRule type="cellIs" dxfId="87" priority="336" operator="equal">
      <formula>"Media"</formula>
    </cfRule>
    <cfRule type="cellIs" dxfId="86" priority="337" operator="equal">
      <formula>"Baja"</formula>
    </cfRule>
    <cfRule type="cellIs" dxfId="85" priority="338" operator="equal">
      <formula>"Muy Baja"</formula>
    </cfRule>
    <cfRule type="cellIs" dxfId="84" priority="334" operator="equal">
      <formula>"Muy Alta"</formula>
    </cfRule>
  </conditionalFormatting>
  <conditionalFormatting sqref="H48">
    <cfRule type="cellIs" dxfId="83" priority="306" operator="equal">
      <formula>"Muy Alta"</formula>
    </cfRule>
    <cfRule type="cellIs" dxfId="82" priority="310" operator="equal">
      <formula>"Muy Baja"</formula>
    </cfRule>
    <cfRule type="cellIs" dxfId="81" priority="309" operator="equal">
      <formula>"Baja"</formula>
    </cfRule>
    <cfRule type="cellIs" dxfId="80" priority="308" operator="equal">
      <formula>"Media"</formula>
    </cfRule>
    <cfRule type="cellIs" dxfId="79" priority="307" operator="equal">
      <formula>"Alta"</formula>
    </cfRule>
  </conditionalFormatting>
  <conditionalFormatting sqref="H54">
    <cfRule type="cellIs" dxfId="78" priority="280" operator="equal">
      <formula>"Media"</formula>
    </cfRule>
    <cfRule type="cellIs" dxfId="77" priority="282" operator="equal">
      <formula>"Muy Baja"</formula>
    </cfRule>
    <cfRule type="cellIs" dxfId="76" priority="281" operator="equal">
      <formula>"Baja"</formula>
    </cfRule>
    <cfRule type="cellIs" dxfId="75" priority="278" operator="equal">
      <formula>"Muy Alta"</formula>
    </cfRule>
    <cfRule type="cellIs" dxfId="74" priority="279" operator="equal">
      <formula>"Alta"</formula>
    </cfRule>
  </conditionalFormatting>
  <conditionalFormatting sqref="H60">
    <cfRule type="cellIs" dxfId="73" priority="251" operator="equal">
      <formula>"Alta"</formula>
    </cfRule>
    <cfRule type="cellIs" dxfId="72" priority="250" operator="equal">
      <formula>"Muy Alta"</formula>
    </cfRule>
    <cfRule type="cellIs" dxfId="71" priority="252" operator="equal">
      <formula>"Media"</formula>
    </cfRule>
    <cfRule type="cellIs" dxfId="70" priority="254" operator="equal">
      <formula>"Muy Baja"</formula>
    </cfRule>
    <cfRule type="cellIs" dxfId="69" priority="253" operator="equal">
      <formula>"Baja"</formula>
    </cfRule>
  </conditionalFormatting>
  <conditionalFormatting sqref="H66">
    <cfRule type="cellIs" dxfId="68" priority="224" operator="equal">
      <formula>"Media"</formula>
    </cfRule>
    <cfRule type="cellIs" dxfId="67" priority="225" operator="equal">
      <formula>"Baja"</formula>
    </cfRule>
    <cfRule type="cellIs" dxfId="66" priority="226" operator="equal">
      <formula>"Muy Baja"</formula>
    </cfRule>
    <cfRule type="cellIs" dxfId="65" priority="222" operator="equal">
      <formula>"Muy Alta"</formula>
    </cfRule>
    <cfRule type="cellIs" dxfId="64" priority="223" operator="equal">
      <formula>"Alta"</formula>
    </cfRule>
  </conditionalFormatting>
  <conditionalFormatting sqref="K12:K71">
    <cfRule type="containsText" dxfId="63" priority="198" operator="containsText" text="❌">
      <formula>NOT(ISERROR(SEARCH("❌",K12)))</formula>
    </cfRule>
  </conditionalFormatting>
  <conditionalFormatting sqref="L12 L18 L24 L30 L36 L42 L48 L54 L60 L66">
    <cfRule type="cellIs" dxfId="62" priority="514" operator="equal">
      <formula>"Menor"</formula>
    </cfRule>
    <cfRule type="cellIs" dxfId="61" priority="515" operator="equal">
      <formula>"Leve"</formula>
    </cfRule>
    <cfRule type="cellIs" dxfId="60" priority="511" operator="equal">
      <formula>"Catastrófico"</formula>
    </cfRule>
    <cfRule type="cellIs" dxfId="59" priority="512" operator="equal">
      <formula>"Mayor"</formula>
    </cfRule>
    <cfRule type="cellIs" dxfId="58" priority="513" operator="equal">
      <formula>"Moderado"</formula>
    </cfRule>
  </conditionalFormatting>
  <conditionalFormatting sqref="N12">
    <cfRule type="cellIs" dxfId="57" priority="508" operator="equal">
      <formula>"Alto"</formula>
    </cfRule>
    <cfRule type="cellIs" dxfId="56" priority="507" operator="equal">
      <formula>"Extremo"</formula>
    </cfRule>
    <cfRule type="cellIs" dxfId="55" priority="509" operator="equal">
      <formula>"Moderado"</formula>
    </cfRule>
    <cfRule type="cellIs" dxfId="54" priority="510" operator="equal">
      <formula>"Bajo"</formula>
    </cfRule>
  </conditionalFormatting>
  <conditionalFormatting sqref="N18">
    <cfRule type="cellIs" dxfId="53" priority="440" operator="equal">
      <formula>"Bajo"</formula>
    </cfRule>
    <cfRule type="cellIs" dxfId="52" priority="439" operator="equal">
      <formula>"Moderado"</formula>
    </cfRule>
    <cfRule type="cellIs" dxfId="51" priority="438" operator="equal">
      <formula>"Alto"</formula>
    </cfRule>
    <cfRule type="cellIs" dxfId="50" priority="437" operator="equal">
      <formula>"Extremo"</formula>
    </cfRule>
  </conditionalFormatting>
  <conditionalFormatting sqref="N24">
    <cfRule type="cellIs" dxfId="49" priority="16" operator="equal">
      <formula>"Alto"</formula>
    </cfRule>
    <cfRule type="cellIs" dxfId="48" priority="17" operator="equal">
      <formula>"Moderado"</formula>
    </cfRule>
    <cfRule type="cellIs" dxfId="47" priority="18" operator="equal">
      <formula>"Bajo"</formula>
    </cfRule>
    <cfRule type="cellIs" dxfId="46" priority="15" operator="equal">
      <formula>"Extremo"</formula>
    </cfRule>
  </conditionalFormatting>
  <conditionalFormatting sqref="N30">
    <cfRule type="cellIs" dxfId="45" priority="383" operator="equal">
      <formula>"Moderado"</formula>
    </cfRule>
    <cfRule type="cellIs" dxfId="44" priority="381" operator="equal">
      <formula>"Extremo"</formula>
    </cfRule>
    <cfRule type="cellIs" dxfId="43" priority="382" operator="equal">
      <formula>"Alto"</formula>
    </cfRule>
    <cfRule type="cellIs" dxfId="42" priority="384" operator="equal">
      <formula>"Bajo"</formula>
    </cfRule>
  </conditionalFormatting>
  <conditionalFormatting sqref="N36">
    <cfRule type="cellIs" dxfId="41" priority="356" operator="equal">
      <formula>"Bajo"</formula>
    </cfRule>
    <cfRule type="cellIs" dxfId="40" priority="353" operator="equal">
      <formula>"Extremo"</formula>
    </cfRule>
    <cfRule type="cellIs" dxfId="39" priority="354" operator="equal">
      <formula>"Alto"</formula>
    </cfRule>
    <cfRule type="cellIs" dxfId="38" priority="355" operator="equal">
      <formula>"Moderado"</formula>
    </cfRule>
  </conditionalFormatting>
  <conditionalFormatting sqref="N42">
    <cfRule type="cellIs" dxfId="37" priority="327" operator="equal">
      <formula>"Moderado"</formula>
    </cfRule>
    <cfRule type="cellIs" dxfId="36" priority="325" operator="equal">
      <formula>"Extremo"</formula>
    </cfRule>
    <cfRule type="cellIs" dxfId="35" priority="326" operator="equal">
      <formula>"Alto"</formula>
    </cfRule>
    <cfRule type="cellIs" dxfId="34" priority="328" operator="equal">
      <formula>"Bajo"</formula>
    </cfRule>
  </conditionalFormatting>
  <conditionalFormatting sqref="N48">
    <cfRule type="cellIs" dxfId="33" priority="297" operator="equal">
      <formula>"Extremo"</formula>
    </cfRule>
    <cfRule type="cellIs" dxfId="32" priority="300" operator="equal">
      <formula>"Bajo"</formula>
    </cfRule>
    <cfRule type="cellIs" dxfId="31" priority="298" operator="equal">
      <formula>"Alto"</formula>
    </cfRule>
    <cfRule type="cellIs" dxfId="30" priority="299" operator="equal">
      <formula>"Moderado"</formula>
    </cfRule>
  </conditionalFormatting>
  <conditionalFormatting sqref="N54">
    <cfRule type="cellIs" dxfId="29" priority="269" operator="equal">
      <formula>"Extremo"</formula>
    </cfRule>
    <cfRule type="cellIs" dxfId="28" priority="271" operator="equal">
      <formula>"Moderado"</formula>
    </cfRule>
    <cfRule type="cellIs" dxfId="27" priority="272" operator="equal">
      <formula>"Bajo"</formula>
    </cfRule>
    <cfRule type="cellIs" dxfId="26" priority="270" operator="equal">
      <formula>"Alto"</formula>
    </cfRule>
  </conditionalFormatting>
  <conditionalFormatting sqref="N60">
    <cfRule type="cellIs" dxfId="25" priority="241" operator="equal">
      <formula>"Extremo"</formula>
    </cfRule>
    <cfRule type="cellIs" dxfId="24" priority="242" operator="equal">
      <formula>"Alto"</formula>
    </cfRule>
    <cfRule type="cellIs" dxfId="23" priority="243" operator="equal">
      <formula>"Moderado"</formula>
    </cfRule>
    <cfRule type="cellIs" dxfId="22" priority="244" operator="equal">
      <formula>"Bajo"</formula>
    </cfRule>
  </conditionalFormatting>
  <conditionalFormatting sqref="N66">
    <cfRule type="cellIs" dxfId="21" priority="216" operator="equal">
      <formula>"Bajo"</formula>
    </cfRule>
    <cfRule type="cellIs" dxfId="20" priority="214" operator="equal">
      <formula>"Alto"</formula>
    </cfRule>
    <cfRule type="cellIs" dxfId="19" priority="213" operator="equal">
      <formula>"Extremo"</formula>
    </cfRule>
    <cfRule type="cellIs" dxfId="18" priority="215" operator="equal">
      <formula>"Moderado"</formula>
    </cfRule>
  </conditionalFormatting>
  <conditionalFormatting sqref="Y12:Y24 Y26:Y42 Y44:Y71">
    <cfRule type="cellIs" dxfId="17" priority="14" operator="equal">
      <formula>"Muy Baja"</formula>
    </cfRule>
    <cfRule type="cellIs" dxfId="16" priority="12" operator="equal">
      <formula>"Media"</formula>
    </cfRule>
    <cfRule type="cellIs" dxfId="15" priority="11" operator="equal">
      <formula>"Alta"</formula>
    </cfRule>
    <cfRule type="cellIs" dxfId="14" priority="13" operator="equal">
      <formula>"Baja"</formula>
    </cfRule>
    <cfRule type="cellIs" dxfId="13" priority="10" operator="equal">
      <formula>"Muy Alta"</formula>
    </cfRule>
  </conditionalFormatting>
  <conditionalFormatting sqref="AA12:AA24 AA26:AA42 AA44:AA71">
    <cfRule type="cellIs" dxfId="12" priority="9" operator="equal">
      <formula>"Leve"</formula>
    </cfRule>
    <cfRule type="cellIs" dxfId="11" priority="8" operator="equal">
      <formula>"Menor"</formula>
    </cfRule>
    <cfRule type="cellIs" dxfId="10" priority="7" operator="equal">
      <formula>"Moderado"</formula>
    </cfRule>
    <cfRule type="cellIs" dxfId="9" priority="6" operator="equal">
      <formula>"Mayor"</formula>
    </cfRule>
    <cfRule type="cellIs" dxfId="8" priority="5" operator="equal">
      <formula>"Catastrófico"</formula>
    </cfRule>
  </conditionalFormatting>
  <conditionalFormatting sqref="AC12:AC24 AC26:AC42 AC44:AC71">
    <cfRule type="cellIs" dxfId="7" priority="4" operator="equal">
      <formula>"Bajo"</formula>
    </cfRule>
    <cfRule type="cellIs" dxfId="6" priority="3" operator="equal">
      <formula>"Moderado"</formula>
    </cfRule>
    <cfRule type="cellIs" dxfId="5" priority="2" operator="equal">
      <formula>"Alto"</formula>
    </cfRule>
    <cfRule type="cellIs" dxfId="4" priority="1" operator="equal">
      <formula>"Extremo"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200-000000000000}">
          <x14:formula1>
            <xm:f>'Opciones Tratamiento'!$B$9:$B$10</xm:f>
          </x14:formula1>
          <xm:sqref>AK12:AK13 AK15:AK16 AK18:AK19 AK21:AK22 AK24:AK25 AK27:AK28 AK30:AK31 AK33:AK34 AK36:AK37 AK39:AK40 AK42:AK43 AK45:AK46 AK48:AK49 AK51:AK52 AK54:AK55 AK57:AK58 AK60:AK61 AK63:AK64 AK66:AK67 AK69:AK70</xm:sqref>
        </x14:dataValidation>
        <x14:dataValidation type="list" allowBlank="1" showInputMessage="1" showErrorMessage="1" xr:uid="{00000000-0002-0000-0200-000001000000}">
          <x14:formula1>
            <xm:f>'Tabla Valoración controles'!$D$4:$D$6</xm:f>
          </x14:formula1>
          <xm:sqref>R26:R29 R12:R24 R31:R42 R44:R71</xm:sqref>
        </x14:dataValidation>
        <x14:dataValidation type="list" allowBlank="1" showInputMessage="1" showErrorMessage="1" xr:uid="{00000000-0002-0000-0200-000002000000}">
          <x14:formula1>
            <xm:f>'Tabla Valoración controles'!$D$7:$D$8</xm:f>
          </x14:formula1>
          <xm:sqref>S26:S29 S12:S24 S31:S42 S44:S71</xm:sqref>
        </x14:dataValidation>
        <x14:dataValidation type="list" allowBlank="1" showInputMessage="1" showErrorMessage="1" xr:uid="{00000000-0002-0000-0200-000003000000}">
          <x14:formula1>
            <xm:f>'Tabla Valoración controles'!$D$9:$D$10</xm:f>
          </x14:formula1>
          <xm:sqref>U26:U29 U12:U24 U31:U42 U44:U71</xm:sqref>
        </x14:dataValidation>
        <x14:dataValidation type="list" allowBlank="1" showInputMessage="1" showErrorMessage="1" xr:uid="{00000000-0002-0000-0200-000004000000}">
          <x14:formula1>
            <xm:f>'Tabla Valoración controles'!$D$11:$D$12</xm:f>
          </x14:formula1>
          <xm:sqref>V26:V29 V12:V24 V31:V42 V44:V71</xm:sqref>
        </x14:dataValidation>
        <x14:dataValidation type="list" allowBlank="1" showInputMessage="1" showErrorMessage="1" xr:uid="{00000000-0002-0000-0200-000005000000}">
          <x14:formula1>
            <xm:f>'Tabla Valoración controles'!$D$13:$D$14</xm:f>
          </x14:formula1>
          <xm:sqref>W26:W29 W12:W24 W31:W42 W44:W71</xm:sqref>
        </x14:dataValidation>
        <x14:dataValidation type="list" allowBlank="1" showInputMessage="1" showErrorMessage="1" xr:uid="{00000000-0002-0000-0200-000006000000}">
          <x14:formula1>
            <xm:f>'Opciones Tratamiento'!$B$13:$B$19</xm:f>
          </x14:formula1>
          <xm:sqref>F12:F71</xm:sqref>
        </x14:dataValidation>
        <x14:dataValidation type="list" allowBlank="1" showInputMessage="1" showErrorMessage="1" xr:uid="{00000000-0002-0000-0200-000007000000}">
          <x14:formula1>
            <xm:f>'Opciones Tratamiento'!$E$2:$E$4</xm:f>
          </x14:formula1>
          <xm:sqref>B12:B71</xm:sqref>
        </x14:dataValidation>
        <x14:dataValidation type="list" allowBlank="1" showInputMessage="1" showErrorMessage="1" xr:uid="{00000000-0002-0000-0200-000008000000}">
          <x14:formula1>
            <xm:f>'Opciones Tratamiento'!$B$2:$B$5</xm:f>
          </x14:formula1>
          <xm:sqref>AD26:AD29 AD12:AD24 AD31:AD42 AD44:AD71</xm:sqref>
        </x14:dataValidation>
        <x14:dataValidation type="list" allowBlank="1" showInputMessage="1" showErrorMessage="1" xr:uid="{00000000-0002-0000-0200-000009000000}">
          <x14:formula1>
            <xm:f>'Tabla Impacto'!$F$210:$F$221</xm:f>
          </x14:formula1>
          <xm:sqref>J12:J71</xm:sqref>
        </x14:dataValidation>
        <x14:dataValidation type="custom" allowBlank="1" showInputMessage="1" showErrorMessage="1" error="Recuerde que las acciones se generan bajo la medida de mitigar el riesgo" xr:uid="{00000000-0002-0000-0200-00000A000000}">
          <x14:formula1>
            <xm:f>IF(OR(AD12='Opciones Tratamiento'!$B$2,AD12='Opciones Tratamiento'!$B$3,AD12='Opciones Tratamiento'!$B$4),ISBLANK(AD12),ISTEXT(AD12))</xm:f>
          </x14:formula1>
          <xm:sqref>AE12:AE71</xm:sqref>
        </x14:dataValidation>
        <x14:dataValidation type="custom" allowBlank="1" showInputMessage="1" showErrorMessage="1" error="Recuerde que las acciones se generan bajo la medida de mitigar el riesgo" xr:uid="{00000000-0002-0000-0200-00000B000000}">
          <x14:formula1>
            <xm:f>IF(OR(AD12='Opciones Tratamiento'!$B$2,AD12='Opciones Tratamiento'!$B$3,AD12='Opciones Tratamiento'!$B$4),ISBLANK(AD12),ISTEXT(AD12))</xm:f>
          </x14:formula1>
          <xm:sqref>AF12:AF71</xm:sqref>
        </x14:dataValidation>
        <x14:dataValidation type="custom" allowBlank="1" showInputMessage="1" showErrorMessage="1" error="Recuerde que las acciones se generan bajo la medida de mitigar el riesgo" xr:uid="{00000000-0002-0000-0200-00000C000000}">
          <x14:formula1>
            <xm:f>IF(OR(AD12='Opciones Tratamiento'!$B$2,AD12='Opciones Tratamiento'!$B$3,AD12='Opciones Tratamiento'!$B$4),ISBLANK(AD12),ISTEXT(AD12))</xm:f>
          </x14:formula1>
          <xm:sqref>AG12:AH35 AG37:AH41 AG44:AH71</xm:sqref>
        </x14:dataValidation>
        <x14:dataValidation type="custom" allowBlank="1" showInputMessage="1" showErrorMessage="1" error="Recuerde que las acciones se generan bajo la medida de mitigar el riesgo" xr:uid="{00000000-0002-0000-0200-00000D000000}">
          <x14:formula1>
            <xm:f>IF(OR(AD12='Opciones Tratamiento'!$B$2,AD12='Opciones Tratamiento'!$B$3,AD12='Opciones Tratamiento'!$B$4),ISBLANK(AD12),ISTEXT(AD12))</xm:f>
          </x14:formula1>
          <xm:sqref>AI12:AI71</xm:sqref>
        </x14:dataValidation>
        <x14:dataValidation type="custom" allowBlank="1" showInputMessage="1" showErrorMessage="1" error="Recuerde que las acciones se generan bajo la medida de mitigar el riesgo" xr:uid="{00000000-0002-0000-0200-00000E000000}">
          <x14:formula1>
            <xm:f>IF(OR(AD12='Opciones Tratamiento'!$B$2,AD12='Opciones Tratamiento'!$B$3,AD12='Opciones Tratamiento'!$B$4),ISBLANK(AD12),ISTEXT(AD12))</xm:f>
          </x14:formula1>
          <xm:sqref>AJ12:AJ71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U140"/>
  <sheetViews>
    <sheetView zoomScale="40" zoomScaleNormal="40" workbookViewId="0">
      <selection activeCell="AB20" sqref="AB20:AC21"/>
    </sheetView>
  </sheetViews>
  <sheetFormatPr baseColWidth="10" defaultColWidth="11.42578125" defaultRowHeight="15" x14ac:dyDescent="0.25"/>
  <cols>
    <col min="2" max="39" width="5.7109375" customWidth="1"/>
    <col min="41" max="46" width="5.7109375" customWidth="1"/>
  </cols>
  <sheetData>
    <row r="1" spans="1:99"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25">
      <c r="A2" s="83"/>
      <c r="B2" s="551" t="s">
        <v>197</v>
      </c>
      <c r="C2" s="551"/>
      <c r="D2" s="551"/>
      <c r="E2" s="551"/>
      <c r="F2" s="551"/>
      <c r="G2" s="551"/>
      <c r="H2" s="551"/>
      <c r="I2" s="551"/>
      <c r="J2" s="519" t="s">
        <v>23</v>
      </c>
      <c r="K2" s="519"/>
      <c r="L2" s="519"/>
      <c r="M2" s="519"/>
      <c r="N2" s="519"/>
      <c r="O2" s="519"/>
      <c r="P2" s="519"/>
      <c r="Q2" s="519"/>
      <c r="R2" s="519"/>
      <c r="S2" s="519"/>
      <c r="T2" s="519"/>
      <c r="U2" s="519"/>
      <c r="V2" s="519"/>
      <c r="W2" s="519"/>
      <c r="X2" s="519"/>
      <c r="Y2" s="519"/>
      <c r="Z2" s="519"/>
      <c r="AA2" s="519"/>
      <c r="AB2" s="519"/>
      <c r="AC2" s="519"/>
      <c r="AD2" s="519"/>
      <c r="AE2" s="519"/>
      <c r="AF2" s="519"/>
      <c r="AG2" s="519"/>
      <c r="AH2" s="519"/>
      <c r="AI2" s="519"/>
      <c r="AJ2" s="519"/>
      <c r="AK2" s="519"/>
      <c r="AL2" s="519"/>
      <c r="AM2" s="519"/>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25">
      <c r="A3" s="83"/>
      <c r="B3" s="551"/>
      <c r="C3" s="551"/>
      <c r="D3" s="551"/>
      <c r="E3" s="551"/>
      <c r="F3" s="551"/>
      <c r="G3" s="551"/>
      <c r="H3" s="551"/>
      <c r="I3" s="551"/>
      <c r="J3" s="519"/>
      <c r="K3" s="519"/>
      <c r="L3" s="519"/>
      <c r="M3" s="519"/>
      <c r="N3" s="519"/>
      <c r="O3" s="519"/>
      <c r="P3" s="519"/>
      <c r="Q3" s="519"/>
      <c r="R3" s="519"/>
      <c r="S3" s="519"/>
      <c r="T3" s="519"/>
      <c r="U3" s="519"/>
      <c r="V3" s="519"/>
      <c r="W3" s="519"/>
      <c r="X3" s="519"/>
      <c r="Y3" s="519"/>
      <c r="Z3" s="519"/>
      <c r="AA3" s="519"/>
      <c r="AB3" s="519"/>
      <c r="AC3" s="519"/>
      <c r="AD3" s="519"/>
      <c r="AE3" s="519"/>
      <c r="AF3" s="519"/>
      <c r="AG3" s="519"/>
      <c r="AH3" s="519"/>
      <c r="AI3" s="519"/>
      <c r="AJ3" s="519"/>
      <c r="AK3" s="519"/>
      <c r="AL3" s="519"/>
      <c r="AM3" s="519"/>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25">
      <c r="A4" s="83"/>
      <c r="B4" s="551"/>
      <c r="C4" s="551"/>
      <c r="D4" s="551"/>
      <c r="E4" s="551"/>
      <c r="F4" s="551"/>
      <c r="G4" s="551"/>
      <c r="H4" s="551"/>
      <c r="I4" s="551"/>
      <c r="J4" s="519"/>
      <c r="K4" s="519"/>
      <c r="L4" s="519"/>
      <c r="M4" s="519"/>
      <c r="N4" s="519"/>
      <c r="O4" s="519"/>
      <c r="P4" s="519"/>
      <c r="Q4" s="519"/>
      <c r="R4" s="519"/>
      <c r="S4" s="519"/>
      <c r="T4" s="519"/>
      <c r="U4" s="519"/>
      <c r="V4" s="519"/>
      <c r="W4" s="519"/>
      <c r="X4" s="519"/>
      <c r="Y4" s="519"/>
      <c r="Z4" s="519"/>
      <c r="AA4" s="519"/>
      <c r="AB4" s="519"/>
      <c r="AC4" s="519"/>
      <c r="AD4" s="519"/>
      <c r="AE4" s="519"/>
      <c r="AF4" s="519"/>
      <c r="AG4" s="519"/>
      <c r="AH4" s="519"/>
      <c r="AI4" s="519"/>
      <c r="AJ4" s="519"/>
      <c r="AK4" s="519"/>
      <c r="AL4" s="519"/>
      <c r="AM4" s="519"/>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25">
      <c r="A6" s="83"/>
      <c r="B6" s="466" t="s">
        <v>184</v>
      </c>
      <c r="C6" s="466"/>
      <c r="D6" s="467"/>
      <c r="E6" s="504" t="s">
        <v>198</v>
      </c>
      <c r="F6" s="505"/>
      <c r="G6" s="505"/>
      <c r="H6" s="505"/>
      <c r="I6" s="506"/>
      <c r="J6" s="515" t="str">
        <f>IF(AND('Mapa de Riesgos'!$H$12="Muy Alta",'Mapa de Riesgos'!$L$12="Leve"),CONCATENATE("R",'Mapa de Riesgos'!$A$12),"")</f>
        <v/>
      </c>
      <c r="K6" s="516"/>
      <c r="L6" s="516" t="str">
        <f>IF(AND('Mapa de Riesgos'!$H$18="Muy Alta",'Mapa de Riesgos'!$L$18="Leve"),CONCATENATE("R",'Mapa de Riesgos'!$A$18),"")</f>
        <v/>
      </c>
      <c r="M6" s="516"/>
      <c r="N6" s="516" t="str">
        <f>IF(AND('Mapa de Riesgos'!$H$24="Muy Alta",'Mapa de Riesgos'!$L$24="Leve"),CONCATENATE("R",'Mapa de Riesgos'!$A$24),"")</f>
        <v/>
      </c>
      <c r="O6" s="518"/>
      <c r="P6" s="515" t="str">
        <f>IF(AND('Mapa de Riesgos'!$H$12="Muy Alta",'Mapa de Riesgos'!$L$12="Menor"),CONCATENATE("R",'Mapa de Riesgos'!$A$12),"")</f>
        <v/>
      </c>
      <c r="Q6" s="516"/>
      <c r="R6" s="516" t="str">
        <f>IF(AND('Mapa de Riesgos'!$H$18="Muy Alta",'Mapa de Riesgos'!$L$18="Menor"),CONCATENATE("R",'Mapa de Riesgos'!$A$18),"")</f>
        <v/>
      </c>
      <c r="S6" s="516"/>
      <c r="T6" s="516" t="str">
        <f>IF(AND('Mapa de Riesgos'!$H$24="Muy Alta",'Mapa de Riesgos'!$L$24="Menor"),CONCATENATE("R",'Mapa de Riesgos'!$A$24),"")</f>
        <v/>
      </c>
      <c r="U6" s="518"/>
      <c r="V6" s="515" t="str">
        <f>IF(AND('Mapa de Riesgos'!$H$12="Muy Alta",'Mapa de Riesgos'!$L$12="Moderado"),CONCATENATE("R",'Mapa de Riesgos'!$A$12),"")</f>
        <v/>
      </c>
      <c r="W6" s="516"/>
      <c r="X6" s="516" t="str">
        <f>IF(AND('Mapa de Riesgos'!$H$18="Muy Alta",'Mapa de Riesgos'!$L$18="Moderado"),CONCATENATE("R",'Mapa de Riesgos'!$A$18),"")</f>
        <v/>
      </c>
      <c r="Y6" s="516"/>
      <c r="Z6" s="516" t="str">
        <f>IF(AND('Mapa de Riesgos'!$H$24="Muy Alta",'Mapa de Riesgos'!$L$24="Moderado"),CONCATENATE("R",'Mapa de Riesgos'!$A$24),"")</f>
        <v/>
      </c>
      <c r="AA6" s="518"/>
      <c r="AB6" s="515" t="str">
        <f>IF(AND('Mapa de Riesgos'!$H$12="Muy Alta",'Mapa de Riesgos'!$L$12="Mayor"),CONCATENATE("R",'Mapa de Riesgos'!$A$12),"")</f>
        <v/>
      </c>
      <c r="AC6" s="516"/>
      <c r="AD6" s="516" t="str">
        <f>IF(AND('Mapa de Riesgos'!$H$18="Muy Alta",'Mapa de Riesgos'!$L$18="Mayor"),CONCATENATE("R",'Mapa de Riesgos'!$A$18),"")</f>
        <v/>
      </c>
      <c r="AE6" s="516"/>
      <c r="AF6" s="516" t="str">
        <f>IF(AND('Mapa de Riesgos'!$H$24="Muy Alta",'Mapa de Riesgos'!$L$24="Mayor"),CONCATENATE("R",'Mapa de Riesgos'!$A$24),"")</f>
        <v/>
      </c>
      <c r="AG6" s="518"/>
      <c r="AH6" s="530" t="str">
        <f>IF(AND('Mapa de Riesgos'!$H$12="Muy Alta",'Mapa de Riesgos'!$L$12="Catastrófico"),CONCATENATE("R",'Mapa de Riesgos'!$A$12),"")</f>
        <v/>
      </c>
      <c r="AI6" s="531"/>
      <c r="AJ6" s="531" t="str">
        <f>IF(AND('Mapa de Riesgos'!$H$18="Muy Alta",'Mapa de Riesgos'!$L$18="Catastrófico"),CONCATENATE("R",'Mapa de Riesgos'!$A$18),"")</f>
        <v/>
      </c>
      <c r="AK6" s="531"/>
      <c r="AL6" s="531" t="str">
        <f>IF(AND('Mapa de Riesgos'!$H$24="Muy Alta",'Mapa de Riesgos'!$L$24="Catastrófico"),CONCATENATE("R",'Mapa de Riesgos'!$A$24),"")</f>
        <v/>
      </c>
      <c r="AM6" s="532"/>
      <c r="AO6" s="468" t="s">
        <v>199</v>
      </c>
      <c r="AP6" s="469"/>
      <c r="AQ6" s="469"/>
      <c r="AR6" s="469"/>
      <c r="AS6" s="469"/>
      <c r="AT6" s="470"/>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25">
      <c r="A7" s="83"/>
      <c r="B7" s="466"/>
      <c r="C7" s="466"/>
      <c r="D7" s="467"/>
      <c r="E7" s="507"/>
      <c r="F7" s="508"/>
      <c r="G7" s="508"/>
      <c r="H7" s="508"/>
      <c r="I7" s="509"/>
      <c r="J7" s="517"/>
      <c r="K7" s="513"/>
      <c r="L7" s="513"/>
      <c r="M7" s="513"/>
      <c r="N7" s="513"/>
      <c r="O7" s="514"/>
      <c r="P7" s="517"/>
      <c r="Q7" s="513"/>
      <c r="R7" s="513"/>
      <c r="S7" s="513"/>
      <c r="T7" s="513"/>
      <c r="U7" s="514"/>
      <c r="V7" s="517"/>
      <c r="W7" s="513"/>
      <c r="X7" s="513"/>
      <c r="Y7" s="513"/>
      <c r="Z7" s="513"/>
      <c r="AA7" s="514"/>
      <c r="AB7" s="517"/>
      <c r="AC7" s="513"/>
      <c r="AD7" s="513"/>
      <c r="AE7" s="513"/>
      <c r="AF7" s="513"/>
      <c r="AG7" s="514"/>
      <c r="AH7" s="524"/>
      <c r="AI7" s="525"/>
      <c r="AJ7" s="525"/>
      <c r="AK7" s="525"/>
      <c r="AL7" s="525"/>
      <c r="AM7" s="526"/>
      <c r="AN7" s="83"/>
      <c r="AO7" s="471"/>
      <c r="AP7" s="472"/>
      <c r="AQ7" s="472"/>
      <c r="AR7" s="472"/>
      <c r="AS7" s="472"/>
      <c r="AT7" s="47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25">
      <c r="A8" s="83"/>
      <c r="B8" s="466"/>
      <c r="C8" s="466"/>
      <c r="D8" s="467"/>
      <c r="E8" s="507"/>
      <c r="F8" s="508"/>
      <c r="G8" s="508"/>
      <c r="H8" s="508"/>
      <c r="I8" s="509"/>
      <c r="J8" s="517" t="str">
        <f>IF(AND('Mapa de Riesgos'!$H$30="Muy Alta",'Mapa de Riesgos'!$L$30="Leve"),CONCATENATE("R",'Mapa de Riesgos'!$A$30),"")</f>
        <v/>
      </c>
      <c r="K8" s="513"/>
      <c r="L8" s="513" t="str">
        <f>IF(AND('Mapa de Riesgos'!$H$36="Muy Alta",'Mapa de Riesgos'!$L$36="Leve"),CONCATENATE("R",'Mapa de Riesgos'!$A$36),"")</f>
        <v/>
      </c>
      <c r="M8" s="513"/>
      <c r="N8" s="513" t="str">
        <f>IF(AND('Mapa de Riesgos'!$H$42="Muy Alta",'Mapa de Riesgos'!$L$42="Leve"),CONCATENATE("R",'Mapa de Riesgos'!$A$42),"")</f>
        <v/>
      </c>
      <c r="O8" s="514"/>
      <c r="P8" s="517" t="str">
        <f>IF(AND('Mapa de Riesgos'!$H$30="Muy Alta",'Mapa de Riesgos'!$L$30="Menor"),CONCATENATE("R",'Mapa de Riesgos'!$A$30),"")</f>
        <v/>
      </c>
      <c r="Q8" s="513"/>
      <c r="R8" s="513" t="str">
        <f>IF(AND('Mapa de Riesgos'!$H$36="Muy Alta",'Mapa de Riesgos'!$L$36="Menor"),CONCATENATE("R",'Mapa de Riesgos'!$A$36),"")</f>
        <v/>
      </c>
      <c r="S8" s="513"/>
      <c r="T8" s="513" t="str">
        <f>IF(AND('Mapa de Riesgos'!$H$42="Muy Alta",'Mapa de Riesgos'!$L$42="Menor"),CONCATENATE("R",'Mapa de Riesgos'!$A$42),"")</f>
        <v/>
      </c>
      <c r="U8" s="514"/>
      <c r="V8" s="517" t="str">
        <f>IF(AND('Mapa de Riesgos'!$H$30="Muy Alta",'Mapa de Riesgos'!$L$30="Moderado"),CONCATENATE("R",'Mapa de Riesgos'!$A$30),"")</f>
        <v/>
      </c>
      <c r="W8" s="513"/>
      <c r="X8" s="513" t="str">
        <f>IF(AND('Mapa de Riesgos'!$H$36="Muy Alta",'Mapa de Riesgos'!$L$36="Moderado"),CONCATENATE("R",'Mapa de Riesgos'!$A$36),"")</f>
        <v/>
      </c>
      <c r="Y8" s="513"/>
      <c r="Z8" s="513" t="str">
        <f>IF(AND('Mapa de Riesgos'!$H$42="Muy Alta",'Mapa de Riesgos'!$L$42="Moderado"),CONCATENATE("R",'Mapa de Riesgos'!$A$42),"")</f>
        <v/>
      </c>
      <c r="AA8" s="514"/>
      <c r="AB8" s="517" t="str">
        <f>IF(AND('Mapa de Riesgos'!$H$30="Muy Alta",'Mapa de Riesgos'!$L$30="Mayor"),CONCATENATE("R",'Mapa de Riesgos'!$A$30),"")</f>
        <v/>
      </c>
      <c r="AC8" s="513"/>
      <c r="AD8" s="513" t="str">
        <f>IF(AND('Mapa de Riesgos'!$H$36="Muy Alta",'Mapa de Riesgos'!$L$36="Mayor"),CONCATENATE("R",'Mapa de Riesgos'!$A$36),"")</f>
        <v/>
      </c>
      <c r="AE8" s="513"/>
      <c r="AF8" s="513" t="str">
        <f>IF(AND('Mapa de Riesgos'!$H$42="Muy Alta",'Mapa de Riesgos'!$L$42="Mayor"),CONCATENATE("R",'Mapa de Riesgos'!$A$42),"")</f>
        <v/>
      </c>
      <c r="AG8" s="514"/>
      <c r="AH8" s="524" t="str">
        <f>IF(AND('Mapa de Riesgos'!$H$30="Muy Alta",'Mapa de Riesgos'!$L$30="Catastrófico"),CONCATENATE("R",'Mapa de Riesgos'!$A$30),"")</f>
        <v/>
      </c>
      <c r="AI8" s="525"/>
      <c r="AJ8" s="525" t="str">
        <f>IF(AND('Mapa de Riesgos'!$H$36="Muy Alta",'Mapa de Riesgos'!$L$36="Catastrófico"),CONCATENATE("R",'Mapa de Riesgos'!$A$36),"")</f>
        <v/>
      </c>
      <c r="AK8" s="525"/>
      <c r="AL8" s="525" t="str">
        <f>IF(AND('Mapa de Riesgos'!$H$42="Muy Alta",'Mapa de Riesgos'!$L$42="Catastrófico"),CONCATENATE("R",'Mapa de Riesgos'!$A$42),"")</f>
        <v/>
      </c>
      <c r="AM8" s="526"/>
      <c r="AN8" s="83"/>
      <c r="AO8" s="471"/>
      <c r="AP8" s="472"/>
      <c r="AQ8" s="472"/>
      <c r="AR8" s="472"/>
      <c r="AS8" s="472"/>
      <c r="AT8" s="47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25">
      <c r="A9" s="83"/>
      <c r="B9" s="466"/>
      <c r="C9" s="466"/>
      <c r="D9" s="467"/>
      <c r="E9" s="507"/>
      <c r="F9" s="508"/>
      <c r="G9" s="508"/>
      <c r="H9" s="508"/>
      <c r="I9" s="509"/>
      <c r="J9" s="517"/>
      <c r="K9" s="513"/>
      <c r="L9" s="513"/>
      <c r="M9" s="513"/>
      <c r="N9" s="513"/>
      <c r="O9" s="514"/>
      <c r="P9" s="517"/>
      <c r="Q9" s="513"/>
      <c r="R9" s="513"/>
      <c r="S9" s="513"/>
      <c r="T9" s="513"/>
      <c r="U9" s="514"/>
      <c r="V9" s="517"/>
      <c r="W9" s="513"/>
      <c r="X9" s="513"/>
      <c r="Y9" s="513"/>
      <c r="Z9" s="513"/>
      <c r="AA9" s="514"/>
      <c r="AB9" s="517"/>
      <c r="AC9" s="513"/>
      <c r="AD9" s="513"/>
      <c r="AE9" s="513"/>
      <c r="AF9" s="513"/>
      <c r="AG9" s="514"/>
      <c r="AH9" s="524"/>
      <c r="AI9" s="525"/>
      <c r="AJ9" s="525"/>
      <c r="AK9" s="525"/>
      <c r="AL9" s="525"/>
      <c r="AM9" s="526"/>
      <c r="AN9" s="83"/>
      <c r="AO9" s="471"/>
      <c r="AP9" s="472"/>
      <c r="AQ9" s="472"/>
      <c r="AR9" s="472"/>
      <c r="AS9" s="472"/>
      <c r="AT9" s="47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25">
      <c r="A10" s="83"/>
      <c r="B10" s="466"/>
      <c r="C10" s="466"/>
      <c r="D10" s="467"/>
      <c r="E10" s="507"/>
      <c r="F10" s="508"/>
      <c r="G10" s="508"/>
      <c r="H10" s="508"/>
      <c r="I10" s="509"/>
      <c r="J10" s="517" t="str">
        <f>IF(AND('Mapa de Riesgos'!$H$48="Muy Alta",'Mapa de Riesgos'!$L$48="Leve"),CONCATENATE("R",'Mapa de Riesgos'!$A$48),"")</f>
        <v/>
      </c>
      <c r="K10" s="513"/>
      <c r="L10" s="513" t="str">
        <f>IF(AND('Mapa de Riesgos'!$H$54="Muy Alta",'Mapa de Riesgos'!$L$54="Leve"),CONCATENATE("R",'Mapa de Riesgos'!$A$54),"")</f>
        <v/>
      </c>
      <c r="M10" s="513"/>
      <c r="N10" s="513" t="str">
        <f>IF(AND('Mapa de Riesgos'!$H$60="Muy Alta",'Mapa de Riesgos'!$L$60="Leve"),CONCATENATE("R",'Mapa de Riesgos'!$A$60),"")</f>
        <v/>
      </c>
      <c r="O10" s="514"/>
      <c r="P10" s="517" t="str">
        <f>IF(AND('Mapa de Riesgos'!$H$48="Muy Alta",'Mapa de Riesgos'!$L$48="Menor"),CONCATENATE("R",'Mapa de Riesgos'!$A$48),"")</f>
        <v/>
      </c>
      <c r="Q10" s="513"/>
      <c r="R10" s="513" t="str">
        <f>IF(AND('Mapa de Riesgos'!$H$54="Muy Alta",'Mapa de Riesgos'!$L$54="Menor"),CONCATENATE("R",'Mapa de Riesgos'!$A$54),"")</f>
        <v/>
      </c>
      <c r="S10" s="513"/>
      <c r="T10" s="513" t="str">
        <f>IF(AND('Mapa de Riesgos'!$H$60="Muy Alta",'Mapa de Riesgos'!$L$60="Menor"),CONCATENATE("R",'Mapa de Riesgos'!$A$60),"")</f>
        <v/>
      </c>
      <c r="U10" s="514"/>
      <c r="V10" s="517" t="str">
        <f>IF(AND('Mapa de Riesgos'!$H$48="Muy Alta",'Mapa de Riesgos'!$L$48="Moderado"),CONCATENATE("R",'Mapa de Riesgos'!$A$48),"")</f>
        <v/>
      </c>
      <c r="W10" s="513"/>
      <c r="X10" s="513" t="str">
        <f>IF(AND('Mapa de Riesgos'!$H$54="Muy Alta",'Mapa de Riesgos'!$L$54="Moderado"),CONCATENATE("R",'Mapa de Riesgos'!$A$54),"")</f>
        <v/>
      </c>
      <c r="Y10" s="513"/>
      <c r="Z10" s="513" t="str">
        <f>IF(AND('Mapa de Riesgos'!$H$60="Muy Alta",'Mapa de Riesgos'!$L$60="Moderado"),CONCATENATE("R",'Mapa de Riesgos'!$A$60),"")</f>
        <v/>
      </c>
      <c r="AA10" s="514"/>
      <c r="AB10" s="517" t="str">
        <f>IF(AND('Mapa de Riesgos'!$H$48="Muy Alta",'Mapa de Riesgos'!$L$48="Mayor"),CONCATENATE("R",'Mapa de Riesgos'!$A$48),"")</f>
        <v/>
      </c>
      <c r="AC10" s="513"/>
      <c r="AD10" s="513" t="str">
        <f>IF(AND('Mapa de Riesgos'!$H$54="Muy Alta",'Mapa de Riesgos'!$L$54="Mayor"),CONCATENATE("R",'Mapa de Riesgos'!$A$54),"")</f>
        <v/>
      </c>
      <c r="AE10" s="513"/>
      <c r="AF10" s="513" t="str">
        <f>IF(AND('Mapa de Riesgos'!$H$60="Muy Alta",'Mapa de Riesgos'!$L$60="Mayor"),CONCATENATE("R",'Mapa de Riesgos'!$A$60),"")</f>
        <v/>
      </c>
      <c r="AG10" s="514"/>
      <c r="AH10" s="524" t="str">
        <f>IF(AND('Mapa de Riesgos'!$H$48="Muy Alta",'Mapa de Riesgos'!$L$48="Catastrófico"),CONCATENATE("R",'Mapa de Riesgos'!$A$48),"")</f>
        <v/>
      </c>
      <c r="AI10" s="525"/>
      <c r="AJ10" s="525" t="str">
        <f>IF(AND('Mapa de Riesgos'!$H$54="Muy Alta",'Mapa de Riesgos'!$L$54="Catastrófico"),CONCATENATE("R",'Mapa de Riesgos'!$A$54),"")</f>
        <v/>
      </c>
      <c r="AK10" s="525"/>
      <c r="AL10" s="525" t="str">
        <f>IF(AND('Mapa de Riesgos'!$H$60="Muy Alta",'Mapa de Riesgos'!$L$60="Catastrófico"),CONCATENATE("R",'Mapa de Riesgos'!$A$60),"")</f>
        <v/>
      </c>
      <c r="AM10" s="526"/>
      <c r="AN10" s="83"/>
      <c r="AO10" s="471"/>
      <c r="AP10" s="472"/>
      <c r="AQ10" s="472"/>
      <c r="AR10" s="472"/>
      <c r="AS10" s="472"/>
      <c r="AT10" s="47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25">
      <c r="A11" s="83"/>
      <c r="B11" s="466"/>
      <c r="C11" s="466"/>
      <c r="D11" s="467"/>
      <c r="E11" s="507"/>
      <c r="F11" s="508"/>
      <c r="G11" s="508"/>
      <c r="H11" s="508"/>
      <c r="I11" s="509"/>
      <c r="J11" s="517"/>
      <c r="K11" s="513"/>
      <c r="L11" s="513"/>
      <c r="M11" s="513"/>
      <c r="N11" s="513"/>
      <c r="O11" s="514"/>
      <c r="P11" s="517"/>
      <c r="Q11" s="513"/>
      <c r="R11" s="513"/>
      <c r="S11" s="513"/>
      <c r="T11" s="513"/>
      <c r="U11" s="514"/>
      <c r="V11" s="517"/>
      <c r="W11" s="513"/>
      <c r="X11" s="513"/>
      <c r="Y11" s="513"/>
      <c r="Z11" s="513"/>
      <c r="AA11" s="514"/>
      <c r="AB11" s="517"/>
      <c r="AC11" s="513"/>
      <c r="AD11" s="513"/>
      <c r="AE11" s="513"/>
      <c r="AF11" s="513"/>
      <c r="AG11" s="514"/>
      <c r="AH11" s="524"/>
      <c r="AI11" s="525"/>
      <c r="AJ11" s="525"/>
      <c r="AK11" s="525"/>
      <c r="AL11" s="525"/>
      <c r="AM11" s="526"/>
      <c r="AN11" s="83"/>
      <c r="AO11" s="471"/>
      <c r="AP11" s="472"/>
      <c r="AQ11" s="472"/>
      <c r="AR11" s="472"/>
      <c r="AS11" s="472"/>
      <c r="AT11" s="47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25">
      <c r="A12" s="83"/>
      <c r="B12" s="466"/>
      <c r="C12" s="466"/>
      <c r="D12" s="467"/>
      <c r="E12" s="507"/>
      <c r="F12" s="508"/>
      <c r="G12" s="508"/>
      <c r="H12" s="508"/>
      <c r="I12" s="509"/>
      <c r="J12" s="517" t="str">
        <f>IF(AND('Mapa de Riesgos'!$H$66="Muy Alta",'Mapa de Riesgos'!$L$66="Leve"),CONCATENATE("R",'Mapa de Riesgos'!$A$66),"")</f>
        <v/>
      </c>
      <c r="K12" s="513"/>
      <c r="L12" s="513" t="str">
        <f>IF(AND('Mapa de Riesgos'!$H$72="Muy Alta",'Mapa de Riesgos'!$L$72="Leve"),CONCATENATE("R",'Mapa de Riesgos'!$A$72),"")</f>
        <v/>
      </c>
      <c r="M12" s="513"/>
      <c r="N12" s="513" t="str">
        <f>IF(AND('Mapa de Riesgos'!$H$78="Muy Alta",'Mapa de Riesgos'!$L$78="Leve"),CONCATENATE("R",'Mapa de Riesgos'!$A$78),"")</f>
        <v/>
      </c>
      <c r="O12" s="514"/>
      <c r="P12" s="517" t="str">
        <f>IF(AND('Mapa de Riesgos'!$H$66="Muy Alta",'Mapa de Riesgos'!$L$66="Menor"),CONCATENATE("R",'Mapa de Riesgos'!$A$66),"")</f>
        <v/>
      </c>
      <c r="Q12" s="513"/>
      <c r="R12" s="513" t="str">
        <f>IF(AND('Mapa de Riesgos'!$H$72="Muy Alta",'Mapa de Riesgos'!$L$72="Menor"),CONCATENATE("R",'Mapa de Riesgos'!$A$72),"")</f>
        <v/>
      </c>
      <c r="S12" s="513"/>
      <c r="T12" s="513" t="str">
        <f>IF(AND('Mapa de Riesgos'!$H$78="Muy Alta",'Mapa de Riesgos'!$L$78="Menor"),CONCATENATE("R",'Mapa de Riesgos'!$A$78),"")</f>
        <v/>
      </c>
      <c r="U12" s="514"/>
      <c r="V12" s="517" t="str">
        <f>IF(AND('Mapa de Riesgos'!$H$66="Muy Alta",'Mapa de Riesgos'!$L$66="Moderado"),CONCATENATE("R",'Mapa de Riesgos'!$A$66),"")</f>
        <v/>
      </c>
      <c r="W12" s="513"/>
      <c r="X12" s="513" t="str">
        <f>IF(AND('Mapa de Riesgos'!$H$72="Muy Alta",'Mapa de Riesgos'!$L$72="Moderado"),CONCATENATE("R",'Mapa de Riesgos'!$A$72),"")</f>
        <v/>
      </c>
      <c r="Y12" s="513"/>
      <c r="Z12" s="513" t="str">
        <f>IF(AND('Mapa de Riesgos'!$H$78="Muy Alta",'Mapa de Riesgos'!$L$78="Moderado"),CONCATENATE("R",'Mapa de Riesgos'!$A$78),"")</f>
        <v/>
      </c>
      <c r="AA12" s="514"/>
      <c r="AB12" s="517" t="str">
        <f>IF(AND('Mapa de Riesgos'!$H$66="Muy Alta",'Mapa de Riesgos'!$L$66="Mayor"),CONCATENATE("R",'Mapa de Riesgos'!$A$66),"")</f>
        <v/>
      </c>
      <c r="AC12" s="513"/>
      <c r="AD12" s="513" t="str">
        <f>IF(AND('Mapa de Riesgos'!$H$72="Muy Alta",'Mapa de Riesgos'!$L$72="Mayor"),CONCATENATE("R",'Mapa de Riesgos'!$A$72),"")</f>
        <v/>
      </c>
      <c r="AE12" s="513"/>
      <c r="AF12" s="513" t="str">
        <f>IF(AND('Mapa de Riesgos'!$H$78="Muy Alta",'Mapa de Riesgos'!$L$78="Mayor"),CONCATENATE("R",'Mapa de Riesgos'!$A$78),"")</f>
        <v/>
      </c>
      <c r="AG12" s="514"/>
      <c r="AH12" s="524" t="str">
        <f>IF(AND('Mapa de Riesgos'!$H$66="Muy Alta",'Mapa de Riesgos'!$L$66="Catastrófico"),CONCATENATE("R",'Mapa de Riesgos'!$A$66),"")</f>
        <v/>
      </c>
      <c r="AI12" s="525"/>
      <c r="AJ12" s="525" t="str">
        <f>IF(AND('Mapa de Riesgos'!$H$72="Muy Alta",'Mapa de Riesgos'!$L$72="Catastrófico"),CONCATENATE("R",'Mapa de Riesgos'!$A$72),"")</f>
        <v/>
      </c>
      <c r="AK12" s="525"/>
      <c r="AL12" s="525" t="str">
        <f>IF(AND('Mapa de Riesgos'!$H$78="Muy Alta",'Mapa de Riesgos'!$L$78="Catastrófico"),CONCATENATE("R",'Mapa de Riesgos'!$A$78),"")</f>
        <v/>
      </c>
      <c r="AM12" s="526"/>
      <c r="AN12" s="83"/>
      <c r="AO12" s="471"/>
      <c r="AP12" s="472"/>
      <c r="AQ12" s="472"/>
      <c r="AR12" s="472"/>
      <c r="AS12" s="472"/>
      <c r="AT12" s="47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3">
      <c r="A13" s="83"/>
      <c r="B13" s="466"/>
      <c r="C13" s="466"/>
      <c r="D13" s="467"/>
      <c r="E13" s="510"/>
      <c r="F13" s="511"/>
      <c r="G13" s="511"/>
      <c r="H13" s="511"/>
      <c r="I13" s="512"/>
      <c r="J13" s="517"/>
      <c r="K13" s="513"/>
      <c r="L13" s="513"/>
      <c r="M13" s="513"/>
      <c r="N13" s="513"/>
      <c r="O13" s="514"/>
      <c r="P13" s="517"/>
      <c r="Q13" s="513"/>
      <c r="R13" s="513"/>
      <c r="S13" s="513"/>
      <c r="T13" s="513"/>
      <c r="U13" s="514"/>
      <c r="V13" s="517"/>
      <c r="W13" s="513"/>
      <c r="X13" s="513"/>
      <c r="Y13" s="513"/>
      <c r="Z13" s="513"/>
      <c r="AA13" s="514"/>
      <c r="AB13" s="517"/>
      <c r="AC13" s="513"/>
      <c r="AD13" s="513"/>
      <c r="AE13" s="513"/>
      <c r="AF13" s="513"/>
      <c r="AG13" s="514"/>
      <c r="AH13" s="527"/>
      <c r="AI13" s="528"/>
      <c r="AJ13" s="528"/>
      <c r="AK13" s="528"/>
      <c r="AL13" s="528"/>
      <c r="AM13" s="529"/>
      <c r="AN13" s="83"/>
      <c r="AO13" s="474"/>
      <c r="AP13" s="475"/>
      <c r="AQ13" s="475"/>
      <c r="AR13" s="475"/>
      <c r="AS13" s="475"/>
      <c r="AT13" s="476"/>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25">
      <c r="A14" s="83"/>
      <c r="B14" s="466"/>
      <c r="C14" s="466"/>
      <c r="D14" s="467"/>
      <c r="E14" s="504" t="s">
        <v>200</v>
      </c>
      <c r="F14" s="505"/>
      <c r="G14" s="505"/>
      <c r="H14" s="505"/>
      <c r="I14" s="505"/>
      <c r="J14" s="539" t="str">
        <f>IF(AND('Mapa de Riesgos'!$H$12="Alta",'Mapa de Riesgos'!$L$12="Leve"),CONCATENATE("R",'Mapa de Riesgos'!$A$12),"")</f>
        <v/>
      </c>
      <c r="K14" s="540"/>
      <c r="L14" s="540" t="str">
        <f>IF(AND('Mapa de Riesgos'!$H$18="Alta",'Mapa de Riesgos'!$L$18="Leve"),CONCATENATE("R",'Mapa de Riesgos'!$A$18),"")</f>
        <v/>
      </c>
      <c r="M14" s="540"/>
      <c r="N14" s="540" t="str">
        <f>IF(AND('Mapa de Riesgos'!$H$24="Alta",'Mapa de Riesgos'!$L$24="Leve"),CONCATENATE("R",'Mapa de Riesgos'!$A$24),"")</f>
        <v/>
      </c>
      <c r="O14" s="541"/>
      <c r="P14" s="539" t="str">
        <f>IF(AND('Mapa de Riesgos'!$H$12="Alta",'Mapa de Riesgos'!$L$12="Menor"),CONCATENATE("R",'Mapa de Riesgos'!$A$12),"")</f>
        <v/>
      </c>
      <c r="Q14" s="540"/>
      <c r="R14" s="540" t="str">
        <f>IF(AND('Mapa de Riesgos'!$H$18="Alta",'Mapa de Riesgos'!$L$18="Menor"),CONCATENATE("R",'Mapa de Riesgos'!$A$18),"")</f>
        <v/>
      </c>
      <c r="S14" s="540"/>
      <c r="T14" s="540" t="str">
        <f>IF(AND('Mapa de Riesgos'!$H$24="Alta",'Mapa de Riesgos'!$L$24="Menor"),CONCATENATE("R",'Mapa de Riesgos'!$A$24),"")</f>
        <v/>
      </c>
      <c r="U14" s="541"/>
      <c r="V14" s="515" t="str">
        <f>IF(AND('Mapa de Riesgos'!$H$12="Alta",'Mapa de Riesgos'!$L$12="Moderado"),CONCATENATE("R",'Mapa de Riesgos'!$A$12),"")</f>
        <v/>
      </c>
      <c r="W14" s="516"/>
      <c r="X14" s="516" t="str">
        <f>IF(AND('Mapa de Riesgos'!$H$18="Alta",'Mapa de Riesgos'!$L$18="Moderado"),CONCATENATE("R",'Mapa de Riesgos'!$A$18),"")</f>
        <v/>
      </c>
      <c r="Y14" s="516"/>
      <c r="Z14" s="516" t="str">
        <f>IF(AND('Mapa de Riesgos'!$H$24="Alta",'Mapa de Riesgos'!$L$24="Moderado"),CONCATENATE("R",'Mapa de Riesgos'!$A$24),"")</f>
        <v/>
      </c>
      <c r="AA14" s="518"/>
      <c r="AB14" s="515" t="str">
        <f>IF(AND('Mapa de Riesgos'!$H$12="Alta",'Mapa de Riesgos'!$L$12="Mayor"),CONCATENATE("R",'Mapa de Riesgos'!$A$12),"")</f>
        <v/>
      </c>
      <c r="AC14" s="516"/>
      <c r="AD14" s="516" t="str">
        <f>IF(AND('Mapa de Riesgos'!$H$18="Alta",'Mapa de Riesgos'!$L$18="Mayor"),CONCATENATE("R",'Mapa de Riesgos'!$A$18),"")</f>
        <v/>
      </c>
      <c r="AE14" s="516"/>
      <c r="AF14" s="516" t="str">
        <f>IF(AND('Mapa de Riesgos'!$H$24="Alta",'Mapa de Riesgos'!$L$24="Mayor"),CONCATENATE("R",'Mapa de Riesgos'!$A$24),"")</f>
        <v/>
      </c>
      <c r="AG14" s="518"/>
      <c r="AH14" s="530" t="str">
        <f>IF(AND('Mapa de Riesgos'!$H$12="Alta",'Mapa de Riesgos'!$L$12="Catastrófico"),CONCATENATE("R",'Mapa de Riesgos'!$A$12),"")</f>
        <v/>
      </c>
      <c r="AI14" s="531"/>
      <c r="AJ14" s="531" t="str">
        <f>IF(AND('Mapa de Riesgos'!$H$18="Alta",'Mapa de Riesgos'!$L$18="Catastrófico"),CONCATENATE("R",'Mapa de Riesgos'!$A$18),"")</f>
        <v/>
      </c>
      <c r="AK14" s="531"/>
      <c r="AL14" s="531" t="str">
        <f>IF(AND('Mapa de Riesgos'!$H$24="Alta",'Mapa de Riesgos'!$L$24="Catastrófico"),CONCATENATE("R",'Mapa de Riesgos'!$A$24),"")</f>
        <v/>
      </c>
      <c r="AM14" s="532"/>
      <c r="AN14" s="83"/>
      <c r="AO14" s="477" t="s">
        <v>201</v>
      </c>
      <c r="AP14" s="478"/>
      <c r="AQ14" s="478"/>
      <c r="AR14" s="478"/>
      <c r="AS14" s="478"/>
      <c r="AT14" s="479"/>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25">
      <c r="A15" s="83"/>
      <c r="B15" s="466"/>
      <c r="C15" s="466"/>
      <c r="D15" s="467"/>
      <c r="E15" s="507"/>
      <c r="F15" s="508"/>
      <c r="G15" s="508"/>
      <c r="H15" s="508"/>
      <c r="I15" s="508"/>
      <c r="J15" s="533"/>
      <c r="K15" s="534"/>
      <c r="L15" s="534"/>
      <c r="M15" s="534"/>
      <c r="N15" s="534"/>
      <c r="O15" s="535"/>
      <c r="P15" s="533"/>
      <c r="Q15" s="534"/>
      <c r="R15" s="534"/>
      <c r="S15" s="534"/>
      <c r="T15" s="534"/>
      <c r="U15" s="535"/>
      <c r="V15" s="517"/>
      <c r="W15" s="513"/>
      <c r="X15" s="513"/>
      <c r="Y15" s="513"/>
      <c r="Z15" s="513"/>
      <c r="AA15" s="514"/>
      <c r="AB15" s="517"/>
      <c r="AC15" s="513"/>
      <c r="AD15" s="513"/>
      <c r="AE15" s="513"/>
      <c r="AF15" s="513"/>
      <c r="AG15" s="514"/>
      <c r="AH15" s="524"/>
      <c r="AI15" s="525"/>
      <c r="AJ15" s="525"/>
      <c r="AK15" s="525"/>
      <c r="AL15" s="525"/>
      <c r="AM15" s="526"/>
      <c r="AN15" s="83"/>
      <c r="AO15" s="480"/>
      <c r="AP15" s="481"/>
      <c r="AQ15" s="481"/>
      <c r="AR15" s="481"/>
      <c r="AS15" s="481"/>
      <c r="AT15" s="482"/>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25">
      <c r="A16" s="83"/>
      <c r="B16" s="466"/>
      <c r="C16" s="466"/>
      <c r="D16" s="467"/>
      <c r="E16" s="507"/>
      <c r="F16" s="508"/>
      <c r="G16" s="508"/>
      <c r="H16" s="508"/>
      <c r="I16" s="508"/>
      <c r="J16" s="533" t="str">
        <f>IF(AND('Mapa de Riesgos'!$H$30="Alta",'Mapa de Riesgos'!$L$30="Leve"),CONCATENATE("R",'Mapa de Riesgos'!$A$30),"")</f>
        <v/>
      </c>
      <c r="K16" s="534"/>
      <c r="L16" s="534" t="str">
        <f>IF(AND('Mapa de Riesgos'!$H$36="Alta",'Mapa de Riesgos'!$L$36="Leve"),CONCATENATE("R",'Mapa de Riesgos'!$A$36),"")</f>
        <v/>
      </c>
      <c r="M16" s="534"/>
      <c r="N16" s="534" t="str">
        <f>IF(AND('Mapa de Riesgos'!$H$42="Alta",'Mapa de Riesgos'!$L$42="Leve"),CONCATENATE("R",'Mapa de Riesgos'!$A$42),"")</f>
        <v/>
      </c>
      <c r="O16" s="535"/>
      <c r="P16" s="533" t="str">
        <f>IF(AND('Mapa de Riesgos'!$H$30="Alta",'Mapa de Riesgos'!$L$30="Menor"),CONCATENATE("R",'Mapa de Riesgos'!$A$30),"")</f>
        <v/>
      </c>
      <c r="Q16" s="534"/>
      <c r="R16" s="534" t="str">
        <f>IF(AND('Mapa de Riesgos'!$H$36="Alta",'Mapa de Riesgos'!$L$36="Menor"),CONCATENATE("R",'Mapa de Riesgos'!$A$36),"")</f>
        <v/>
      </c>
      <c r="S16" s="534"/>
      <c r="T16" s="534" t="str">
        <f>IF(AND('Mapa de Riesgos'!$H$42="Alta",'Mapa de Riesgos'!$L$42="Menor"),CONCATENATE("R",'Mapa de Riesgos'!$A$42),"")</f>
        <v/>
      </c>
      <c r="U16" s="535"/>
      <c r="V16" s="517" t="str">
        <f>IF(AND('Mapa de Riesgos'!$H$30="Alta",'Mapa de Riesgos'!$L$30="Moderado"),CONCATENATE("R",'Mapa de Riesgos'!$A$30),"")</f>
        <v/>
      </c>
      <c r="W16" s="513"/>
      <c r="X16" s="513" t="str">
        <f>IF(AND('Mapa de Riesgos'!$H$36="Alta",'Mapa de Riesgos'!$L$36="Moderado"),CONCATENATE("R",'Mapa de Riesgos'!$A$36),"")</f>
        <v/>
      </c>
      <c r="Y16" s="513"/>
      <c r="Z16" s="513" t="str">
        <f>IF(AND('Mapa de Riesgos'!$H$42="Alta",'Mapa de Riesgos'!$L$42="Moderado"),CONCATENATE("R",'Mapa de Riesgos'!$A$42),"")</f>
        <v/>
      </c>
      <c r="AA16" s="514"/>
      <c r="AB16" s="517" t="str">
        <f>IF(AND('Mapa de Riesgos'!$H$30="Alta",'Mapa de Riesgos'!$L$30="Mayor"),CONCATENATE("R",'Mapa de Riesgos'!$A$30),"")</f>
        <v/>
      </c>
      <c r="AC16" s="513"/>
      <c r="AD16" s="513" t="str">
        <f>IF(AND('Mapa de Riesgos'!$H$36="Alta",'Mapa de Riesgos'!$L$36="Mayor"),CONCATENATE("R",'Mapa de Riesgos'!$A$36),"")</f>
        <v/>
      </c>
      <c r="AE16" s="513"/>
      <c r="AF16" s="513" t="str">
        <f>IF(AND('Mapa de Riesgos'!$H$42="Alta",'Mapa de Riesgos'!$L$42="Mayor"),CONCATENATE("R",'Mapa de Riesgos'!$A$42),"")</f>
        <v/>
      </c>
      <c r="AG16" s="514"/>
      <c r="AH16" s="524" t="str">
        <f>IF(AND('Mapa de Riesgos'!$H$30="Alta",'Mapa de Riesgos'!$L$30="Catastrófico"),CONCATENATE("R",'Mapa de Riesgos'!$A$30),"")</f>
        <v/>
      </c>
      <c r="AI16" s="525"/>
      <c r="AJ16" s="525" t="str">
        <f>IF(AND('Mapa de Riesgos'!$H$36="Alta",'Mapa de Riesgos'!$L$36="Catastrófico"),CONCATENATE("R",'Mapa de Riesgos'!$A$36),"")</f>
        <v/>
      </c>
      <c r="AK16" s="525"/>
      <c r="AL16" s="525" t="str">
        <f>IF(AND('Mapa de Riesgos'!$H$42="Alta",'Mapa de Riesgos'!$L$42="Catastrófico"),CONCATENATE("R",'Mapa de Riesgos'!$A$42),"")</f>
        <v/>
      </c>
      <c r="AM16" s="526"/>
      <c r="AN16" s="83"/>
      <c r="AO16" s="480"/>
      <c r="AP16" s="481"/>
      <c r="AQ16" s="481"/>
      <c r="AR16" s="481"/>
      <c r="AS16" s="481"/>
      <c r="AT16" s="482"/>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25">
      <c r="A17" s="83"/>
      <c r="B17" s="466"/>
      <c r="C17" s="466"/>
      <c r="D17" s="467"/>
      <c r="E17" s="507"/>
      <c r="F17" s="508"/>
      <c r="G17" s="508"/>
      <c r="H17" s="508"/>
      <c r="I17" s="508"/>
      <c r="J17" s="533"/>
      <c r="K17" s="534"/>
      <c r="L17" s="534"/>
      <c r="M17" s="534"/>
      <c r="N17" s="534"/>
      <c r="O17" s="535"/>
      <c r="P17" s="533"/>
      <c r="Q17" s="534"/>
      <c r="R17" s="534"/>
      <c r="S17" s="534"/>
      <c r="T17" s="534"/>
      <c r="U17" s="535"/>
      <c r="V17" s="517"/>
      <c r="W17" s="513"/>
      <c r="X17" s="513"/>
      <c r="Y17" s="513"/>
      <c r="Z17" s="513"/>
      <c r="AA17" s="514"/>
      <c r="AB17" s="517"/>
      <c r="AC17" s="513"/>
      <c r="AD17" s="513"/>
      <c r="AE17" s="513"/>
      <c r="AF17" s="513"/>
      <c r="AG17" s="514"/>
      <c r="AH17" s="524"/>
      <c r="AI17" s="525"/>
      <c r="AJ17" s="525"/>
      <c r="AK17" s="525"/>
      <c r="AL17" s="525"/>
      <c r="AM17" s="526"/>
      <c r="AN17" s="83"/>
      <c r="AO17" s="480"/>
      <c r="AP17" s="481"/>
      <c r="AQ17" s="481"/>
      <c r="AR17" s="481"/>
      <c r="AS17" s="481"/>
      <c r="AT17" s="482"/>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25">
      <c r="A18" s="83"/>
      <c r="B18" s="466"/>
      <c r="C18" s="466"/>
      <c r="D18" s="467"/>
      <c r="E18" s="507"/>
      <c r="F18" s="508"/>
      <c r="G18" s="508"/>
      <c r="H18" s="508"/>
      <c r="I18" s="508"/>
      <c r="J18" s="533" t="str">
        <f>IF(AND('Mapa de Riesgos'!$H$48="Alta",'Mapa de Riesgos'!$L$48="Leve"),CONCATENATE("R",'Mapa de Riesgos'!$A$48),"")</f>
        <v/>
      </c>
      <c r="K18" s="534"/>
      <c r="L18" s="534" t="str">
        <f>IF(AND('Mapa de Riesgos'!$H$54="Alta",'Mapa de Riesgos'!$L$54="Leve"),CONCATENATE("R",'Mapa de Riesgos'!$A$54),"")</f>
        <v/>
      </c>
      <c r="M18" s="534"/>
      <c r="N18" s="534" t="str">
        <f>IF(AND('Mapa de Riesgos'!$H$60="Alta",'Mapa de Riesgos'!$L$60="Leve"),CONCATENATE("R",'Mapa de Riesgos'!$A$60),"")</f>
        <v/>
      </c>
      <c r="O18" s="535"/>
      <c r="P18" s="533" t="str">
        <f>IF(AND('Mapa de Riesgos'!$H$48="Alta",'Mapa de Riesgos'!$L$48="Menor"),CONCATENATE("R",'Mapa de Riesgos'!$A$48),"")</f>
        <v/>
      </c>
      <c r="Q18" s="534"/>
      <c r="R18" s="534" t="str">
        <f>IF(AND('Mapa de Riesgos'!$H$54="Alta",'Mapa de Riesgos'!$L$54="Menor"),CONCATENATE("R",'Mapa de Riesgos'!$A$54),"")</f>
        <v/>
      </c>
      <c r="S18" s="534"/>
      <c r="T18" s="534" t="str">
        <f>IF(AND('Mapa de Riesgos'!$H$60="Alta",'Mapa de Riesgos'!$L$60="Menor"),CONCATENATE("R",'Mapa de Riesgos'!$A$60),"")</f>
        <v/>
      </c>
      <c r="U18" s="535"/>
      <c r="V18" s="517" t="str">
        <f>IF(AND('Mapa de Riesgos'!$H$48="Alta",'Mapa de Riesgos'!$L$48="Moderado"),CONCATENATE("R",'Mapa de Riesgos'!$A$48),"")</f>
        <v/>
      </c>
      <c r="W18" s="513"/>
      <c r="X18" s="513" t="str">
        <f>IF(AND('Mapa de Riesgos'!$H$54="Alta",'Mapa de Riesgos'!$L$54="Moderado"),CONCATENATE("R",'Mapa de Riesgos'!$A$54),"")</f>
        <v/>
      </c>
      <c r="Y18" s="513"/>
      <c r="Z18" s="513" t="str">
        <f>IF(AND('Mapa de Riesgos'!$H$60="Alta",'Mapa de Riesgos'!$L$60="Moderado"),CONCATENATE("R",'Mapa de Riesgos'!$A$60),"")</f>
        <v/>
      </c>
      <c r="AA18" s="514"/>
      <c r="AB18" s="517" t="str">
        <f>IF(AND('Mapa de Riesgos'!$H$48="Alta",'Mapa de Riesgos'!$L$48="Mayor"),CONCATENATE("R",'Mapa de Riesgos'!$A$48),"")</f>
        <v/>
      </c>
      <c r="AC18" s="513"/>
      <c r="AD18" s="513" t="str">
        <f>IF(AND('Mapa de Riesgos'!$H$54="Alta",'Mapa de Riesgos'!$L$54="Mayor"),CONCATENATE("R",'Mapa de Riesgos'!$A$54),"")</f>
        <v/>
      </c>
      <c r="AE18" s="513"/>
      <c r="AF18" s="513" t="str">
        <f>IF(AND('Mapa de Riesgos'!$H$60="Alta",'Mapa de Riesgos'!$L$60="Mayor"),CONCATENATE("R",'Mapa de Riesgos'!$A$60),"")</f>
        <v/>
      </c>
      <c r="AG18" s="514"/>
      <c r="AH18" s="524" t="str">
        <f>IF(AND('Mapa de Riesgos'!$H$48="Alta",'Mapa de Riesgos'!$L$48="Catastrófico"),CONCATENATE("R",'Mapa de Riesgos'!$A$48),"")</f>
        <v/>
      </c>
      <c r="AI18" s="525"/>
      <c r="AJ18" s="525" t="str">
        <f>IF(AND('Mapa de Riesgos'!$H$54="Alta",'Mapa de Riesgos'!$L$54="Catastrófico"),CONCATENATE("R",'Mapa de Riesgos'!$A$54),"")</f>
        <v/>
      </c>
      <c r="AK18" s="525"/>
      <c r="AL18" s="525" t="str">
        <f>IF(AND('Mapa de Riesgos'!$H$60="Alta",'Mapa de Riesgos'!$L$60="Catastrófico"),CONCATENATE("R",'Mapa de Riesgos'!$A$60),"")</f>
        <v/>
      </c>
      <c r="AM18" s="526"/>
      <c r="AN18" s="83"/>
      <c r="AO18" s="480"/>
      <c r="AP18" s="481"/>
      <c r="AQ18" s="481"/>
      <c r="AR18" s="481"/>
      <c r="AS18" s="481"/>
      <c r="AT18" s="482"/>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25">
      <c r="A19" s="83"/>
      <c r="B19" s="466"/>
      <c r="C19" s="466"/>
      <c r="D19" s="467"/>
      <c r="E19" s="507"/>
      <c r="F19" s="508"/>
      <c r="G19" s="508"/>
      <c r="H19" s="508"/>
      <c r="I19" s="508"/>
      <c r="J19" s="533"/>
      <c r="K19" s="534"/>
      <c r="L19" s="534"/>
      <c r="M19" s="534"/>
      <c r="N19" s="534"/>
      <c r="O19" s="535"/>
      <c r="P19" s="533"/>
      <c r="Q19" s="534"/>
      <c r="R19" s="534"/>
      <c r="S19" s="534"/>
      <c r="T19" s="534"/>
      <c r="U19" s="535"/>
      <c r="V19" s="517"/>
      <c r="W19" s="513"/>
      <c r="X19" s="513"/>
      <c r="Y19" s="513"/>
      <c r="Z19" s="513"/>
      <c r="AA19" s="514"/>
      <c r="AB19" s="517"/>
      <c r="AC19" s="513"/>
      <c r="AD19" s="513"/>
      <c r="AE19" s="513"/>
      <c r="AF19" s="513"/>
      <c r="AG19" s="514"/>
      <c r="AH19" s="524"/>
      <c r="AI19" s="525"/>
      <c r="AJ19" s="525"/>
      <c r="AK19" s="525"/>
      <c r="AL19" s="525"/>
      <c r="AM19" s="526"/>
      <c r="AN19" s="83"/>
      <c r="AO19" s="480"/>
      <c r="AP19" s="481"/>
      <c r="AQ19" s="481"/>
      <c r="AR19" s="481"/>
      <c r="AS19" s="481"/>
      <c r="AT19" s="482"/>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25">
      <c r="A20" s="83"/>
      <c r="B20" s="466"/>
      <c r="C20" s="466"/>
      <c r="D20" s="467"/>
      <c r="E20" s="507"/>
      <c r="F20" s="508"/>
      <c r="G20" s="508"/>
      <c r="H20" s="508"/>
      <c r="I20" s="508"/>
      <c r="J20" s="533" t="str">
        <f>IF(AND('Mapa de Riesgos'!$H$66="Alta",'Mapa de Riesgos'!$L$66="Leve"),CONCATENATE("R",'Mapa de Riesgos'!$A$66),"")</f>
        <v/>
      </c>
      <c r="K20" s="534"/>
      <c r="L20" s="534" t="str">
        <f>IF(AND('Mapa de Riesgos'!$H$72="Alta",'Mapa de Riesgos'!$L$72="Leve"),CONCATENATE("R",'Mapa de Riesgos'!$A$72),"")</f>
        <v/>
      </c>
      <c r="M20" s="534"/>
      <c r="N20" s="534" t="str">
        <f>IF(AND('Mapa de Riesgos'!$H$78="Alta",'Mapa de Riesgos'!$L$78="Leve"),CONCATENATE("R",'Mapa de Riesgos'!$A$78),"")</f>
        <v/>
      </c>
      <c r="O20" s="535"/>
      <c r="P20" s="533" t="str">
        <f>IF(AND('Mapa de Riesgos'!$H$66="Alta",'Mapa de Riesgos'!$L$66="Menor"),CONCATENATE("R",'Mapa de Riesgos'!$A$66),"")</f>
        <v/>
      </c>
      <c r="Q20" s="534"/>
      <c r="R20" s="534" t="str">
        <f>IF(AND('Mapa de Riesgos'!$H$72="Alta",'Mapa de Riesgos'!$L$72="Menor"),CONCATENATE("R",'Mapa de Riesgos'!$A$72),"")</f>
        <v/>
      </c>
      <c r="S20" s="534"/>
      <c r="T20" s="534" t="str">
        <f>IF(AND('Mapa de Riesgos'!$H$78="Alta",'Mapa de Riesgos'!$L$78="Menor"),CONCATENATE("R",'Mapa de Riesgos'!$A$78),"")</f>
        <v/>
      </c>
      <c r="U20" s="535"/>
      <c r="V20" s="517" t="str">
        <f>IF(AND('Mapa de Riesgos'!$H$66="Alta",'Mapa de Riesgos'!$L$66="Moderado"),CONCATENATE("R",'Mapa de Riesgos'!$A$66),"")</f>
        <v/>
      </c>
      <c r="W20" s="513"/>
      <c r="X20" s="513" t="str">
        <f>IF(AND('Mapa de Riesgos'!$H$72="Alta",'Mapa de Riesgos'!$L$72="Moderado"),CONCATENATE("R",'Mapa de Riesgos'!$A$72),"")</f>
        <v/>
      </c>
      <c r="Y20" s="513"/>
      <c r="Z20" s="513" t="str">
        <f>IF(AND('Mapa de Riesgos'!$H$78="Alta",'Mapa de Riesgos'!$L$78="Moderado"),CONCATENATE("R",'Mapa de Riesgos'!$A$78),"")</f>
        <v/>
      </c>
      <c r="AA20" s="514"/>
      <c r="AB20" s="517" t="str">
        <f>IF(AND('Mapa de Riesgos'!$H$66="Alta",'Mapa de Riesgos'!$L$66="Mayor"),CONCATENATE("R",'Mapa de Riesgos'!$A$66),"")</f>
        <v/>
      </c>
      <c r="AC20" s="513"/>
      <c r="AD20" s="513" t="str">
        <f>IF(AND('Mapa de Riesgos'!$H$72="Alta",'Mapa de Riesgos'!$L$72="Mayor"),CONCATENATE("R",'Mapa de Riesgos'!$A$72),"")</f>
        <v/>
      </c>
      <c r="AE20" s="513"/>
      <c r="AF20" s="513" t="str">
        <f>IF(AND('Mapa de Riesgos'!$H$78="Alta",'Mapa de Riesgos'!$L$78="Mayor"),CONCATENATE("R",'Mapa de Riesgos'!$A$78),"")</f>
        <v/>
      </c>
      <c r="AG20" s="514"/>
      <c r="AH20" s="524" t="str">
        <f>IF(AND('Mapa de Riesgos'!$H$66="Alta",'Mapa de Riesgos'!$L$66="Catastrófico"),CONCATENATE("R",'Mapa de Riesgos'!$A$66),"")</f>
        <v/>
      </c>
      <c r="AI20" s="525"/>
      <c r="AJ20" s="525" t="str">
        <f>IF(AND('Mapa de Riesgos'!$H$72="Alta",'Mapa de Riesgos'!$L$72="Catastrófico"),CONCATENATE("R",'Mapa de Riesgos'!$A$72),"")</f>
        <v/>
      </c>
      <c r="AK20" s="525"/>
      <c r="AL20" s="525" t="str">
        <f>IF(AND('Mapa de Riesgos'!$H$78="Alta",'Mapa de Riesgos'!$L$78="Catastrófico"),CONCATENATE("R",'Mapa de Riesgos'!$A$78),"")</f>
        <v/>
      </c>
      <c r="AM20" s="526"/>
      <c r="AN20" s="83"/>
      <c r="AO20" s="480"/>
      <c r="AP20" s="481"/>
      <c r="AQ20" s="481"/>
      <c r="AR20" s="481"/>
      <c r="AS20" s="481"/>
      <c r="AT20" s="482"/>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3">
      <c r="A21" s="83"/>
      <c r="B21" s="466"/>
      <c r="C21" s="466"/>
      <c r="D21" s="467"/>
      <c r="E21" s="510"/>
      <c r="F21" s="511"/>
      <c r="G21" s="511"/>
      <c r="H21" s="511"/>
      <c r="I21" s="511"/>
      <c r="J21" s="536"/>
      <c r="K21" s="537"/>
      <c r="L21" s="537"/>
      <c r="M21" s="537"/>
      <c r="N21" s="537"/>
      <c r="O21" s="538"/>
      <c r="P21" s="536"/>
      <c r="Q21" s="537"/>
      <c r="R21" s="537"/>
      <c r="S21" s="537"/>
      <c r="T21" s="537"/>
      <c r="U21" s="538"/>
      <c r="V21" s="521"/>
      <c r="W21" s="522"/>
      <c r="X21" s="522"/>
      <c r="Y21" s="522"/>
      <c r="Z21" s="522"/>
      <c r="AA21" s="523"/>
      <c r="AB21" s="521"/>
      <c r="AC21" s="522"/>
      <c r="AD21" s="522"/>
      <c r="AE21" s="522"/>
      <c r="AF21" s="522"/>
      <c r="AG21" s="523"/>
      <c r="AH21" s="527"/>
      <c r="AI21" s="528"/>
      <c r="AJ21" s="528"/>
      <c r="AK21" s="528"/>
      <c r="AL21" s="528"/>
      <c r="AM21" s="529"/>
      <c r="AN21" s="83"/>
      <c r="AO21" s="483"/>
      <c r="AP21" s="484"/>
      <c r="AQ21" s="484"/>
      <c r="AR21" s="484"/>
      <c r="AS21" s="484"/>
      <c r="AT21" s="485"/>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25">
      <c r="A22" s="83"/>
      <c r="B22" s="466"/>
      <c r="C22" s="466"/>
      <c r="D22" s="467"/>
      <c r="E22" s="504" t="s">
        <v>202</v>
      </c>
      <c r="F22" s="505"/>
      <c r="G22" s="505"/>
      <c r="H22" s="505"/>
      <c r="I22" s="506"/>
      <c r="J22" s="539" t="str">
        <f>IF(AND('Mapa de Riesgos'!$H$12="Media",'Mapa de Riesgos'!$L$12="Leve"),CONCATENATE("R",'Mapa de Riesgos'!$A$12),"")</f>
        <v/>
      </c>
      <c r="K22" s="540"/>
      <c r="L22" s="540" t="str">
        <f>IF(AND('Mapa de Riesgos'!$H$18="Media",'Mapa de Riesgos'!$L$18="Leve"),CONCATENATE("R",'Mapa de Riesgos'!$A$18),"")</f>
        <v/>
      </c>
      <c r="M22" s="540"/>
      <c r="N22" s="540" t="str">
        <f>IF(AND('Mapa de Riesgos'!$H$24="Media",'Mapa de Riesgos'!$L$24="Leve"),CONCATENATE("R",'Mapa de Riesgos'!$A$24),"")</f>
        <v/>
      </c>
      <c r="O22" s="541"/>
      <c r="P22" s="539" t="str">
        <f>IF(AND('Mapa de Riesgos'!$H$12="Media",'Mapa de Riesgos'!$L$12="Menor"),CONCATENATE("R",'Mapa de Riesgos'!$A$12),"")</f>
        <v/>
      </c>
      <c r="Q22" s="540"/>
      <c r="R22" s="540" t="str">
        <f>IF(AND('Mapa de Riesgos'!$H$18="Media",'Mapa de Riesgos'!$L$18="Menor"),CONCATENATE("R",'Mapa de Riesgos'!$A$18),"")</f>
        <v/>
      </c>
      <c r="S22" s="540"/>
      <c r="T22" s="540" t="str">
        <f>IF(AND('Mapa de Riesgos'!$H$24="Media",'Mapa de Riesgos'!$L$24="Menor"),CONCATENATE("R",'Mapa de Riesgos'!$A$24),"")</f>
        <v/>
      </c>
      <c r="U22" s="541"/>
      <c r="V22" s="539" t="str">
        <f>IF(AND('Mapa de Riesgos'!$H$12="Media",'Mapa de Riesgos'!$L$12="Moderado"),CONCATENATE("R",'Mapa de Riesgos'!$A$12),"")</f>
        <v/>
      </c>
      <c r="W22" s="540"/>
      <c r="X22" s="540" t="str">
        <f>IF(AND('Mapa de Riesgos'!$H$18="Media",'Mapa de Riesgos'!$L$18="Moderado"),CONCATENATE("R",'Mapa de Riesgos'!$A$18),"")</f>
        <v/>
      </c>
      <c r="Y22" s="540"/>
      <c r="Z22" s="540" t="str">
        <f>IF(AND('Mapa de Riesgos'!$H$24="Media",'Mapa de Riesgos'!$L$24="Moderado"),CONCATENATE("R",'Mapa de Riesgos'!$A$24),"")</f>
        <v/>
      </c>
      <c r="AA22" s="541"/>
      <c r="AB22" s="515" t="str">
        <f>IF(AND('Mapa de Riesgos'!$H$12="Media",'Mapa de Riesgos'!$L$12="Mayor"),CONCATENATE("R",'Mapa de Riesgos'!$A$12),"")</f>
        <v>R1</v>
      </c>
      <c r="AC22" s="516"/>
      <c r="AD22" s="516" t="str">
        <f>IF(AND('Mapa de Riesgos'!$H$18="Media",'Mapa de Riesgos'!$L$18="Mayor"),CONCATENATE("R",'Mapa de Riesgos'!$A$18),"")</f>
        <v/>
      </c>
      <c r="AE22" s="516"/>
      <c r="AF22" s="516" t="str">
        <f>IF(AND('Mapa de Riesgos'!$H$24="Media",'Mapa de Riesgos'!$L$24="Mayor"),CONCATENATE("R",'Mapa de Riesgos'!$A$24),"")</f>
        <v/>
      </c>
      <c r="AG22" s="518"/>
      <c r="AH22" s="530" t="str">
        <f>IF(AND('Mapa de Riesgos'!$H$12="Media",'Mapa de Riesgos'!$L$12="Catastrófico"),CONCATENATE("R",'Mapa de Riesgos'!$A$12),"")</f>
        <v/>
      </c>
      <c r="AI22" s="531"/>
      <c r="AJ22" s="531" t="str">
        <f>IF(AND('Mapa de Riesgos'!$H$18="Media",'Mapa de Riesgos'!$L$18="Catastrófico"),CONCATENATE("R",'Mapa de Riesgos'!$A$18),"")</f>
        <v/>
      </c>
      <c r="AK22" s="531"/>
      <c r="AL22" s="531" t="str">
        <f>IF(AND('Mapa de Riesgos'!$H$24="Media",'Mapa de Riesgos'!$L$24="Catastrófico"),CONCATENATE("R",'Mapa de Riesgos'!$A$24),"")</f>
        <v>R3</v>
      </c>
      <c r="AM22" s="532"/>
      <c r="AN22" s="83"/>
      <c r="AO22" s="486" t="s">
        <v>203</v>
      </c>
      <c r="AP22" s="487"/>
      <c r="AQ22" s="487"/>
      <c r="AR22" s="487"/>
      <c r="AS22" s="487"/>
      <c r="AT22" s="488"/>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25">
      <c r="A23" s="83"/>
      <c r="B23" s="466"/>
      <c r="C23" s="466"/>
      <c r="D23" s="467"/>
      <c r="E23" s="507"/>
      <c r="F23" s="508"/>
      <c r="G23" s="508"/>
      <c r="H23" s="508"/>
      <c r="I23" s="509"/>
      <c r="J23" s="533"/>
      <c r="K23" s="534"/>
      <c r="L23" s="534"/>
      <c r="M23" s="534"/>
      <c r="N23" s="534"/>
      <c r="O23" s="535"/>
      <c r="P23" s="533"/>
      <c r="Q23" s="534"/>
      <c r="R23" s="534"/>
      <c r="S23" s="534"/>
      <c r="T23" s="534"/>
      <c r="U23" s="535"/>
      <c r="V23" s="533"/>
      <c r="W23" s="534"/>
      <c r="X23" s="534"/>
      <c r="Y23" s="534"/>
      <c r="Z23" s="534"/>
      <c r="AA23" s="535"/>
      <c r="AB23" s="517"/>
      <c r="AC23" s="513"/>
      <c r="AD23" s="513"/>
      <c r="AE23" s="513"/>
      <c r="AF23" s="513"/>
      <c r="AG23" s="514"/>
      <c r="AH23" s="524"/>
      <c r="AI23" s="525"/>
      <c r="AJ23" s="525"/>
      <c r="AK23" s="525"/>
      <c r="AL23" s="525"/>
      <c r="AM23" s="526"/>
      <c r="AN23" s="83"/>
      <c r="AO23" s="489"/>
      <c r="AP23" s="490"/>
      <c r="AQ23" s="490"/>
      <c r="AR23" s="490"/>
      <c r="AS23" s="490"/>
      <c r="AT23" s="491"/>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25">
      <c r="A24" s="83"/>
      <c r="B24" s="466"/>
      <c r="C24" s="466"/>
      <c r="D24" s="467"/>
      <c r="E24" s="507"/>
      <c r="F24" s="508"/>
      <c r="G24" s="508"/>
      <c r="H24" s="508"/>
      <c r="I24" s="509"/>
      <c r="J24" s="533" t="str">
        <f>IF(AND('Mapa de Riesgos'!$H$30="Media",'Mapa de Riesgos'!$L$30="Leve"),CONCATENATE("R",'Mapa de Riesgos'!$A$30),"")</f>
        <v/>
      </c>
      <c r="K24" s="534"/>
      <c r="L24" s="534" t="str">
        <f>IF(AND('Mapa de Riesgos'!$H$36="Media",'Mapa de Riesgos'!$L$36="Leve"),CONCATENATE("R",'Mapa de Riesgos'!$A$36),"")</f>
        <v/>
      </c>
      <c r="M24" s="534"/>
      <c r="N24" s="534" t="str">
        <f>IF(AND('Mapa de Riesgos'!$H$42="Media",'Mapa de Riesgos'!$L$42="Leve"),CONCATENATE("R",'Mapa de Riesgos'!$A$42),"")</f>
        <v/>
      </c>
      <c r="O24" s="535"/>
      <c r="P24" s="533" t="str">
        <f>IF(AND('Mapa de Riesgos'!$H$30="Media",'Mapa de Riesgos'!$L$30="Menor"),CONCATENATE("R",'Mapa de Riesgos'!$A$30),"")</f>
        <v/>
      </c>
      <c r="Q24" s="534"/>
      <c r="R24" s="534" t="str">
        <f>IF(AND('Mapa de Riesgos'!$H$36="Media",'Mapa de Riesgos'!$L$36="Menor"),CONCATENATE("R",'Mapa de Riesgos'!$A$36),"")</f>
        <v/>
      </c>
      <c r="S24" s="534"/>
      <c r="T24" s="534" t="str">
        <f>IF(AND('Mapa de Riesgos'!$H$42="Media",'Mapa de Riesgos'!$L$42="Menor"),CONCATENATE("R",'Mapa de Riesgos'!$A$42),"")</f>
        <v/>
      </c>
      <c r="U24" s="535"/>
      <c r="V24" s="533" t="str">
        <f>IF(AND('Mapa de Riesgos'!$H$30="Media",'Mapa de Riesgos'!$L$30="Moderado"),CONCATENATE("R",'Mapa de Riesgos'!$A$30),"")</f>
        <v/>
      </c>
      <c r="W24" s="534"/>
      <c r="X24" s="534" t="str">
        <f>IF(AND('Mapa de Riesgos'!$H$36="Media",'Mapa de Riesgos'!$L$36="Moderado"),CONCATENATE("R",'Mapa de Riesgos'!$A$36),"")</f>
        <v/>
      </c>
      <c r="Y24" s="534"/>
      <c r="Z24" s="534" t="str">
        <f>IF(AND('Mapa de Riesgos'!$H$42="Media",'Mapa de Riesgos'!$L$42="Moderado"),CONCATENATE("R",'Mapa de Riesgos'!$A$42),"")</f>
        <v/>
      </c>
      <c r="AA24" s="535"/>
      <c r="AB24" s="517" t="str">
        <f>IF(AND('Mapa de Riesgos'!$H$30="Media",'Mapa de Riesgos'!$L$30="Mayor"),CONCATENATE("R",'Mapa de Riesgos'!$A$30),"")</f>
        <v/>
      </c>
      <c r="AC24" s="513"/>
      <c r="AD24" s="513" t="str">
        <f>IF(AND('Mapa de Riesgos'!$H$36="Media",'Mapa de Riesgos'!$L$36="Mayor"),CONCATENATE("R",'Mapa de Riesgos'!$A$36),"")</f>
        <v/>
      </c>
      <c r="AE24" s="513"/>
      <c r="AF24" s="513" t="str">
        <f>IF(AND('Mapa de Riesgos'!$H$42="Media",'Mapa de Riesgos'!$L$42="Mayor"),CONCATENATE("R",'Mapa de Riesgos'!$A$42),"")</f>
        <v>R5</v>
      </c>
      <c r="AG24" s="514"/>
      <c r="AH24" s="524" t="str">
        <f>IF(AND('Mapa de Riesgos'!$H$30="Media",'Mapa de Riesgos'!$L$30="Catastrófico"),CONCATENATE("R",'Mapa de Riesgos'!$A$30),"")</f>
        <v/>
      </c>
      <c r="AI24" s="525"/>
      <c r="AJ24" s="525" t="str">
        <f>IF(AND('Mapa de Riesgos'!$H$36="Media",'Mapa de Riesgos'!$L$36="Catastrófico"),CONCATENATE("R",'Mapa de Riesgos'!$A$36),"")</f>
        <v>R4</v>
      </c>
      <c r="AK24" s="525"/>
      <c r="AL24" s="525" t="str">
        <f>IF(AND('Mapa de Riesgos'!$H$42="Media",'Mapa de Riesgos'!$L$42="Catastrófico"),CONCATENATE("R",'Mapa de Riesgos'!$A$42),"")</f>
        <v/>
      </c>
      <c r="AM24" s="526"/>
      <c r="AN24" s="83"/>
      <c r="AO24" s="489"/>
      <c r="AP24" s="490"/>
      <c r="AQ24" s="490"/>
      <c r="AR24" s="490"/>
      <c r="AS24" s="490"/>
      <c r="AT24" s="491"/>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25">
      <c r="A25" s="83"/>
      <c r="B25" s="466"/>
      <c r="C25" s="466"/>
      <c r="D25" s="467"/>
      <c r="E25" s="507"/>
      <c r="F25" s="508"/>
      <c r="G25" s="508"/>
      <c r="H25" s="508"/>
      <c r="I25" s="509"/>
      <c r="J25" s="533"/>
      <c r="K25" s="534"/>
      <c r="L25" s="534"/>
      <c r="M25" s="534"/>
      <c r="N25" s="534"/>
      <c r="O25" s="535"/>
      <c r="P25" s="533"/>
      <c r="Q25" s="534"/>
      <c r="R25" s="534"/>
      <c r="S25" s="534"/>
      <c r="T25" s="534"/>
      <c r="U25" s="535"/>
      <c r="V25" s="533"/>
      <c r="W25" s="534"/>
      <c r="X25" s="534"/>
      <c r="Y25" s="534"/>
      <c r="Z25" s="534"/>
      <c r="AA25" s="535"/>
      <c r="AB25" s="517"/>
      <c r="AC25" s="513"/>
      <c r="AD25" s="513"/>
      <c r="AE25" s="513"/>
      <c r="AF25" s="513"/>
      <c r="AG25" s="514"/>
      <c r="AH25" s="524"/>
      <c r="AI25" s="525"/>
      <c r="AJ25" s="525"/>
      <c r="AK25" s="525"/>
      <c r="AL25" s="525"/>
      <c r="AM25" s="526"/>
      <c r="AN25" s="83"/>
      <c r="AO25" s="489"/>
      <c r="AP25" s="490"/>
      <c r="AQ25" s="490"/>
      <c r="AR25" s="490"/>
      <c r="AS25" s="490"/>
      <c r="AT25" s="491"/>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25">
      <c r="A26" s="83"/>
      <c r="B26" s="466"/>
      <c r="C26" s="466"/>
      <c r="D26" s="467"/>
      <c r="E26" s="507"/>
      <c r="F26" s="508"/>
      <c r="G26" s="508"/>
      <c r="H26" s="508"/>
      <c r="I26" s="509"/>
      <c r="J26" s="533" t="str">
        <f>IF(AND('Mapa de Riesgos'!$H$48="Media",'Mapa de Riesgos'!$L$48="Leve"),CONCATENATE("R",'Mapa de Riesgos'!$A$48),"")</f>
        <v/>
      </c>
      <c r="K26" s="534"/>
      <c r="L26" s="534" t="str">
        <f>IF(AND('Mapa de Riesgos'!$H$54="Media",'Mapa de Riesgos'!$L$54="Leve"),CONCATENATE("R",'Mapa de Riesgos'!$A$54),"")</f>
        <v/>
      </c>
      <c r="M26" s="534"/>
      <c r="N26" s="534" t="str">
        <f>IF(AND('Mapa de Riesgos'!$H$60="Media",'Mapa de Riesgos'!$L$60="Leve"),CONCATENATE("R",'Mapa de Riesgos'!$A$60),"")</f>
        <v/>
      </c>
      <c r="O26" s="535"/>
      <c r="P26" s="533" t="str">
        <f>IF(AND('Mapa de Riesgos'!$H$48="Media",'Mapa de Riesgos'!$L$48="Menor"),CONCATENATE("R",'Mapa de Riesgos'!$A$48),"")</f>
        <v/>
      </c>
      <c r="Q26" s="534"/>
      <c r="R26" s="534" t="str">
        <f>IF(AND('Mapa de Riesgos'!$H$54="Media",'Mapa de Riesgos'!$L$54="Menor"),CONCATENATE("R",'Mapa de Riesgos'!$A$54),"")</f>
        <v/>
      </c>
      <c r="S26" s="534"/>
      <c r="T26" s="534" t="str">
        <f>IF(AND('Mapa de Riesgos'!$H$60="Media",'Mapa de Riesgos'!$L$60="Menor"),CONCATENATE("R",'Mapa de Riesgos'!$A$60),"")</f>
        <v/>
      </c>
      <c r="U26" s="535"/>
      <c r="V26" s="533" t="str">
        <f>IF(AND('Mapa de Riesgos'!$H$48="Media",'Mapa de Riesgos'!$L$48="Moderado"),CONCATENATE("R",'Mapa de Riesgos'!$A$48),"")</f>
        <v/>
      </c>
      <c r="W26" s="534"/>
      <c r="X26" s="534" t="str">
        <f>IF(AND('Mapa de Riesgos'!$H$54="Media",'Mapa de Riesgos'!$L$54="Moderado"),CONCATENATE("R",'Mapa de Riesgos'!$A$54),"")</f>
        <v/>
      </c>
      <c r="Y26" s="534"/>
      <c r="Z26" s="534" t="str">
        <f>IF(AND('Mapa de Riesgos'!$H$60="Media",'Mapa de Riesgos'!$L$60="Moderado"),CONCATENATE("R",'Mapa de Riesgos'!$A$60),"")</f>
        <v/>
      </c>
      <c r="AA26" s="535"/>
      <c r="AB26" s="517" t="str">
        <f>IF(AND('Mapa de Riesgos'!$H$48="Media",'Mapa de Riesgos'!$L$48="Mayor"),CONCATENATE("R",'Mapa de Riesgos'!$A$48),"")</f>
        <v/>
      </c>
      <c r="AC26" s="513"/>
      <c r="AD26" s="513" t="str">
        <f>IF(AND('Mapa de Riesgos'!$H$54="Media",'Mapa de Riesgos'!$L$54="Mayor"),CONCATENATE("R",'Mapa de Riesgos'!$A$54),"")</f>
        <v/>
      </c>
      <c r="AE26" s="513"/>
      <c r="AF26" s="513" t="str">
        <f>IF(AND('Mapa de Riesgos'!$H$60="Media",'Mapa de Riesgos'!$L$60="Mayor"),CONCATENATE("R",'Mapa de Riesgos'!$A$60),"")</f>
        <v/>
      </c>
      <c r="AG26" s="514"/>
      <c r="AH26" s="524" t="str">
        <f>IF(AND('Mapa de Riesgos'!$H$48="Media",'Mapa de Riesgos'!$L$48="Catastrófico"),CONCATENATE("R",'Mapa de Riesgos'!$A$48),"")</f>
        <v/>
      </c>
      <c r="AI26" s="525"/>
      <c r="AJ26" s="525" t="str">
        <f>IF(AND('Mapa de Riesgos'!$H$54="Media",'Mapa de Riesgos'!$L$54="Catastrófico"),CONCATENATE("R",'Mapa de Riesgos'!$A$54),"")</f>
        <v/>
      </c>
      <c r="AK26" s="525"/>
      <c r="AL26" s="525" t="str">
        <f>IF(AND('Mapa de Riesgos'!$H$60="Media",'Mapa de Riesgos'!$L$60="Catastrófico"),CONCATENATE("R",'Mapa de Riesgos'!$A$60),"")</f>
        <v/>
      </c>
      <c r="AM26" s="526"/>
      <c r="AN26" s="83"/>
      <c r="AO26" s="489"/>
      <c r="AP26" s="490"/>
      <c r="AQ26" s="490"/>
      <c r="AR26" s="490"/>
      <c r="AS26" s="490"/>
      <c r="AT26" s="491"/>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25">
      <c r="A27" s="83"/>
      <c r="B27" s="466"/>
      <c r="C27" s="466"/>
      <c r="D27" s="467"/>
      <c r="E27" s="507"/>
      <c r="F27" s="508"/>
      <c r="G27" s="508"/>
      <c r="H27" s="508"/>
      <c r="I27" s="509"/>
      <c r="J27" s="533"/>
      <c r="K27" s="534"/>
      <c r="L27" s="534"/>
      <c r="M27" s="534"/>
      <c r="N27" s="534"/>
      <c r="O27" s="535"/>
      <c r="P27" s="533"/>
      <c r="Q27" s="534"/>
      <c r="R27" s="534"/>
      <c r="S27" s="534"/>
      <c r="T27" s="534"/>
      <c r="U27" s="535"/>
      <c r="V27" s="533"/>
      <c r="W27" s="534"/>
      <c r="X27" s="534"/>
      <c r="Y27" s="534"/>
      <c r="Z27" s="534"/>
      <c r="AA27" s="535"/>
      <c r="AB27" s="517"/>
      <c r="AC27" s="513"/>
      <c r="AD27" s="513"/>
      <c r="AE27" s="513"/>
      <c r="AF27" s="513"/>
      <c r="AG27" s="514"/>
      <c r="AH27" s="524"/>
      <c r="AI27" s="525"/>
      <c r="AJ27" s="525"/>
      <c r="AK27" s="525"/>
      <c r="AL27" s="525"/>
      <c r="AM27" s="526"/>
      <c r="AN27" s="83"/>
      <c r="AO27" s="489"/>
      <c r="AP27" s="490"/>
      <c r="AQ27" s="490"/>
      <c r="AR27" s="490"/>
      <c r="AS27" s="490"/>
      <c r="AT27" s="491"/>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25">
      <c r="A28" s="83"/>
      <c r="B28" s="466"/>
      <c r="C28" s="466"/>
      <c r="D28" s="467"/>
      <c r="E28" s="507"/>
      <c r="F28" s="508"/>
      <c r="G28" s="508"/>
      <c r="H28" s="508"/>
      <c r="I28" s="509"/>
      <c r="J28" s="533" t="str">
        <f>IF(AND('Mapa de Riesgos'!$H$66="Media",'Mapa de Riesgos'!$L$66="Leve"),CONCATENATE("R",'Mapa de Riesgos'!$A$66),"")</f>
        <v/>
      </c>
      <c r="K28" s="534"/>
      <c r="L28" s="534" t="str">
        <f>IF(AND('Mapa de Riesgos'!$H$72="Media",'Mapa de Riesgos'!$L$72="Leve"),CONCATENATE("R",'Mapa de Riesgos'!$A$72),"")</f>
        <v/>
      </c>
      <c r="M28" s="534"/>
      <c r="N28" s="534" t="str">
        <f>IF(AND('Mapa de Riesgos'!$H$78="Media",'Mapa de Riesgos'!$L$78="Leve"),CONCATENATE("R",'Mapa de Riesgos'!$A$78),"")</f>
        <v/>
      </c>
      <c r="O28" s="535"/>
      <c r="P28" s="533" t="str">
        <f>IF(AND('Mapa de Riesgos'!$H$66="Media",'Mapa de Riesgos'!$L$66="Menor"),CONCATENATE("R",'Mapa de Riesgos'!$A$66),"")</f>
        <v/>
      </c>
      <c r="Q28" s="534"/>
      <c r="R28" s="534" t="str">
        <f>IF(AND('Mapa de Riesgos'!$H$72="Media",'Mapa de Riesgos'!$L$72="Menor"),CONCATENATE("R",'Mapa de Riesgos'!$A$72),"")</f>
        <v/>
      </c>
      <c r="S28" s="534"/>
      <c r="T28" s="534" t="str">
        <f>IF(AND('Mapa de Riesgos'!$H$78="Media",'Mapa de Riesgos'!$L$78="Menor"),CONCATENATE("R",'Mapa de Riesgos'!$A$78),"")</f>
        <v/>
      </c>
      <c r="U28" s="535"/>
      <c r="V28" s="533" t="str">
        <f>IF(AND('Mapa de Riesgos'!$H$66="Media",'Mapa de Riesgos'!$L$66="Moderado"),CONCATENATE("R",'Mapa de Riesgos'!$A$66),"")</f>
        <v/>
      </c>
      <c r="W28" s="534"/>
      <c r="X28" s="534" t="str">
        <f>IF(AND('Mapa de Riesgos'!$H$72="Media",'Mapa de Riesgos'!$L$72="Moderado"),CONCATENATE("R",'Mapa de Riesgos'!$A$72),"")</f>
        <v/>
      </c>
      <c r="Y28" s="534"/>
      <c r="Z28" s="534" t="str">
        <f>IF(AND('Mapa de Riesgos'!$H$78="Media",'Mapa de Riesgos'!$L$78="Moderado"),CONCATENATE("R",'Mapa de Riesgos'!$A$78),"")</f>
        <v/>
      </c>
      <c r="AA28" s="535"/>
      <c r="AB28" s="517" t="str">
        <f>IF(AND('Mapa de Riesgos'!$H$66="Media",'Mapa de Riesgos'!$L$66="Mayor"),CONCATENATE("R",'Mapa de Riesgos'!$A$66),"")</f>
        <v/>
      </c>
      <c r="AC28" s="513"/>
      <c r="AD28" s="513" t="str">
        <f>IF(AND('Mapa de Riesgos'!$H$72="Media",'Mapa de Riesgos'!$L$72="Mayor"),CONCATENATE("R",'Mapa de Riesgos'!$A$72),"")</f>
        <v/>
      </c>
      <c r="AE28" s="513"/>
      <c r="AF28" s="513" t="str">
        <f>IF(AND('Mapa de Riesgos'!$H$78="Media",'Mapa de Riesgos'!$L$78="Mayor"),CONCATENATE("R",'Mapa de Riesgos'!$A$78),"")</f>
        <v/>
      </c>
      <c r="AG28" s="514"/>
      <c r="AH28" s="524" t="str">
        <f>IF(AND('Mapa de Riesgos'!$H$66="Media",'Mapa de Riesgos'!$L$66="Catastrófico"),CONCATENATE("R",'Mapa de Riesgos'!$A$66),"")</f>
        <v/>
      </c>
      <c r="AI28" s="525"/>
      <c r="AJ28" s="525" t="str">
        <f>IF(AND('Mapa de Riesgos'!$H$72="Media",'Mapa de Riesgos'!$L$72="Catastrófico"),CONCATENATE("R",'Mapa de Riesgos'!$A$72),"")</f>
        <v/>
      </c>
      <c r="AK28" s="525"/>
      <c r="AL28" s="525" t="str">
        <f>IF(AND('Mapa de Riesgos'!$H$78="Media",'Mapa de Riesgos'!$L$78="Catastrófico"),CONCATENATE("R",'Mapa de Riesgos'!$A$78),"")</f>
        <v/>
      </c>
      <c r="AM28" s="526"/>
      <c r="AN28" s="83"/>
      <c r="AO28" s="489"/>
      <c r="AP28" s="490"/>
      <c r="AQ28" s="490"/>
      <c r="AR28" s="490"/>
      <c r="AS28" s="490"/>
      <c r="AT28" s="491"/>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75" thickBot="1" x14ac:dyDescent="0.3">
      <c r="A29" s="83"/>
      <c r="B29" s="466"/>
      <c r="C29" s="466"/>
      <c r="D29" s="467"/>
      <c r="E29" s="510"/>
      <c r="F29" s="511"/>
      <c r="G29" s="511"/>
      <c r="H29" s="511"/>
      <c r="I29" s="512"/>
      <c r="J29" s="533"/>
      <c r="K29" s="534"/>
      <c r="L29" s="534"/>
      <c r="M29" s="534"/>
      <c r="N29" s="534"/>
      <c r="O29" s="535"/>
      <c r="P29" s="536"/>
      <c r="Q29" s="537"/>
      <c r="R29" s="537"/>
      <c r="S29" s="537"/>
      <c r="T29" s="537"/>
      <c r="U29" s="538"/>
      <c r="V29" s="536"/>
      <c r="W29" s="537"/>
      <c r="X29" s="537"/>
      <c r="Y29" s="537"/>
      <c r="Z29" s="537"/>
      <c r="AA29" s="538"/>
      <c r="AB29" s="521"/>
      <c r="AC29" s="522"/>
      <c r="AD29" s="522"/>
      <c r="AE29" s="522"/>
      <c r="AF29" s="522"/>
      <c r="AG29" s="523"/>
      <c r="AH29" s="527"/>
      <c r="AI29" s="528"/>
      <c r="AJ29" s="528"/>
      <c r="AK29" s="528"/>
      <c r="AL29" s="528"/>
      <c r="AM29" s="529"/>
      <c r="AN29" s="83"/>
      <c r="AO29" s="492"/>
      <c r="AP29" s="493"/>
      <c r="AQ29" s="493"/>
      <c r="AR29" s="493"/>
      <c r="AS29" s="493"/>
      <c r="AT29" s="494"/>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25">
      <c r="A30" s="83"/>
      <c r="B30" s="466"/>
      <c r="C30" s="466"/>
      <c r="D30" s="467"/>
      <c r="E30" s="504" t="s">
        <v>204</v>
      </c>
      <c r="F30" s="505"/>
      <c r="G30" s="505"/>
      <c r="H30" s="505"/>
      <c r="I30" s="505"/>
      <c r="J30" s="548" t="str">
        <f>IF(AND('Mapa de Riesgos'!$H$12="Baja",'Mapa de Riesgos'!$L$12="Leve"),CONCATENATE("R",'Mapa de Riesgos'!$A$12),"")</f>
        <v/>
      </c>
      <c r="K30" s="549"/>
      <c r="L30" s="549" t="str">
        <f>IF(AND('Mapa de Riesgos'!$H$18="Baja",'Mapa de Riesgos'!$L$18="Leve"),CONCATENATE("R",'Mapa de Riesgos'!$A$18),"")</f>
        <v/>
      </c>
      <c r="M30" s="549"/>
      <c r="N30" s="549" t="str">
        <f>IF(AND('Mapa de Riesgos'!$H$24="Baja",'Mapa de Riesgos'!$L$24="Leve"),CONCATENATE("R",'Mapa de Riesgos'!$A$24),"")</f>
        <v/>
      </c>
      <c r="O30" s="550"/>
      <c r="P30" s="540" t="str">
        <f>IF(AND('Mapa de Riesgos'!$H$12="Baja",'Mapa de Riesgos'!$L$12="Menor"),CONCATENATE("R",'Mapa de Riesgos'!$A$12),"")</f>
        <v/>
      </c>
      <c r="Q30" s="540"/>
      <c r="R30" s="540" t="str">
        <f>IF(AND('Mapa de Riesgos'!$H$18="Baja",'Mapa de Riesgos'!$L$18="Menor"),CONCATENATE("R",'Mapa de Riesgos'!$A$18),"")</f>
        <v/>
      </c>
      <c r="S30" s="540"/>
      <c r="T30" s="540" t="str">
        <f>IF(AND('Mapa de Riesgos'!$H$24="Baja",'Mapa de Riesgos'!$L$24="Menor"),CONCATENATE("R",'Mapa de Riesgos'!$A$24),"")</f>
        <v/>
      </c>
      <c r="U30" s="541"/>
      <c r="V30" s="539" t="str">
        <f>IF(AND('Mapa de Riesgos'!$H$12="Baja",'Mapa de Riesgos'!$L$12="Moderado"),CONCATENATE("R",'Mapa de Riesgos'!$A$12),"")</f>
        <v/>
      </c>
      <c r="W30" s="540"/>
      <c r="X30" s="540" t="str">
        <f>IF(AND('Mapa de Riesgos'!$H$18="Baja",'Mapa de Riesgos'!$L$18="Moderado"),CONCATENATE("R",'Mapa de Riesgos'!$A$18),"")</f>
        <v/>
      </c>
      <c r="Y30" s="540"/>
      <c r="Z30" s="540" t="str">
        <f>IF(AND('Mapa de Riesgos'!$H$24="Baja",'Mapa de Riesgos'!$L$24="Moderado"),CONCATENATE("R",'Mapa de Riesgos'!$A$24),"")</f>
        <v/>
      </c>
      <c r="AA30" s="541"/>
      <c r="AB30" s="515" t="str">
        <f>IF(AND('Mapa de Riesgos'!$H$12="Baja",'Mapa de Riesgos'!$L$12="Mayor"),CONCATENATE("R",'Mapa de Riesgos'!$A$12),"")</f>
        <v/>
      </c>
      <c r="AC30" s="516"/>
      <c r="AD30" s="516" t="str">
        <f>IF(AND('Mapa de Riesgos'!$H$18="Baja",'Mapa de Riesgos'!$L$18="Mayor"),CONCATENATE("R",'Mapa de Riesgos'!$A$18),"")</f>
        <v/>
      </c>
      <c r="AE30" s="516"/>
      <c r="AF30" s="516" t="str">
        <f>IF(AND('Mapa de Riesgos'!$H$24="Baja",'Mapa de Riesgos'!$L$24="Mayor"),CONCATENATE("R",'Mapa de Riesgos'!$A$24),"")</f>
        <v/>
      </c>
      <c r="AG30" s="518"/>
      <c r="AH30" s="530" t="str">
        <f>IF(AND('Mapa de Riesgos'!$H$12="Baja",'Mapa de Riesgos'!$L$12="Catastrófico"),CONCATENATE("R",'Mapa de Riesgos'!$A$12),"")</f>
        <v/>
      </c>
      <c r="AI30" s="531"/>
      <c r="AJ30" s="531" t="str">
        <f>IF(AND('Mapa de Riesgos'!$H$18="Baja",'Mapa de Riesgos'!$L$18="Catastrófico"),CONCATENATE("R",'Mapa de Riesgos'!$A$18),"")</f>
        <v>R2</v>
      </c>
      <c r="AK30" s="531"/>
      <c r="AL30" s="531" t="str">
        <f>IF(AND('Mapa de Riesgos'!$H$24="Baja",'Mapa de Riesgos'!$L$24="Catastrófico"),CONCATENATE("R",'Mapa de Riesgos'!$A$24),"")</f>
        <v/>
      </c>
      <c r="AM30" s="532"/>
      <c r="AN30" s="83"/>
      <c r="AO30" s="495" t="s">
        <v>205</v>
      </c>
      <c r="AP30" s="496"/>
      <c r="AQ30" s="496"/>
      <c r="AR30" s="496"/>
      <c r="AS30" s="496"/>
      <c r="AT30" s="497"/>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25">
      <c r="A31" s="83"/>
      <c r="B31" s="466"/>
      <c r="C31" s="466"/>
      <c r="D31" s="467"/>
      <c r="E31" s="507"/>
      <c r="F31" s="508"/>
      <c r="G31" s="508"/>
      <c r="H31" s="508"/>
      <c r="I31" s="508"/>
      <c r="J31" s="544"/>
      <c r="K31" s="542"/>
      <c r="L31" s="542"/>
      <c r="M31" s="542"/>
      <c r="N31" s="542"/>
      <c r="O31" s="543"/>
      <c r="P31" s="534"/>
      <c r="Q31" s="534"/>
      <c r="R31" s="534"/>
      <c r="S31" s="534"/>
      <c r="T31" s="534"/>
      <c r="U31" s="535"/>
      <c r="V31" s="533"/>
      <c r="W31" s="534"/>
      <c r="X31" s="534"/>
      <c r="Y31" s="534"/>
      <c r="Z31" s="534"/>
      <c r="AA31" s="535"/>
      <c r="AB31" s="517"/>
      <c r="AC31" s="513"/>
      <c r="AD31" s="513"/>
      <c r="AE31" s="513"/>
      <c r="AF31" s="513"/>
      <c r="AG31" s="514"/>
      <c r="AH31" s="524"/>
      <c r="AI31" s="525"/>
      <c r="AJ31" s="525"/>
      <c r="AK31" s="525"/>
      <c r="AL31" s="525"/>
      <c r="AM31" s="526"/>
      <c r="AN31" s="83"/>
      <c r="AO31" s="498"/>
      <c r="AP31" s="499"/>
      <c r="AQ31" s="499"/>
      <c r="AR31" s="499"/>
      <c r="AS31" s="499"/>
      <c r="AT31" s="500"/>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25">
      <c r="A32" s="83"/>
      <c r="B32" s="466"/>
      <c r="C32" s="466"/>
      <c r="D32" s="467"/>
      <c r="E32" s="507"/>
      <c r="F32" s="508"/>
      <c r="G32" s="508"/>
      <c r="H32" s="508"/>
      <c r="I32" s="508"/>
      <c r="J32" s="544" t="str">
        <f>IF(AND('Mapa de Riesgos'!$H$30="Baja",'Mapa de Riesgos'!$L$30="Leve"),CONCATENATE("R",'Mapa de Riesgos'!$A$30),"")</f>
        <v/>
      </c>
      <c r="K32" s="542"/>
      <c r="L32" s="542" t="str">
        <f>IF(AND('Mapa de Riesgos'!$H$36="Baja",'Mapa de Riesgos'!$L$36="Leve"),CONCATENATE("R",'Mapa de Riesgos'!$A$36),"")</f>
        <v/>
      </c>
      <c r="M32" s="542"/>
      <c r="N32" s="542" t="str">
        <f>IF(AND('Mapa de Riesgos'!$H$42="Baja",'Mapa de Riesgos'!$L$42="Leve"),CONCATENATE("R",'Mapa de Riesgos'!$A$42),"")</f>
        <v/>
      </c>
      <c r="O32" s="543"/>
      <c r="P32" s="534" t="str">
        <f>IF(AND('Mapa de Riesgos'!$H$30="Baja",'Mapa de Riesgos'!$L$30="Menor"),CONCATENATE("R",'Mapa de Riesgos'!$A$30),"")</f>
        <v/>
      </c>
      <c r="Q32" s="534"/>
      <c r="R32" s="534" t="str">
        <f>IF(AND('Mapa de Riesgos'!$H$36="Baja",'Mapa de Riesgos'!$L$36="Menor"),CONCATENATE("R",'Mapa de Riesgos'!$A$36),"")</f>
        <v/>
      </c>
      <c r="S32" s="534"/>
      <c r="T32" s="534" t="str">
        <f>IF(AND('Mapa de Riesgos'!$H$42="Baja",'Mapa de Riesgos'!$L$42="Menor"),CONCATENATE("R",'Mapa de Riesgos'!$A$42),"")</f>
        <v/>
      </c>
      <c r="U32" s="535"/>
      <c r="V32" s="533" t="str">
        <f>IF(AND('Mapa de Riesgos'!$H$30="Baja",'Mapa de Riesgos'!$L$30="Moderado"),CONCATENATE("R",'Mapa de Riesgos'!$A$30),"")</f>
        <v/>
      </c>
      <c r="W32" s="534"/>
      <c r="X32" s="534" t="str">
        <f>IF(AND('Mapa de Riesgos'!$H$36="Baja",'Mapa de Riesgos'!$L$36="Moderado"),CONCATENATE("R",'Mapa de Riesgos'!$A$36),"")</f>
        <v/>
      </c>
      <c r="Y32" s="534"/>
      <c r="Z32" s="534" t="str">
        <f>IF(AND('Mapa de Riesgos'!$H$42="Baja",'Mapa de Riesgos'!$L$42="Moderado"),CONCATENATE("R",'Mapa de Riesgos'!$A$42),"")</f>
        <v/>
      </c>
      <c r="AA32" s="535"/>
      <c r="AB32" s="517" t="str">
        <f>IF(AND('Mapa de Riesgos'!$H$30="Baja",'Mapa de Riesgos'!$L$30="Mayor"),CONCATENATE("R",'Mapa de Riesgos'!$A$30),"")</f>
        <v/>
      </c>
      <c r="AC32" s="513"/>
      <c r="AD32" s="513" t="str">
        <f>IF(AND('Mapa de Riesgos'!$H$36="Baja",'Mapa de Riesgos'!$L$36="Mayor"),CONCATENATE("R",'Mapa de Riesgos'!$A$36),"")</f>
        <v/>
      </c>
      <c r="AE32" s="513"/>
      <c r="AF32" s="513" t="str">
        <f>IF(AND('Mapa de Riesgos'!$H$42="Baja",'Mapa de Riesgos'!$L$42="Mayor"),CONCATENATE("R",'Mapa de Riesgos'!$A$42),"")</f>
        <v/>
      </c>
      <c r="AG32" s="514"/>
      <c r="AH32" s="524" t="str">
        <f>IF(AND('Mapa de Riesgos'!$H$30="Baja",'Mapa de Riesgos'!$L$30="Catastrófico"),CONCATENATE("R",'Mapa de Riesgos'!$A$30),"")</f>
        <v/>
      </c>
      <c r="AI32" s="525"/>
      <c r="AJ32" s="525" t="str">
        <f>IF(AND('Mapa de Riesgos'!$H$36="Baja",'Mapa de Riesgos'!$L$36="Catastrófico"),CONCATENATE("R",'Mapa de Riesgos'!$A$36),"")</f>
        <v/>
      </c>
      <c r="AK32" s="525"/>
      <c r="AL32" s="525" t="str">
        <f>IF(AND('Mapa de Riesgos'!$H$42="Baja",'Mapa de Riesgos'!$L$42="Catastrófico"),CONCATENATE("R",'Mapa de Riesgos'!$A$42),"")</f>
        <v/>
      </c>
      <c r="AM32" s="526"/>
      <c r="AN32" s="83"/>
      <c r="AO32" s="498"/>
      <c r="AP32" s="499"/>
      <c r="AQ32" s="499"/>
      <c r="AR32" s="499"/>
      <c r="AS32" s="499"/>
      <c r="AT32" s="500"/>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25">
      <c r="A33" s="83"/>
      <c r="B33" s="466"/>
      <c r="C33" s="466"/>
      <c r="D33" s="467"/>
      <c r="E33" s="507"/>
      <c r="F33" s="508"/>
      <c r="G33" s="508"/>
      <c r="H33" s="508"/>
      <c r="I33" s="508"/>
      <c r="J33" s="544"/>
      <c r="K33" s="542"/>
      <c r="L33" s="542"/>
      <c r="M33" s="542"/>
      <c r="N33" s="542"/>
      <c r="O33" s="543"/>
      <c r="P33" s="534"/>
      <c r="Q33" s="534"/>
      <c r="R33" s="534"/>
      <c r="S33" s="534"/>
      <c r="T33" s="534"/>
      <c r="U33" s="535"/>
      <c r="V33" s="533"/>
      <c r="W33" s="534"/>
      <c r="X33" s="534"/>
      <c r="Y33" s="534"/>
      <c r="Z33" s="534"/>
      <c r="AA33" s="535"/>
      <c r="AB33" s="517"/>
      <c r="AC33" s="513"/>
      <c r="AD33" s="513"/>
      <c r="AE33" s="513"/>
      <c r="AF33" s="513"/>
      <c r="AG33" s="514"/>
      <c r="AH33" s="524"/>
      <c r="AI33" s="525"/>
      <c r="AJ33" s="525"/>
      <c r="AK33" s="525"/>
      <c r="AL33" s="525"/>
      <c r="AM33" s="526"/>
      <c r="AN33" s="83"/>
      <c r="AO33" s="498"/>
      <c r="AP33" s="499"/>
      <c r="AQ33" s="499"/>
      <c r="AR33" s="499"/>
      <c r="AS33" s="499"/>
      <c r="AT33" s="500"/>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25">
      <c r="A34" s="83"/>
      <c r="B34" s="466"/>
      <c r="C34" s="466"/>
      <c r="D34" s="467"/>
      <c r="E34" s="507"/>
      <c r="F34" s="508"/>
      <c r="G34" s="508"/>
      <c r="H34" s="508"/>
      <c r="I34" s="508"/>
      <c r="J34" s="544" t="str">
        <f>IF(AND('Mapa de Riesgos'!$H$48="Baja",'Mapa de Riesgos'!$L$48="Leve"),CONCATENATE("R",'Mapa de Riesgos'!$A$48),"")</f>
        <v/>
      </c>
      <c r="K34" s="542"/>
      <c r="L34" s="542" t="str">
        <f>IF(AND('Mapa de Riesgos'!$H$54="Baja",'Mapa de Riesgos'!$L$54="Leve"),CONCATENATE("R",'Mapa de Riesgos'!$A$54),"")</f>
        <v/>
      </c>
      <c r="M34" s="542"/>
      <c r="N34" s="542" t="str">
        <f>IF(AND('Mapa de Riesgos'!$H$60="Baja",'Mapa de Riesgos'!$L$60="Leve"),CONCATENATE("R",'Mapa de Riesgos'!$A$60),"")</f>
        <v/>
      </c>
      <c r="O34" s="543"/>
      <c r="P34" s="534" t="str">
        <f>IF(AND('Mapa de Riesgos'!$H$48="Baja",'Mapa de Riesgos'!$L$48="Menor"),CONCATENATE("R",'Mapa de Riesgos'!$A$48),"")</f>
        <v/>
      </c>
      <c r="Q34" s="534"/>
      <c r="R34" s="534" t="str">
        <f>IF(AND('Mapa de Riesgos'!$H$54="Baja",'Mapa de Riesgos'!$L$54="Menor"),CONCATENATE("R",'Mapa de Riesgos'!$A$54),"")</f>
        <v/>
      </c>
      <c r="S34" s="534"/>
      <c r="T34" s="534" t="str">
        <f>IF(AND('Mapa de Riesgos'!$H$60="Baja",'Mapa de Riesgos'!$L$60="Menor"),CONCATENATE("R",'Mapa de Riesgos'!$A$60),"")</f>
        <v/>
      </c>
      <c r="U34" s="535"/>
      <c r="V34" s="533" t="str">
        <f>IF(AND('Mapa de Riesgos'!$H$48="Baja",'Mapa de Riesgos'!$L$48="Moderado"),CONCATENATE("R",'Mapa de Riesgos'!$A$48),"")</f>
        <v/>
      </c>
      <c r="W34" s="534"/>
      <c r="X34" s="534" t="str">
        <f>IF(AND('Mapa de Riesgos'!$H$54="Baja",'Mapa de Riesgos'!$L$54="Moderado"),CONCATENATE("R",'Mapa de Riesgos'!$A$54),"")</f>
        <v/>
      </c>
      <c r="Y34" s="534"/>
      <c r="Z34" s="534" t="str">
        <f>IF(AND('Mapa de Riesgos'!$H$60="Baja",'Mapa de Riesgos'!$L$60="Moderado"),CONCATENATE("R",'Mapa de Riesgos'!$A$60),"")</f>
        <v/>
      </c>
      <c r="AA34" s="535"/>
      <c r="AB34" s="517" t="str">
        <f>IF(AND('Mapa de Riesgos'!$H$48="Baja",'Mapa de Riesgos'!$L$48="Mayor"),CONCATENATE("R",'Mapa de Riesgos'!$A$48),"")</f>
        <v/>
      </c>
      <c r="AC34" s="513"/>
      <c r="AD34" s="513" t="str">
        <f>IF(AND('Mapa de Riesgos'!$H$54="Baja",'Mapa de Riesgos'!$L$54="Mayor"),CONCATENATE("R",'Mapa de Riesgos'!$A$54),"")</f>
        <v/>
      </c>
      <c r="AE34" s="513"/>
      <c r="AF34" s="513" t="str">
        <f>IF(AND('Mapa de Riesgos'!$H$60="Baja",'Mapa de Riesgos'!$L$60="Mayor"),CONCATENATE("R",'Mapa de Riesgos'!$A$60),"")</f>
        <v/>
      </c>
      <c r="AG34" s="514"/>
      <c r="AH34" s="524" t="str">
        <f>IF(AND('Mapa de Riesgos'!$H$48="Baja",'Mapa de Riesgos'!$L$48="Catastrófico"),CONCATENATE("R",'Mapa de Riesgos'!$A$48),"")</f>
        <v/>
      </c>
      <c r="AI34" s="525"/>
      <c r="AJ34" s="525" t="str">
        <f>IF(AND('Mapa de Riesgos'!$H$54="Baja",'Mapa de Riesgos'!$L$54="Catastrófico"),CONCATENATE("R",'Mapa de Riesgos'!$A$54),"")</f>
        <v/>
      </c>
      <c r="AK34" s="525"/>
      <c r="AL34" s="525" t="str">
        <f>IF(AND('Mapa de Riesgos'!$H$60="Baja",'Mapa de Riesgos'!$L$60="Catastrófico"),CONCATENATE("R",'Mapa de Riesgos'!$A$60),"")</f>
        <v/>
      </c>
      <c r="AM34" s="526"/>
      <c r="AN34" s="83"/>
      <c r="AO34" s="498"/>
      <c r="AP34" s="499"/>
      <c r="AQ34" s="499"/>
      <c r="AR34" s="499"/>
      <c r="AS34" s="499"/>
      <c r="AT34" s="500"/>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25">
      <c r="A35" s="83"/>
      <c r="B35" s="466"/>
      <c r="C35" s="466"/>
      <c r="D35" s="467"/>
      <c r="E35" s="507"/>
      <c r="F35" s="508"/>
      <c r="G35" s="508"/>
      <c r="H35" s="508"/>
      <c r="I35" s="508"/>
      <c r="J35" s="544"/>
      <c r="K35" s="542"/>
      <c r="L35" s="542"/>
      <c r="M35" s="542"/>
      <c r="N35" s="542"/>
      <c r="O35" s="543"/>
      <c r="P35" s="534"/>
      <c r="Q35" s="534"/>
      <c r="R35" s="534"/>
      <c r="S35" s="534"/>
      <c r="T35" s="534"/>
      <c r="U35" s="535"/>
      <c r="V35" s="533"/>
      <c r="W35" s="534"/>
      <c r="X35" s="534"/>
      <c r="Y35" s="534"/>
      <c r="Z35" s="534"/>
      <c r="AA35" s="535"/>
      <c r="AB35" s="517"/>
      <c r="AC35" s="513"/>
      <c r="AD35" s="513"/>
      <c r="AE35" s="513"/>
      <c r="AF35" s="513"/>
      <c r="AG35" s="514"/>
      <c r="AH35" s="524"/>
      <c r="AI35" s="525"/>
      <c r="AJ35" s="525"/>
      <c r="AK35" s="525"/>
      <c r="AL35" s="525"/>
      <c r="AM35" s="526"/>
      <c r="AN35" s="83"/>
      <c r="AO35" s="498"/>
      <c r="AP35" s="499"/>
      <c r="AQ35" s="499"/>
      <c r="AR35" s="499"/>
      <c r="AS35" s="499"/>
      <c r="AT35" s="500"/>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25">
      <c r="A36" s="83"/>
      <c r="B36" s="466"/>
      <c r="C36" s="466"/>
      <c r="D36" s="467"/>
      <c r="E36" s="507"/>
      <c r="F36" s="508"/>
      <c r="G36" s="508"/>
      <c r="H36" s="508"/>
      <c r="I36" s="508"/>
      <c r="J36" s="544" t="str">
        <f>IF(AND('Mapa de Riesgos'!$H$66="Baja",'Mapa de Riesgos'!$L$66="Leve"),CONCATENATE("R",'Mapa de Riesgos'!$A$66),"")</f>
        <v/>
      </c>
      <c r="K36" s="542"/>
      <c r="L36" s="542" t="str">
        <f>IF(AND('Mapa de Riesgos'!$H$72="Baja",'Mapa de Riesgos'!$L$72="Leve"),CONCATENATE("R",'Mapa de Riesgos'!$A$72),"")</f>
        <v/>
      </c>
      <c r="M36" s="542"/>
      <c r="N36" s="542" t="str">
        <f>IF(AND('Mapa de Riesgos'!$H$78="Baja",'Mapa de Riesgos'!$L$78="Leve"),CONCATENATE("R",'Mapa de Riesgos'!$A$78),"")</f>
        <v/>
      </c>
      <c r="O36" s="543"/>
      <c r="P36" s="534" t="str">
        <f>IF(AND('Mapa de Riesgos'!$H$66="Baja",'Mapa de Riesgos'!$L$66="Menor"),CONCATENATE("R",'Mapa de Riesgos'!$A$66),"")</f>
        <v/>
      </c>
      <c r="Q36" s="534"/>
      <c r="R36" s="534" t="str">
        <f>IF(AND('Mapa de Riesgos'!$H$72="Baja",'Mapa de Riesgos'!$L$72="Menor"),CONCATENATE("R",'Mapa de Riesgos'!$A$72),"")</f>
        <v/>
      </c>
      <c r="S36" s="534"/>
      <c r="T36" s="534" t="str">
        <f>IF(AND('Mapa de Riesgos'!$H$78="Baja",'Mapa de Riesgos'!$L$78="Menor"),CONCATENATE("R",'Mapa de Riesgos'!$A$78),"")</f>
        <v/>
      </c>
      <c r="U36" s="535"/>
      <c r="V36" s="533" t="str">
        <f>IF(AND('Mapa de Riesgos'!$H$66="Baja",'Mapa de Riesgos'!$L$66="Moderado"),CONCATENATE("R",'Mapa de Riesgos'!$A$66),"")</f>
        <v/>
      </c>
      <c r="W36" s="534"/>
      <c r="X36" s="534" t="str">
        <f>IF(AND('Mapa de Riesgos'!$H$72="Baja",'Mapa de Riesgos'!$L$72="Moderado"),CONCATENATE("R",'Mapa de Riesgos'!$A$72),"")</f>
        <v/>
      </c>
      <c r="Y36" s="534"/>
      <c r="Z36" s="534" t="str">
        <f>IF(AND('Mapa de Riesgos'!$H$78="Baja",'Mapa de Riesgos'!$L$78="Moderado"),CONCATENATE("R",'Mapa de Riesgos'!$A$78),"")</f>
        <v/>
      </c>
      <c r="AA36" s="535"/>
      <c r="AB36" s="517" t="str">
        <f>IF(AND('Mapa de Riesgos'!$H$66="Baja",'Mapa de Riesgos'!$L$66="Mayor"),CONCATENATE("R",'Mapa de Riesgos'!$A$66),"")</f>
        <v/>
      </c>
      <c r="AC36" s="513"/>
      <c r="AD36" s="513" t="str">
        <f>IF(AND('Mapa de Riesgos'!$H$72="Baja",'Mapa de Riesgos'!$L$72="Mayor"),CONCATENATE("R",'Mapa de Riesgos'!$A$72),"")</f>
        <v/>
      </c>
      <c r="AE36" s="513"/>
      <c r="AF36" s="513" t="str">
        <f>IF(AND('Mapa de Riesgos'!$H$78="Baja",'Mapa de Riesgos'!$L$78="Mayor"),CONCATENATE("R",'Mapa de Riesgos'!$A$78),"")</f>
        <v/>
      </c>
      <c r="AG36" s="514"/>
      <c r="AH36" s="524" t="str">
        <f>IF(AND('Mapa de Riesgos'!$H$66="Baja",'Mapa de Riesgos'!$L$66="Catastrófico"),CONCATENATE("R",'Mapa de Riesgos'!$A$66),"")</f>
        <v/>
      </c>
      <c r="AI36" s="525"/>
      <c r="AJ36" s="525" t="str">
        <f>IF(AND('Mapa de Riesgos'!$H$72="Baja",'Mapa de Riesgos'!$L$72="Catastrófico"),CONCATENATE("R",'Mapa de Riesgos'!$A$72),"")</f>
        <v/>
      </c>
      <c r="AK36" s="525"/>
      <c r="AL36" s="525" t="str">
        <f>IF(AND('Mapa de Riesgos'!$H$78="Baja",'Mapa de Riesgos'!$L$78="Catastrófico"),CONCATENATE("R",'Mapa de Riesgos'!$A$78),"")</f>
        <v/>
      </c>
      <c r="AM36" s="526"/>
      <c r="AN36" s="83"/>
      <c r="AO36" s="498"/>
      <c r="AP36" s="499"/>
      <c r="AQ36" s="499"/>
      <c r="AR36" s="499"/>
      <c r="AS36" s="499"/>
      <c r="AT36" s="500"/>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75" thickBot="1" x14ac:dyDescent="0.3">
      <c r="A37" s="83"/>
      <c r="B37" s="466"/>
      <c r="C37" s="466"/>
      <c r="D37" s="467"/>
      <c r="E37" s="510"/>
      <c r="F37" s="511"/>
      <c r="G37" s="511"/>
      <c r="H37" s="511"/>
      <c r="I37" s="511"/>
      <c r="J37" s="545"/>
      <c r="K37" s="546"/>
      <c r="L37" s="546"/>
      <c r="M37" s="546"/>
      <c r="N37" s="546"/>
      <c r="O37" s="547"/>
      <c r="P37" s="537"/>
      <c r="Q37" s="537"/>
      <c r="R37" s="537"/>
      <c r="S37" s="537"/>
      <c r="T37" s="537"/>
      <c r="U37" s="538"/>
      <c r="V37" s="536"/>
      <c r="W37" s="537"/>
      <c r="X37" s="537"/>
      <c r="Y37" s="537"/>
      <c r="Z37" s="537"/>
      <c r="AA37" s="538"/>
      <c r="AB37" s="521"/>
      <c r="AC37" s="522"/>
      <c r="AD37" s="522"/>
      <c r="AE37" s="522"/>
      <c r="AF37" s="522"/>
      <c r="AG37" s="523"/>
      <c r="AH37" s="527"/>
      <c r="AI37" s="528"/>
      <c r="AJ37" s="528"/>
      <c r="AK37" s="528"/>
      <c r="AL37" s="528"/>
      <c r="AM37" s="529"/>
      <c r="AN37" s="83"/>
      <c r="AO37" s="501"/>
      <c r="AP37" s="502"/>
      <c r="AQ37" s="502"/>
      <c r="AR37" s="502"/>
      <c r="AS37" s="502"/>
      <c r="AT37" s="503"/>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25">
      <c r="A38" s="83"/>
      <c r="B38" s="466"/>
      <c r="C38" s="466"/>
      <c r="D38" s="467"/>
      <c r="E38" s="504" t="s">
        <v>206</v>
      </c>
      <c r="F38" s="505"/>
      <c r="G38" s="505"/>
      <c r="H38" s="505"/>
      <c r="I38" s="506"/>
      <c r="J38" s="548" t="str">
        <f>IF(AND('Mapa de Riesgos'!$H$12="Muy Baja",'Mapa de Riesgos'!$L$12="Leve"),CONCATENATE("R",'Mapa de Riesgos'!$A$12),"")</f>
        <v/>
      </c>
      <c r="K38" s="549"/>
      <c r="L38" s="549" t="str">
        <f>IF(AND('Mapa de Riesgos'!$H$18="Muy Baja",'Mapa de Riesgos'!$L$18="Leve"),CONCATENATE("R",'Mapa de Riesgos'!$A$18),"")</f>
        <v/>
      </c>
      <c r="M38" s="549"/>
      <c r="N38" s="549" t="str">
        <f>IF(AND('Mapa de Riesgos'!$H$24="Muy Baja",'Mapa de Riesgos'!$L$24="Leve"),CONCATENATE("R",'Mapa de Riesgos'!$A$24),"")</f>
        <v/>
      </c>
      <c r="O38" s="550"/>
      <c r="P38" s="548" t="str">
        <f>IF(AND('Mapa de Riesgos'!$H$12="Muy Baja",'Mapa de Riesgos'!$L$12="Menor"),CONCATENATE("R",'Mapa de Riesgos'!$A$12),"")</f>
        <v/>
      </c>
      <c r="Q38" s="549"/>
      <c r="R38" s="549" t="str">
        <f>IF(AND('Mapa de Riesgos'!$H$18="Muy Baja",'Mapa de Riesgos'!$L$18="Menor"),CONCATENATE("R",'Mapa de Riesgos'!$A$18),"")</f>
        <v/>
      </c>
      <c r="S38" s="549"/>
      <c r="T38" s="549" t="str">
        <f>IF(AND('Mapa de Riesgos'!$H$24="Muy Baja",'Mapa de Riesgos'!$L$24="Menor"),CONCATENATE("R",'Mapa de Riesgos'!$A$24),"")</f>
        <v/>
      </c>
      <c r="U38" s="550"/>
      <c r="V38" s="539" t="str">
        <f>IF(AND('Mapa de Riesgos'!$H$12="Muy Baja",'Mapa de Riesgos'!$L$12="Moderado"),CONCATENATE("R",'Mapa de Riesgos'!$A$12),"")</f>
        <v/>
      </c>
      <c r="W38" s="540"/>
      <c r="X38" s="540" t="str">
        <f>IF(AND('Mapa de Riesgos'!$H$18="Muy Baja",'Mapa de Riesgos'!$L$18="Moderado"),CONCATENATE("R",'Mapa de Riesgos'!$A$18),"")</f>
        <v/>
      </c>
      <c r="Y38" s="540"/>
      <c r="Z38" s="540" t="str">
        <f>IF(AND('Mapa de Riesgos'!$H$24="Muy Baja",'Mapa de Riesgos'!$L$24="Moderado"),CONCATENATE("R",'Mapa de Riesgos'!$A$24),"")</f>
        <v/>
      </c>
      <c r="AA38" s="541"/>
      <c r="AB38" s="515" t="str">
        <f>IF(AND('Mapa de Riesgos'!$H$12="Muy Baja",'Mapa de Riesgos'!$L$12="Mayor"),CONCATENATE("R",'Mapa de Riesgos'!$A$12),"")</f>
        <v/>
      </c>
      <c r="AC38" s="516"/>
      <c r="AD38" s="516" t="str">
        <f>IF(AND('Mapa de Riesgos'!$H$18="Muy Baja",'Mapa de Riesgos'!$L$18="Mayor"),CONCATENATE("R",'Mapa de Riesgos'!$A$18),"")</f>
        <v/>
      </c>
      <c r="AE38" s="516"/>
      <c r="AF38" s="516" t="str">
        <f>IF(AND('Mapa de Riesgos'!$H$24="Muy Baja",'Mapa de Riesgos'!$L$24="Mayor"),CONCATENATE("R",'Mapa de Riesgos'!$A$24),"")</f>
        <v/>
      </c>
      <c r="AG38" s="518"/>
      <c r="AH38" s="530" t="str">
        <f>IF(AND('Mapa de Riesgos'!$H$12="Muy Baja",'Mapa de Riesgos'!$L$12="Catastrófico"),CONCATENATE("R",'Mapa de Riesgos'!$A$12),"")</f>
        <v/>
      </c>
      <c r="AI38" s="531"/>
      <c r="AJ38" s="531" t="str">
        <f>IF(AND('Mapa de Riesgos'!$H$18="Muy Baja",'Mapa de Riesgos'!$L$18="Catastrófico"),CONCATENATE("R",'Mapa de Riesgos'!$A$18),"")</f>
        <v/>
      </c>
      <c r="AK38" s="531"/>
      <c r="AL38" s="531" t="str">
        <f>IF(AND('Mapa de Riesgos'!$H$24="Muy Baja",'Mapa de Riesgos'!$L$24="Catastrófico"),CONCATENATE("R",'Mapa de Riesgos'!$A$24),"")</f>
        <v/>
      </c>
      <c r="AM38" s="532"/>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25">
      <c r="A39" s="83"/>
      <c r="B39" s="466"/>
      <c r="C39" s="466"/>
      <c r="D39" s="467"/>
      <c r="E39" s="507"/>
      <c r="F39" s="508"/>
      <c r="G39" s="508"/>
      <c r="H39" s="508"/>
      <c r="I39" s="509"/>
      <c r="J39" s="544"/>
      <c r="K39" s="542"/>
      <c r="L39" s="542"/>
      <c r="M39" s="542"/>
      <c r="N39" s="542"/>
      <c r="O39" s="543"/>
      <c r="P39" s="544"/>
      <c r="Q39" s="542"/>
      <c r="R39" s="542"/>
      <c r="S39" s="542"/>
      <c r="T39" s="542"/>
      <c r="U39" s="543"/>
      <c r="V39" s="533"/>
      <c r="W39" s="534"/>
      <c r="X39" s="534"/>
      <c r="Y39" s="534"/>
      <c r="Z39" s="534"/>
      <c r="AA39" s="535"/>
      <c r="AB39" s="517"/>
      <c r="AC39" s="513"/>
      <c r="AD39" s="513"/>
      <c r="AE39" s="513"/>
      <c r="AF39" s="513"/>
      <c r="AG39" s="514"/>
      <c r="AH39" s="524"/>
      <c r="AI39" s="525"/>
      <c r="AJ39" s="525"/>
      <c r="AK39" s="525"/>
      <c r="AL39" s="525"/>
      <c r="AM39" s="526"/>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25">
      <c r="A40" s="83"/>
      <c r="B40" s="466"/>
      <c r="C40" s="466"/>
      <c r="D40" s="467"/>
      <c r="E40" s="507"/>
      <c r="F40" s="508"/>
      <c r="G40" s="508"/>
      <c r="H40" s="508"/>
      <c r="I40" s="509"/>
      <c r="J40" s="544" t="str">
        <f>IF(AND('Mapa de Riesgos'!$H$30="Muy Baja",'Mapa de Riesgos'!$L$30="Leve"),CONCATENATE("R",'Mapa de Riesgos'!$A$30),"")</f>
        <v/>
      </c>
      <c r="K40" s="542"/>
      <c r="L40" s="542" t="str">
        <f>IF(AND('Mapa de Riesgos'!$H$36="Muy Baja",'Mapa de Riesgos'!$L$36="Leve"),CONCATENATE("R",'Mapa de Riesgos'!$A$36),"")</f>
        <v/>
      </c>
      <c r="M40" s="542"/>
      <c r="N40" s="542" t="str">
        <f>IF(AND('Mapa de Riesgos'!$H$42="Muy Baja",'Mapa de Riesgos'!$L$42="Leve"),CONCATENATE("R",'Mapa de Riesgos'!$A$42),"")</f>
        <v/>
      </c>
      <c r="O40" s="543"/>
      <c r="P40" s="544" t="str">
        <f>IF(AND('Mapa de Riesgos'!$H$30="Muy Baja",'Mapa de Riesgos'!$L$30="Menor"),CONCATENATE("R",'Mapa de Riesgos'!$A$30),"")</f>
        <v/>
      </c>
      <c r="Q40" s="542"/>
      <c r="R40" s="542" t="str">
        <f>IF(AND('Mapa de Riesgos'!$H$36="Muy Baja",'Mapa de Riesgos'!$L$36="Menor"),CONCATENATE("R",'Mapa de Riesgos'!$A$36),"")</f>
        <v/>
      </c>
      <c r="S40" s="542"/>
      <c r="T40" s="542" t="str">
        <f>IF(AND('Mapa de Riesgos'!$H$42="Muy Baja",'Mapa de Riesgos'!$L$42="Menor"),CONCATENATE("R",'Mapa de Riesgos'!$A$42),"")</f>
        <v/>
      </c>
      <c r="U40" s="543"/>
      <c r="V40" s="533" t="str">
        <f>IF(AND('Mapa de Riesgos'!$H$30="Muy Baja",'Mapa de Riesgos'!$L$30="Moderado"),CONCATENATE("R",'Mapa de Riesgos'!$A$30),"")</f>
        <v/>
      </c>
      <c r="W40" s="534"/>
      <c r="X40" s="534" t="str">
        <f>IF(AND('Mapa de Riesgos'!$H$36="Muy Baja",'Mapa de Riesgos'!$L$36="Moderado"),CONCATENATE("R",'Mapa de Riesgos'!$A$36),"")</f>
        <v/>
      </c>
      <c r="Y40" s="534"/>
      <c r="Z40" s="534" t="str">
        <f>IF(AND('Mapa de Riesgos'!$H$42="Muy Baja",'Mapa de Riesgos'!$L$42="Moderado"),CONCATENATE("R",'Mapa de Riesgos'!$A$42),"")</f>
        <v/>
      </c>
      <c r="AA40" s="535"/>
      <c r="AB40" s="517" t="str">
        <f>IF(AND('Mapa de Riesgos'!$H$30="Muy Baja",'Mapa de Riesgos'!$L$30="Mayor"),CONCATENATE("R",'Mapa de Riesgos'!$A$30),"")</f>
        <v/>
      </c>
      <c r="AC40" s="513"/>
      <c r="AD40" s="513" t="str">
        <f>IF(AND('Mapa de Riesgos'!$H$36="Muy Baja",'Mapa de Riesgos'!$L$36="Mayor"),CONCATENATE("R",'Mapa de Riesgos'!$A$36),"")</f>
        <v/>
      </c>
      <c r="AE40" s="513"/>
      <c r="AF40" s="513" t="str">
        <f>IF(AND('Mapa de Riesgos'!$H$42="Muy Baja",'Mapa de Riesgos'!$L$42="Mayor"),CONCATENATE("R",'Mapa de Riesgos'!$A$42),"")</f>
        <v/>
      </c>
      <c r="AG40" s="514"/>
      <c r="AH40" s="524" t="str">
        <f>IF(AND('Mapa de Riesgos'!$H$30="Muy Baja",'Mapa de Riesgos'!$L$30="Catastrófico"),CONCATENATE("R",'Mapa de Riesgos'!$A$30),"")</f>
        <v/>
      </c>
      <c r="AI40" s="525"/>
      <c r="AJ40" s="525" t="str">
        <f>IF(AND('Mapa de Riesgos'!$H$36="Muy Baja",'Mapa de Riesgos'!$L$36="Catastrófico"),CONCATENATE("R",'Mapa de Riesgos'!$A$36),"")</f>
        <v/>
      </c>
      <c r="AK40" s="525"/>
      <c r="AL40" s="525" t="str">
        <f>IF(AND('Mapa de Riesgos'!$H$42="Muy Baja",'Mapa de Riesgos'!$L$42="Catastrófico"),CONCATENATE("R",'Mapa de Riesgos'!$A$42),"")</f>
        <v/>
      </c>
      <c r="AM40" s="526"/>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25">
      <c r="A41" s="83"/>
      <c r="B41" s="466"/>
      <c r="C41" s="466"/>
      <c r="D41" s="467"/>
      <c r="E41" s="507"/>
      <c r="F41" s="508"/>
      <c r="G41" s="508"/>
      <c r="H41" s="508"/>
      <c r="I41" s="509"/>
      <c r="J41" s="544"/>
      <c r="K41" s="542"/>
      <c r="L41" s="542"/>
      <c r="M41" s="542"/>
      <c r="N41" s="542"/>
      <c r="O41" s="543"/>
      <c r="P41" s="544"/>
      <c r="Q41" s="542"/>
      <c r="R41" s="542"/>
      <c r="S41" s="542"/>
      <c r="T41" s="542"/>
      <c r="U41" s="543"/>
      <c r="V41" s="533"/>
      <c r="W41" s="534"/>
      <c r="X41" s="534"/>
      <c r="Y41" s="534"/>
      <c r="Z41" s="534"/>
      <c r="AA41" s="535"/>
      <c r="AB41" s="517"/>
      <c r="AC41" s="513"/>
      <c r="AD41" s="513"/>
      <c r="AE41" s="513"/>
      <c r="AF41" s="513"/>
      <c r="AG41" s="514"/>
      <c r="AH41" s="524"/>
      <c r="AI41" s="525"/>
      <c r="AJ41" s="525"/>
      <c r="AK41" s="525"/>
      <c r="AL41" s="525"/>
      <c r="AM41" s="526"/>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25">
      <c r="A42" s="83"/>
      <c r="B42" s="466"/>
      <c r="C42" s="466"/>
      <c r="D42" s="467"/>
      <c r="E42" s="507"/>
      <c r="F42" s="508"/>
      <c r="G42" s="508"/>
      <c r="H42" s="508"/>
      <c r="I42" s="509"/>
      <c r="J42" s="544" t="str">
        <f>IF(AND('Mapa de Riesgos'!$H$48="Muy Baja",'Mapa de Riesgos'!$L$48="Leve"),CONCATENATE("R",'Mapa de Riesgos'!$A$48),"")</f>
        <v/>
      </c>
      <c r="K42" s="542"/>
      <c r="L42" s="542" t="str">
        <f>IF(AND('Mapa de Riesgos'!$H$54="Muy Baja",'Mapa de Riesgos'!$L$54="Leve"),CONCATENATE("R",'Mapa de Riesgos'!$A$54),"")</f>
        <v/>
      </c>
      <c r="M42" s="542"/>
      <c r="N42" s="542" t="str">
        <f>IF(AND('Mapa de Riesgos'!$H$60="Muy Baja",'Mapa de Riesgos'!$L$60="Leve"),CONCATENATE("R",'Mapa de Riesgos'!$A$60),"")</f>
        <v/>
      </c>
      <c r="O42" s="543"/>
      <c r="P42" s="544" t="str">
        <f>IF(AND('Mapa de Riesgos'!$H$48="Muy Baja",'Mapa de Riesgos'!$L$48="Menor"),CONCATENATE("R",'Mapa de Riesgos'!$A$48),"")</f>
        <v/>
      </c>
      <c r="Q42" s="542"/>
      <c r="R42" s="542" t="str">
        <f>IF(AND('Mapa de Riesgos'!$H$54="Muy Baja",'Mapa de Riesgos'!$L$54="Menor"),CONCATENATE("R",'Mapa de Riesgos'!$A$54),"")</f>
        <v/>
      </c>
      <c r="S42" s="542"/>
      <c r="T42" s="542" t="str">
        <f>IF(AND('Mapa de Riesgos'!$H$60="Muy Baja",'Mapa de Riesgos'!$L$60="Menor"),CONCATENATE("R",'Mapa de Riesgos'!$A$60),"")</f>
        <v/>
      </c>
      <c r="U42" s="543"/>
      <c r="V42" s="533" t="str">
        <f>IF(AND('Mapa de Riesgos'!$H$48="Muy Baja",'Mapa de Riesgos'!$L$48="Moderado"),CONCATENATE("R",'Mapa de Riesgos'!$A$48),"")</f>
        <v/>
      </c>
      <c r="W42" s="534"/>
      <c r="X42" s="534" t="str">
        <f>IF(AND('Mapa de Riesgos'!$H$54="Muy Baja",'Mapa de Riesgos'!$L$54="Moderado"),CONCATENATE("R",'Mapa de Riesgos'!$A$54),"")</f>
        <v/>
      </c>
      <c r="Y42" s="534"/>
      <c r="Z42" s="534" t="str">
        <f>IF(AND('Mapa de Riesgos'!$H$60="Muy Baja",'Mapa de Riesgos'!$L$60="Moderado"),CONCATENATE("R",'Mapa de Riesgos'!$A$60),"")</f>
        <v/>
      </c>
      <c r="AA42" s="535"/>
      <c r="AB42" s="517" t="str">
        <f>IF(AND('Mapa de Riesgos'!$H$48="Muy Baja",'Mapa de Riesgos'!$L$48="Mayor"),CONCATENATE("R",'Mapa de Riesgos'!$A$48),"")</f>
        <v/>
      </c>
      <c r="AC42" s="513"/>
      <c r="AD42" s="513" t="str">
        <f>IF(AND('Mapa de Riesgos'!$H$54="Muy Baja",'Mapa de Riesgos'!$L$54="Mayor"),CONCATENATE("R",'Mapa de Riesgos'!$A$54),"")</f>
        <v/>
      </c>
      <c r="AE42" s="513"/>
      <c r="AF42" s="513" t="str">
        <f>IF(AND('Mapa de Riesgos'!$H$60="Muy Baja",'Mapa de Riesgos'!$L$60="Mayor"),CONCATENATE("R",'Mapa de Riesgos'!$A$60),"")</f>
        <v/>
      </c>
      <c r="AG42" s="514"/>
      <c r="AH42" s="524" t="str">
        <f>IF(AND('Mapa de Riesgos'!$H$48="Muy Baja",'Mapa de Riesgos'!$L$48="Catastrófico"),CONCATENATE("R",'Mapa de Riesgos'!$A$48),"")</f>
        <v/>
      </c>
      <c r="AI42" s="525"/>
      <c r="AJ42" s="525" t="str">
        <f>IF(AND('Mapa de Riesgos'!$H$54="Muy Baja",'Mapa de Riesgos'!$L$54="Catastrófico"),CONCATENATE("R",'Mapa de Riesgos'!$A$54),"")</f>
        <v/>
      </c>
      <c r="AK42" s="525"/>
      <c r="AL42" s="525" t="str">
        <f>IF(AND('Mapa de Riesgos'!$H$60="Muy Baja",'Mapa de Riesgos'!$L$60="Catastrófico"),CONCATENATE("R",'Mapa de Riesgos'!$A$60),"")</f>
        <v/>
      </c>
      <c r="AM42" s="526"/>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25">
      <c r="A43" s="83"/>
      <c r="B43" s="466"/>
      <c r="C43" s="466"/>
      <c r="D43" s="467"/>
      <c r="E43" s="507"/>
      <c r="F43" s="508"/>
      <c r="G43" s="508"/>
      <c r="H43" s="508"/>
      <c r="I43" s="509"/>
      <c r="J43" s="544"/>
      <c r="K43" s="542"/>
      <c r="L43" s="542"/>
      <c r="M43" s="542"/>
      <c r="N43" s="542"/>
      <c r="O43" s="543"/>
      <c r="P43" s="544"/>
      <c r="Q43" s="542"/>
      <c r="R43" s="542"/>
      <c r="S43" s="542"/>
      <c r="T43" s="542"/>
      <c r="U43" s="543"/>
      <c r="V43" s="533"/>
      <c r="W43" s="534"/>
      <c r="X43" s="534"/>
      <c r="Y43" s="534"/>
      <c r="Z43" s="534"/>
      <c r="AA43" s="535"/>
      <c r="AB43" s="517"/>
      <c r="AC43" s="513"/>
      <c r="AD43" s="513"/>
      <c r="AE43" s="513"/>
      <c r="AF43" s="513"/>
      <c r="AG43" s="514"/>
      <c r="AH43" s="524"/>
      <c r="AI43" s="525"/>
      <c r="AJ43" s="525"/>
      <c r="AK43" s="525"/>
      <c r="AL43" s="525"/>
      <c r="AM43" s="526"/>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25">
      <c r="A44" s="83"/>
      <c r="B44" s="466"/>
      <c r="C44" s="466"/>
      <c r="D44" s="467"/>
      <c r="E44" s="507"/>
      <c r="F44" s="508"/>
      <c r="G44" s="508"/>
      <c r="H44" s="508"/>
      <c r="I44" s="509"/>
      <c r="J44" s="544" t="str">
        <f>IF(AND('Mapa de Riesgos'!$H$66="Muy Baja",'Mapa de Riesgos'!$L$66="Leve"),CONCATENATE("R",'Mapa de Riesgos'!$A$66),"")</f>
        <v/>
      </c>
      <c r="K44" s="542"/>
      <c r="L44" s="542" t="str">
        <f>IF(AND('Mapa de Riesgos'!$H$72="Muy Baja",'Mapa de Riesgos'!$L$72="Leve"),CONCATENATE("R",'Mapa de Riesgos'!$A$72),"")</f>
        <v/>
      </c>
      <c r="M44" s="542"/>
      <c r="N44" s="542" t="str">
        <f>IF(AND('Mapa de Riesgos'!$H$78="Muy Baja",'Mapa de Riesgos'!$L$78="Leve"),CONCATENATE("R",'Mapa de Riesgos'!$A$78),"")</f>
        <v/>
      </c>
      <c r="O44" s="543"/>
      <c r="P44" s="544" t="str">
        <f>IF(AND('Mapa de Riesgos'!$H$66="Muy Baja",'Mapa de Riesgos'!$L$66="Menor"),CONCATENATE("R",'Mapa de Riesgos'!$A$66),"")</f>
        <v/>
      </c>
      <c r="Q44" s="542"/>
      <c r="R44" s="542" t="str">
        <f>IF(AND('Mapa de Riesgos'!$H$72="Muy Baja",'Mapa de Riesgos'!$L$72="Menor"),CONCATENATE("R",'Mapa de Riesgos'!$A$72),"")</f>
        <v/>
      </c>
      <c r="S44" s="542"/>
      <c r="T44" s="542" t="str">
        <f>IF(AND('Mapa de Riesgos'!$H$78="Muy Baja",'Mapa de Riesgos'!$L$78="Menor"),CONCATENATE("R",'Mapa de Riesgos'!$A$78),"")</f>
        <v/>
      </c>
      <c r="U44" s="543"/>
      <c r="V44" s="533" t="str">
        <f>IF(AND('Mapa de Riesgos'!$H$66="Muy Baja",'Mapa de Riesgos'!$L$66="Moderado"),CONCATENATE("R",'Mapa de Riesgos'!$A$66),"")</f>
        <v/>
      </c>
      <c r="W44" s="534"/>
      <c r="X44" s="534" t="str">
        <f>IF(AND('Mapa de Riesgos'!$H$72="Muy Baja",'Mapa de Riesgos'!$L$72="Moderado"),CONCATENATE("R",'Mapa de Riesgos'!$A$72),"")</f>
        <v/>
      </c>
      <c r="Y44" s="534"/>
      <c r="Z44" s="534" t="str">
        <f>IF(AND('Mapa de Riesgos'!$H$78="Muy Baja",'Mapa de Riesgos'!$L$78="Moderado"),CONCATENATE("R",'Mapa de Riesgos'!$A$78),"")</f>
        <v/>
      </c>
      <c r="AA44" s="535"/>
      <c r="AB44" s="517" t="str">
        <f>IF(AND('Mapa de Riesgos'!$H$66="Muy Baja",'Mapa de Riesgos'!$L$66="Mayor"),CONCATENATE("R",'Mapa de Riesgos'!$A$66),"")</f>
        <v/>
      </c>
      <c r="AC44" s="513"/>
      <c r="AD44" s="513" t="str">
        <f>IF(AND('Mapa de Riesgos'!$H$72="Muy Baja",'Mapa de Riesgos'!$L$72="Mayor"),CONCATENATE("R",'Mapa de Riesgos'!$A$72),"")</f>
        <v/>
      </c>
      <c r="AE44" s="513"/>
      <c r="AF44" s="513" t="str">
        <f>IF(AND('Mapa de Riesgos'!$H$78="Muy Baja",'Mapa de Riesgos'!$L$78="Mayor"),CONCATENATE("R",'Mapa de Riesgos'!$A$78),"")</f>
        <v/>
      </c>
      <c r="AG44" s="514"/>
      <c r="AH44" s="524" t="str">
        <f>IF(AND('Mapa de Riesgos'!$H$66="Muy Baja",'Mapa de Riesgos'!$L$66="Catastrófico"),CONCATENATE("R",'Mapa de Riesgos'!$A$66),"")</f>
        <v/>
      </c>
      <c r="AI44" s="525"/>
      <c r="AJ44" s="525" t="str">
        <f>IF(AND('Mapa de Riesgos'!$H$72="Muy Baja",'Mapa de Riesgos'!$L$72="Catastrófico"),CONCATENATE("R",'Mapa de Riesgos'!$A$72),"")</f>
        <v/>
      </c>
      <c r="AK44" s="525"/>
      <c r="AL44" s="525" t="str">
        <f>IF(AND('Mapa de Riesgos'!$H$78="Muy Baja",'Mapa de Riesgos'!$L$78="Catastrófico"),CONCATENATE("R",'Mapa de Riesgos'!$A$78),"")</f>
        <v/>
      </c>
      <c r="AM44" s="526"/>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75" thickBot="1" x14ac:dyDescent="0.3">
      <c r="A45" s="83"/>
      <c r="B45" s="466"/>
      <c r="C45" s="466"/>
      <c r="D45" s="467"/>
      <c r="E45" s="510"/>
      <c r="F45" s="511"/>
      <c r="G45" s="511"/>
      <c r="H45" s="511"/>
      <c r="I45" s="512"/>
      <c r="J45" s="545"/>
      <c r="K45" s="546"/>
      <c r="L45" s="546"/>
      <c r="M45" s="546"/>
      <c r="N45" s="546"/>
      <c r="O45" s="547"/>
      <c r="P45" s="545"/>
      <c r="Q45" s="546"/>
      <c r="R45" s="546"/>
      <c r="S45" s="546"/>
      <c r="T45" s="546"/>
      <c r="U45" s="547"/>
      <c r="V45" s="536"/>
      <c r="W45" s="537"/>
      <c r="X45" s="537"/>
      <c r="Y45" s="537"/>
      <c r="Z45" s="537"/>
      <c r="AA45" s="538"/>
      <c r="AB45" s="521"/>
      <c r="AC45" s="522"/>
      <c r="AD45" s="522"/>
      <c r="AE45" s="522"/>
      <c r="AF45" s="522"/>
      <c r="AG45" s="523"/>
      <c r="AH45" s="527"/>
      <c r="AI45" s="528"/>
      <c r="AJ45" s="528"/>
      <c r="AK45" s="528"/>
      <c r="AL45" s="528"/>
      <c r="AM45" s="529"/>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25">
      <c r="A46" s="83"/>
      <c r="B46" s="83"/>
      <c r="C46" s="83"/>
      <c r="D46" s="83"/>
      <c r="E46" s="83"/>
      <c r="F46" s="83"/>
      <c r="G46" s="83"/>
      <c r="H46" s="83"/>
      <c r="I46" s="83"/>
      <c r="J46" s="504" t="s">
        <v>207</v>
      </c>
      <c r="K46" s="505"/>
      <c r="L46" s="505"/>
      <c r="M46" s="505"/>
      <c r="N46" s="505"/>
      <c r="O46" s="506"/>
      <c r="P46" s="504" t="s">
        <v>208</v>
      </c>
      <c r="Q46" s="505"/>
      <c r="R46" s="505"/>
      <c r="S46" s="505"/>
      <c r="T46" s="505"/>
      <c r="U46" s="506"/>
      <c r="V46" s="504" t="s">
        <v>209</v>
      </c>
      <c r="W46" s="505"/>
      <c r="X46" s="505"/>
      <c r="Y46" s="505"/>
      <c r="Z46" s="505"/>
      <c r="AA46" s="506"/>
      <c r="AB46" s="504" t="s">
        <v>210</v>
      </c>
      <c r="AC46" s="520"/>
      <c r="AD46" s="505"/>
      <c r="AE46" s="505"/>
      <c r="AF46" s="505"/>
      <c r="AG46" s="506"/>
      <c r="AH46" s="504" t="s">
        <v>211</v>
      </c>
      <c r="AI46" s="505"/>
      <c r="AJ46" s="505"/>
      <c r="AK46" s="505"/>
      <c r="AL46" s="505"/>
      <c r="AM46" s="506"/>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25">
      <c r="A47" s="83"/>
      <c r="B47" s="83"/>
      <c r="C47" s="83"/>
      <c r="D47" s="83"/>
      <c r="E47" s="83"/>
      <c r="F47" s="83"/>
      <c r="G47" s="83"/>
      <c r="H47" s="83"/>
      <c r="I47" s="83"/>
      <c r="J47" s="507"/>
      <c r="K47" s="508"/>
      <c r="L47" s="508"/>
      <c r="M47" s="508"/>
      <c r="N47" s="508"/>
      <c r="O47" s="509"/>
      <c r="P47" s="507"/>
      <c r="Q47" s="508"/>
      <c r="R47" s="508"/>
      <c r="S47" s="508"/>
      <c r="T47" s="508"/>
      <c r="U47" s="509"/>
      <c r="V47" s="507"/>
      <c r="W47" s="508"/>
      <c r="X47" s="508"/>
      <c r="Y47" s="508"/>
      <c r="Z47" s="508"/>
      <c r="AA47" s="509"/>
      <c r="AB47" s="507"/>
      <c r="AC47" s="508"/>
      <c r="AD47" s="508"/>
      <c r="AE47" s="508"/>
      <c r="AF47" s="508"/>
      <c r="AG47" s="509"/>
      <c r="AH47" s="507"/>
      <c r="AI47" s="508"/>
      <c r="AJ47" s="508"/>
      <c r="AK47" s="508"/>
      <c r="AL47" s="508"/>
      <c r="AM47" s="509"/>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25">
      <c r="A48" s="83"/>
      <c r="B48" s="83"/>
      <c r="C48" s="83"/>
      <c r="D48" s="83"/>
      <c r="E48" s="83"/>
      <c r="F48" s="83"/>
      <c r="G48" s="83"/>
      <c r="H48" s="83"/>
      <c r="I48" s="83"/>
      <c r="J48" s="507"/>
      <c r="K48" s="508"/>
      <c r="L48" s="508"/>
      <c r="M48" s="508"/>
      <c r="N48" s="508"/>
      <c r="O48" s="509"/>
      <c r="P48" s="507"/>
      <c r="Q48" s="508"/>
      <c r="R48" s="508"/>
      <c r="S48" s="508"/>
      <c r="T48" s="508"/>
      <c r="U48" s="509"/>
      <c r="V48" s="507"/>
      <c r="W48" s="508"/>
      <c r="X48" s="508"/>
      <c r="Y48" s="508"/>
      <c r="Z48" s="508"/>
      <c r="AA48" s="509"/>
      <c r="AB48" s="507"/>
      <c r="AC48" s="508"/>
      <c r="AD48" s="508"/>
      <c r="AE48" s="508"/>
      <c r="AF48" s="508"/>
      <c r="AG48" s="509"/>
      <c r="AH48" s="507"/>
      <c r="AI48" s="508"/>
      <c r="AJ48" s="508"/>
      <c r="AK48" s="508"/>
      <c r="AL48" s="508"/>
      <c r="AM48" s="509"/>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25">
      <c r="A49" s="83"/>
      <c r="B49" s="83"/>
      <c r="C49" s="83"/>
      <c r="D49" s="83"/>
      <c r="E49" s="83"/>
      <c r="F49" s="83"/>
      <c r="G49" s="83"/>
      <c r="H49" s="83"/>
      <c r="I49" s="83"/>
      <c r="J49" s="507"/>
      <c r="K49" s="508"/>
      <c r="L49" s="508"/>
      <c r="M49" s="508"/>
      <c r="N49" s="508"/>
      <c r="O49" s="509"/>
      <c r="P49" s="507"/>
      <c r="Q49" s="508"/>
      <c r="R49" s="508"/>
      <c r="S49" s="508"/>
      <c r="T49" s="508"/>
      <c r="U49" s="509"/>
      <c r="V49" s="507"/>
      <c r="W49" s="508"/>
      <c r="X49" s="508"/>
      <c r="Y49" s="508"/>
      <c r="Z49" s="508"/>
      <c r="AA49" s="509"/>
      <c r="AB49" s="507"/>
      <c r="AC49" s="508"/>
      <c r="AD49" s="508"/>
      <c r="AE49" s="508"/>
      <c r="AF49" s="508"/>
      <c r="AG49" s="509"/>
      <c r="AH49" s="507"/>
      <c r="AI49" s="508"/>
      <c r="AJ49" s="508"/>
      <c r="AK49" s="508"/>
      <c r="AL49" s="508"/>
      <c r="AM49" s="509"/>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25">
      <c r="A50" s="83"/>
      <c r="B50" s="83"/>
      <c r="C50" s="83"/>
      <c r="D50" s="83"/>
      <c r="E50" s="83"/>
      <c r="F50" s="83"/>
      <c r="G50" s="83"/>
      <c r="H50" s="83"/>
      <c r="I50" s="83"/>
      <c r="J50" s="507"/>
      <c r="K50" s="508"/>
      <c r="L50" s="508"/>
      <c r="M50" s="508"/>
      <c r="N50" s="508"/>
      <c r="O50" s="509"/>
      <c r="P50" s="507"/>
      <c r="Q50" s="508"/>
      <c r="R50" s="508"/>
      <c r="S50" s="508"/>
      <c r="T50" s="508"/>
      <c r="U50" s="509"/>
      <c r="V50" s="507"/>
      <c r="W50" s="508"/>
      <c r="X50" s="508"/>
      <c r="Y50" s="508"/>
      <c r="Z50" s="508"/>
      <c r="AA50" s="509"/>
      <c r="AB50" s="507"/>
      <c r="AC50" s="508"/>
      <c r="AD50" s="508"/>
      <c r="AE50" s="508"/>
      <c r="AF50" s="508"/>
      <c r="AG50" s="509"/>
      <c r="AH50" s="507"/>
      <c r="AI50" s="508"/>
      <c r="AJ50" s="508"/>
      <c r="AK50" s="508"/>
      <c r="AL50" s="508"/>
      <c r="AM50" s="509"/>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75" thickBot="1" x14ac:dyDescent="0.3">
      <c r="A51" s="83"/>
      <c r="B51" s="83"/>
      <c r="C51" s="83"/>
      <c r="D51" s="83"/>
      <c r="E51" s="83"/>
      <c r="F51" s="83"/>
      <c r="G51" s="83"/>
      <c r="H51" s="83"/>
      <c r="I51" s="83"/>
      <c r="J51" s="510"/>
      <c r="K51" s="511"/>
      <c r="L51" s="511"/>
      <c r="M51" s="511"/>
      <c r="N51" s="511"/>
      <c r="O51" s="512"/>
      <c r="P51" s="510"/>
      <c r="Q51" s="511"/>
      <c r="R51" s="511"/>
      <c r="S51" s="511"/>
      <c r="T51" s="511"/>
      <c r="U51" s="512"/>
      <c r="V51" s="510"/>
      <c r="W51" s="511"/>
      <c r="X51" s="511"/>
      <c r="Y51" s="511"/>
      <c r="Z51" s="511"/>
      <c r="AA51" s="512"/>
      <c r="AB51" s="510"/>
      <c r="AC51" s="511"/>
      <c r="AD51" s="511"/>
      <c r="AE51" s="511"/>
      <c r="AF51" s="511"/>
      <c r="AG51" s="512"/>
      <c r="AH51" s="510"/>
      <c r="AI51" s="511"/>
      <c r="AJ51" s="511"/>
      <c r="AK51" s="511"/>
      <c r="AL51" s="511"/>
      <c r="AM51" s="512"/>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2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2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2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2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2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2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2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2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2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2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2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2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2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2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2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2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2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2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2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25">
      <c r="B137" s="83"/>
      <c r="C137" s="83"/>
      <c r="D137" s="83"/>
      <c r="E137" s="83"/>
      <c r="F137" s="83"/>
      <c r="G137" s="83"/>
      <c r="H137" s="83"/>
      <c r="I137" s="83"/>
    </row>
    <row r="138" spans="2:63" x14ac:dyDescent="0.25">
      <c r="B138" s="83"/>
      <c r="C138" s="83"/>
      <c r="D138" s="83"/>
      <c r="E138" s="83"/>
      <c r="F138" s="83"/>
      <c r="G138" s="83"/>
      <c r="H138" s="83"/>
      <c r="I138" s="83"/>
    </row>
    <row r="139" spans="2:63" x14ac:dyDescent="0.25">
      <c r="B139" s="83"/>
      <c r="C139" s="83"/>
      <c r="D139" s="83"/>
      <c r="E139" s="83"/>
      <c r="F139" s="83"/>
      <c r="G139" s="83"/>
      <c r="H139" s="83"/>
      <c r="I139" s="83"/>
    </row>
    <row r="140" spans="2:63" x14ac:dyDescent="0.2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M248"/>
  <sheetViews>
    <sheetView zoomScale="50" zoomScaleNormal="50" workbookViewId="0">
      <selection activeCell="AE47" sqref="AE47"/>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25">
      <c r="A2" s="83"/>
      <c r="B2" s="577" t="s">
        <v>212</v>
      </c>
      <c r="C2" s="578"/>
      <c r="D2" s="578"/>
      <c r="E2" s="578"/>
      <c r="F2" s="578"/>
      <c r="G2" s="578"/>
      <c r="H2" s="578"/>
      <c r="I2" s="578"/>
      <c r="J2" s="519" t="s">
        <v>23</v>
      </c>
      <c r="K2" s="519"/>
      <c r="L2" s="519"/>
      <c r="M2" s="519"/>
      <c r="N2" s="519"/>
      <c r="O2" s="519"/>
      <c r="P2" s="519"/>
      <c r="Q2" s="519"/>
      <c r="R2" s="519"/>
      <c r="S2" s="519"/>
      <c r="T2" s="519"/>
      <c r="U2" s="519"/>
      <c r="V2" s="519"/>
      <c r="W2" s="519"/>
      <c r="X2" s="519"/>
      <c r="Y2" s="519"/>
      <c r="Z2" s="519"/>
      <c r="AA2" s="519"/>
      <c r="AB2" s="519"/>
      <c r="AC2" s="519"/>
      <c r="AD2" s="519"/>
      <c r="AE2" s="519"/>
      <c r="AF2" s="519"/>
      <c r="AG2" s="519"/>
      <c r="AH2" s="519"/>
      <c r="AI2" s="519"/>
      <c r="AJ2" s="519"/>
      <c r="AK2" s="519"/>
      <c r="AL2" s="519"/>
      <c r="AM2" s="519"/>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25">
      <c r="A3" s="83"/>
      <c r="B3" s="578"/>
      <c r="C3" s="578"/>
      <c r="D3" s="578"/>
      <c r="E3" s="578"/>
      <c r="F3" s="578"/>
      <c r="G3" s="578"/>
      <c r="H3" s="578"/>
      <c r="I3" s="578"/>
      <c r="J3" s="519"/>
      <c r="K3" s="519"/>
      <c r="L3" s="519"/>
      <c r="M3" s="519"/>
      <c r="N3" s="519"/>
      <c r="O3" s="519"/>
      <c r="P3" s="519"/>
      <c r="Q3" s="519"/>
      <c r="R3" s="519"/>
      <c r="S3" s="519"/>
      <c r="T3" s="519"/>
      <c r="U3" s="519"/>
      <c r="V3" s="519"/>
      <c r="W3" s="519"/>
      <c r="X3" s="519"/>
      <c r="Y3" s="519"/>
      <c r="Z3" s="519"/>
      <c r="AA3" s="519"/>
      <c r="AB3" s="519"/>
      <c r="AC3" s="519"/>
      <c r="AD3" s="519"/>
      <c r="AE3" s="519"/>
      <c r="AF3" s="519"/>
      <c r="AG3" s="519"/>
      <c r="AH3" s="519"/>
      <c r="AI3" s="519"/>
      <c r="AJ3" s="519"/>
      <c r="AK3" s="519"/>
      <c r="AL3" s="519"/>
      <c r="AM3" s="519"/>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25">
      <c r="A4" s="83"/>
      <c r="B4" s="578"/>
      <c r="C4" s="578"/>
      <c r="D4" s="578"/>
      <c r="E4" s="578"/>
      <c r="F4" s="578"/>
      <c r="G4" s="578"/>
      <c r="H4" s="578"/>
      <c r="I4" s="578"/>
      <c r="J4" s="519"/>
      <c r="K4" s="519"/>
      <c r="L4" s="519"/>
      <c r="M4" s="519"/>
      <c r="N4" s="519"/>
      <c r="O4" s="519"/>
      <c r="P4" s="519"/>
      <c r="Q4" s="519"/>
      <c r="R4" s="519"/>
      <c r="S4" s="519"/>
      <c r="T4" s="519"/>
      <c r="U4" s="519"/>
      <c r="V4" s="519"/>
      <c r="W4" s="519"/>
      <c r="X4" s="519"/>
      <c r="Y4" s="519"/>
      <c r="Z4" s="519"/>
      <c r="AA4" s="519"/>
      <c r="AB4" s="519"/>
      <c r="AC4" s="519"/>
      <c r="AD4" s="519"/>
      <c r="AE4" s="519"/>
      <c r="AF4" s="519"/>
      <c r="AG4" s="519"/>
      <c r="AH4" s="519"/>
      <c r="AI4" s="519"/>
      <c r="AJ4" s="519"/>
      <c r="AK4" s="519"/>
      <c r="AL4" s="519"/>
      <c r="AM4" s="519"/>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25">
      <c r="A6" s="83"/>
      <c r="B6" s="466" t="s">
        <v>184</v>
      </c>
      <c r="C6" s="466"/>
      <c r="D6" s="467"/>
      <c r="E6" s="561" t="s">
        <v>198</v>
      </c>
      <c r="F6" s="562"/>
      <c r="G6" s="562"/>
      <c r="H6" s="562"/>
      <c r="I6" s="579"/>
      <c r="J6" s="46" t="str">
        <f>IF(AND('Mapa de Riesgos'!$Y$12="Muy Alta",'Mapa de Riesgos'!$AA$12="Leve"),CONCATENATE("R1C",'Mapa de Riesgos'!$O$12),"")</f>
        <v/>
      </c>
      <c r="K6" s="47" t="str">
        <f>IF(AND('Mapa de Riesgos'!$Y$13="Muy Alta",'Mapa de Riesgos'!$AA$13="Leve"),CONCATENATE("R1C",'Mapa de Riesgos'!$O$13),"")</f>
        <v/>
      </c>
      <c r="L6" s="47" t="str">
        <f>IF(AND('Mapa de Riesgos'!$Y$14="Muy Alta",'Mapa de Riesgos'!$AA$14="Leve"),CONCATENATE("R1C",'Mapa de Riesgos'!$O$14),"")</f>
        <v/>
      </c>
      <c r="M6" s="47" t="str">
        <f>IF(AND('Mapa de Riesgos'!$Y$15="Muy Alta",'Mapa de Riesgos'!$AA$15="Leve"),CONCATENATE("R1C",'Mapa de Riesgos'!$O$15),"")</f>
        <v/>
      </c>
      <c r="N6" s="47" t="str">
        <f>IF(AND('Mapa de Riesgos'!$Y$16="Muy Alta",'Mapa de Riesgos'!$AA$16="Leve"),CONCATENATE("R1C",'Mapa de Riesgos'!$O$16),"")</f>
        <v/>
      </c>
      <c r="O6" s="48" t="str">
        <f>IF(AND('Mapa de Riesgos'!$Y$17="Muy Alta",'Mapa de Riesgos'!$AA$17="Leve"),CONCATENATE("R1C",'Mapa de Riesgos'!$O$17),"")</f>
        <v/>
      </c>
      <c r="P6" s="46" t="str">
        <f>IF(AND('Mapa de Riesgos'!$Y$12="Muy Alta",'Mapa de Riesgos'!$AA$12="Menor"),CONCATENATE("R1C",'Mapa de Riesgos'!$O$12),"")</f>
        <v/>
      </c>
      <c r="Q6" s="47" t="str">
        <f>IF(AND('Mapa de Riesgos'!$Y$13="Muy Alta",'Mapa de Riesgos'!$AA$13="Menor"),CONCATENATE("R1C",'Mapa de Riesgos'!$O$13),"")</f>
        <v/>
      </c>
      <c r="R6" s="47" t="str">
        <f>IF(AND('Mapa de Riesgos'!$Y$14="Muy Alta",'Mapa de Riesgos'!$AA$14="Menor"),CONCATENATE("R1C",'Mapa de Riesgos'!$O$14),"")</f>
        <v/>
      </c>
      <c r="S6" s="47" t="str">
        <f>IF(AND('Mapa de Riesgos'!$Y$15="Muy Alta",'Mapa de Riesgos'!$AA$15="Menor"),CONCATENATE("R1C",'Mapa de Riesgos'!$O$15),"")</f>
        <v/>
      </c>
      <c r="T6" s="47" t="str">
        <f>IF(AND('Mapa de Riesgos'!$Y$16="Muy Alta",'Mapa de Riesgos'!$AA$16="Menor"),CONCATENATE("R1C",'Mapa de Riesgos'!$O$16),"")</f>
        <v/>
      </c>
      <c r="U6" s="48" t="str">
        <f>IF(AND('Mapa de Riesgos'!$Y$17="Muy Alta",'Mapa de Riesgos'!$AA$17="Menor"),CONCATENATE("R1C",'Mapa de Riesgos'!$O$17),"")</f>
        <v/>
      </c>
      <c r="V6" s="46" t="str">
        <f>IF(AND('Mapa de Riesgos'!$Y$12="Muy Alta",'Mapa de Riesgos'!$AA$12="Moderado"),CONCATENATE("R1C",'Mapa de Riesgos'!$O$12),"")</f>
        <v/>
      </c>
      <c r="W6" s="47" t="str">
        <f>IF(AND('Mapa de Riesgos'!$Y$13="Muy Alta",'Mapa de Riesgos'!$AA$13="Moderado"),CONCATENATE("R1C",'Mapa de Riesgos'!$O$13),"")</f>
        <v/>
      </c>
      <c r="X6" s="47" t="str">
        <f>IF(AND('Mapa de Riesgos'!$Y$14="Muy Alta",'Mapa de Riesgos'!$AA$14="Moderado"),CONCATENATE("R1C",'Mapa de Riesgos'!$O$14),"")</f>
        <v/>
      </c>
      <c r="Y6" s="47" t="str">
        <f>IF(AND('Mapa de Riesgos'!$Y$15="Muy Alta",'Mapa de Riesgos'!$AA$15="Moderado"),CONCATENATE("R1C",'Mapa de Riesgos'!$O$15),"")</f>
        <v/>
      </c>
      <c r="Z6" s="47" t="str">
        <f>IF(AND('Mapa de Riesgos'!$Y$16="Muy Alta",'Mapa de Riesgos'!$AA$16="Moderado"),CONCATENATE("R1C",'Mapa de Riesgos'!$O$16),"")</f>
        <v/>
      </c>
      <c r="AA6" s="48" t="str">
        <f>IF(AND('Mapa de Riesgos'!$Y$17="Muy Alta",'Mapa de Riesgos'!$AA$17="Moderado"),CONCATENATE("R1C",'Mapa de Riesgos'!$O$17),"")</f>
        <v/>
      </c>
      <c r="AB6" s="46" t="str">
        <f>IF(AND('Mapa de Riesgos'!$Y$12="Muy Alta",'Mapa de Riesgos'!$AA$12="Mayor"),CONCATENATE("R1C",'Mapa de Riesgos'!$O$12),"")</f>
        <v/>
      </c>
      <c r="AC6" s="47" t="str">
        <f>IF(AND('Mapa de Riesgos'!$Y$13="Muy Alta",'Mapa de Riesgos'!$AA$13="Mayor"),CONCATENATE("R1C",'Mapa de Riesgos'!$O$13),"")</f>
        <v/>
      </c>
      <c r="AD6" s="47" t="str">
        <f>IF(AND('Mapa de Riesgos'!$Y$14="Muy Alta",'Mapa de Riesgos'!$AA$14="Mayor"),CONCATENATE("R1C",'Mapa de Riesgos'!$O$14),"")</f>
        <v/>
      </c>
      <c r="AE6" s="47" t="str">
        <f>IF(AND('Mapa de Riesgos'!$Y$15="Muy Alta",'Mapa de Riesgos'!$AA$15="Mayor"),CONCATENATE("R1C",'Mapa de Riesgos'!$O$15),"")</f>
        <v/>
      </c>
      <c r="AF6" s="47" t="str">
        <f>IF(AND('Mapa de Riesgos'!$Y$16="Muy Alta",'Mapa de Riesgos'!$AA$16="Mayor"),CONCATENATE("R1C",'Mapa de Riesgos'!$O$16),"")</f>
        <v/>
      </c>
      <c r="AG6" s="48" t="str">
        <f>IF(AND('Mapa de Riesgos'!$Y$17="Muy Alta",'Mapa de Riesgos'!$AA$17="Mayor"),CONCATENATE("R1C",'Mapa de Riesgos'!$O$17),"")</f>
        <v/>
      </c>
      <c r="AH6" s="49" t="str">
        <f>IF(AND('Mapa de Riesgos'!$Y$12="Muy Alta",'Mapa de Riesgos'!$AA$12="Catastrófico"),CONCATENATE("R1C",'Mapa de Riesgos'!$O$12),"")</f>
        <v/>
      </c>
      <c r="AI6" s="50" t="str">
        <f>IF(AND('Mapa de Riesgos'!$Y$13="Muy Alta",'Mapa de Riesgos'!$AA$13="Catastrófico"),CONCATENATE("R1C",'Mapa de Riesgos'!$O$13),"")</f>
        <v/>
      </c>
      <c r="AJ6" s="50" t="str">
        <f>IF(AND('Mapa de Riesgos'!$Y$14="Muy Alta",'Mapa de Riesgos'!$AA$14="Catastrófico"),CONCATENATE("R1C",'Mapa de Riesgos'!$O$14),"")</f>
        <v/>
      </c>
      <c r="AK6" s="50" t="str">
        <f>IF(AND('Mapa de Riesgos'!$Y$15="Muy Alta",'Mapa de Riesgos'!$AA$15="Catastrófico"),CONCATENATE("R1C",'Mapa de Riesgos'!$O$15),"")</f>
        <v/>
      </c>
      <c r="AL6" s="50" t="str">
        <f>IF(AND('Mapa de Riesgos'!$Y$16="Muy Alta",'Mapa de Riesgos'!$AA$16="Catastrófico"),CONCATENATE("R1C",'Mapa de Riesgos'!$O$16),"")</f>
        <v/>
      </c>
      <c r="AM6" s="51" t="str">
        <f>IF(AND('Mapa de Riesgos'!$Y$17="Muy Alta",'Mapa de Riesgos'!$AA$17="Catastrófico"),CONCATENATE("R1C",'Mapa de Riesgos'!$O$17),"")</f>
        <v/>
      </c>
      <c r="AN6" s="83"/>
      <c r="AO6" s="568" t="s">
        <v>199</v>
      </c>
      <c r="AP6" s="569"/>
      <c r="AQ6" s="569"/>
      <c r="AR6" s="569"/>
      <c r="AS6" s="569"/>
      <c r="AT6" s="570"/>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25">
      <c r="A7" s="83"/>
      <c r="B7" s="466"/>
      <c r="C7" s="466"/>
      <c r="D7" s="467"/>
      <c r="E7" s="565"/>
      <c r="F7" s="564"/>
      <c r="G7" s="564"/>
      <c r="H7" s="564"/>
      <c r="I7" s="580"/>
      <c r="J7" s="52" t="str">
        <f>IF(AND('Mapa de Riesgos'!$Y$18="Muy Alta",'Mapa de Riesgos'!$AA$18="Leve"),CONCATENATE("R2C",'Mapa de Riesgos'!$O$18),"")</f>
        <v/>
      </c>
      <c r="K7" s="53" t="str">
        <f>IF(AND('Mapa de Riesgos'!$Y$19="Muy Alta",'Mapa de Riesgos'!$AA$19="Leve"),CONCATENATE("R2C",'Mapa de Riesgos'!$O$19),"")</f>
        <v/>
      </c>
      <c r="L7" s="53" t="str">
        <f>IF(AND('Mapa de Riesgos'!$Y$20="Muy Alta",'Mapa de Riesgos'!$AA$20="Leve"),CONCATENATE("R2C",'Mapa de Riesgos'!$O$20),"")</f>
        <v/>
      </c>
      <c r="M7" s="53" t="str">
        <f>IF(AND('Mapa de Riesgos'!$Y$21="Muy Alta",'Mapa de Riesgos'!$AA$21="Leve"),CONCATENATE("R2C",'Mapa de Riesgos'!$O$21),"")</f>
        <v/>
      </c>
      <c r="N7" s="53" t="str">
        <f>IF(AND('Mapa de Riesgos'!$Y$22="Muy Alta",'Mapa de Riesgos'!$AA$22="Leve"),CONCATENATE("R2C",'Mapa de Riesgos'!$O$22),"")</f>
        <v/>
      </c>
      <c r="O7" s="54" t="str">
        <f>IF(AND('Mapa de Riesgos'!$Y$23="Muy Alta",'Mapa de Riesgos'!$AA$23="Leve"),CONCATENATE("R2C",'Mapa de Riesgos'!$O$23),"")</f>
        <v/>
      </c>
      <c r="P7" s="52" t="str">
        <f>IF(AND('Mapa de Riesgos'!$Y$18="Muy Alta",'Mapa de Riesgos'!$AA$18="Menor"),CONCATENATE("R2C",'Mapa de Riesgos'!$O$18),"")</f>
        <v/>
      </c>
      <c r="Q7" s="53" t="str">
        <f>IF(AND('Mapa de Riesgos'!$Y$19="Muy Alta",'Mapa de Riesgos'!$AA$19="Menor"),CONCATENATE("R2C",'Mapa de Riesgos'!$O$19),"")</f>
        <v/>
      </c>
      <c r="R7" s="53" t="str">
        <f>IF(AND('Mapa de Riesgos'!$Y$20="Muy Alta",'Mapa de Riesgos'!$AA$20="Menor"),CONCATENATE("R2C",'Mapa de Riesgos'!$O$20),"")</f>
        <v/>
      </c>
      <c r="S7" s="53" t="str">
        <f>IF(AND('Mapa de Riesgos'!$Y$21="Muy Alta",'Mapa de Riesgos'!$AA$21="Menor"),CONCATENATE("R2C",'Mapa de Riesgos'!$O$21),"")</f>
        <v/>
      </c>
      <c r="T7" s="53" t="str">
        <f>IF(AND('Mapa de Riesgos'!$Y$22="Muy Alta",'Mapa de Riesgos'!$AA$22="Menor"),CONCATENATE("R2C",'Mapa de Riesgos'!$O$22),"")</f>
        <v/>
      </c>
      <c r="U7" s="54" t="str">
        <f>IF(AND('Mapa de Riesgos'!$Y$23="Muy Alta",'Mapa de Riesgos'!$AA$23="Menor"),CONCATENATE("R2C",'Mapa de Riesgos'!$O$23),"")</f>
        <v/>
      </c>
      <c r="V7" s="52" t="str">
        <f>IF(AND('Mapa de Riesgos'!$Y$18="Muy Alta",'Mapa de Riesgos'!$AA$18="Moderado"),CONCATENATE("R2C",'Mapa de Riesgos'!$O$18),"")</f>
        <v/>
      </c>
      <c r="W7" s="53" t="str">
        <f>IF(AND('Mapa de Riesgos'!$Y$19="Muy Alta",'Mapa de Riesgos'!$AA$19="Moderado"),CONCATENATE("R2C",'Mapa de Riesgos'!$O$19),"")</f>
        <v/>
      </c>
      <c r="X7" s="53" t="str">
        <f>IF(AND('Mapa de Riesgos'!$Y$20="Muy Alta",'Mapa de Riesgos'!$AA$20="Moderado"),CONCATENATE("R2C",'Mapa de Riesgos'!$O$20),"")</f>
        <v/>
      </c>
      <c r="Y7" s="53" t="str">
        <f>IF(AND('Mapa de Riesgos'!$Y$21="Muy Alta",'Mapa de Riesgos'!$AA$21="Moderado"),CONCATENATE("R2C",'Mapa de Riesgos'!$O$21),"")</f>
        <v/>
      </c>
      <c r="Z7" s="53" t="str">
        <f>IF(AND('Mapa de Riesgos'!$Y$22="Muy Alta",'Mapa de Riesgos'!$AA$22="Moderado"),CONCATENATE("R2C",'Mapa de Riesgos'!$O$22),"")</f>
        <v/>
      </c>
      <c r="AA7" s="54" t="str">
        <f>IF(AND('Mapa de Riesgos'!$Y$23="Muy Alta",'Mapa de Riesgos'!$AA$23="Moderado"),CONCATENATE("R2C",'Mapa de Riesgos'!$O$23),"")</f>
        <v/>
      </c>
      <c r="AB7" s="52" t="str">
        <f>IF(AND('Mapa de Riesgos'!$Y$18="Muy Alta",'Mapa de Riesgos'!$AA$18="Mayor"),CONCATENATE("R2C",'Mapa de Riesgos'!$O$18),"")</f>
        <v/>
      </c>
      <c r="AC7" s="53" t="str">
        <f>IF(AND('Mapa de Riesgos'!$Y$19="Muy Alta",'Mapa de Riesgos'!$AA$19="Mayor"),CONCATENATE("R2C",'Mapa de Riesgos'!$O$19),"")</f>
        <v/>
      </c>
      <c r="AD7" s="53" t="str">
        <f>IF(AND('Mapa de Riesgos'!$Y$20="Muy Alta",'Mapa de Riesgos'!$AA$20="Mayor"),CONCATENATE("R2C",'Mapa de Riesgos'!$O$20),"")</f>
        <v/>
      </c>
      <c r="AE7" s="53" t="str">
        <f>IF(AND('Mapa de Riesgos'!$Y$21="Muy Alta",'Mapa de Riesgos'!$AA$21="Mayor"),CONCATENATE("R2C",'Mapa de Riesgos'!$O$21),"")</f>
        <v/>
      </c>
      <c r="AF7" s="53" t="str">
        <f>IF(AND('Mapa de Riesgos'!$Y$22="Muy Alta",'Mapa de Riesgos'!$AA$22="Mayor"),CONCATENATE("R2C",'Mapa de Riesgos'!$O$22),"")</f>
        <v/>
      </c>
      <c r="AG7" s="54" t="str">
        <f>IF(AND('Mapa de Riesgos'!$Y$23="Muy Alta",'Mapa de Riesgos'!$AA$23="Mayor"),CONCATENATE("R2C",'Mapa de Riesgos'!$O$23),"")</f>
        <v/>
      </c>
      <c r="AH7" s="55" t="str">
        <f>IF(AND('Mapa de Riesgos'!$Y$18="Muy Alta",'Mapa de Riesgos'!$AA$18="Catastrófico"),CONCATENATE("R2C",'Mapa de Riesgos'!$O$18),"")</f>
        <v/>
      </c>
      <c r="AI7" s="56" t="str">
        <f>IF(AND('Mapa de Riesgos'!$Y$19="Muy Alta",'Mapa de Riesgos'!$AA$19="Catastrófico"),CONCATENATE("R2C",'Mapa de Riesgos'!$O$19),"")</f>
        <v/>
      </c>
      <c r="AJ7" s="56" t="str">
        <f>IF(AND('Mapa de Riesgos'!$Y$20="Muy Alta",'Mapa de Riesgos'!$AA$20="Catastrófico"),CONCATENATE("R2C",'Mapa de Riesgos'!$O$20),"")</f>
        <v/>
      </c>
      <c r="AK7" s="56" t="str">
        <f>IF(AND('Mapa de Riesgos'!$Y$21="Muy Alta",'Mapa de Riesgos'!$AA$21="Catastrófico"),CONCATENATE("R2C",'Mapa de Riesgos'!$O$21),"")</f>
        <v/>
      </c>
      <c r="AL7" s="56" t="str">
        <f>IF(AND('Mapa de Riesgos'!$Y$22="Muy Alta",'Mapa de Riesgos'!$AA$22="Catastrófico"),CONCATENATE("R2C",'Mapa de Riesgos'!$O$22),"")</f>
        <v/>
      </c>
      <c r="AM7" s="57" t="str">
        <f>IF(AND('Mapa de Riesgos'!$Y$23="Muy Alta",'Mapa de Riesgos'!$AA$23="Catastrófico"),CONCATENATE("R2C",'Mapa de Riesgos'!$O$23),"")</f>
        <v/>
      </c>
      <c r="AN7" s="83"/>
      <c r="AO7" s="571"/>
      <c r="AP7" s="572"/>
      <c r="AQ7" s="572"/>
      <c r="AR7" s="572"/>
      <c r="AS7" s="572"/>
      <c r="AT7" s="57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25">
      <c r="A8" s="83"/>
      <c r="B8" s="466"/>
      <c r="C8" s="466"/>
      <c r="D8" s="467"/>
      <c r="E8" s="565"/>
      <c r="F8" s="564"/>
      <c r="G8" s="564"/>
      <c r="H8" s="564"/>
      <c r="I8" s="580"/>
      <c r="J8" s="52" t="str">
        <f>IF(AND('Mapa de Riesgos'!$Y$24="Muy Alta",'Mapa de Riesgos'!$AA$24="Leve"),CONCATENATE("R3C",'Mapa de Riesgos'!$O$24),"")</f>
        <v/>
      </c>
      <c r="K8" s="53" t="str">
        <f>IF(AND('Mapa de Riesgos'!$Y$25="Muy Alta",'Mapa de Riesgos'!$AA$25="Leve"),CONCATENATE("R3C",'Mapa de Riesgos'!$O$25),"")</f>
        <v/>
      </c>
      <c r="L8" s="53" t="str">
        <f>IF(AND('Mapa de Riesgos'!$Y$26="Muy Alta",'Mapa de Riesgos'!$AA$26="Leve"),CONCATENATE("R3C",'Mapa de Riesgos'!$O$26),"")</f>
        <v/>
      </c>
      <c r="M8" s="53" t="str">
        <f>IF(AND('Mapa de Riesgos'!$Y$27="Muy Alta",'Mapa de Riesgos'!$AA$27="Leve"),CONCATENATE("R3C",'Mapa de Riesgos'!$O$27),"")</f>
        <v/>
      </c>
      <c r="N8" s="53" t="str">
        <f>IF(AND('Mapa de Riesgos'!$Y$28="Muy Alta",'Mapa de Riesgos'!$AA$28="Leve"),CONCATENATE("R3C",'Mapa de Riesgos'!$O$28),"")</f>
        <v/>
      </c>
      <c r="O8" s="54" t="str">
        <f>IF(AND('Mapa de Riesgos'!$Y$29="Muy Alta",'Mapa de Riesgos'!$AA$29="Leve"),CONCATENATE("R3C",'Mapa de Riesgos'!$O$29),"")</f>
        <v/>
      </c>
      <c r="P8" s="52" t="str">
        <f>IF(AND('Mapa de Riesgos'!$Y$24="Muy Alta",'Mapa de Riesgos'!$AA$24="Menor"),CONCATENATE("R3C",'Mapa de Riesgos'!$O$24),"")</f>
        <v/>
      </c>
      <c r="Q8" s="53" t="str">
        <f>IF(AND('Mapa de Riesgos'!$Y$25="Muy Alta",'Mapa de Riesgos'!$AA$25="Menor"),CONCATENATE("R3C",'Mapa de Riesgos'!$O$25),"")</f>
        <v/>
      </c>
      <c r="R8" s="53" t="str">
        <f>IF(AND('Mapa de Riesgos'!$Y$26="Muy Alta",'Mapa de Riesgos'!$AA$26="Menor"),CONCATENATE("R3C",'Mapa de Riesgos'!$O$26),"")</f>
        <v/>
      </c>
      <c r="S8" s="53" t="str">
        <f>IF(AND('Mapa de Riesgos'!$Y$27="Muy Alta",'Mapa de Riesgos'!$AA$27="Menor"),CONCATENATE("R3C",'Mapa de Riesgos'!$O$27),"")</f>
        <v/>
      </c>
      <c r="T8" s="53" t="str">
        <f>IF(AND('Mapa de Riesgos'!$Y$28="Muy Alta",'Mapa de Riesgos'!$AA$28="Menor"),CONCATENATE("R3C",'Mapa de Riesgos'!$O$28),"")</f>
        <v/>
      </c>
      <c r="U8" s="54" t="str">
        <f>IF(AND('Mapa de Riesgos'!$Y$29="Muy Alta",'Mapa de Riesgos'!$AA$29="Menor"),CONCATENATE("R3C",'Mapa de Riesgos'!$O$29),"")</f>
        <v/>
      </c>
      <c r="V8" s="52" t="str">
        <f>IF(AND('Mapa de Riesgos'!$Y$24="Muy Alta",'Mapa de Riesgos'!$AA$24="Moderado"),CONCATENATE("R3C",'Mapa de Riesgos'!$O$24),"")</f>
        <v/>
      </c>
      <c r="W8" s="53" t="str">
        <f>IF(AND('Mapa de Riesgos'!$Y$25="Muy Alta",'Mapa de Riesgos'!$AA$25="Moderado"),CONCATENATE("R3C",'Mapa de Riesgos'!$O$25),"")</f>
        <v/>
      </c>
      <c r="X8" s="53" t="str">
        <f>IF(AND('Mapa de Riesgos'!$Y$26="Muy Alta",'Mapa de Riesgos'!$AA$26="Moderado"),CONCATENATE("R3C",'Mapa de Riesgos'!$O$26),"")</f>
        <v/>
      </c>
      <c r="Y8" s="53" t="str">
        <f>IF(AND('Mapa de Riesgos'!$Y$27="Muy Alta",'Mapa de Riesgos'!$AA$27="Moderado"),CONCATENATE("R3C",'Mapa de Riesgos'!$O$27),"")</f>
        <v/>
      </c>
      <c r="Z8" s="53" t="str">
        <f>IF(AND('Mapa de Riesgos'!$Y$28="Muy Alta",'Mapa de Riesgos'!$AA$28="Moderado"),CONCATENATE("R3C",'Mapa de Riesgos'!$O$28),"")</f>
        <v/>
      </c>
      <c r="AA8" s="54" t="str">
        <f>IF(AND('Mapa de Riesgos'!$Y$29="Muy Alta",'Mapa de Riesgos'!$AA$29="Moderado"),CONCATENATE("R3C",'Mapa de Riesgos'!$O$29),"")</f>
        <v/>
      </c>
      <c r="AB8" s="52" t="str">
        <f>IF(AND('Mapa de Riesgos'!$Y$24="Muy Alta",'Mapa de Riesgos'!$AA$24="Mayor"),CONCATENATE("R3C",'Mapa de Riesgos'!$O$24),"")</f>
        <v/>
      </c>
      <c r="AC8" s="53" t="str">
        <f>IF(AND('Mapa de Riesgos'!$Y$25="Muy Alta",'Mapa de Riesgos'!$AA$25="Mayor"),CONCATENATE("R3C",'Mapa de Riesgos'!$O$25),"")</f>
        <v/>
      </c>
      <c r="AD8" s="53" t="str">
        <f>IF(AND('Mapa de Riesgos'!$Y$26="Muy Alta",'Mapa de Riesgos'!$AA$26="Mayor"),CONCATENATE("R3C",'Mapa de Riesgos'!$O$26),"")</f>
        <v/>
      </c>
      <c r="AE8" s="53" t="str">
        <f>IF(AND('Mapa de Riesgos'!$Y$27="Muy Alta",'Mapa de Riesgos'!$AA$27="Mayor"),CONCATENATE("R3C",'Mapa de Riesgos'!$O$27),"")</f>
        <v/>
      </c>
      <c r="AF8" s="53" t="str">
        <f>IF(AND('Mapa de Riesgos'!$Y$28="Muy Alta",'Mapa de Riesgos'!$AA$28="Mayor"),CONCATENATE("R3C",'Mapa de Riesgos'!$O$28),"")</f>
        <v/>
      </c>
      <c r="AG8" s="54" t="str">
        <f>IF(AND('Mapa de Riesgos'!$Y$29="Muy Alta",'Mapa de Riesgos'!$AA$29="Mayor"),CONCATENATE("R3C",'Mapa de Riesgos'!$O$29),"")</f>
        <v/>
      </c>
      <c r="AH8" s="55" t="str">
        <f>IF(AND('Mapa de Riesgos'!$Y$24="Muy Alta",'Mapa de Riesgos'!$AA$24="Catastrófico"),CONCATENATE("R3C",'Mapa de Riesgos'!$O$24),"")</f>
        <v/>
      </c>
      <c r="AI8" s="56" t="str">
        <f>IF(AND('Mapa de Riesgos'!$Y$25="Muy Alta",'Mapa de Riesgos'!$AA$25="Catastrófico"),CONCATENATE("R3C",'Mapa de Riesgos'!$O$25),"")</f>
        <v/>
      </c>
      <c r="AJ8" s="56" t="str">
        <f>IF(AND('Mapa de Riesgos'!$Y$26="Muy Alta",'Mapa de Riesgos'!$AA$26="Catastrófico"),CONCATENATE("R3C",'Mapa de Riesgos'!$O$26),"")</f>
        <v/>
      </c>
      <c r="AK8" s="56" t="str">
        <f>IF(AND('Mapa de Riesgos'!$Y$27="Muy Alta",'Mapa de Riesgos'!$AA$27="Catastrófico"),CONCATENATE("R3C",'Mapa de Riesgos'!$O$27),"")</f>
        <v/>
      </c>
      <c r="AL8" s="56" t="str">
        <f>IF(AND('Mapa de Riesgos'!$Y$28="Muy Alta",'Mapa de Riesgos'!$AA$28="Catastrófico"),CONCATENATE("R3C",'Mapa de Riesgos'!$O$28),"")</f>
        <v/>
      </c>
      <c r="AM8" s="57" t="str">
        <f>IF(AND('Mapa de Riesgos'!$Y$29="Muy Alta",'Mapa de Riesgos'!$AA$29="Catastrófico"),CONCATENATE("R3C",'Mapa de Riesgos'!$O$29),"")</f>
        <v/>
      </c>
      <c r="AN8" s="83"/>
      <c r="AO8" s="571"/>
      <c r="AP8" s="572"/>
      <c r="AQ8" s="572"/>
      <c r="AR8" s="572"/>
      <c r="AS8" s="572"/>
      <c r="AT8" s="57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25">
      <c r="A9" s="83"/>
      <c r="B9" s="466"/>
      <c r="C9" s="466"/>
      <c r="D9" s="467"/>
      <c r="E9" s="565"/>
      <c r="F9" s="564"/>
      <c r="G9" s="564"/>
      <c r="H9" s="564"/>
      <c r="I9" s="580"/>
      <c r="J9" s="52" t="str">
        <f>IF(AND('Mapa de Riesgos'!$Y$30="Muy Alta",'Mapa de Riesgos'!$AA$30="Leve"),CONCATENATE("R4C",'Mapa de Riesgos'!$O$30),"")</f>
        <v/>
      </c>
      <c r="K9" s="53" t="str">
        <f>IF(AND('Mapa de Riesgos'!$Y$31="Muy Alta",'Mapa de Riesgos'!$AA$31="Leve"),CONCATENATE("R4C",'Mapa de Riesgos'!$O$31),"")</f>
        <v/>
      </c>
      <c r="L9" s="53" t="str">
        <f>IF(AND('Mapa de Riesgos'!$Y$32="Muy Alta",'Mapa de Riesgos'!$AA$32="Leve"),CONCATENATE("R4C",'Mapa de Riesgos'!$O$32),"")</f>
        <v/>
      </c>
      <c r="M9" s="53" t="str">
        <f>IF(AND('Mapa de Riesgos'!$Y$33="Muy Alta",'Mapa de Riesgos'!$AA$33="Leve"),CONCATENATE("R4C",'Mapa de Riesgos'!$O$33),"")</f>
        <v/>
      </c>
      <c r="N9" s="53" t="str">
        <f>IF(AND('Mapa de Riesgos'!$Y$34="Muy Alta",'Mapa de Riesgos'!$AA$34="Leve"),CONCATENATE("R4C",'Mapa de Riesgos'!$O$34),"")</f>
        <v/>
      </c>
      <c r="O9" s="54" t="str">
        <f>IF(AND('Mapa de Riesgos'!$Y$35="Muy Alta",'Mapa de Riesgos'!$AA$35="Leve"),CONCATENATE("R4C",'Mapa de Riesgos'!$O$35),"")</f>
        <v/>
      </c>
      <c r="P9" s="52" t="str">
        <f>IF(AND('Mapa de Riesgos'!$Y$30="Muy Alta",'Mapa de Riesgos'!$AA$30="Menor"),CONCATENATE("R4C",'Mapa de Riesgos'!$O$30),"")</f>
        <v/>
      </c>
      <c r="Q9" s="53" t="str">
        <f>IF(AND('Mapa de Riesgos'!$Y$31="Muy Alta",'Mapa de Riesgos'!$AA$31="Menor"),CONCATENATE("R4C",'Mapa de Riesgos'!$O$31),"")</f>
        <v/>
      </c>
      <c r="R9" s="53" t="str">
        <f>IF(AND('Mapa de Riesgos'!$Y$32="Muy Alta",'Mapa de Riesgos'!$AA$32="Menor"),CONCATENATE("R4C",'Mapa de Riesgos'!$O$32),"")</f>
        <v/>
      </c>
      <c r="S9" s="53" t="str">
        <f>IF(AND('Mapa de Riesgos'!$Y$33="Muy Alta",'Mapa de Riesgos'!$AA$33="Menor"),CONCATENATE("R4C",'Mapa de Riesgos'!$O$33),"")</f>
        <v/>
      </c>
      <c r="T9" s="53" t="str">
        <f>IF(AND('Mapa de Riesgos'!$Y$34="Muy Alta",'Mapa de Riesgos'!$AA$34="Menor"),CONCATENATE("R4C",'Mapa de Riesgos'!$O$34),"")</f>
        <v/>
      </c>
      <c r="U9" s="54" t="str">
        <f>IF(AND('Mapa de Riesgos'!$Y$35="Muy Alta",'Mapa de Riesgos'!$AA$35="Menor"),CONCATENATE("R4C",'Mapa de Riesgos'!$O$35),"")</f>
        <v/>
      </c>
      <c r="V9" s="52" t="str">
        <f>IF(AND('Mapa de Riesgos'!$Y$30="Muy Alta",'Mapa de Riesgos'!$AA$30="Moderado"),CONCATENATE("R4C",'Mapa de Riesgos'!$O$30),"")</f>
        <v/>
      </c>
      <c r="W9" s="53" t="str">
        <f>IF(AND('Mapa de Riesgos'!$Y$31="Muy Alta",'Mapa de Riesgos'!$AA$31="Moderado"),CONCATENATE("R4C",'Mapa de Riesgos'!$O$31),"")</f>
        <v/>
      </c>
      <c r="X9" s="53" t="str">
        <f>IF(AND('Mapa de Riesgos'!$Y$32="Muy Alta",'Mapa de Riesgos'!$AA$32="Moderado"),CONCATENATE("R4C",'Mapa de Riesgos'!$O$32),"")</f>
        <v/>
      </c>
      <c r="Y9" s="53" t="str">
        <f>IF(AND('Mapa de Riesgos'!$Y$33="Muy Alta",'Mapa de Riesgos'!$AA$33="Moderado"),CONCATENATE("R4C",'Mapa de Riesgos'!$O$33),"")</f>
        <v/>
      </c>
      <c r="Z9" s="53" t="str">
        <f>IF(AND('Mapa de Riesgos'!$Y$34="Muy Alta",'Mapa de Riesgos'!$AA$34="Moderado"),CONCATENATE("R4C",'Mapa de Riesgos'!$O$34),"")</f>
        <v/>
      </c>
      <c r="AA9" s="54" t="str">
        <f>IF(AND('Mapa de Riesgos'!$Y$35="Muy Alta",'Mapa de Riesgos'!$AA$35="Moderado"),CONCATENATE("R4C",'Mapa de Riesgos'!$O$35),"")</f>
        <v/>
      </c>
      <c r="AB9" s="52" t="str">
        <f>IF(AND('Mapa de Riesgos'!$Y$30="Muy Alta",'Mapa de Riesgos'!$AA$30="Mayor"),CONCATENATE("R4C",'Mapa de Riesgos'!$O$30),"")</f>
        <v/>
      </c>
      <c r="AC9" s="53" t="str">
        <f>IF(AND('Mapa de Riesgos'!$Y$31="Muy Alta",'Mapa de Riesgos'!$AA$31="Mayor"),CONCATENATE("R4C",'Mapa de Riesgos'!$O$31),"")</f>
        <v/>
      </c>
      <c r="AD9" s="53" t="str">
        <f>IF(AND('Mapa de Riesgos'!$Y$32="Muy Alta",'Mapa de Riesgos'!$AA$32="Mayor"),CONCATENATE("R4C",'Mapa de Riesgos'!$O$32),"")</f>
        <v/>
      </c>
      <c r="AE9" s="53" t="str">
        <f>IF(AND('Mapa de Riesgos'!$Y$33="Muy Alta",'Mapa de Riesgos'!$AA$33="Mayor"),CONCATENATE("R4C",'Mapa de Riesgos'!$O$33),"")</f>
        <v/>
      </c>
      <c r="AF9" s="53" t="str">
        <f>IF(AND('Mapa de Riesgos'!$Y$34="Muy Alta",'Mapa de Riesgos'!$AA$34="Mayor"),CONCATENATE("R4C",'Mapa de Riesgos'!$O$34),"")</f>
        <v/>
      </c>
      <c r="AG9" s="54" t="str">
        <f>IF(AND('Mapa de Riesgos'!$Y$35="Muy Alta",'Mapa de Riesgos'!$AA$35="Mayor"),CONCATENATE("R4C",'Mapa de Riesgos'!$O$35),"")</f>
        <v/>
      </c>
      <c r="AH9" s="55" t="str">
        <f>IF(AND('Mapa de Riesgos'!$Y$30="Muy Alta",'Mapa de Riesgos'!$AA$30="Catastrófico"),CONCATENATE("R4C",'Mapa de Riesgos'!$O$30),"")</f>
        <v/>
      </c>
      <c r="AI9" s="56" t="str">
        <f>IF(AND('Mapa de Riesgos'!$Y$31="Muy Alta",'Mapa de Riesgos'!$AA$31="Catastrófico"),CONCATENATE("R4C",'Mapa de Riesgos'!$O$31),"")</f>
        <v/>
      </c>
      <c r="AJ9" s="56" t="str">
        <f>IF(AND('Mapa de Riesgos'!$Y$32="Muy Alta",'Mapa de Riesgos'!$AA$32="Catastrófico"),CONCATENATE("R4C",'Mapa de Riesgos'!$O$32),"")</f>
        <v/>
      </c>
      <c r="AK9" s="56" t="str">
        <f>IF(AND('Mapa de Riesgos'!$Y$33="Muy Alta",'Mapa de Riesgos'!$AA$33="Catastrófico"),CONCATENATE("R4C",'Mapa de Riesgos'!$O$33),"")</f>
        <v/>
      </c>
      <c r="AL9" s="56" t="str">
        <f>IF(AND('Mapa de Riesgos'!$Y$34="Muy Alta",'Mapa de Riesgos'!$AA$34="Catastrófico"),CONCATENATE("R4C",'Mapa de Riesgos'!$O$34),"")</f>
        <v/>
      </c>
      <c r="AM9" s="57" t="str">
        <f>IF(AND('Mapa de Riesgos'!$Y$35="Muy Alta",'Mapa de Riesgos'!$AA$35="Catastrófico"),CONCATENATE("R4C",'Mapa de Riesgos'!$O$35),"")</f>
        <v/>
      </c>
      <c r="AN9" s="83"/>
      <c r="AO9" s="571"/>
      <c r="AP9" s="572"/>
      <c r="AQ9" s="572"/>
      <c r="AR9" s="572"/>
      <c r="AS9" s="572"/>
      <c r="AT9" s="57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25">
      <c r="A10" s="83"/>
      <c r="B10" s="466"/>
      <c r="C10" s="466"/>
      <c r="D10" s="467"/>
      <c r="E10" s="565"/>
      <c r="F10" s="564"/>
      <c r="G10" s="564"/>
      <c r="H10" s="564"/>
      <c r="I10" s="580"/>
      <c r="J10" s="52" t="str">
        <f>IF(AND('Mapa de Riesgos'!$Y$36="Muy Alta",'Mapa de Riesgos'!$AA$36="Leve"),CONCATENATE("R5C",'Mapa de Riesgos'!$O$36),"")</f>
        <v/>
      </c>
      <c r="K10" s="53" t="str">
        <f>IF(AND('Mapa de Riesgos'!$Y$37="Muy Alta",'Mapa de Riesgos'!$AA$37="Leve"),CONCATENATE("R5C",'Mapa de Riesgos'!$O$37),"")</f>
        <v/>
      </c>
      <c r="L10" s="53" t="str">
        <f>IF(AND('Mapa de Riesgos'!$Y$38="Muy Alta",'Mapa de Riesgos'!$AA$38="Leve"),CONCATENATE("R5C",'Mapa de Riesgos'!$O$38),"")</f>
        <v/>
      </c>
      <c r="M10" s="53" t="str">
        <f>IF(AND('Mapa de Riesgos'!$Y$39="Muy Alta",'Mapa de Riesgos'!$AA$39="Leve"),CONCATENATE("R5C",'Mapa de Riesgos'!$O$39),"")</f>
        <v/>
      </c>
      <c r="N10" s="53" t="str">
        <f>IF(AND('Mapa de Riesgos'!$Y$40="Muy Alta",'Mapa de Riesgos'!$AA$40="Leve"),CONCATENATE("R5C",'Mapa de Riesgos'!$O$40),"")</f>
        <v/>
      </c>
      <c r="O10" s="54" t="str">
        <f>IF(AND('Mapa de Riesgos'!$Y$41="Muy Alta",'Mapa de Riesgos'!$AA$41="Leve"),CONCATENATE("R5C",'Mapa de Riesgos'!$O$41),"")</f>
        <v/>
      </c>
      <c r="P10" s="52" t="str">
        <f>IF(AND('Mapa de Riesgos'!$Y$36="Muy Alta",'Mapa de Riesgos'!$AA$36="Menor"),CONCATENATE("R5C",'Mapa de Riesgos'!$O$36),"")</f>
        <v/>
      </c>
      <c r="Q10" s="53" t="str">
        <f>IF(AND('Mapa de Riesgos'!$Y$37="Muy Alta",'Mapa de Riesgos'!$AA$37="Menor"),CONCATENATE("R5C",'Mapa de Riesgos'!$O$37),"")</f>
        <v/>
      </c>
      <c r="R10" s="53" t="str">
        <f>IF(AND('Mapa de Riesgos'!$Y$38="Muy Alta",'Mapa de Riesgos'!$AA$38="Menor"),CONCATENATE("R5C",'Mapa de Riesgos'!$O$38),"")</f>
        <v/>
      </c>
      <c r="S10" s="53" t="str">
        <f>IF(AND('Mapa de Riesgos'!$Y$39="Muy Alta",'Mapa de Riesgos'!$AA$39="Menor"),CONCATENATE("R5C",'Mapa de Riesgos'!$O$39),"")</f>
        <v/>
      </c>
      <c r="T10" s="53" t="str">
        <f>IF(AND('Mapa de Riesgos'!$Y$40="Muy Alta",'Mapa de Riesgos'!$AA$40="Menor"),CONCATENATE("R5C",'Mapa de Riesgos'!$O$40),"")</f>
        <v/>
      </c>
      <c r="U10" s="54" t="str">
        <f>IF(AND('Mapa de Riesgos'!$Y$41="Muy Alta",'Mapa de Riesgos'!$AA$41="Menor"),CONCATENATE("R5C",'Mapa de Riesgos'!$O$41),"")</f>
        <v/>
      </c>
      <c r="V10" s="52" t="str">
        <f>IF(AND('Mapa de Riesgos'!$Y$36="Muy Alta",'Mapa de Riesgos'!$AA$36="Moderado"),CONCATENATE("R5C",'Mapa de Riesgos'!$O$36),"")</f>
        <v/>
      </c>
      <c r="W10" s="53" t="str">
        <f>IF(AND('Mapa de Riesgos'!$Y$37="Muy Alta",'Mapa de Riesgos'!$AA$37="Moderado"),CONCATENATE("R5C",'Mapa de Riesgos'!$O$37),"")</f>
        <v/>
      </c>
      <c r="X10" s="53" t="str">
        <f>IF(AND('Mapa de Riesgos'!$Y$38="Muy Alta",'Mapa de Riesgos'!$AA$38="Moderado"),CONCATENATE("R5C",'Mapa de Riesgos'!$O$38),"")</f>
        <v/>
      </c>
      <c r="Y10" s="53" t="str">
        <f>IF(AND('Mapa de Riesgos'!$Y$39="Muy Alta",'Mapa de Riesgos'!$AA$39="Moderado"),CONCATENATE("R5C",'Mapa de Riesgos'!$O$39),"")</f>
        <v/>
      </c>
      <c r="Z10" s="53" t="str">
        <f>IF(AND('Mapa de Riesgos'!$Y$40="Muy Alta",'Mapa de Riesgos'!$AA$40="Moderado"),CONCATENATE("R5C",'Mapa de Riesgos'!$O$40),"")</f>
        <v/>
      </c>
      <c r="AA10" s="54" t="str">
        <f>IF(AND('Mapa de Riesgos'!$Y$41="Muy Alta",'Mapa de Riesgos'!$AA$41="Moderado"),CONCATENATE("R5C",'Mapa de Riesgos'!$O$41),"")</f>
        <v/>
      </c>
      <c r="AB10" s="52" t="str">
        <f>IF(AND('Mapa de Riesgos'!$Y$36="Muy Alta",'Mapa de Riesgos'!$AA$36="Mayor"),CONCATENATE("R5C",'Mapa de Riesgos'!$O$36),"")</f>
        <v/>
      </c>
      <c r="AC10" s="53" t="str">
        <f>IF(AND('Mapa de Riesgos'!$Y$37="Muy Alta",'Mapa de Riesgos'!$AA$37="Mayor"),CONCATENATE("R5C",'Mapa de Riesgos'!$O$37),"")</f>
        <v/>
      </c>
      <c r="AD10" s="53" t="str">
        <f>IF(AND('Mapa de Riesgos'!$Y$38="Muy Alta",'Mapa de Riesgos'!$AA$38="Mayor"),CONCATENATE("R5C",'Mapa de Riesgos'!$O$38),"")</f>
        <v/>
      </c>
      <c r="AE10" s="53" t="str">
        <f>IF(AND('Mapa de Riesgos'!$Y$39="Muy Alta",'Mapa de Riesgos'!$AA$39="Mayor"),CONCATENATE("R5C",'Mapa de Riesgos'!$O$39),"")</f>
        <v/>
      </c>
      <c r="AF10" s="53" t="str">
        <f>IF(AND('Mapa de Riesgos'!$Y$40="Muy Alta",'Mapa de Riesgos'!$AA$40="Mayor"),CONCATENATE("R5C",'Mapa de Riesgos'!$O$40),"")</f>
        <v/>
      </c>
      <c r="AG10" s="54" t="str">
        <f>IF(AND('Mapa de Riesgos'!$Y$41="Muy Alta",'Mapa de Riesgos'!$AA$41="Mayor"),CONCATENATE("R5C",'Mapa de Riesgos'!$O$41),"")</f>
        <v/>
      </c>
      <c r="AH10" s="55" t="str">
        <f>IF(AND('Mapa de Riesgos'!$Y$36="Muy Alta",'Mapa de Riesgos'!$AA$36="Catastrófico"),CONCATENATE("R5C",'Mapa de Riesgos'!$O$36),"")</f>
        <v/>
      </c>
      <c r="AI10" s="56" t="str">
        <f>IF(AND('Mapa de Riesgos'!$Y$37="Muy Alta",'Mapa de Riesgos'!$AA$37="Catastrófico"),CONCATENATE("R5C",'Mapa de Riesgos'!$O$37),"")</f>
        <v/>
      </c>
      <c r="AJ10" s="56" t="str">
        <f>IF(AND('Mapa de Riesgos'!$Y$38="Muy Alta",'Mapa de Riesgos'!$AA$38="Catastrófico"),CONCATENATE("R5C",'Mapa de Riesgos'!$O$38),"")</f>
        <v/>
      </c>
      <c r="AK10" s="56" t="str">
        <f>IF(AND('Mapa de Riesgos'!$Y$39="Muy Alta",'Mapa de Riesgos'!$AA$39="Catastrófico"),CONCATENATE("R5C",'Mapa de Riesgos'!$O$39),"")</f>
        <v/>
      </c>
      <c r="AL10" s="56" t="str">
        <f>IF(AND('Mapa de Riesgos'!$Y$40="Muy Alta",'Mapa de Riesgos'!$AA$40="Catastrófico"),CONCATENATE("R5C",'Mapa de Riesgos'!$O$40),"")</f>
        <v/>
      </c>
      <c r="AM10" s="57" t="str">
        <f>IF(AND('Mapa de Riesgos'!$Y$41="Muy Alta",'Mapa de Riesgos'!$AA$41="Catastrófico"),CONCATENATE("R5C",'Mapa de Riesgos'!$O$41),"")</f>
        <v/>
      </c>
      <c r="AN10" s="83"/>
      <c r="AO10" s="571"/>
      <c r="AP10" s="572"/>
      <c r="AQ10" s="572"/>
      <c r="AR10" s="572"/>
      <c r="AS10" s="572"/>
      <c r="AT10" s="57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25">
      <c r="A11" s="83"/>
      <c r="B11" s="466"/>
      <c r="C11" s="466"/>
      <c r="D11" s="467"/>
      <c r="E11" s="565"/>
      <c r="F11" s="564"/>
      <c r="G11" s="564"/>
      <c r="H11" s="564"/>
      <c r="I11" s="580"/>
      <c r="J11" s="52" t="str">
        <f>IF(AND('Mapa de Riesgos'!$Y$42="Muy Alta",'Mapa de Riesgos'!$AA$42="Leve"),CONCATENATE("R6C",'Mapa de Riesgos'!$O$42),"")</f>
        <v/>
      </c>
      <c r="K11" s="53" t="str">
        <f>IF(AND('Mapa de Riesgos'!$Y$43="Muy Alta",'Mapa de Riesgos'!$AA$43="Leve"),CONCATENATE("R6C",'Mapa de Riesgos'!$O$43),"")</f>
        <v/>
      </c>
      <c r="L11" s="53" t="str">
        <f>IF(AND('Mapa de Riesgos'!$Y$44="Muy Alta",'Mapa de Riesgos'!$AA$44="Leve"),CONCATENATE("R6C",'Mapa de Riesgos'!$O$44),"")</f>
        <v/>
      </c>
      <c r="M11" s="53" t="str">
        <f>IF(AND('Mapa de Riesgos'!$Y$45="Muy Alta",'Mapa de Riesgos'!$AA$45="Leve"),CONCATENATE("R6C",'Mapa de Riesgos'!$O$45),"")</f>
        <v/>
      </c>
      <c r="N11" s="53" t="str">
        <f>IF(AND('Mapa de Riesgos'!$Y$46="Muy Alta",'Mapa de Riesgos'!$AA$46="Leve"),CONCATENATE("R6C",'Mapa de Riesgos'!$O$46),"")</f>
        <v/>
      </c>
      <c r="O11" s="54" t="str">
        <f>IF(AND('Mapa de Riesgos'!$Y$47="Muy Alta",'Mapa de Riesgos'!$AA$47="Leve"),CONCATENATE("R6C",'Mapa de Riesgos'!$O$47),"")</f>
        <v/>
      </c>
      <c r="P11" s="52" t="str">
        <f>IF(AND('Mapa de Riesgos'!$Y$42="Muy Alta",'Mapa de Riesgos'!$AA$42="Menor"),CONCATENATE("R6C",'Mapa de Riesgos'!$O$42),"")</f>
        <v/>
      </c>
      <c r="Q11" s="53" t="str">
        <f>IF(AND('Mapa de Riesgos'!$Y$43="Muy Alta",'Mapa de Riesgos'!$AA$43="Menor"),CONCATENATE("R6C",'Mapa de Riesgos'!$O$43),"")</f>
        <v/>
      </c>
      <c r="R11" s="53" t="str">
        <f>IF(AND('Mapa de Riesgos'!$Y$44="Muy Alta",'Mapa de Riesgos'!$AA$44="Menor"),CONCATENATE("R6C",'Mapa de Riesgos'!$O$44),"")</f>
        <v/>
      </c>
      <c r="S11" s="53" t="str">
        <f>IF(AND('Mapa de Riesgos'!$Y$45="Muy Alta",'Mapa de Riesgos'!$AA$45="Menor"),CONCATENATE("R6C",'Mapa de Riesgos'!$O$45),"")</f>
        <v/>
      </c>
      <c r="T11" s="53" t="str">
        <f>IF(AND('Mapa de Riesgos'!$Y$46="Muy Alta",'Mapa de Riesgos'!$AA$46="Menor"),CONCATENATE("R6C",'Mapa de Riesgos'!$O$46),"")</f>
        <v/>
      </c>
      <c r="U11" s="54" t="str">
        <f>IF(AND('Mapa de Riesgos'!$Y$47="Muy Alta",'Mapa de Riesgos'!$AA$47="Menor"),CONCATENATE("R6C",'Mapa de Riesgos'!$O$47),"")</f>
        <v/>
      </c>
      <c r="V11" s="52" t="str">
        <f>IF(AND('Mapa de Riesgos'!$Y$42="Muy Alta",'Mapa de Riesgos'!$AA$42="Moderado"),CONCATENATE("R6C",'Mapa de Riesgos'!$O$42),"")</f>
        <v/>
      </c>
      <c r="W11" s="53" t="str">
        <f>IF(AND('Mapa de Riesgos'!$Y$43="Muy Alta",'Mapa de Riesgos'!$AA$43="Moderado"),CONCATENATE("R6C",'Mapa de Riesgos'!$O$43),"")</f>
        <v/>
      </c>
      <c r="X11" s="53" t="str">
        <f>IF(AND('Mapa de Riesgos'!$Y$44="Muy Alta",'Mapa de Riesgos'!$AA$44="Moderado"),CONCATENATE("R6C",'Mapa de Riesgos'!$O$44),"")</f>
        <v/>
      </c>
      <c r="Y11" s="53" t="str">
        <f>IF(AND('Mapa de Riesgos'!$Y$45="Muy Alta",'Mapa de Riesgos'!$AA$45="Moderado"),CONCATENATE("R6C",'Mapa de Riesgos'!$O$45),"")</f>
        <v/>
      </c>
      <c r="Z11" s="53" t="str">
        <f>IF(AND('Mapa de Riesgos'!$Y$46="Muy Alta",'Mapa de Riesgos'!$AA$46="Moderado"),CONCATENATE("R6C",'Mapa de Riesgos'!$O$46),"")</f>
        <v/>
      </c>
      <c r="AA11" s="54" t="str">
        <f>IF(AND('Mapa de Riesgos'!$Y$47="Muy Alta",'Mapa de Riesgos'!$AA$47="Moderado"),CONCATENATE("R6C",'Mapa de Riesgos'!$O$47),"")</f>
        <v/>
      </c>
      <c r="AB11" s="52" t="str">
        <f>IF(AND('Mapa de Riesgos'!$Y$42="Muy Alta",'Mapa de Riesgos'!$AA$42="Mayor"),CONCATENATE("R6C",'Mapa de Riesgos'!$O$42),"")</f>
        <v/>
      </c>
      <c r="AC11" s="53" t="str">
        <f>IF(AND('Mapa de Riesgos'!$Y$43="Muy Alta",'Mapa de Riesgos'!$AA$43="Mayor"),CONCATENATE("R6C",'Mapa de Riesgos'!$O$43),"")</f>
        <v/>
      </c>
      <c r="AD11" s="53" t="str">
        <f>IF(AND('Mapa de Riesgos'!$Y$44="Muy Alta",'Mapa de Riesgos'!$AA$44="Mayor"),CONCATENATE("R6C",'Mapa de Riesgos'!$O$44),"")</f>
        <v/>
      </c>
      <c r="AE11" s="53" t="str">
        <f>IF(AND('Mapa de Riesgos'!$Y$45="Muy Alta",'Mapa de Riesgos'!$AA$45="Mayor"),CONCATENATE("R6C",'Mapa de Riesgos'!$O$45),"")</f>
        <v/>
      </c>
      <c r="AF11" s="53" t="str">
        <f>IF(AND('Mapa de Riesgos'!$Y$46="Muy Alta",'Mapa de Riesgos'!$AA$46="Mayor"),CONCATENATE("R6C",'Mapa de Riesgos'!$O$46),"")</f>
        <v/>
      </c>
      <c r="AG11" s="54" t="str">
        <f>IF(AND('Mapa de Riesgos'!$Y$47="Muy Alta",'Mapa de Riesgos'!$AA$47="Mayor"),CONCATENATE("R6C",'Mapa de Riesgos'!$O$47),"")</f>
        <v/>
      </c>
      <c r="AH11" s="55" t="str">
        <f>IF(AND('Mapa de Riesgos'!$Y$42="Muy Alta",'Mapa de Riesgos'!$AA$42="Catastrófico"),CONCATENATE("R6C",'Mapa de Riesgos'!$O$42),"")</f>
        <v/>
      </c>
      <c r="AI11" s="56" t="str">
        <f>IF(AND('Mapa de Riesgos'!$Y$43="Muy Alta",'Mapa de Riesgos'!$AA$43="Catastrófico"),CONCATENATE("R6C",'Mapa de Riesgos'!$O$43),"")</f>
        <v/>
      </c>
      <c r="AJ11" s="56" t="str">
        <f>IF(AND('Mapa de Riesgos'!$Y$44="Muy Alta",'Mapa de Riesgos'!$AA$44="Catastrófico"),CONCATENATE("R6C",'Mapa de Riesgos'!$O$44),"")</f>
        <v/>
      </c>
      <c r="AK11" s="56" t="str">
        <f>IF(AND('Mapa de Riesgos'!$Y$45="Muy Alta",'Mapa de Riesgos'!$AA$45="Catastrófico"),CONCATENATE("R6C",'Mapa de Riesgos'!$O$45),"")</f>
        <v/>
      </c>
      <c r="AL11" s="56" t="str">
        <f>IF(AND('Mapa de Riesgos'!$Y$46="Muy Alta",'Mapa de Riesgos'!$AA$46="Catastrófico"),CONCATENATE("R6C",'Mapa de Riesgos'!$O$46),"")</f>
        <v/>
      </c>
      <c r="AM11" s="57" t="str">
        <f>IF(AND('Mapa de Riesgos'!$Y$47="Muy Alta",'Mapa de Riesgos'!$AA$47="Catastrófico"),CONCATENATE("R6C",'Mapa de Riesgos'!$O$47),"")</f>
        <v/>
      </c>
      <c r="AN11" s="83"/>
      <c r="AO11" s="571"/>
      <c r="AP11" s="572"/>
      <c r="AQ11" s="572"/>
      <c r="AR11" s="572"/>
      <c r="AS11" s="572"/>
      <c r="AT11" s="57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25">
      <c r="A12" s="83"/>
      <c r="B12" s="466"/>
      <c r="C12" s="466"/>
      <c r="D12" s="467"/>
      <c r="E12" s="565"/>
      <c r="F12" s="564"/>
      <c r="G12" s="564"/>
      <c r="H12" s="564"/>
      <c r="I12" s="580"/>
      <c r="J12" s="52" t="str">
        <f>IF(AND('Mapa de Riesgos'!$Y$48="Muy Alta",'Mapa de Riesgos'!$AA$48="Leve"),CONCATENATE("R7C",'Mapa de Riesgos'!$O$48),"")</f>
        <v/>
      </c>
      <c r="K12" s="53" t="str">
        <f>IF(AND('Mapa de Riesgos'!$Y$49="Muy Alta",'Mapa de Riesgos'!$AA$49="Leve"),CONCATENATE("R7C",'Mapa de Riesgos'!$O$49),"")</f>
        <v/>
      </c>
      <c r="L12" s="53" t="str">
        <f>IF(AND('Mapa de Riesgos'!$Y$50="Muy Alta",'Mapa de Riesgos'!$AA$50="Leve"),CONCATENATE("R7C",'Mapa de Riesgos'!$O$50),"")</f>
        <v/>
      </c>
      <c r="M12" s="53" t="str">
        <f>IF(AND('Mapa de Riesgos'!$Y$51="Muy Alta",'Mapa de Riesgos'!$AA$51="Leve"),CONCATENATE("R7C",'Mapa de Riesgos'!$O$51),"")</f>
        <v/>
      </c>
      <c r="N12" s="53" t="str">
        <f>IF(AND('Mapa de Riesgos'!$Y$52="Muy Alta",'Mapa de Riesgos'!$AA$52="Leve"),CONCATENATE("R7C",'Mapa de Riesgos'!$O$52),"")</f>
        <v/>
      </c>
      <c r="O12" s="54" t="str">
        <f>IF(AND('Mapa de Riesgos'!$Y$53="Muy Alta",'Mapa de Riesgos'!$AA$53="Leve"),CONCATENATE("R7C",'Mapa de Riesgos'!$O$53),"")</f>
        <v/>
      </c>
      <c r="P12" s="52" t="str">
        <f>IF(AND('Mapa de Riesgos'!$Y$48="Muy Alta",'Mapa de Riesgos'!$AA$48="Menor"),CONCATENATE("R7C",'Mapa de Riesgos'!$O$48),"")</f>
        <v/>
      </c>
      <c r="Q12" s="53" t="str">
        <f>IF(AND('Mapa de Riesgos'!$Y$49="Muy Alta",'Mapa de Riesgos'!$AA$49="Menor"),CONCATENATE("R7C",'Mapa de Riesgos'!$O$49),"")</f>
        <v/>
      </c>
      <c r="R12" s="53" t="str">
        <f>IF(AND('Mapa de Riesgos'!$Y$50="Muy Alta",'Mapa de Riesgos'!$AA$50="Menor"),CONCATENATE("R7C",'Mapa de Riesgos'!$O$50),"")</f>
        <v/>
      </c>
      <c r="S12" s="53" t="str">
        <f>IF(AND('Mapa de Riesgos'!$Y$51="Muy Alta",'Mapa de Riesgos'!$AA$51="Menor"),CONCATENATE("R7C",'Mapa de Riesgos'!$O$51),"")</f>
        <v/>
      </c>
      <c r="T12" s="53" t="str">
        <f>IF(AND('Mapa de Riesgos'!$Y$52="Muy Alta",'Mapa de Riesgos'!$AA$52="Menor"),CONCATENATE("R7C",'Mapa de Riesgos'!$O$52),"")</f>
        <v/>
      </c>
      <c r="U12" s="54" t="str">
        <f>IF(AND('Mapa de Riesgos'!$Y$53="Muy Alta",'Mapa de Riesgos'!$AA$53="Menor"),CONCATENATE("R7C",'Mapa de Riesgos'!$O$53),"")</f>
        <v/>
      </c>
      <c r="V12" s="52" t="str">
        <f>IF(AND('Mapa de Riesgos'!$Y$48="Muy Alta",'Mapa de Riesgos'!$AA$48="Moderado"),CONCATENATE("R7C",'Mapa de Riesgos'!$O$48),"")</f>
        <v/>
      </c>
      <c r="W12" s="53" t="str">
        <f>IF(AND('Mapa de Riesgos'!$Y$49="Muy Alta",'Mapa de Riesgos'!$AA$49="Moderado"),CONCATENATE("R7C",'Mapa de Riesgos'!$O$49),"")</f>
        <v/>
      </c>
      <c r="X12" s="53" t="str">
        <f>IF(AND('Mapa de Riesgos'!$Y$50="Muy Alta",'Mapa de Riesgos'!$AA$50="Moderado"),CONCATENATE("R7C",'Mapa de Riesgos'!$O$50),"")</f>
        <v/>
      </c>
      <c r="Y12" s="53" t="str">
        <f>IF(AND('Mapa de Riesgos'!$Y$51="Muy Alta",'Mapa de Riesgos'!$AA$51="Moderado"),CONCATENATE("R7C",'Mapa de Riesgos'!$O$51),"")</f>
        <v/>
      </c>
      <c r="Z12" s="53" t="str">
        <f>IF(AND('Mapa de Riesgos'!$Y$52="Muy Alta",'Mapa de Riesgos'!$AA$52="Moderado"),CONCATENATE("R7C",'Mapa de Riesgos'!$O$52),"")</f>
        <v/>
      </c>
      <c r="AA12" s="54" t="str">
        <f>IF(AND('Mapa de Riesgos'!$Y$53="Muy Alta",'Mapa de Riesgos'!$AA$53="Moderado"),CONCATENATE("R7C",'Mapa de Riesgos'!$O$53),"")</f>
        <v/>
      </c>
      <c r="AB12" s="52" t="str">
        <f>IF(AND('Mapa de Riesgos'!$Y$48="Muy Alta",'Mapa de Riesgos'!$AA$48="Mayor"),CONCATENATE("R7C",'Mapa de Riesgos'!$O$48),"")</f>
        <v/>
      </c>
      <c r="AC12" s="53" t="str">
        <f>IF(AND('Mapa de Riesgos'!$Y$49="Muy Alta",'Mapa de Riesgos'!$AA$49="Mayor"),CONCATENATE("R7C",'Mapa de Riesgos'!$O$49),"")</f>
        <v/>
      </c>
      <c r="AD12" s="53" t="str">
        <f>IF(AND('Mapa de Riesgos'!$Y$50="Muy Alta",'Mapa de Riesgos'!$AA$50="Mayor"),CONCATENATE("R7C",'Mapa de Riesgos'!$O$50),"")</f>
        <v/>
      </c>
      <c r="AE12" s="53" t="str">
        <f>IF(AND('Mapa de Riesgos'!$Y$51="Muy Alta",'Mapa de Riesgos'!$AA$51="Mayor"),CONCATENATE("R7C",'Mapa de Riesgos'!$O$51),"")</f>
        <v/>
      </c>
      <c r="AF12" s="53" t="str">
        <f>IF(AND('Mapa de Riesgos'!$Y$52="Muy Alta",'Mapa de Riesgos'!$AA$52="Mayor"),CONCATENATE("R7C",'Mapa de Riesgos'!$O$52),"")</f>
        <v/>
      </c>
      <c r="AG12" s="54" t="str">
        <f>IF(AND('Mapa de Riesgos'!$Y$53="Muy Alta",'Mapa de Riesgos'!$AA$53="Mayor"),CONCATENATE("R7C",'Mapa de Riesgos'!$O$53),"")</f>
        <v/>
      </c>
      <c r="AH12" s="55" t="str">
        <f>IF(AND('Mapa de Riesgos'!$Y$48="Muy Alta",'Mapa de Riesgos'!$AA$48="Catastrófico"),CONCATENATE("R7C",'Mapa de Riesgos'!$O$48),"")</f>
        <v/>
      </c>
      <c r="AI12" s="56" t="str">
        <f>IF(AND('Mapa de Riesgos'!$Y$49="Muy Alta",'Mapa de Riesgos'!$AA$49="Catastrófico"),CONCATENATE("R7C",'Mapa de Riesgos'!$O$49),"")</f>
        <v/>
      </c>
      <c r="AJ12" s="56" t="str">
        <f>IF(AND('Mapa de Riesgos'!$Y$50="Muy Alta",'Mapa de Riesgos'!$AA$50="Catastrófico"),CONCATENATE("R7C",'Mapa de Riesgos'!$O$50),"")</f>
        <v/>
      </c>
      <c r="AK12" s="56" t="str">
        <f>IF(AND('Mapa de Riesgos'!$Y$51="Muy Alta",'Mapa de Riesgos'!$AA$51="Catastrófico"),CONCATENATE("R7C",'Mapa de Riesgos'!$O$51),"")</f>
        <v/>
      </c>
      <c r="AL12" s="56" t="str">
        <f>IF(AND('Mapa de Riesgos'!$Y$52="Muy Alta",'Mapa de Riesgos'!$AA$52="Catastrófico"),CONCATENATE("R7C",'Mapa de Riesgos'!$O$52),"")</f>
        <v/>
      </c>
      <c r="AM12" s="57" t="str">
        <f>IF(AND('Mapa de Riesgos'!$Y$53="Muy Alta",'Mapa de Riesgos'!$AA$53="Catastrófico"),CONCATENATE("R7C",'Mapa de Riesgos'!$O$53),"")</f>
        <v/>
      </c>
      <c r="AN12" s="83"/>
      <c r="AO12" s="571"/>
      <c r="AP12" s="572"/>
      <c r="AQ12" s="572"/>
      <c r="AR12" s="572"/>
      <c r="AS12" s="572"/>
      <c r="AT12" s="57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25">
      <c r="A13" s="83"/>
      <c r="B13" s="466"/>
      <c r="C13" s="466"/>
      <c r="D13" s="467"/>
      <c r="E13" s="565"/>
      <c r="F13" s="564"/>
      <c r="G13" s="564"/>
      <c r="H13" s="564"/>
      <c r="I13" s="580"/>
      <c r="J13" s="52" t="str">
        <f>IF(AND('Mapa de Riesgos'!$Y$54="Muy Alta",'Mapa de Riesgos'!$AA$54="Leve"),CONCATENATE("R8C",'Mapa de Riesgos'!$O$54),"")</f>
        <v/>
      </c>
      <c r="K13" s="53" t="str">
        <f>IF(AND('Mapa de Riesgos'!$Y$55="Muy Alta",'Mapa de Riesgos'!$AA$55="Leve"),CONCATENATE("R8C",'Mapa de Riesgos'!$O$55),"")</f>
        <v/>
      </c>
      <c r="L13" s="53" t="str">
        <f>IF(AND('Mapa de Riesgos'!$Y$56="Muy Alta",'Mapa de Riesgos'!$AA$56="Leve"),CONCATENATE("R8C",'Mapa de Riesgos'!$O$56),"")</f>
        <v/>
      </c>
      <c r="M13" s="53" t="str">
        <f>IF(AND('Mapa de Riesgos'!$Y$57="Muy Alta",'Mapa de Riesgos'!$AA$57="Leve"),CONCATENATE("R8C",'Mapa de Riesgos'!$O$57),"")</f>
        <v/>
      </c>
      <c r="N13" s="53" t="str">
        <f>IF(AND('Mapa de Riesgos'!$Y$58="Muy Alta",'Mapa de Riesgos'!$AA$58="Leve"),CONCATENATE("R8C",'Mapa de Riesgos'!$O$58),"")</f>
        <v/>
      </c>
      <c r="O13" s="54" t="str">
        <f>IF(AND('Mapa de Riesgos'!$Y$59="Muy Alta",'Mapa de Riesgos'!$AA$59="Leve"),CONCATENATE("R8C",'Mapa de Riesgos'!$O$59),"")</f>
        <v/>
      </c>
      <c r="P13" s="52" t="str">
        <f>IF(AND('Mapa de Riesgos'!$Y$54="Muy Alta",'Mapa de Riesgos'!$AA$54="Menor"),CONCATENATE("R8C",'Mapa de Riesgos'!$O$54),"")</f>
        <v/>
      </c>
      <c r="Q13" s="53" t="str">
        <f>IF(AND('Mapa de Riesgos'!$Y$55="Muy Alta",'Mapa de Riesgos'!$AA$55="Menor"),CONCATENATE("R8C",'Mapa de Riesgos'!$O$55),"")</f>
        <v/>
      </c>
      <c r="R13" s="53" t="str">
        <f>IF(AND('Mapa de Riesgos'!$Y$56="Muy Alta",'Mapa de Riesgos'!$AA$56="Menor"),CONCATENATE("R8C",'Mapa de Riesgos'!$O$56),"")</f>
        <v/>
      </c>
      <c r="S13" s="53" t="str">
        <f>IF(AND('Mapa de Riesgos'!$Y$57="Muy Alta",'Mapa de Riesgos'!$AA$57="Menor"),CONCATENATE("R8C",'Mapa de Riesgos'!$O$57),"")</f>
        <v/>
      </c>
      <c r="T13" s="53" t="str">
        <f>IF(AND('Mapa de Riesgos'!$Y$58="Muy Alta",'Mapa de Riesgos'!$AA$58="Menor"),CONCATENATE("R8C",'Mapa de Riesgos'!$O$58),"")</f>
        <v/>
      </c>
      <c r="U13" s="54" t="str">
        <f>IF(AND('Mapa de Riesgos'!$Y$59="Muy Alta",'Mapa de Riesgos'!$AA$59="Menor"),CONCATENATE("R8C",'Mapa de Riesgos'!$O$59),"")</f>
        <v/>
      </c>
      <c r="V13" s="52" t="str">
        <f>IF(AND('Mapa de Riesgos'!$Y$54="Muy Alta",'Mapa de Riesgos'!$AA$54="Moderado"),CONCATENATE("R8C",'Mapa de Riesgos'!$O$54),"")</f>
        <v/>
      </c>
      <c r="W13" s="53" t="str">
        <f>IF(AND('Mapa de Riesgos'!$Y$55="Muy Alta",'Mapa de Riesgos'!$AA$55="Moderado"),CONCATENATE("R8C",'Mapa de Riesgos'!$O$55),"")</f>
        <v/>
      </c>
      <c r="X13" s="53" t="str">
        <f>IF(AND('Mapa de Riesgos'!$Y$56="Muy Alta",'Mapa de Riesgos'!$AA$56="Moderado"),CONCATENATE("R8C",'Mapa de Riesgos'!$O$56),"")</f>
        <v/>
      </c>
      <c r="Y13" s="53" t="str">
        <f>IF(AND('Mapa de Riesgos'!$Y$57="Muy Alta",'Mapa de Riesgos'!$AA$57="Moderado"),CONCATENATE("R8C",'Mapa de Riesgos'!$O$57),"")</f>
        <v/>
      </c>
      <c r="Z13" s="53" t="str">
        <f>IF(AND('Mapa de Riesgos'!$Y$58="Muy Alta",'Mapa de Riesgos'!$AA$58="Moderado"),CONCATENATE("R8C",'Mapa de Riesgos'!$O$58),"")</f>
        <v/>
      </c>
      <c r="AA13" s="54" t="str">
        <f>IF(AND('Mapa de Riesgos'!$Y$59="Muy Alta",'Mapa de Riesgos'!$AA$59="Moderado"),CONCATENATE("R8C",'Mapa de Riesgos'!$O$59),"")</f>
        <v/>
      </c>
      <c r="AB13" s="52" t="str">
        <f>IF(AND('Mapa de Riesgos'!$Y$54="Muy Alta",'Mapa de Riesgos'!$AA$54="Mayor"),CONCATENATE("R8C",'Mapa de Riesgos'!$O$54),"")</f>
        <v/>
      </c>
      <c r="AC13" s="53" t="str">
        <f>IF(AND('Mapa de Riesgos'!$Y$55="Muy Alta",'Mapa de Riesgos'!$AA$55="Mayor"),CONCATENATE("R8C",'Mapa de Riesgos'!$O$55),"")</f>
        <v/>
      </c>
      <c r="AD13" s="53" t="str">
        <f>IF(AND('Mapa de Riesgos'!$Y$56="Muy Alta",'Mapa de Riesgos'!$AA$56="Mayor"),CONCATENATE("R8C",'Mapa de Riesgos'!$O$56),"")</f>
        <v/>
      </c>
      <c r="AE13" s="53" t="str">
        <f>IF(AND('Mapa de Riesgos'!$Y$57="Muy Alta",'Mapa de Riesgos'!$AA$57="Mayor"),CONCATENATE("R8C",'Mapa de Riesgos'!$O$57),"")</f>
        <v/>
      </c>
      <c r="AF13" s="53" t="str">
        <f>IF(AND('Mapa de Riesgos'!$Y$58="Muy Alta",'Mapa de Riesgos'!$AA$58="Mayor"),CONCATENATE("R8C",'Mapa de Riesgos'!$O$58),"")</f>
        <v/>
      </c>
      <c r="AG13" s="54" t="str">
        <f>IF(AND('Mapa de Riesgos'!$Y$59="Muy Alta",'Mapa de Riesgos'!$AA$59="Mayor"),CONCATENATE("R8C",'Mapa de Riesgos'!$O$59),"")</f>
        <v/>
      </c>
      <c r="AH13" s="55" t="str">
        <f>IF(AND('Mapa de Riesgos'!$Y$54="Muy Alta",'Mapa de Riesgos'!$AA$54="Catastrófico"),CONCATENATE("R8C",'Mapa de Riesgos'!$O$54),"")</f>
        <v/>
      </c>
      <c r="AI13" s="56" t="str">
        <f>IF(AND('Mapa de Riesgos'!$Y$55="Muy Alta",'Mapa de Riesgos'!$AA$55="Catastrófico"),CONCATENATE("R8C",'Mapa de Riesgos'!$O$55),"")</f>
        <v/>
      </c>
      <c r="AJ13" s="56" t="str">
        <f>IF(AND('Mapa de Riesgos'!$Y$56="Muy Alta",'Mapa de Riesgos'!$AA$56="Catastrófico"),CONCATENATE("R8C",'Mapa de Riesgos'!$O$56),"")</f>
        <v/>
      </c>
      <c r="AK13" s="56" t="str">
        <f>IF(AND('Mapa de Riesgos'!$Y$57="Muy Alta",'Mapa de Riesgos'!$AA$57="Catastrófico"),CONCATENATE("R8C",'Mapa de Riesgos'!$O$57),"")</f>
        <v/>
      </c>
      <c r="AL13" s="56" t="str">
        <f>IF(AND('Mapa de Riesgos'!$Y$58="Muy Alta",'Mapa de Riesgos'!$AA$58="Catastrófico"),CONCATENATE("R8C",'Mapa de Riesgos'!$O$58),"")</f>
        <v/>
      </c>
      <c r="AM13" s="57" t="str">
        <f>IF(AND('Mapa de Riesgos'!$Y$59="Muy Alta",'Mapa de Riesgos'!$AA$59="Catastrófico"),CONCATENATE("R8C",'Mapa de Riesgos'!$O$59),"")</f>
        <v/>
      </c>
      <c r="AN13" s="83"/>
      <c r="AO13" s="571"/>
      <c r="AP13" s="572"/>
      <c r="AQ13" s="572"/>
      <c r="AR13" s="572"/>
      <c r="AS13" s="572"/>
      <c r="AT13" s="57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25">
      <c r="A14" s="83"/>
      <c r="B14" s="466"/>
      <c r="C14" s="466"/>
      <c r="D14" s="467"/>
      <c r="E14" s="565"/>
      <c r="F14" s="564"/>
      <c r="G14" s="564"/>
      <c r="H14" s="564"/>
      <c r="I14" s="580"/>
      <c r="J14" s="52" t="str">
        <f>IF(AND('Mapa de Riesgos'!$Y$60="Muy Alta",'Mapa de Riesgos'!$AA$60="Leve"),CONCATENATE("R9C",'Mapa de Riesgos'!$O$60),"")</f>
        <v/>
      </c>
      <c r="K14" s="53" t="str">
        <f>IF(AND('Mapa de Riesgos'!$Y$61="Muy Alta",'Mapa de Riesgos'!$AA$61="Leve"),CONCATENATE("R9C",'Mapa de Riesgos'!$O$61),"")</f>
        <v/>
      </c>
      <c r="L14" s="53" t="str">
        <f>IF(AND('Mapa de Riesgos'!$Y$62="Muy Alta",'Mapa de Riesgos'!$AA$62="Leve"),CONCATENATE("R9C",'Mapa de Riesgos'!$O$62),"")</f>
        <v/>
      </c>
      <c r="M14" s="53" t="str">
        <f>IF(AND('Mapa de Riesgos'!$Y$63="Muy Alta",'Mapa de Riesgos'!$AA$63="Leve"),CONCATENATE("R9C",'Mapa de Riesgos'!$O$63),"")</f>
        <v/>
      </c>
      <c r="N14" s="53" t="str">
        <f>IF(AND('Mapa de Riesgos'!$Y$64="Muy Alta",'Mapa de Riesgos'!$AA$64="Leve"),CONCATENATE("R9C",'Mapa de Riesgos'!$O$64),"")</f>
        <v/>
      </c>
      <c r="O14" s="54" t="str">
        <f>IF(AND('Mapa de Riesgos'!$Y$65="Muy Alta",'Mapa de Riesgos'!$AA$65="Leve"),CONCATENATE("R9C",'Mapa de Riesgos'!$O$65),"")</f>
        <v/>
      </c>
      <c r="P14" s="52" t="str">
        <f>IF(AND('Mapa de Riesgos'!$Y$60="Muy Alta",'Mapa de Riesgos'!$AA$60="Menor"),CONCATENATE("R9C",'Mapa de Riesgos'!$O$60),"")</f>
        <v/>
      </c>
      <c r="Q14" s="53" t="str">
        <f>IF(AND('Mapa de Riesgos'!$Y$61="Muy Alta",'Mapa de Riesgos'!$AA$61="Menor"),CONCATENATE("R9C",'Mapa de Riesgos'!$O$61),"")</f>
        <v/>
      </c>
      <c r="R14" s="53" t="str">
        <f>IF(AND('Mapa de Riesgos'!$Y$62="Muy Alta",'Mapa de Riesgos'!$AA$62="Menor"),CONCATENATE("R9C",'Mapa de Riesgos'!$O$62),"")</f>
        <v/>
      </c>
      <c r="S14" s="53" t="str">
        <f>IF(AND('Mapa de Riesgos'!$Y$63="Muy Alta",'Mapa de Riesgos'!$AA$63="Menor"),CONCATENATE("R9C",'Mapa de Riesgos'!$O$63),"")</f>
        <v/>
      </c>
      <c r="T14" s="53" t="str">
        <f>IF(AND('Mapa de Riesgos'!$Y$64="Muy Alta",'Mapa de Riesgos'!$AA$64="Menor"),CONCATENATE("R9C",'Mapa de Riesgos'!$O$64),"")</f>
        <v/>
      </c>
      <c r="U14" s="54" t="str">
        <f>IF(AND('Mapa de Riesgos'!$Y$65="Muy Alta",'Mapa de Riesgos'!$AA$65="Menor"),CONCATENATE("R9C",'Mapa de Riesgos'!$O$65),"")</f>
        <v/>
      </c>
      <c r="V14" s="52" t="str">
        <f>IF(AND('Mapa de Riesgos'!$Y$60="Muy Alta",'Mapa de Riesgos'!$AA$60="Moderado"),CONCATENATE("R9C",'Mapa de Riesgos'!$O$60),"")</f>
        <v/>
      </c>
      <c r="W14" s="53" t="str">
        <f>IF(AND('Mapa de Riesgos'!$Y$61="Muy Alta",'Mapa de Riesgos'!$AA$61="Moderado"),CONCATENATE("R9C",'Mapa de Riesgos'!$O$61),"")</f>
        <v/>
      </c>
      <c r="X14" s="53" t="str">
        <f>IF(AND('Mapa de Riesgos'!$Y$62="Muy Alta",'Mapa de Riesgos'!$AA$62="Moderado"),CONCATENATE("R9C",'Mapa de Riesgos'!$O$62),"")</f>
        <v/>
      </c>
      <c r="Y14" s="53" t="str">
        <f>IF(AND('Mapa de Riesgos'!$Y$63="Muy Alta",'Mapa de Riesgos'!$AA$63="Moderado"),CONCATENATE("R9C",'Mapa de Riesgos'!$O$63),"")</f>
        <v/>
      </c>
      <c r="Z14" s="53" t="str">
        <f>IF(AND('Mapa de Riesgos'!$Y$64="Muy Alta",'Mapa de Riesgos'!$AA$64="Moderado"),CONCATENATE("R9C",'Mapa de Riesgos'!$O$64),"")</f>
        <v/>
      </c>
      <c r="AA14" s="54" t="str">
        <f>IF(AND('Mapa de Riesgos'!$Y$65="Muy Alta",'Mapa de Riesgos'!$AA$65="Moderado"),CONCATENATE("R9C",'Mapa de Riesgos'!$O$65),"")</f>
        <v/>
      </c>
      <c r="AB14" s="52" t="str">
        <f>IF(AND('Mapa de Riesgos'!$Y$60="Muy Alta",'Mapa de Riesgos'!$AA$60="Mayor"),CONCATENATE("R9C",'Mapa de Riesgos'!$O$60),"")</f>
        <v/>
      </c>
      <c r="AC14" s="53" t="str">
        <f>IF(AND('Mapa de Riesgos'!$Y$61="Muy Alta",'Mapa de Riesgos'!$AA$61="Mayor"),CONCATENATE("R9C",'Mapa de Riesgos'!$O$61),"")</f>
        <v/>
      </c>
      <c r="AD14" s="53" t="str">
        <f>IF(AND('Mapa de Riesgos'!$Y$62="Muy Alta",'Mapa de Riesgos'!$AA$62="Mayor"),CONCATENATE("R9C",'Mapa de Riesgos'!$O$62),"")</f>
        <v/>
      </c>
      <c r="AE14" s="53" t="str">
        <f>IF(AND('Mapa de Riesgos'!$Y$63="Muy Alta",'Mapa de Riesgos'!$AA$63="Mayor"),CONCATENATE("R9C",'Mapa de Riesgos'!$O$63),"")</f>
        <v/>
      </c>
      <c r="AF14" s="53" t="str">
        <f>IF(AND('Mapa de Riesgos'!$Y$64="Muy Alta",'Mapa de Riesgos'!$AA$64="Mayor"),CONCATENATE("R9C",'Mapa de Riesgos'!$O$64),"")</f>
        <v/>
      </c>
      <c r="AG14" s="54" t="str">
        <f>IF(AND('Mapa de Riesgos'!$Y$65="Muy Alta",'Mapa de Riesgos'!$AA$65="Mayor"),CONCATENATE("R9C",'Mapa de Riesgos'!$O$65),"")</f>
        <v/>
      </c>
      <c r="AH14" s="55" t="str">
        <f>IF(AND('Mapa de Riesgos'!$Y$60="Muy Alta",'Mapa de Riesgos'!$AA$60="Catastrófico"),CONCATENATE("R9C",'Mapa de Riesgos'!$O$60),"")</f>
        <v/>
      </c>
      <c r="AI14" s="56" t="str">
        <f>IF(AND('Mapa de Riesgos'!$Y$61="Muy Alta",'Mapa de Riesgos'!$AA$61="Catastrófico"),CONCATENATE("R9C",'Mapa de Riesgos'!$O$61),"")</f>
        <v/>
      </c>
      <c r="AJ14" s="56" t="str">
        <f>IF(AND('Mapa de Riesgos'!$Y$62="Muy Alta",'Mapa de Riesgos'!$AA$62="Catastrófico"),CONCATENATE("R9C",'Mapa de Riesgos'!$O$62),"")</f>
        <v/>
      </c>
      <c r="AK14" s="56" t="str">
        <f>IF(AND('Mapa de Riesgos'!$Y$63="Muy Alta",'Mapa de Riesgos'!$AA$63="Catastrófico"),CONCATENATE("R9C",'Mapa de Riesgos'!$O$63),"")</f>
        <v/>
      </c>
      <c r="AL14" s="56" t="str">
        <f>IF(AND('Mapa de Riesgos'!$Y$64="Muy Alta",'Mapa de Riesgos'!$AA$64="Catastrófico"),CONCATENATE("R9C",'Mapa de Riesgos'!$O$64),"")</f>
        <v/>
      </c>
      <c r="AM14" s="57" t="str">
        <f>IF(AND('Mapa de Riesgos'!$Y$65="Muy Alta",'Mapa de Riesgos'!$AA$65="Catastrófico"),CONCATENATE("R9C",'Mapa de Riesgos'!$O$65),"")</f>
        <v/>
      </c>
      <c r="AN14" s="83"/>
      <c r="AO14" s="571"/>
      <c r="AP14" s="572"/>
      <c r="AQ14" s="572"/>
      <c r="AR14" s="572"/>
      <c r="AS14" s="572"/>
      <c r="AT14" s="57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3">
      <c r="A15" s="83"/>
      <c r="B15" s="466"/>
      <c r="C15" s="466"/>
      <c r="D15" s="467"/>
      <c r="E15" s="566"/>
      <c r="F15" s="567"/>
      <c r="G15" s="567"/>
      <c r="H15" s="567"/>
      <c r="I15" s="581"/>
      <c r="J15" s="58" t="str">
        <f>IF(AND('Mapa de Riesgos'!$Y$66="Muy Alta",'Mapa de Riesgos'!$AA$66="Leve"),CONCATENATE("R10C",'Mapa de Riesgos'!$O$66),"")</f>
        <v/>
      </c>
      <c r="K15" s="59" t="str">
        <f>IF(AND('Mapa de Riesgos'!$Y$67="Muy Alta",'Mapa de Riesgos'!$AA$67="Leve"),CONCATENATE("R10C",'Mapa de Riesgos'!$O$67),"")</f>
        <v/>
      </c>
      <c r="L15" s="59" t="str">
        <f>IF(AND('Mapa de Riesgos'!$Y$68="Muy Alta",'Mapa de Riesgos'!$AA$68="Leve"),CONCATENATE("R10C",'Mapa de Riesgos'!$O$68),"")</f>
        <v/>
      </c>
      <c r="M15" s="59" t="str">
        <f>IF(AND('Mapa de Riesgos'!$Y$69="Muy Alta",'Mapa de Riesgos'!$AA$69="Leve"),CONCATENATE("R10C",'Mapa de Riesgos'!$O$69),"")</f>
        <v/>
      </c>
      <c r="N15" s="59" t="str">
        <f>IF(AND('Mapa de Riesgos'!$Y$70="Muy Alta",'Mapa de Riesgos'!$AA$70="Leve"),CONCATENATE("R10C",'Mapa de Riesgos'!$O$70),"")</f>
        <v/>
      </c>
      <c r="O15" s="60" t="str">
        <f>IF(AND('Mapa de Riesgos'!$Y$71="Muy Alta",'Mapa de Riesgos'!$AA$71="Leve"),CONCATENATE("R10C",'Mapa de Riesgos'!$O$71),"")</f>
        <v/>
      </c>
      <c r="P15" s="52" t="str">
        <f>IF(AND('Mapa de Riesgos'!$Y$66="Muy Alta",'Mapa de Riesgos'!$AA$66="Menor"),CONCATENATE("R10C",'Mapa de Riesgos'!$O$66),"")</f>
        <v/>
      </c>
      <c r="Q15" s="53" t="str">
        <f>IF(AND('Mapa de Riesgos'!$Y$67="Muy Alta",'Mapa de Riesgos'!$AA$67="Menor"),CONCATENATE("R10C",'Mapa de Riesgos'!$O$67),"")</f>
        <v/>
      </c>
      <c r="R15" s="53" t="str">
        <f>IF(AND('Mapa de Riesgos'!$Y$68="Muy Alta",'Mapa de Riesgos'!$AA$68="Menor"),CONCATENATE("R10C",'Mapa de Riesgos'!$O$68),"")</f>
        <v/>
      </c>
      <c r="S15" s="53" t="str">
        <f>IF(AND('Mapa de Riesgos'!$Y$69="Muy Alta",'Mapa de Riesgos'!$AA$69="Menor"),CONCATENATE("R10C",'Mapa de Riesgos'!$O$69),"")</f>
        <v/>
      </c>
      <c r="T15" s="53" t="str">
        <f>IF(AND('Mapa de Riesgos'!$Y$70="Muy Alta",'Mapa de Riesgos'!$AA$70="Menor"),CONCATENATE("R10C",'Mapa de Riesgos'!$O$70),"")</f>
        <v/>
      </c>
      <c r="U15" s="54" t="str">
        <f>IF(AND('Mapa de Riesgos'!$Y$71="Muy Alta",'Mapa de Riesgos'!$AA$71="Menor"),CONCATENATE("R10C",'Mapa de Riesgos'!$O$71),"")</f>
        <v/>
      </c>
      <c r="V15" s="58" t="str">
        <f>IF(AND('Mapa de Riesgos'!$Y$66="Muy Alta",'Mapa de Riesgos'!$AA$66="Moderado"),CONCATENATE("R10C",'Mapa de Riesgos'!$O$66),"")</f>
        <v/>
      </c>
      <c r="W15" s="59" t="str">
        <f>IF(AND('Mapa de Riesgos'!$Y$67="Muy Alta",'Mapa de Riesgos'!$AA$67="Moderado"),CONCATENATE("R10C",'Mapa de Riesgos'!$O$67),"")</f>
        <v/>
      </c>
      <c r="X15" s="59" t="str">
        <f>IF(AND('Mapa de Riesgos'!$Y$68="Muy Alta",'Mapa de Riesgos'!$AA$68="Moderado"),CONCATENATE("R10C",'Mapa de Riesgos'!$O$68),"")</f>
        <v/>
      </c>
      <c r="Y15" s="59" t="str">
        <f>IF(AND('Mapa de Riesgos'!$Y$69="Muy Alta",'Mapa de Riesgos'!$AA$69="Moderado"),CONCATENATE("R10C",'Mapa de Riesgos'!$O$69),"")</f>
        <v/>
      </c>
      <c r="Z15" s="59" t="str">
        <f>IF(AND('Mapa de Riesgos'!$Y$70="Muy Alta",'Mapa de Riesgos'!$AA$70="Moderado"),CONCATENATE("R10C",'Mapa de Riesgos'!$O$70),"")</f>
        <v/>
      </c>
      <c r="AA15" s="60" t="str">
        <f>IF(AND('Mapa de Riesgos'!$Y$71="Muy Alta",'Mapa de Riesgos'!$AA$71="Moderado"),CONCATENATE("R10C",'Mapa de Riesgos'!$O$71),"")</f>
        <v/>
      </c>
      <c r="AB15" s="52" t="str">
        <f>IF(AND('Mapa de Riesgos'!$Y$66="Muy Alta",'Mapa de Riesgos'!$AA$66="Mayor"),CONCATENATE("R10C",'Mapa de Riesgos'!$O$66),"")</f>
        <v/>
      </c>
      <c r="AC15" s="53" t="str">
        <f>IF(AND('Mapa de Riesgos'!$Y$67="Muy Alta",'Mapa de Riesgos'!$AA$67="Mayor"),CONCATENATE("R10C",'Mapa de Riesgos'!$O$67),"")</f>
        <v/>
      </c>
      <c r="AD15" s="53" t="str">
        <f>IF(AND('Mapa de Riesgos'!$Y$68="Muy Alta",'Mapa de Riesgos'!$AA$68="Mayor"),CONCATENATE("R10C",'Mapa de Riesgos'!$O$68),"")</f>
        <v/>
      </c>
      <c r="AE15" s="53" t="str">
        <f>IF(AND('Mapa de Riesgos'!$Y$69="Muy Alta",'Mapa de Riesgos'!$AA$69="Mayor"),CONCATENATE("R10C",'Mapa de Riesgos'!$O$69),"")</f>
        <v/>
      </c>
      <c r="AF15" s="53" t="str">
        <f>IF(AND('Mapa de Riesgos'!$Y$70="Muy Alta",'Mapa de Riesgos'!$AA$70="Mayor"),CONCATENATE("R10C",'Mapa de Riesgos'!$O$70),"")</f>
        <v/>
      </c>
      <c r="AG15" s="54" t="str">
        <f>IF(AND('Mapa de Riesgos'!$Y$71="Muy Alta",'Mapa de Riesgos'!$AA$71="Mayor"),CONCATENATE("R10C",'Mapa de Riesgos'!$O$71),"")</f>
        <v/>
      </c>
      <c r="AH15" s="61" t="str">
        <f>IF(AND('Mapa de Riesgos'!$Y$66="Muy Alta",'Mapa de Riesgos'!$AA$66="Catastrófico"),CONCATENATE("R10C",'Mapa de Riesgos'!$O$66),"")</f>
        <v/>
      </c>
      <c r="AI15" s="62" t="str">
        <f>IF(AND('Mapa de Riesgos'!$Y$67="Muy Alta",'Mapa de Riesgos'!$AA$67="Catastrófico"),CONCATENATE("R10C",'Mapa de Riesgos'!$O$67),"")</f>
        <v/>
      </c>
      <c r="AJ15" s="62" t="str">
        <f>IF(AND('Mapa de Riesgos'!$Y$68="Muy Alta",'Mapa de Riesgos'!$AA$68="Catastrófico"),CONCATENATE("R10C",'Mapa de Riesgos'!$O$68),"")</f>
        <v/>
      </c>
      <c r="AK15" s="62" t="str">
        <f>IF(AND('Mapa de Riesgos'!$Y$69="Muy Alta",'Mapa de Riesgos'!$AA$69="Catastrófico"),CONCATENATE("R10C",'Mapa de Riesgos'!$O$69),"")</f>
        <v/>
      </c>
      <c r="AL15" s="62" t="str">
        <f>IF(AND('Mapa de Riesgos'!$Y$70="Muy Alta",'Mapa de Riesgos'!$AA$70="Catastrófico"),CONCATENATE("R10C",'Mapa de Riesgos'!$O$70),"")</f>
        <v/>
      </c>
      <c r="AM15" s="63" t="str">
        <f>IF(AND('Mapa de Riesgos'!$Y$71="Muy Alta",'Mapa de Riesgos'!$AA$71="Catastrófico"),CONCATENATE("R10C",'Mapa de Riesgos'!$O$71),"")</f>
        <v/>
      </c>
      <c r="AN15" s="83"/>
      <c r="AO15" s="574"/>
      <c r="AP15" s="575"/>
      <c r="AQ15" s="575"/>
      <c r="AR15" s="575"/>
      <c r="AS15" s="575"/>
      <c r="AT15" s="576"/>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25">
      <c r="A16" s="83"/>
      <c r="B16" s="466"/>
      <c r="C16" s="466"/>
      <c r="D16" s="467"/>
      <c r="E16" s="561" t="s">
        <v>200</v>
      </c>
      <c r="F16" s="562"/>
      <c r="G16" s="562"/>
      <c r="H16" s="562"/>
      <c r="I16" s="562"/>
      <c r="J16" s="64" t="str">
        <f>IF(AND('Mapa de Riesgos'!$Y$12="Alta",'Mapa de Riesgos'!$AA$12="Leve"),CONCATENATE("R1C",'Mapa de Riesgos'!$O$12),"")</f>
        <v/>
      </c>
      <c r="K16" s="65" t="str">
        <f>IF(AND('Mapa de Riesgos'!$Y$13="Alta",'Mapa de Riesgos'!$AA$13="Leve"),CONCATENATE("R1C",'Mapa de Riesgos'!$O$13),"")</f>
        <v/>
      </c>
      <c r="L16" s="65" t="str">
        <f>IF(AND('Mapa de Riesgos'!$Y$14="Alta",'Mapa de Riesgos'!$AA$14="Leve"),CONCATENATE("R1C",'Mapa de Riesgos'!$O$14),"")</f>
        <v/>
      </c>
      <c r="M16" s="65" t="str">
        <f>IF(AND('Mapa de Riesgos'!$Y$15="Alta",'Mapa de Riesgos'!$AA$15="Leve"),CONCATENATE("R1C",'Mapa de Riesgos'!$O$15),"")</f>
        <v/>
      </c>
      <c r="N16" s="65" t="str">
        <f>IF(AND('Mapa de Riesgos'!$Y$16="Alta",'Mapa de Riesgos'!$AA$16="Leve"),CONCATENATE("R1C",'Mapa de Riesgos'!$O$16),"")</f>
        <v/>
      </c>
      <c r="O16" s="66" t="str">
        <f>IF(AND('Mapa de Riesgos'!$Y$17="Alta",'Mapa de Riesgos'!$AA$17="Leve"),CONCATENATE("R1C",'Mapa de Riesgos'!$O$17),"")</f>
        <v/>
      </c>
      <c r="P16" s="64" t="str">
        <f>IF(AND('Mapa de Riesgos'!$Y$12="Alta",'Mapa de Riesgos'!$AA$12="Menor"),CONCATENATE("R1C",'Mapa de Riesgos'!$O$12),"")</f>
        <v/>
      </c>
      <c r="Q16" s="65" t="str">
        <f>IF(AND('Mapa de Riesgos'!$Y$13="Alta",'Mapa de Riesgos'!$AA$13="Menor"),CONCATENATE("R1C",'Mapa de Riesgos'!$O$13),"")</f>
        <v/>
      </c>
      <c r="R16" s="65" t="str">
        <f>IF(AND('Mapa de Riesgos'!$Y$14="Alta",'Mapa de Riesgos'!$AA$14="Menor"),CONCATENATE("R1C",'Mapa de Riesgos'!$O$14),"")</f>
        <v/>
      </c>
      <c r="S16" s="65" t="str">
        <f>IF(AND('Mapa de Riesgos'!$Y$15="Alta",'Mapa de Riesgos'!$AA$15="Menor"),CONCATENATE("R1C",'Mapa de Riesgos'!$O$15),"")</f>
        <v/>
      </c>
      <c r="T16" s="65" t="str">
        <f>IF(AND('Mapa de Riesgos'!$Y$16="Alta",'Mapa de Riesgos'!$AA$16="Menor"),CONCATENATE("R1C",'Mapa de Riesgos'!$O$16),"")</f>
        <v/>
      </c>
      <c r="U16" s="66" t="str">
        <f>IF(AND('Mapa de Riesgos'!$Y$17="Alta",'Mapa de Riesgos'!$AA$17="Menor"),CONCATENATE("R1C",'Mapa de Riesgos'!$O$17),"")</f>
        <v/>
      </c>
      <c r="V16" s="46" t="str">
        <f>IF(AND('Mapa de Riesgos'!$Y$12="Alta",'Mapa de Riesgos'!$AA$12="Moderado"),CONCATENATE("R1C",'Mapa de Riesgos'!$O$12),"")</f>
        <v/>
      </c>
      <c r="W16" s="47" t="str">
        <f>IF(AND('Mapa de Riesgos'!$Y$13="Alta",'Mapa de Riesgos'!$AA$13="Moderado"),CONCATENATE("R1C",'Mapa de Riesgos'!$O$13),"")</f>
        <v/>
      </c>
      <c r="X16" s="47" t="str">
        <f>IF(AND('Mapa de Riesgos'!$Y$14="Alta",'Mapa de Riesgos'!$AA$14="Moderado"),CONCATENATE("R1C",'Mapa de Riesgos'!$O$14),"")</f>
        <v/>
      </c>
      <c r="Y16" s="47" t="str">
        <f>IF(AND('Mapa de Riesgos'!$Y$15="Alta",'Mapa de Riesgos'!$AA$15="Moderado"),CONCATENATE("R1C",'Mapa de Riesgos'!$O$15),"")</f>
        <v/>
      </c>
      <c r="Z16" s="47" t="str">
        <f>IF(AND('Mapa de Riesgos'!$Y$16="Alta",'Mapa de Riesgos'!$AA$16="Moderado"),CONCATENATE("R1C",'Mapa de Riesgos'!$O$16),"")</f>
        <v/>
      </c>
      <c r="AA16" s="48" t="str">
        <f>IF(AND('Mapa de Riesgos'!$Y$17="Alta",'Mapa de Riesgos'!$AA$17="Moderado"),CONCATENATE("R1C",'Mapa de Riesgos'!$O$17),"")</f>
        <v/>
      </c>
      <c r="AB16" s="46" t="str">
        <f>IF(AND('Mapa de Riesgos'!$Y$12="Alta",'Mapa de Riesgos'!$AA$12="Mayor"),CONCATENATE("R1C",'Mapa de Riesgos'!$O$12),"")</f>
        <v/>
      </c>
      <c r="AC16" s="47" t="str">
        <f>IF(AND('Mapa de Riesgos'!$Y$13="Alta",'Mapa de Riesgos'!$AA$13="Mayor"),CONCATENATE("R1C",'Mapa de Riesgos'!$O$13),"")</f>
        <v/>
      </c>
      <c r="AD16" s="47" t="str">
        <f>IF(AND('Mapa de Riesgos'!$Y$14="Alta",'Mapa de Riesgos'!$AA$14="Mayor"),CONCATENATE("R1C",'Mapa de Riesgos'!$O$14),"")</f>
        <v/>
      </c>
      <c r="AE16" s="47" t="str">
        <f>IF(AND('Mapa de Riesgos'!$Y$15="Alta",'Mapa de Riesgos'!$AA$15="Mayor"),CONCATENATE("R1C",'Mapa de Riesgos'!$O$15),"")</f>
        <v/>
      </c>
      <c r="AF16" s="47" t="str">
        <f>IF(AND('Mapa de Riesgos'!$Y$16="Alta",'Mapa de Riesgos'!$AA$16="Mayor"),CONCATENATE("R1C",'Mapa de Riesgos'!$O$16),"")</f>
        <v/>
      </c>
      <c r="AG16" s="48" t="str">
        <f>IF(AND('Mapa de Riesgos'!$Y$17="Alta",'Mapa de Riesgos'!$AA$17="Mayor"),CONCATENATE("R1C",'Mapa de Riesgos'!$O$17),"")</f>
        <v/>
      </c>
      <c r="AH16" s="49" t="str">
        <f>IF(AND('Mapa de Riesgos'!$Y$12="Alta",'Mapa de Riesgos'!$AA$12="Catastrófico"),CONCATENATE("R1C",'Mapa de Riesgos'!$O$12),"")</f>
        <v/>
      </c>
      <c r="AI16" s="50" t="str">
        <f>IF(AND('Mapa de Riesgos'!$Y$13="Alta",'Mapa de Riesgos'!$AA$13="Catastrófico"),CONCATENATE("R1C",'Mapa de Riesgos'!$O$13),"")</f>
        <v/>
      </c>
      <c r="AJ16" s="50" t="str">
        <f>IF(AND('Mapa de Riesgos'!$Y$14="Alta",'Mapa de Riesgos'!$AA$14="Catastrófico"),CONCATENATE("R1C",'Mapa de Riesgos'!$O$14),"")</f>
        <v/>
      </c>
      <c r="AK16" s="50" t="str">
        <f>IF(AND('Mapa de Riesgos'!$Y$15="Alta",'Mapa de Riesgos'!$AA$15="Catastrófico"),CONCATENATE("R1C",'Mapa de Riesgos'!$O$15),"")</f>
        <v/>
      </c>
      <c r="AL16" s="50" t="str">
        <f>IF(AND('Mapa de Riesgos'!$Y$16="Alta",'Mapa de Riesgos'!$AA$16="Catastrófico"),CONCATENATE("R1C",'Mapa de Riesgos'!$O$16),"")</f>
        <v/>
      </c>
      <c r="AM16" s="51" t="str">
        <f>IF(AND('Mapa de Riesgos'!$Y$17="Alta",'Mapa de Riesgos'!$AA$17="Catastrófico"),CONCATENATE("R1C",'Mapa de Riesgos'!$O$17),"")</f>
        <v/>
      </c>
      <c r="AN16" s="83"/>
      <c r="AO16" s="552" t="s">
        <v>201</v>
      </c>
      <c r="AP16" s="553"/>
      <c r="AQ16" s="553"/>
      <c r="AR16" s="553"/>
      <c r="AS16" s="553"/>
      <c r="AT16" s="554"/>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25">
      <c r="A17" s="83"/>
      <c r="B17" s="466"/>
      <c r="C17" s="466"/>
      <c r="D17" s="467"/>
      <c r="E17" s="563"/>
      <c r="F17" s="564"/>
      <c r="G17" s="564"/>
      <c r="H17" s="564"/>
      <c r="I17" s="564"/>
      <c r="J17" s="67" t="str">
        <f>IF(AND('Mapa de Riesgos'!$Y$18="Alta",'Mapa de Riesgos'!$AA$18="Leve"),CONCATENATE("R2C",'Mapa de Riesgos'!$O$18),"")</f>
        <v/>
      </c>
      <c r="K17" s="68" t="str">
        <f>IF(AND('Mapa de Riesgos'!$Y$19="Alta",'Mapa de Riesgos'!$AA$19="Leve"),CONCATENATE("R2C",'Mapa de Riesgos'!$O$19),"")</f>
        <v/>
      </c>
      <c r="L17" s="68" t="str">
        <f>IF(AND('Mapa de Riesgos'!$Y$20="Alta",'Mapa de Riesgos'!$AA$20="Leve"),CONCATENATE("R2C",'Mapa de Riesgos'!$O$20),"")</f>
        <v/>
      </c>
      <c r="M17" s="68" t="str">
        <f>IF(AND('Mapa de Riesgos'!$Y$21="Alta",'Mapa de Riesgos'!$AA$21="Leve"),CONCATENATE("R2C",'Mapa de Riesgos'!$O$21),"")</f>
        <v/>
      </c>
      <c r="N17" s="68" t="str">
        <f>IF(AND('Mapa de Riesgos'!$Y$22="Alta",'Mapa de Riesgos'!$AA$22="Leve"),CONCATENATE("R2C",'Mapa de Riesgos'!$O$22),"")</f>
        <v/>
      </c>
      <c r="O17" s="69" t="str">
        <f>IF(AND('Mapa de Riesgos'!$Y$23="Alta",'Mapa de Riesgos'!$AA$23="Leve"),CONCATENATE("R2C",'Mapa de Riesgos'!$O$23),"")</f>
        <v/>
      </c>
      <c r="P17" s="67" t="str">
        <f>IF(AND('Mapa de Riesgos'!$Y$18="Alta",'Mapa de Riesgos'!$AA$18="Menor"),CONCATENATE("R2C",'Mapa de Riesgos'!$O$18),"")</f>
        <v/>
      </c>
      <c r="Q17" s="68" t="str">
        <f>IF(AND('Mapa de Riesgos'!$Y$19="Alta",'Mapa de Riesgos'!$AA$19="Menor"),CONCATENATE("R2C",'Mapa de Riesgos'!$O$19),"")</f>
        <v/>
      </c>
      <c r="R17" s="68" t="str">
        <f>IF(AND('Mapa de Riesgos'!$Y$20="Alta",'Mapa de Riesgos'!$AA$20="Menor"),CONCATENATE("R2C",'Mapa de Riesgos'!$O$20),"")</f>
        <v/>
      </c>
      <c r="S17" s="68" t="str">
        <f>IF(AND('Mapa de Riesgos'!$Y$21="Alta",'Mapa de Riesgos'!$AA$21="Menor"),CONCATENATE("R2C",'Mapa de Riesgos'!$O$21),"")</f>
        <v/>
      </c>
      <c r="T17" s="68" t="str">
        <f>IF(AND('Mapa de Riesgos'!$Y$22="Alta",'Mapa de Riesgos'!$AA$22="Menor"),CONCATENATE("R2C",'Mapa de Riesgos'!$O$22),"")</f>
        <v/>
      </c>
      <c r="U17" s="69" t="str">
        <f>IF(AND('Mapa de Riesgos'!$Y$23="Alta",'Mapa de Riesgos'!$AA$23="Menor"),CONCATENATE("R2C",'Mapa de Riesgos'!$O$23),"")</f>
        <v/>
      </c>
      <c r="V17" s="52" t="str">
        <f>IF(AND('Mapa de Riesgos'!$Y$18="Alta",'Mapa de Riesgos'!$AA$18="Moderado"),CONCATENATE("R2C",'Mapa de Riesgos'!$O$18),"")</f>
        <v/>
      </c>
      <c r="W17" s="53" t="str">
        <f>IF(AND('Mapa de Riesgos'!$Y$19="Alta",'Mapa de Riesgos'!$AA$19="Moderado"),CONCATENATE("R2C",'Mapa de Riesgos'!$O$19),"")</f>
        <v/>
      </c>
      <c r="X17" s="53" t="str">
        <f>IF(AND('Mapa de Riesgos'!$Y$20="Alta",'Mapa de Riesgos'!$AA$20="Moderado"),CONCATENATE("R2C",'Mapa de Riesgos'!$O$20),"")</f>
        <v/>
      </c>
      <c r="Y17" s="53" t="str">
        <f>IF(AND('Mapa de Riesgos'!$Y$21="Alta",'Mapa de Riesgos'!$AA$21="Moderado"),CONCATENATE("R2C",'Mapa de Riesgos'!$O$21),"")</f>
        <v/>
      </c>
      <c r="Z17" s="53" t="str">
        <f>IF(AND('Mapa de Riesgos'!$Y$22="Alta",'Mapa de Riesgos'!$AA$22="Moderado"),CONCATENATE("R2C",'Mapa de Riesgos'!$O$22),"")</f>
        <v/>
      </c>
      <c r="AA17" s="54" t="str">
        <f>IF(AND('Mapa de Riesgos'!$Y$23="Alta",'Mapa de Riesgos'!$AA$23="Moderado"),CONCATENATE("R2C",'Mapa de Riesgos'!$O$23),"")</f>
        <v/>
      </c>
      <c r="AB17" s="52" t="str">
        <f>IF(AND('Mapa de Riesgos'!$Y$18="Alta",'Mapa de Riesgos'!$AA$18="Mayor"),CONCATENATE("R2C",'Mapa de Riesgos'!$O$18),"")</f>
        <v/>
      </c>
      <c r="AC17" s="53" t="str">
        <f>IF(AND('Mapa de Riesgos'!$Y$19="Alta",'Mapa de Riesgos'!$AA$19="Mayor"),CONCATENATE("R2C",'Mapa de Riesgos'!$O$19),"")</f>
        <v/>
      </c>
      <c r="AD17" s="53" t="str">
        <f>IF(AND('Mapa de Riesgos'!$Y$20="Alta",'Mapa de Riesgos'!$AA$20="Mayor"),CONCATENATE("R2C",'Mapa de Riesgos'!$O$20),"")</f>
        <v/>
      </c>
      <c r="AE17" s="53" t="str">
        <f>IF(AND('Mapa de Riesgos'!$Y$21="Alta",'Mapa de Riesgos'!$AA$21="Mayor"),CONCATENATE("R2C",'Mapa de Riesgos'!$O$21),"")</f>
        <v/>
      </c>
      <c r="AF17" s="53" t="str">
        <f>IF(AND('Mapa de Riesgos'!$Y$22="Alta",'Mapa de Riesgos'!$AA$22="Mayor"),CONCATENATE("R2C",'Mapa de Riesgos'!$O$22),"")</f>
        <v/>
      </c>
      <c r="AG17" s="54" t="str">
        <f>IF(AND('Mapa de Riesgos'!$Y$23="Alta",'Mapa de Riesgos'!$AA$23="Mayor"),CONCATENATE("R2C",'Mapa de Riesgos'!$O$23),"")</f>
        <v/>
      </c>
      <c r="AH17" s="55" t="str">
        <f>IF(AND('Mapa de Riesgos'!$Y$18="Alta",'Mapa de Riesgos'!$AA$18="Catastrófico"),CONCATENATE("R2C",'Mapa de Riesgos'!$O$18),"")</f>
        <v/>
      </c>
      <c r="AI17" s="56" t="str">
        <f>IF(AND('Mapa de Riesgos'!$Y$19="Alta",'Mapa de Riesgos'!$AA$19="Catastrófico"),CONCATENATE("R2C",'Mapa de Riesgos'!$O$19),"")</f>
        <v/>
      </c>
      <c r="AJ17" s="56" t="str">
        <f>IF(AND('Mapa de Riesgos'!$Y$20="Alta",'Mapa de Riesgos'!$AA$20="Catastrófico"),CONCATENATE("R2C",'Mapa de Riesgos'!$O$20),"")</f>
        <v/>
      </c>
      <c r="AK17" s="56" t="str">
        <f>IF(AND('Mapa de Riesgos'!$Y$21="Alta",'Mapa de Riesgos'!$AA$21="Catastrófico"),CONCATENATE("R2C",'Mapa de Riesgos'!$O$21),"")</f>
        <v/>
      </c>
      <c r="AL17" s="56" t="str">
        <f>IF(AND('Mapa de Riesgos'!$Y$22="Alta",'Mapa de Riesgos'!$AA$22="Catastrófico"),CONCATENATE("R2C",'Mapa de Riesgos'!$O$22),"")</f>
        <v/>
      </c>
      <c r="AM17" s="57" t="str">
        <f>IF(AND('Mapa de Riesgos'!$Y$23="Alta",'Mapa de Riesgos'!$AA$23="Catastrófico"),CONCATENATE("R2C",'Mapa de Riesgos'!$O$23),"")</f>
        <v/>
      </c>
      <c r="AN17" s="83"/>
      <c r="AO17" s="555"/>
      <c r="AP17" s="556"/>
      <c r="AQ17" s="556"/>
      <c r="AR17" s="556"/>
      <c r="AS17" s="556"/>
      <c r="AT17" s="557"/>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25">
      <c r="A18" s="83"/>
      <c r="B18" s="466"/>
      <c r="C18" s="466"/>
      <c r="D18" s="467"/>
      <c r="E18" s="565"/>
      <c r="F18" s="564"/>
      <c r="G18" s="564"/>
      <c r="H18" s="564"/>
      <c r="I18" s="564"/>
      <c r="J18" s="67" t="str">
        <f>IF(AND('Mapa de Riesgos'!$Y$24="Alta",'Mapa de Riesgos'!$AA$24="Leve"),CONCATENATE("R3C",'Mapa de Riesgos'!$O$24),"")</f>
        <v/>
      </c>
      <c r="K18" s="68" t="str">
        <f>IF(AND('Mapa de Riesgos'!$Y$25="Alta",'Mapa de Riesgos'!$AA$25="Leve"),CONCATENATE("R3C",'Mapa de Riesgos'!$O$25),"")</f>
        <v/>
      </c>
      <c r="L18" s="68" t="str">
        <f>IF(AND('Mapa de Riesgos'!$Y$26="Alta",'Mapa de Riesgos'!$AA$26="Leve"),CONCATENATE("R3C",'Mapa de Riesgos'!$O$26),"")</f>
        <v/>
      </c>
      <c r="M18" s="68" t="str">
        <f>IF(AND('Mapa de Riesgos'!$Y$27="Alta",'Mapa de Riesgos'!$AA$27="Leve"),CONCATENATE("R3C",'Mapa de Riesgos'!$O$27),"")</f>
        <v/>
      </c>
      <c r="N18" s="68" t="str">
        <f>IF(AND('Mapa de Riesgos'!$Y$28="Alta",'Mapa de Riesgos'!$AA$28="Leve"),CONCATENATE("R3C",'Mapa de Riesgos'!$O$28),"")</f>
        <v/>
      </c>
      <c r="O18" s="69" t="str">
        <f>IF(AND('Mapa de Riesgos'!$Y$29="Alta",'Mapa de Riesgos'!$AA$29="Leve"),CONCATENATE("R3C",'Mapa de Riesgos'!$O$29),"")</f>
        <v/>
      </c>
      <c r="P18" s="67" t="str">
        <f>IF(AND('Mapa de Riesgos'!$Y$24="Alta",'Mapa de Riesgos'!$AA$24="Menor"),CONCATENATE("R3C",'Mapa de Riesgos'!$O$24),"")</f>
        <v/>
      </c>
      <c r="Q18" s="68" t="str">
        <f>IF(AND('Mapa de Riesgos'!$Y$25="Alta",'Mapa de Riesgos'!$AA$25="Menor"),CONCATENATE("R3C",'Mapa de Riesgos'!$O$25),"")</f>
        <v/>
      </c>
      <c r="R18" s="68" t="str">
        <f>IF(AND('Mapa de Riesgos'!$Y$26="Alta",'Mapa de Riesgos'!$AA$26="Menor"),CONCATENATE("R3C",'Mapa de Riesgos'!$O$26),"")</f>
        <v/>
      </c>
      <c r="S18" s="68" t="str">
        <f>IF(AND('Mapa de Riesgos'!$Y$27="Alta",'Mapa de Riesgos'!$AA$27="Menor"),CONCATENATE("R3C",'Mapa de Riesgos'!$O$27),"")</f>
        <v/>
      </c>
      <c r="T18" s="68" t="str">
        <f>IF(AND('Mapa de Riesgos'!$Y$28="Alta",'Mapa de Riesgos'!$AA$28="Menor"),CONCATENATE("R3C",'Mapa de Riesgos'!$O$28),"")</f>
        <v/>
      </c>
      <c r="U18" s="69" t="str">
        <f>IF(AND('Mapa de Riesgos'!$Y$29="Alta",'Mapa de Riesgos'!$AA$29="Menor"),CONCATENATE("R3C",'Mapa de Riesgos'!$O$29),"")</f>
        <v/>
      </c>
      <c r="V18" s="52" t="str">
        <f>IF(AND('Mapa de Riesgos'!$Y$24="Alta",'Mapa de Riesgos'!$AA$24="Moderado"),CONCATENATE("R3C",'Mapa de Riesgos'!$O$24),"")</f>
        <v/>
      </c>
      <c r="W18" s="53" t="str">
        <f>IF(AND('Mapa de Riesgos'!$Y$25="Alta",'Mapa de Riesgos'!$AA$25="Moderado"),CONCATENATE("R3C",'Mapa de Riesgos'!$O$25),"")</f>
        <v/>
      </c>
      <c r="X18" s="53" t="str">
        <f>IF(AND('Mapa de Riesgos'!$Y$26="Alta",'Mapa de Riesgos'!$AA$26="Moderado"),CONCATENATE("R3C",'Mapa de Riesgos'!$O$26),"")</f>
        <v/>
      </c>
      <c r="Y18" s="53" t="str">
        <f>IF(AND('Mapa de Riesgos'!$Y$27="Alta",'Mapa de Riesgos'!$AA$27="Moderado"),CONCATENATE("R3C",'Mapa de Riesgos'!$O$27),"")</f>
        <v/>
      </c>
      <c r="Z18" s="53" t="str">
        <f>IF(AND('Mapa de Riesgos'!$Y$28="Alta",'Mapa de Riesgos'!$AA$28="Moderado"),CONCATENATE("R3C",'Mapa de Riesgos'!$O$28),"")</f>
        <v/>
      </c>
      <c r="AA18" s="54" t="str">
        <f>IF(AND('Mapa de Riesgos'!$Y$29="Alta",'Mapa de Riesgos'!$AA$29="Moderado"),CONCATENATE("R3C",'Mapa de Riesgos'!$O$29),"")</f>
        <v/>
      </c>
      <c r="AB18" s="52" t="str">
        <f>IF(AND('Mapa de Riesgos'!$Y$24="Alta",'Mapa de Riesgos'!$AA$24="Mayor"),CONCATENATE("R3C",'Mapa de Riesgos'!$O$24),"")</f>
        <v/>
      </c>
      <c r="AC18" s="53" t="str">
        <f>IF(AND('Mapa de Riesgos'!$Y$25="Alta",'Mapa de Riesgos'!$AA$25="Mayor"),CONCATENATE("R3C",'Mapa de Riesgos'!$O$25),"")</f>
        <v/>
      </c>
      <c r="AD18" s="53" t="str">
        <f>IF(AND('Mapa de Riesgos'!$Y$26="Alta",'Mapa de Riesgos'!$AA$26="Mayor"),CONCATENATE("R3C",'Mapa de Riesgos'!$O$26),"")</f>
        <v/>
      </c>
      <c r="AE18" s="53" t="str">
        <f>IF(AND('Mapa de Riesgos'!$Y$27="Alta",'Mapa de Riesgos'!$AA$27="Mayor"),CONCATENATE("R3C",'Mapa de Riesgos'!$O$27),"")</f>
        <v/>
      </c>
      <c r="AF18" s="53" t="str">
        <f>IF(AND('Mapa de Riesgos'!$Y$28="Alta",'Mapa de Riesgos'!$AA$28="Mayor"),CONCATENATE("R3C",'Mapa de Riesgos'!$O$28),"")</f>
        <v/>
      </c>
      <c r="AG18" s="54" t="str">
        <f>IF(AND('Mapa de Riesgos'!$Y$29="Alta",'Mapa de Riesgos'!$AA$29="Mayor"),CONCATENATE("R3C",'Mapa de Riesgos'!$O$29),"")</f>
        <v/>
      </c>
      <c r="AH18" s="55" t="str">
        <f>IF(AND('Mapa de Riesgos'!$Y$24="Alta",'Mapa de Riesgos'!$AA$24="Catastrófico"),CONCATENATE("R3C",'Mapa de Riesgos'!$O$24),"")</f>
        <v/>
      </c>
      <c r="AI18" s="56" t="str">
        <f>IF(AND('Mapa de Riesgos'!$Y$25="Alta",'Mapa de Riesgos'!$AA$25="Catastrófico"),CONCATENATE("R3C",'Mapa de Riesgos'!$O$25),"")</f>
        <v/>
      </c>
      <c r="AJ18" s="56" t="str">
        <f>IF(AND('Mapa de Riesgos'!$Y$26="Alta",'Mapa de Riesgos'!$AA$26="Catastrófico"),CONCATENATE("R3C",'Mapa de Riesgos'!$O$26),"")</f>
        <v/>
      </c>
      <c r="AK18" s="56" t="str">
        <f>IF(AND('Mapa de Riesgos'!$Y$27="Alta",'Mapa de Riesgos'!$AA$27="Catastrófico"),CONCATENATE("R3C",'Mapa de Riesgos'!$O$27),"")</f>
        <v/>
      </c>
      <c r="AL18" s="56" t="str">
        <f>IF(AND('Mapa de Riesgos'!$Y$28="Alta",'Mapa de Riesgos'!$AA$28="Catastrófico"),CONCATENATE("R3C",'Mapa de Riesgos'!$O$28),"")</f>
        <v/>
      </c>
      <c r="AM18" s="57" t="str">
        <f>IF(AND('Mapa de Riesgos'!$Y$29="Alta",'Mapa de Riesgos'!$AA$29="Catastrófico"),CONCATENATE("R3C",'Mapa de Riesgos'!$O$29),"")</f>
        <v/>
      </c>
      <c r="AN18" s="83"/>
      <c r="AO18" s="555"/>
      <c r="AP18" s="556"/>
      <c r="AQ18" s="556"/>
      <c r="AR18" s="556"/>
      <c r="AS18" s="556"/>
      <c r="AT18" s="557"/>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25">
      <c r="A19" s="83"/>
      <c r="B19" s="466"/>
      <c r="C19" s="466"/>
      <c r="D19" s="467"/>
      <c r="E19" s="565"/>
      <c r="F19" s="564"/>
      <c r="G19" s="564"/>
      <c r="H19" s="564"/>
      <c r="I19" s="564"/>
      <c r="J19" s="67" t="str">
        <f>IF(AND('Mapa de Riesgos'!$Y$30="Alta",'Mapa de Riesgos'!$AA$30="Leve"),CONCATENATE("R4C",'Mapa de Riesgos'!$O$30),"")</f>
        <v/>
      </c>
      <c r="K19" s="68" t="str">
        <f>IF(AND('Mapa de Riesgos'!$Y$31="Alta",'Mapa de Riesgos'!$AA$31="Leve"),CONCATENATE("R4C",'Mapa de Riesgos'!$O$31),"")</f>
        <v/>
      </c>
      <c r="L19" s="68" t="str">
        <f>IF(AND('Mapa de Riesgos'!$Y$32="Alta",'Mapa de Riesgos'!$AA$32="Leve"),CONCATENATE("R4C",'Mapa de Riesgos'!$O$32),"")</f>
        <v/>
      </c>
      <c r="M19" s="68" t="str">
        <f>IF(AND('Mapa de Riesgos'!$Y$33="Alta",'Mapa de Riesgos'!$AA$33="Leve"),CONCATENATE("R4C",'Mapa de Riesgos'!$O$33),"")</f>
        <v/>
      </c>
      <c r="N19" s="68" t="str">
        <f>IF(AND('Mapa de Riesgos'!$Y$34="Alta",'Mapa de Riesgos'!$AA$34="Leve"),CONCATENATE("R4C",'Mapa de Riesgos'!$O$34),"")</f>
        <v/>
      </c>
      <c r="O19" s="69" t="str">
        <f>IF(AND('Mapa de Riesgos'!$Y$35="Alta",'Mapa de Riesgos'!$AA$35="Leve"),CONCATENATE("R4C",'Mapa de Riesgos'!$O$35),"")</f>
        <v/>
      </c>
      <c r="P19" s="67" t="str">
        <f>IF(AND('Mapa de Riesgos'!$Y$30="Alta",'Mapa de Riesgos'!$AA$30="Menor"),CONCATENATE("R4C",'Mapa de Riesgos'!$O$30),"")</f>
        <v/>
      </c>
      <c r="Q19" s="68" t="str">
        <f>IF(AND('Mapa de Riesgos'!$Y$31="Alta",'Mapa de Riesgos'!$AA$31="Menor"),CONCATENATE("R4C",'Mapa de Riesgos'!$O$31),"")</f>
        <v/>
      </c>
      <c r="R19" s="68" t="str">
        <f>IF(AND('Mapa de Riesgos'!$Y$32="Alta",'Mapa de Riesgos'!$AA$32="Menor"),CONCATENATE("R4C",'Mapa de Riesgos'!$O$32),"")</f>
        <v/>
      </c>
      <c r="S19" s="68" t="str">
        <f>IF(AND('Mapa de Riesgos'!$Y$33="Alta",'Mapa de Riesgos'!$AA$33="Menor"),CONCATENATE("R4C",'Mapa de Riesgos'!$O$33),"")</f>
        <v/>
      </c>
      <c r="T19" s="68" t="str">
        <f>IF(AND('Mapa de Riesgos'!$Y$34="Alta",'Mapa de Riesgos'!$AA$34="Menor"),CONCATENATE("R4C",'Mapa de Riesgos'!$O$34),"")</f>
        <v/>
      </c>
      <c r="U19" s="69" t="str">
        <f>IF(AND('Mapa de Riesgos'!$Y$35="Alta",'Mapa de Riesgos'!$AA$35="Menor"),CONCATENATE("R4C",'Mapa de Riesgos'!$O$35),"")</f>
        <v/>
      </c>
      <c r="V19" s="52" t="str">
        <f>IF(AND('Mapa de Riesgos'!$Y$30="Alta",'Mapa de Riesgos'!$AA$30="Moderado"),CONCATENATE("R4C",'Mapa de Riesgos'!$O$30),"")</f>
        <v/>
      </c>
      <c r="W19" s="53" t="str">
        <f>IF(AND('Mapa de Riesgos'!$Y$31="Alta",'Mapa de Riesgos'!$AA$31="Moderado"),CONCATENATE("R4C",'Mapa de Riesgos'!$O$31),"")</f>
        <v/>
      </c>
      <c r="X19" s="53" t="str">
        <f>IF(AND('Mapa de Riesgos'!$Y$32="Alta",'Mapa de Riesgos'!$AA$32="Moderado"),CONCATENATE("R4C",'Mapa de Riesgos'!$O$32),"")</f>
        <v/>
      </c>
      <c r="Y19" s="53" t="str">
        <f>IF(AND('Mapa de Riesgos'!$Y$33="Alta",'Mapa de Riesgos'!$AA$33="Moderado"),CONCATENATE("R4C",'Mapa de Riesgos'!$O$33),"")</f>
        <v/>
      </c>
      <c r="Z19" s="53" t="str">
        <f>IF(AND('Mapa de Riesgos'!$Y$34="Alta",'Mapa de Riesgos'!$AA$34="Moderado"),CONCATENATE("R4C",'Mapa de Riesgos'!$O$34),"")</f>
        <v/>
      </c>
      <c r="AA19" s="54" t="str">
        <f>IF(AND('Mapa de Riesgos'!$Y$35="Alta",'Mapa de Riesgos'!$AA$35="Moderado"),CONCATENATE("R4C",'Mapa de Riesgos'!$O$35),"")</f>
        <v/>
      </c>
      <c r="AB19" s="52" t="str">
        <f>IF(AND('Mapa de Riesgos'!$Y$30="Alta",'Mapa de Riesgos'!$AA$30="Mayor"),CONCATENATE("R4C",'Mapa de Riesgos'!$O$30),"")</f>
        <v/>
      </c>
      <c r="AC19" s="53" t="str">
        <f>IF(AND('Mapa de Riesgos'!$Y$31="Alta",'Mapa de Riesgos'!$AA$31="Mayor"),CONCATENATE("R4C",'Mapa de Riesgos'!$O$31),"")</f>
        <v/>
      </c>
      <c r="AD19" s="53" t="str">
        <f>IF(AND('Mapa de Riesgos'!$Y$32="Alta",'Mapa de Riesgos'!$AA$32="Mayor"),CONCATENATE("R4C",'Mapa de Riesgos'!$O$32),"")</f>
        <v/>
      </c>
      <c r="AE19" s="53" t="str">
        <f>IF(AND('Mapa de Riesgos'!$Y$33="Alta",'Mapa de Riesgos'!$AA$33="Mayor"),CONCATENATE("R4C",'Mapa de Riesgos'!$O$33),"")</f>
        <v/>
      </c>
      <c r="AF19" s="53" t="str">
        <f>IF(AND('Mapa de Riesgos'!$Y$34="Alta",'Mapa de Riesgos'!$AA$34="Mayor"),CONCATENATE("R4C",'Mapa de Riesgos'!$O$34),"")</f>
        <v/>
      </c>
      <c r="AG19" s="54" t="str">
        <f>IF(AND('Mapa de Riesgos'!$Y$35="Alta",'Mapa de Riesgos'!$AA$35="Mayor"),CONCATENATE("R4C",'Mapa de Riesgos'!$O$35),"")</f>
        <v/>
      </c>
      <c r="AH19" s="55" t="str">
        <f>IF(AND('Mapa de Riesgos'!$Y$30="Alta",'Mapa de Riesgos'!$AA$30="Catastrófico"),CONCATENATE("R4C",'Mapa de Riesgos'!$O$30),"")</f>
        <v/>
      </c>
      <c r="AI19" s="56" t="str">
        <f>IF(AND('Mapa de Riesgos'!$Y$31="Alta",'Mapa de Riesgos'!$AA$31="Catastrófico"),CONCATENATE("R4C",'Mapa de Riesgos'!$O$31),"")</f>
        <v/>
      </c>
      <c r="AJ19" s="56" t="str">
        <f>IF(AND('Mapa de Riesgos'!$Y$32="Alta",'Mapa de Riesgos'!$AA$32="Catastrófico"),CONCATENATE("R4C",'Mapa de Riesgos'!$O$32),"")</f>
        <v/>
      </c>
      <c r="AK19" s="56" t="str">
        <f>IF(AND('Mapa de Riesgos'!$Y$33="Alta",'Mapa de Riesgos'!$AA$33="Catastrófico"),CONCATENATE("R4C",'Mapa de Riesgos'!$O$33),"")</f>
        <v/>
      </c>
      <c r="AL19" s="56" t="str">
        <f>IF(AND('Mapa de Riesgos'!$Y$34="Alta",'Mapa de Riesgos'!$AA$34="Catastrófico"),CONCATENATE("R4C",'Mapa de Riesgos'!$O$34),"")</f>
        <v/>
      </c>
      <c r="AM19" s="57" t="str">
        <f>IF(AND('Mapa de Riesgos'!$Y$35="Alta",'Mapa de Riesgos'!$AA$35="Catastrófico"),CONCATENATE("R4C",'Mapa de Riesgos'!$O$35),"")</f>
        <v/>
      </c>
      <c r="AN19" s="83"/>
      <c r="AO19" s="555"/>
      <c r="AP19" s="556"/>
      <c r="AQ19" s="556"/>
      <c r="AR19" s="556"/>
      <c r="AS19" s="556"/>
      <c r="AT19" s="557"/>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25">
      <c r="A20" s="83"/>
      <c r="B20" s="466"/>
      <c r="C20" s="466"/>
      <c r="D20" s="467"/>
      <c r="E20" s="565"/>
      <c r="F20" s="564"/>
      <c r="G20" s="564"/>
      <c r="H20" s="564"/>
      <c r="I20" s="564"/>
      <c r="J20" s="67" t="str">
        <f>IF(AND('Mapa de Riesgos'!$Y$36="Alta",'Mapa de Riesgos'!$AA$36="Leve"),CONCATENATE("R5C",'Mapa de Riesgos'!$O$36),"")</f>
        <v/>
      </c>
      <c r="K20" s="68" t="str">
        <f>IF(AND('Mapa de Riesgos'!$Y$37="Alta",'Mapa de Riesgos'!$AA$37="Leve"),CONCATENATE("R5C",'Mapa de Riesgos'!$O$37),"")</f>
        <v/>
      </c>
      <c r="L20" s="68" t="str">
        <f>IF(AND('Mapa de Riesgos'!$Y$38="Alta",'Mapa de Riesgos'!$AA$38="Leve"),CONCATENATE("R5C",'Mapa de Riesgos'!$O$38),"")</f>
        <v/>
      </c>
      <c r="M20" s="68" t="str">
        <f>IF(AND('Mapa de Riesgos'!$Y$39="Alta",'Mapa de Riesgos'!$AA$39="Leve"),CONCATENATE("R5C",'Mapa de Riesgos'!$O$39),"")</f>
        <v/>
      </c>
      <c r="N20" s="68" t="str">
        <f>IF(AND('Mapa de Riesgos'!$Y$40="Alta",'Mapa de Riesgos'!$AA$40="Leve"),CONCATENATE("R5C",'Mapa de Riesgos'!$O$40),"")</f>
        <v/>
      </c>
      <c r="O20" s="69" t="str">
        <f>IF(AND('Mapa de Riesgos'!$Y$41="Alta",'Mapa de Riesgos'!$AA$41="Leve"),CONCATENATE("R5C",'Mapa de Riesgos'!$O$41),"")</f>
        <v/>
      </c>
      <c r="P20" s="67" t="str">
        <f>IF(AND('Mapa de Riesgos'!$Y$36="Alta",'Mapa de Riesgos'!$AA$36="Menor"),CONCATENATE("R5C",'Mapa de Riesgos'!$O$36),"")</f>
        <v/>
      </c>
      <c r="Q20" s="68" t="str">
        <f>IF(AND('Mapa de Riesgos'!$Y$37="Alta",'Mapa de Riesgos'!$AA$37="Menor"),CONCATENATE("R5C",'Mapa de Riesgos'!$O$37),"")</f>
        <v/>
      </c>
      <c r="R20" s="68" t="str">
        <f>IF(AND('Mapa de Riesgos'!$Y$38="Alta",'Mapa de Riesgos'!$AA$38="Menor"),CONCATENATE("R5C",'Mapa de Riesgos'!$O$38),"")</f>
        <v/>
      </c>
      <c r="S20" s="68" t="str">
        <f>IF(AND('Mapa de Riesgos'!$Y$39="Alta",'Mapa de Riesgos'!$AA$39="Menor"),CONCATENATE("R5C",'Mapa de Riesgos'!$O$39),"")</f>
        <v/>
      </c>
      <c r="T20" s="68" t="str">
        <f>IF(AND('Mapa de Riesgos'!$Y$40="Alta",'Mapa de Riesgos'!$AA$40="Menor"),CONCATENATE("R5C",'Mapa de Riesgos'!$O$40),"")</f>
        <v/>
      </c>
      <c r="U20" s="69" t="str">
        <f>IF(AND('Mapa de Riesgos'!$Y$41="Alta",'Mapa de Riesgos'!$AA$41="Menor"),CONCATENATE("R5C",'Mapa de Riesgos'!$O$41),"")</f>
        <v/>
      </c>
      <c r="V20" s="52" t="str">
        <f>IF(AND('Mapa de Riesgos'!$Y$36="Alta",'Mapa de Riesgos'!$AA$36="Moderado"),CONCATENATE("R5C",'Mapa de Riesgos'!$O$36),"")</f>
        <v/>
      </c>
      <c r="W20" s="53" t="str">
        <f>IF(AND('Mapa de Riesgos'!$Y$37="Alta",'Mapa de Riesgos'!$AA$37="Moderado"),CONCATENATE("R5C",'Mapa de Riesgos'!$O$37),"")</f>
        <v/>
      </c>
      <c r="X20" s="53" t="str">
        <f>IF(AND('Mapa de Riesgos'!$Y$38="Alta",'Mapa de Riesgos'!$AA$38="Moderado"),CONCATENATE("R5C",'Mapa de Riesgos'!$O$38),"")</f>
        <v/>
      </c>
      <c r="Y20" s="53" t="str">
        <f>IF(AND('Mapa de Riesgos'!$Y$39="Alta",'Mapa de Riesgos'!$AA$39="Moderado"),CONCATENATE("R5C",'Mapa de Riesgos'!$O$39),"")</f>
        <v/>
      </c>
      <c r="Z20" s="53" t="str">
        <f>IF(AND('Mapa de Riesgos'!$Y$40="Alta",'Mapa de Riesgos'!$AA$40="Moderado"),CONCATENATE("R5C",'Mapa de Riesgos'!$O$40),"")</f>
        <v/>
      </c>
      <c r="AA20" s="54" t="str">
        <f>IF(AND('Mapa de Riesgos'!$Y$41="Alta",'Mapa de Riesgos'!$AA$41="Moderado"),CONCATENATE("R5C",'Mapa de Riesgos'!$O$41),"")</f>
        <v/>
      </c>
      <c r="AB20" s="52" t="str">
        <f>IF(AND('Mapa de Riesgos'!$Y$36="Alta",'Mapa de Riesgos'!$AA$36="Mayor"),CONCATENATE("R5C",'Mapa de Riesgos'!$O$36),"")</f>
        <v/>
      </c>
      <c r="AC20" s="53" t="str">
        <f>IF(AND('Mapa de Riesgos'!$Y$37="Alta",'Mapa de Riesgos'!$AA$37="Mayor"),CONCATENATE("R5C",'Mapa de Riesgos'!$O$37),"")</f>
        <v/>
      </c>
      <c r="AD20" s="53" t="str">
        <f>IF(AND('Mapa de Riesgos'!$Y$38="Alta",'Mapa de Riesgos'!$AA$38="Mayor"),CONCATENATE("R5C",'Mapa de Riesgos'!$O$38),"")</f>
        <v/>
      </c>
      <c r="AE20" s="53" t="str">
        <f>IF(AND('Mapa de Riesgos'!$Y$39="Alta",'Mapa de Riesgos'!$AA$39="Mayor"),CONCATENATE("R5C",'Mapa de Riesgos'!$O$39),"")</f>
        <v/>
      </c>
      <c r="AF20" s="53" t="str">
        <f>IF(AND('Mapa de Riesgos'!$Y$40="Alta",'Mapa de Riesgos'!$AA$40="Mayor"),CONCATENATE("R5C",'Mapa de Riesgos'!$O$40),"")</f>
        <v/>
      </c>
      <c r="AG20" s="54" t="str">
        <f>IF(AND('Mapa de Riesgos'!$Y$41="Alta",'Mapa de Riesgos'!$AA$41="Mayor"),CONCATENATE("R5C",'Mapa de Riesgos'!$O$41),"")</f>
        <v/>
      </c>
      <c r="AH20" s="55" t="str">
        <f>IF(AND('Mapa de Riesgos'!$Y$36="Alta",'Mapa de Riesgos'!$AA$36="Catastrófico"),CONCATENATE("R5C",'Mapa de Riesgos'!$O$36),"")</f>
        <v/>
      </c>
      <c r="AI20" s="56" t="str">
        <f>IF(AND('Mapa de Riesgos'!$Y$37="Alta",'Mapa de Riesgos'!$AA$37="Catastrófico"),CONCATENATE("R5C",'Mapa de Riesgos'!$O$37),"")</f>
        <v/>
      </c>
      <c r="AJ20" s="56" t="str">
        <f>IF(AND('Mapa de Riesgos'!$Y$38="Alta",'Mapa de Riesgos'!$AA$38="Catastrófico"),CONCATENATE("R5C",'Mapa de Riesgos'!$O$38),"")</f>
        <v/>
      </c>
      <c r="AK20" s="56" t="str">
        <f>IF(AND('Mapa de Riesgos'!$Y$39="Alta",'Mapa de Riesgos'!$AA$39="Catastrófico"),CONCATENATE("R5C",'Mapa de Riesgos'!$O$39),"")</f>
        <v/>
      </c>
      <c r="AL20" s="56" t="str">
        <f>IF(AND('Mapa de Riesgos'!$Y$40="Alta",'Mapa de Riesgos'!$AA$40="Catastrófico"),CONCATENATE("R5C",'Mapa de Riesgos'!$O$40),"")</f>
        <v/>
      </c>
      <c r="AM20" s="57" t="str">
        <f>IF(AND('Mapa de Riesgos'!$Y$41="Alta",'Mapa de Riesgos'!$AA$41="Catastrófico"),CONCATENATE("R5C",'Mapa de Riesgos'!$O$41),"")</f>
        <v/>
      </c>
      <c r="AN20" s="83"/>
      <c r="AO20" s="555"/>
      <c r="AP20" s="556"/>
      <c r="AQ20" s="556"/>
      <c r="AR20" s="556"/>
      <c r="AS20" s="556"/>
      <c r="AT20" s="557"/>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25">
      <c r="A21" s="83"/>
      <c r="B21" s="466"/>
      <c r="C21" s="466"/>
      <c r="D21" s="467"/>
      <c r="E21" s="565"/>
      <c r="F21" s="564"/>
      <c r="G21" s="564"/>
      <c r="H21" s="564"/>
      <c r="I21" s="564"/>
      <c r="J21" s="67" t="str">
        <f>IF(AND('Mapa de Riesgos'!$Y$42="Alta",'Mapa de Riesgos'!$AA$42="Leve"),CONCATENATE("R6C",'Mapa de Riesgos'!$O$42),"")</f>
        <v/>
      </c>
      <c r="K21" s="68" t="str">
        <f>IF(AND('Mapa de Riesgos'!$Y$43="Alta",'Mapa de Riesgos'!$AA$43="Leve"),CONCATENATE("R6C",'Mapa de Riesgos'!$O$43),"")</f>
        <v/>
      </c>
      <c r="L21" s="68" t="str">
        <f>IF(AND('Mapa de Riesgos'!$Y$44="Alta",'Mapa de Riesgos'!$AA$44="Leve"),CONCATENATE("R6C",'Mapa de Riesgos'!$O$44),"")</f>
        <v/>
      </c>
      <c r="M21" s="68" t="str">
        <f>IF(AND('Mapa de Riesgos'!$Y$45="Alta",'Mapa de Riesgos'!$AA$45="Leve"),CONCATENATE("R6C",'Mapa de Riesgos'!$O$45),"")</f>
        <v/>
      </c>
      <c r="N21" s="68" t="str">
        <f>IF(AND('Mapa de Riesgos'!$Y$46="Alta",'Mapa de Riesgos'!$AA$46="Leve"),CONCATENATE("R6C",'Mapa de Riesgos'!$O$46),"")</f>
        <v/>
      </c>
      <c r="O21" s="69" t="str">
        <f>IF(AND('Mapa de Riesgos'!$Y$47="Alta",'Mapa de Riesgos'!$AA$47="Leve"),CONCATENATE("R6C",'Mapa de Riesgos'!$O$47),"")</f>
        <v/>
      </c>
      <c r="P21" s="67" t="str">
        <f>IF(AND('Mapa de Riesgos'!$Y$42="Alta",'Mapa de Riesgos'!$AA$42="Menor"),CONCATENATE("R6C",'Mapa de Riesgos'!$O$42),"")</f>
        <v/>
      </c>
      <c r="Q21" s="68" t="str">
        <f>IF(AND('Mapa de Riesgos'!$Y$43="Alta",'Mapa de Riesgos'!$AA$43="Menor"),CONCATENATE("R6C",'Mapa de Riesgos'!$O$43),"")</f>
        <v/>
      </c>
      <c r="R21" s="68" t="str">
        <f>IF(AND('Mapa de Riesgos'!$Y$44="Alta",'Mapa de Riesgos'!$AA$44="Menor"),CONCATENATE("R6C",'Mapa de Riesgos'!$O$44),"")</f>
        <v/>
      </c>
      <c r="S21" s="68" t="str">
        <f>IF(AND('Mapa de Riesgos'!$Y$45="Alta",'Mapa de Riesgos'!$AA$45="Menor"),CONCATENATE("R6C",'Mapa de Riesgos'!$O$45),"")</f>
        <v/>
      </c>
      <c r="T21" s="68" t="str">
        <f>IF(AND('Mapa de Riesgos'!$Y$46="Alta",'Mapa de Riesgos'!$AA$46="Menor"),CONCATENATE("R6C",'Mapa de Riesgos'!$O$46),"")</f>
        <v/>
      </c>
      <c r="U21" s="69" t="str">
        <f>IF(AND('Mapa de Riesgos'!$Y$47="Alta",'Mapa de Riesgos'!$AA$47="Menor"),CONCATENATE("R6C",'Mapa de Riesgos'!$O$47),"")</f>
        <v/>
      </c>
      <c r="V21" s="52" t="str">
        <f>IF(AND('Mapa de Riesgos'!$Y$42="Alta",'Mapa de Riesgos'!$AA$42="Moderado"),CONCATENATE("R6C",'Mapa de Riesgos'!$O$42),"")</f>
        <v/>
      </c>
      <c r="W21" s="53" t="str">
        <f>IF(AND('Mapa de Riesgos'!$Y$43="Alta",'Mapa de Riesgos'!$AA$43="Moderado"),CONCATENATE("R6C",'Mapa de Riesgos'!$O$43),"")</f>
        <v/>
      </c>
      <c r="X21" s="53" t="str">
        <f>IF(AND('Mapa de Riesgos'!$Y$44="Alta",'Mapa de Riesgos'!$AA$44="Moderado"),CONCATENATE("R6C",'Mapa de Riesgos'!$O$44),"")</f>
        <v/>
      </c>
      <c r="Y21" s="53" t="str">
        <f>IF(AND('Mapa de Riesgos'!$Y$45="Alta",'Mapa de Riesgos'!$AA$45="Moderado"),CONCATENATE("R6C",'Mapa de Riesgos'!$O$45),"")</f>
        <v/>
      </c>
      <c r="Z21" s="53" t="str">
        <f>IF(AND('Mapa de Riesgos'!$Y$46="Alta",'Mapa de Riesgos'!$AA$46="Moderado"),CONCATENATE("R6C",'Mapa de Riesgos'!$O$46),"")</f>
        <v/>
      </c>
      <c r="AA21" s="54" t="str">
        <f>IF(AND('Mapa de Riesgos'!$Y$47="Alta",'Mapa de Riesgos'!$AA$47="Moderado"),CONCATENATE("R6C",'Mapa de Riesgos'!$O$47),"")</f>
        <v/>
      </c>
      <c r="AB21" s="52" t="str">
        <f>IF(AND('Mapa de Riesgos'!$Y$42="Alta",'Mapa de Riesgos'!$AA$42="Mayor"),CONCATENATE("R6C",'Mapa de Riesgos'!$O$42),"")</f>
        <v/>
      </c>
      <c r="AC21" s="53" t="str">
        <f>IF(AND('Mapa de Riesgos'!$Y$43="Alta",'Mapa de Riesgos'!$AA$43="Mayor"),CONCATENATE("R6C",'Mapa de Riesgos'!$O$43),"")</f>
        <v/>
      </c>
      <c r="AD21" s="53" t="str">
        <f>IF(AND('Mapa de Riesgos'!$Y$44="Alta",'Mapa de Riesgos'!$AA$44="Mayor"),CONCATENATE("R6C",'Mapa de Riesgos'!$O$44),"")</f>
        <v/>
      </c>
      <c r="AE21" s="53" t="str">
        <f>IF(AND('Mapa de Riesgos'!$Y$45="Alta",'Mapa de Riesgos'!$AA$45="Mayor"),CONCATENATE("R6C",'Mapa de Riesgos'!$O$45),"")</f>
        <v/>
      </c>
      <c r="AF21" s="53" t="str">
        <f>IF(AND('Mapa de Riesgos'!$Y$46="Alta",'Mapa de Riesgos'!$AA$46="Mayor"),CONCATENATE("R6C",'Mapa de Riesgos'!$O$46),"")</f>
        <v/>
      </c>
      <c r="AG21" s="54" t="str">
        <f>IF(AND('Mapa de Riesgos'!$Y$47="Alta",'Mapa de Riesgos'!$AA$47="Mayor"),CONCATENATE("R6C",'Mapa de Riesgos'!$O$47),"")</f>
        <v/>
      </c>
      <c r="AH21" s="55" t="str">
        <f>IF(AND('Mapa de Riesgos'!$Y$42="Alta",'Mapa de Riesgos'!$AA$42="Catastrófico"),CONCATENATE("R6C",'Mapa de Riesgos'!$O$42),"")</f>
        <v/>
      </c>
      <c r="AI21" s="56" t="str">
        <f>IF(AND('Mapa de Riesgos'!$Y$43="Alta",'Mapa de Riesgos'!$AA$43="Catastrófico"),CONCATENATE("R6C",'Mapa de Riesgos'!$O$43),"")</f>
        <v/>
      </c>
      <c r="AJ21" s="56" t="str">
        <f>IF(AND('Mapa de Riesgos'!$Y$44="Alta",'Mapa de Riesgos'!$AA$44="Catastrófico"),CONCATENATE("R6C",'Mapa de Riesgos'!$O$44),"")</f>
        <v/>
      </c>
      <c r="AK21" s="56" t="str">
        <f>IF(AND('Mapa de Riesgos'!$Y$45="Alta",'Mapa de Riesgos'!$AA$45="Catastrófico"),CONCATENATE("R6C",'Mapa de Riesgos'!$O$45),"")</f>
        <v/>
      </c>
      <c r="AL21" s="56" t="str">
        <f>IF(AND('Mapa de Riesgos'!$Y$46="Alta",'Mapa de Riesgos'!$AA$46="Catastrófico"),CONCATENATE("R6C",'Mapa de Riesgos'!$O$46),"")</f>
        <v/>
      </c>
      <c r="AM21" s="57" t="str">
        <f>IF(AND('Mapa de Riesgos'!$Y$47="Alta",'Mapa de Riesgos'!$AA$47="Catastrófico"),CONCATENATE("R6C",'Mapa de Riesgos'!$O$47),"")</f>
        <v/>
      </c>
      <c r="AN21" s="83"/>
      <c r="AO21" s="555"/>
      <c r="AP21" s="556"/>
      <c r="AQ21" s="556"/>
      <c r="AR21" s="556"/>
      <c r="AS21" s="556"/>
      <c r="AT21" s="557"/>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25">
      <c r="A22" s="83"/>
      <c r="B22" s="466"/>
      <c r="C22" s="466"/>
      <c r="D22" s="467"/>
      <c r="E22" s="565"/>
      <c r="F22" s="564"/>
      <c r="G22" s="564"/>
      <c r="H22" s="564"/>
      <c r="I22" s="564"/>
      <c r="J22" s="67" t="str">
        <f>IF(AND('Mapa de Riesgos'!$Y$48="Alta",'Mapa de Riesgos'!$AA$48="Leve"),CONCATENATE("R7C",'Mapa de Riesgos'!$O$48),"")</f>
        <v/>
      </c>
      <c r="K22" s="68" t="str">
        <f>IF(AND('Mapa de Riesgos'!$Y$49="Alta",'Mapa de Riesgos'!$AA$49="Leve"),CONCATENATE("R7C",'Mapa de Riesgos'!$O$49),"")</f>
        <v/>
      </c>
      <c r="L22" s="68" t="str">
        <f>IF(AND('Mapa de Riesgos'!$Y$50="Alta",'Mapa de Riesgos'!$AA$50="Leve"),CONCATENATE("R7C",'Mapa de Riesgos'!$O$50),"")</f>
        <v/>
      </c>
      <c r="M22" s="68" t="str">
        <f>IF(AND('Mapa de Riesgos'!$Y$51="Alta",'Mapa de Riesgos'!$AA$51="Leve"),CONCATENATE("R7C",'Mapa de Riesgos'!$O$51),"")</f>
        <v/>
      </c>
      <c r="N22" s="68" t="str">
        <f>IF(AND('Mapa de Riesgos'!$Y$52="Alta",'Mapa de Riesgos'!$AA$52="Leve"),CONCATENATE("R7C",'Mapa de Riesgos'!$O$52),"")</f>
        <v/>
      </c>
      <c r="O22" s="69" t="str">
        <f>IF(AND('Mapa de Riesgos'!$Y$53="Alta",'Mapa de Riesgos'!$AA$53="Leve"),CONCATENATE("R7C",'Mapa de Riesgos'!$O$53),"")</f>
        <v/>
      </c>
      <c r="P22" s="67" t="str">
        <f>IF(AND('Mapa de Riesgos'!$Y$48="Alta",'Mapa de Riesgos'!$AA$48="Menor"),CONCATENATE("R7C",'Mapa de Riesgos'!$O$48),"")</f>
        <v/>
      </c>
      <c r="Q22" s="68" t="str">
        <f>IF(AND('Mapa de Riesgos'!$Y$49="Alta",'Mapa de Riesgos'!$AA$49="Menor"),CONCATENATE("R7C",'Mapa de Riesgos'!$O$49),"")</f>
        <v/>
      </c>
      <c r="R22" s="68" t="str">
        <f>IF(AND('Mapa de Riesgos'!$Y$50="Alta",'Mapa de Riesgos'!$AA$50="Menor"),CONCATENATE("R7C",'Mapa de Riesgos'!$O$50),"")</f>
        <v/>
      </c>
      <c r="S22" s="68" t="str">
        <f>IF(AND('Mapa de Riesgos'!$Y$51="Alta",'Mapa de Riesgos'!$AA$51="Menor"),CONCATENATE("R7C",'Mapa de Riesgos'!$O$51),"")</f>
        <v/>
      </c>
      <c r="T22" s="68" t="str">
        <f>IF(AND('Mapa de Riesgos'!$Y$52="Alta",'Mapa de Riesgos'!$AA$52="Menor"),CONCATENATE("R7C",'Mapa de Riesgos'!$O$52),"")</f>
        <v/>
      </c>
      <c r="U22" s="69" t="str">
        <f>IF(AND('Mapa de Riesgos'!$Y$53="Alta",'Mapa de Riesgos'!$AA$53="Menor"),CONCATENATE("R7C",'Mapa de Riesgos'!$O$53),"")</f>
        <v/>
      </c>
      <c r="V22" s="52" t="str">
        <f>IF(AND('Mapa de Riesgos'!$Y$48="Alta",'Mapa de Riesgos'!$AA$48="Moderado"),CONCATENATE("R7C",'Mapa de Riesgos'!$O$48),"")</f>
        <v/>
      </c>
      <c r="W22" s="53" t="str">
        <f>IF(AND('Mapa de Riesgos'!$Y$49="Alta",'Mapa de Riesgos'!$AA$49="Moderado"),CONCATENATE("R7C",'Mapa de Riesgos'!$O$49),"")</f>
        <v/>
      </c>
      <c r="X22" s="53" t="str">
        <f>IF(AND('Mapa de Riesgos'!$Y$50="Alta",'Mapa de Riesgos'!$AA$50="Moderado"),CONCATENATE("R7C",'Mapa de Riesgos'!$O$50),"")</f>
        <v/>
      </c>
      <c r="Y22" s="53" t="str">
        <f>IF(AND('Mapa de Riesgos'!$Y$51="Alta",'Mapa de Riesgos'!$AA$51="Moderado"),CONCATENATE("R7C",'Mapa de Riesgos'!$O$51),"")</f>
        <v/>
      </c>
      <c r="Z22" s="53" t="str">
        <f>IF(AND('Mapa de Riesgos'!$Y$52="Alta",'Mapa de Riesgos'!$AA$52="Moderado"),CONCATENATE("R7C",'Mapa de Riesgos'!$O$52),"")</f>
        <v/>
      </c>
      <c r="AA22" s="54" t="str">
        <f>IF(AND('Mapa de Riesgos'!$Y$53="Alta",'Mapa de Riesgos'!$AA$53="Moderado"),CONCATENATE("R7C",'Mapa de Riesgos'!$O$53),"")</f>
        <v/>
      </c>
      <c r="AB22" s="52" t="str">
        <f>IF(AND('Mapa de Riesgos'!$Y$48="Alta",'Mapa de Riesgos'!$AA$48="Mayor"),CONCATENATE("R7C",'Mapa de Riesgos'!$O$48),"")</f>
        <v/>
      </c>
      <c r="AC22" s="53" t="str">
        <f>IF(AND('Mapa de Riesgos'!$Y$49="Alta",'Mapa de Riesgos'!$AA$49="Mayor"),CONCATENATE("R7C",'Mapa de Riesgos'!$O$49),"")</f>
        <v/>
      </c>
      <c r="AD22" s="53" t="str">
        <f>IF(AND('Mapa de Riesgos'!$Y$50="Alta",'Mapa de Riesgos'!$AA$50="Mayor"),CONCATENATE("R7C",'Mapa de Riesgos'!$O$50),"")</f>
        <v/>
      </c>
      <c r="AE22" s="53" t="str">
        <f>IF(AND('Mapa de Riesgos'!$Y$51="Alta",'Mapa de Riesgos'!$AA$51="Mayor"),CONCATENATE("R7C",'Mapa de Riesgos'!$O$51),"")</f>
        <v/>
      </c>
      <c r="AF22" s="53" t="str">
        <f>IF(AND('Mapa de Riesgos'!$Y$52="Alta",'Mapa de Riesgos'!$AA$52="Mayor"),CONCATENATE("R7C",'Mapa de Riesgos'!$O$52),"")</f>
        <v/>
      </c>
      <c r="AG22" s="54" t="str">
        <f>IF(AND('Mapa de Riesgos'!$Y$53="Alta",'Mapa de Riesgos'!$AA$53="Mayor"),CONCATENATE("R7C",'Mapa de Riesgos'!$O$53),"")</f>
        <v/>
      </c>
      <c r="AH22" s="55" t="str">
        <f>IF(AND('Mapa de Riesgos'!$Y$48="Alta",'Mapa de Riesgos'!$AA$48="Catastrófico"),CONCATENATE("R7C",'Mapa de Riesgos'!$O$48),"")</f>
        <v/>
      </c>
      <c r="AI22" s="56" t="str">
        <f>IF(AND('Mapa de Riesgos'!$Y$49="Alta",'Mapa de Riesgos'!$AA$49="Catastrófico"),CONCATENATE("R7C",'Mapa de Riesgos'!$O$49),"")</f>
        <v/>
      </c>
      <c r="AJ22" s="56" t="str">
        <f>IF(AND('Mapa de Riesgos'!$Y$50="Alta",'Mapa de Riesgos'!$AA$50="Catastrófico"),CONCATENATE("R7C",'Mapa de Riesgos'!$O$50),"")</f>
        <v/>
      </c>
      <c r="AK22" s="56" t="str">
        <f>IF(AND('Mapa de Riesgos'!$Y$51="Alta",'Mapa de Riesgos'!$AA$51="Catastrófico"),CONCATENATE("R7C",'Mapa de Riesgos'!$O$51),"")</f>
        <v/>
      </c>
      <c r="AL22" s="56" t="str">
        <f>IF(AND('Mapa de Riesgos'!$Y$52="Alta",'Mapa de Riesgos'!$AA$52="Catastrófico"),CONCATENATE("R7C",'Mapa de Riesgos'!$O$52),"")</f>
        <v/>
      </c>
      <c r="AM22" s="57" t="str">
        <f>IF(AND('Mapa de Riesgos'!$Y$53="Alta",'Mapa de Riesgos'!$AA$53="Catastrófico"),CONCATENATE("R7C",'Mapa de Riesgos'!$O$53),"")</f>
        <v/>
      </c>
      <c r="AN22" s="83"/>
      <c r="AO22" s="555"/>
      <c r="AP22" s="556"/>
      <c r="AQ22" s="556"/>
      <c r="AR22" s="556"/>
      <c r="AS22" s="556"/>
      <c r="AT22" s="557"/>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25">
      <c r="A23" s="83"/>
      <c r="B23" s="466"/>
      <c r="C23" s="466"/>
      <c r="D23" s="467"/>
      <c r="E23" s="565"/>
      <c r="F23" s="564"/>
      <c r="G23" s="564"/>
      <c r="H23" s="564"/>
      <c r="I23" s="564"/>
      <c r="J23" s="67" t="str">
        <f>IF(AND('Mapa de Riesgos'!$Y$54="Alta",'Mapa de Riesgos'!$AA$54="Leve"),CONCATENATE("R8C",'Mapa de Riesgos'!$O$54),"")</f>
        <v/>
      </c>
      <c r="K23" s="68" t="str">
        <f>IF(AND('Mapa de Riesgos'!$Y$55="Alta",'Mapa de Riesgos'!$AA$55="Leve"),CONCATENATE("R8C",'Mapa de Riesgos'!$O$55),"")</f>
        <v/>
      </c>
      <c r="L23" s="68" t="str">
        <f>IF(AND('Mapa de Riesgos'!$Y$56="Alta",'Mapa de Riesgos'!$AA$56="Leve"),CONCATENATE("R8C",'Mapa de Riesgos'!$O$56),"")</f>
        <v/>
      </c>
      <c r="M23" s="68" t="str">
        <f>IF(AND('Mapa de Riesgos'!$Y$57="Alta",'Mapa de Riesgos'!$AA$57="Leve"),CONCATENATE("R8C",'Mapa de Riesgos'!$O$57),"")</f>
        <v/>
      </c>
      <c r="N23" s="68" t="str">
        <f>IF(AND('Mapa de Riesgos'!$Y$58="Alta",'Mapa de Riesgos'!$AA$58="Leve"),CONCATENATE("R8C",'Mapa de Riesgos'!$O$58),"")</f>
        <v/>
      </c>
      <c r="O23" s="69" t="str">
        <f>IF(AND('Mapa de Riesgos'!$Y$59="Alta",'Mapa de Riesgos'!$AA$59="Leve"),CONCATENATE("R8C",'Mapa de Riesgos'!$O$59),"")</f>
        <v/>
      </c>
      <c r="P23" s="67" t="str">
        <f>IF(AND('Mapa de Riesgos'!$Y$54="Alta",'Mapa de Riesgos'!$AA$54="Menor"),CONCATENATE("R8C",'Mapa de Riesgos'!$O$54),"")</f>
        <v/>
      </c>
      <c r="Q23" s="68" t="str">
        <f>IF(AND('Mapa de Riesgos'!$Y$55="Alta",'Mapa de Riesgos'!$AA$55="Menor"),CONCATENATE("R8C",'Mapa de Riesgos'!$O$55),"")</f>
        <v/>
      </c>
      <c r="R23" s="68" t="str">
        <f>IF(AND('Mapa de Riesgos'!$Y$56="Alta",'Mapa de Riesgos'!$AA$56="Menor"),CONCATENATE("R8C",'Mapa de Riesgos'!$O$56),"")</f>
        <v/>
      </c>
      <c r="S23" s="68" t="str">
        <f>IF(AND('Mapa de Riesgos'!$Y$57="Alta",'Mapa de Riesgos'!$AA$57="Menor"),CONCATENATE("R8C",'Mapa de Riesgos'!$O$57),"")</f>
        <v/>
      </c>
      <c r="T23" s="68" t="str">
        <f>IF(AND('Mapa de Riesgos'!$Y$58="Alta",'Mapa de Riesgos'!$AA$58="Menor"),CONCATENATE("R8C",'Mapa de Riesgos'!$O$58),"")</f>
        <v/>
      </c>
      <c r="U23" s="69" t="str">
        <f>IF(AND('Mapa de Riesgos'!$Y$59="Alta",'Mapa de Riesgos'!$AA$59="Menor"),CONCATENATE("R8C",'Mapa de Riesgos'!$O$59),"")</f>
        <v/>
      </c>
      <c r="V23" s="52" t="str">
        <f>IF(AND('Mapa de Riesgos'!$Y$54="Alta",'Mapa de Riesgos'!$AA$54="Moderado"),CONCATENATE("R8C",'Mapa de Riesgos'!$O$54),"")</f>
        <v/>
      </c>
      <c r="W23" s="53" t="str">
        <f>IF(AND('Mapa de Riesgos'!$Y$55="Alta",'Mapa de Riesgos'!$AA$55="Moderado"),CONCATENATE("R8C",'Mapa de Riesgos'!$O$55),"")</f>
        <v/>
      </c>
      <c r="X23" s="53" t="str">
        <f>IF(AND('Mapa de Riesgos'!$Y$56="Alta",'Mapa de Riesgos'!$AA$56="Moderado"),CONCATENATE("R8C",'Mapa de Riesgos'!$O$56),"")</f>
        <v/>
      </c>
      <c r="Y23" s="53" t="str">
        <f>IF(AND('Mapa de Riesgos'!$Y$57="Alta",'Mapa de Riesgos'!$AA$57="Moderado"),CONCATENATE("R8C",'Mapa de Riesgos'!$O$57),"")</f>
        <v/>
      </c>
      <c r="Z23" s="53" t="str">
        <f>IF(AND('Mapa de Riesgos'!$Y$58="Alta",'Mapa de Riesgos'!$AA$58="Moderado"),CONCATENATE("R8C",'Mapa de Riesgos'!$O$58),"")</f>
        <v/>
      </c>
      <c r="AA23" s="54" t="str">
        <f>IF(AND('Mapa de Riesgos'!$Y$59="Alta",'Mapa de Riesgos'!$AA$59="Moderado"),CONCATENATE("R8C",'Mapa de Riesgos'!$O$59),"")</f>
        <v/>
      </c>
      <c r="AB23" s="52" t="str">
        <f>IF(AND('Mapa de Riesgos'!$Y$54="Alta",'Mapa de Riesgos'!$AA$54="Mayor"),CONCATENATE("R8C",'Mapa de Riesgos'!$O$54),"")</f>
        <v/>
      </c>
      <c r="AC23" s="53" t="str">
        <f>IF(AND('Mapa de Riesgos'!$Y$55="Alta",'Mapa de Riesgos'!$AA$55="Mayor"),CONCATENATE("R8C",'Mapa de Riesgos'!$O$55),"")</f>
        <v/>
      </c>
      <c r="AD23" s="53" t="str">
        <f>IF(AND('Mapa de Riesgos'!$Y$56="Alta",'Mapa de Riesgos'!$AA$56="Mayor"),CONCATENATE("R8C",'Mapa de Riesgos'!$O$56),"")</f>
        <v/>
      </c>
      <c r="AE23" s="53" t="str">
        <f>IF(AND('Mapa de Riesgos'!$Y$57="Alta",'Mapa de Riesgos'!$AA$57="Mayor"),CONCATENATE("R8C",'Mapa de Riesgos'!$O$57),"")</f>
        <v/>
      </c>
      <c r="AF23" s="53" t="str">
        <f>IF(AND('Mapa de Riesgos'!$Y$58="Alta",'Mapa de Riesgos'!$AA$58="Mayor"),CONCATENATE("R8C",'Mapa de Riesgos'!$O$58),"")</f>
        <v/>
      </c>
      <c r="AG23" s="54" t="str">
        <f>IF(AND('Mapa de Riesgos'!$Y$59="Alta",'Mapa de Riesgos'!$AA$59="Mayor"),CONCATENATE("R8C",'Mapa de Riesgos'!$O$59),"")</f>
        <v/>
      </c>
      <c r="AH23" s="55" t="str">
        <f>IF(AND('Mapa de Riesgos'!$Y$54="Alta",'Mapa de Riesgos'!$AA$54="Catastrófico"),CONCATENATE("R8C",'Mapa de Riesgos'!$O$54),"")</f>
        <v/>
      </c>
      <c r="AI23" s="56" t="str">
        <f>IF(AND('Mapa de Riesgos'!$Y$55="Alta",'Mapa de Riesgos'!$AA$55="Catastrófico"),CONCATENATE("R8C",'Mapa de Riesgos'!$O$55),"")</f>
        <v/>
      </c>
      <c r="AJ23" s="56" t="str">
        <f>IF(AND('Mapa de Riesgos'!$Y$56="Alta",'Mapa de Riesgos'!$AA$56="Catastrófico"),CONCATENATE("R8C",'Mapa de Riesgos'!$O$56),"")</f>
        <v/>
      </c>
      <c r="AK23" s="56" t="str">
        <f>IF(AND('Mapa de Riesgos'!$Y$57="Alta",'Mapa de Riesgos'!$AA$57="Catastrófico"),CONCATENATE("R8C",'Mapa de Riesgos'!$O$57),"")</f>
        <v/>
      </c>
      <c r="AL23" s="56" t="str">
        <f>IF(AND('Mapa de Riesgos'!$Y$58="Alta",'Mapa de Riesgos'!$AA$58="Catastrófico"),CONCATENATE("R8C",'Mapa de Riesgos'!$O$58),"")</f>
        <v/>
      </c>
      <c r="AM23" s="57" t="str">
        <f>IF(AND('Mapa de Riesgos'!$Y$59="Alta",'Mapa de Riesgos'!$AA$59="Catastrófico"),CONCATENATE("R8C",'Mapa de Riesgos'!$O$59),"")</f>
        <v/>
      </c>
      <c r="AN23" s="83"/>
      <c r="AO23" s="555"/>
      <c r="AP23" s="556"/>
      <c r="AQ23" s="556"/>
      <c r="AR23" s="556"/>
      <c r="AS23" s="556"/>
      <c r="AT23" s="557"/>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25">
      <c r="A24" s="83"/>
      <c r="B24" s="466"/>
      <c r="C24" s="466"/>
      <c r="D24" s="467"/>
      <c r="E24" s="565"/>
      <c r="F24" s="564"/>
      <c r="G24" s="564"/>
      <c r="H24" s="564"/>
      <c r="I24" s="564"/>
      <c r="J24" s="67" t="str">
        <f>IF(AND('Mapa de Riesgos'!$Y$60="Alta",'Mapa de Riesgos'!$AA$60="Leve"),CONCATENATE("R9C",'Mapa de Riesgos'!$O$60),"")</f>
        <v/>
      </c>
      <c r="K24" s="68" t="str">
        <f>IF(AND('Mapa de Riesgos'!$Y$61="Alta",'Mapa de Riesgos'!$AA$61="Leve"),CONCATENATE("R9C",'Mapa de Riesgos'!$O$61),"")</f>
        <v/>
      </c>
      <c r="L24" s="68" t="str">
        <f>IF(AND('Mapa de Riesgos'!$Y$62="Alta",'Mapa de Riesgos'!$AA$62="Leve"),CONCATENATE("R9C",'Mapa de Riesgos'!$O$62),"")</f>
        <v/>
      </c>
      <c r="M24" s="68" t="str">
        <f>IF(AND('Mapa de Riesgos'!$Y$63="Alta",'Mapa de Riesgos'!$AA$63="Leve"),CONCATENATE("R9C",'Mapa de Riesgos'!$O$63),"")</f>
        <v/>
      </c>
      <c r="N24" s="68" t="str">
        <f>IF(AND('Mapa de Riesgos'!$Y$64="Alta",'Mapa de Riesgos'!$AA$64="Leve"),CONCATENATE("R9C",'Mapa de Riesgos'!$O$64),"")</f>
        <v/>
      </c>
      <c r="O24" s="69" t="str">
        <f>IF(AND('Mapa de Riesgos'!$Y$65="Alta",'Mapa de Riesgos'!$AA$65="Leve"),CONCATENATE("R9C",'Mapa de Riesgos'!$O$65),"")</f>
        <v/>
      </c>
      <c r="P24" s="67" t="str">
        <f>IF(AND('Mapa de Riesgos'!$Y$60="Alta",'Mapa de Riesgos'!$AA$60="Menor"),CONCATENATE("R9C",'Mapa de Riesgos'!$O$60),"")</f>
        <v/>
      </c>
      <c r="Q24" s="68" t="str">
        <f>IF(AND('Mapa de Riesgos'!$Y$61="Alta",'Mapa de Riesgos'!$AA$61="Menor"),CONCATENATE("R9C",'Mapa de Riesgos'!$O$61),"")</f>
        <v/>
      </c>
      <c r="R24" s="68" t="str">
        <f>IF(AND('Mapa de Riesgos'!$Y$62="Alta",'Mapa de Riesgos'!$AA$62="Menor"),CONCATENATE("R9C",'Mapa de Riesgos'!$O$62),"")</f>
        <v/>
      </c>
      <c r="S24" s="68" t="str">
        <f>IF(AND('Mapa de Riesgos'!$Y$63="Alta",'Mapa de Riesgos'!$AA$63="Menor"),CONCATENATE("R9C",'Mapa de Riesgos'!$O$63),"")</f>
        <v/>
      </c>
      <c r="T24" s="68" t="str">
        <f>IF(AND('Mapa de Riesgos'!$Y$64="Alta",'Mapa de Riesgos'!$AA$64="Menor"),CONCATENATE("R9C",'Mapa de Riesgos'!$O$64),"")</f>
        <v/>
      </c>
      <c r="U24" s="69" t="str">
        <f>IF(AND('Mapa de Riesgos'!$Y$65="Alta",'Mapa de Riesgos'!$AA$65="Menor"),CONCATENATE("R9C",'Mapa de Riesgos'!$O$65),"")</f>
        <v/>
      </c>
      <c r="V24" s="52" t="str">
        <f>IF(AND('Mapa de Riesgos'!$Y$60="Alta",'Mapa de Riesgos'!$AA$60="Moderado"),CONCATENATE("R9C",'Mapa de Riesgos'!$O$60),"")</f>
        <v/>
      </c>
      <c r="W24" s="53" t="str">
        <f>IF(AND('Mapa de Riesgos'!$Y$61="Alta",'Mapa de Riesgos'!$AA$61="Moderado"),CONCATENATE("R9C",'Mapa de Riesgos'!$O$61),"")</f>
        <v/>
      </c>
      <c r="X24" s="53" t="str">
        <f>IF(AND('Mapa de Riesgos'!$Y$62="Alta",'Mapa de Riesgos'!$AA$62="Moderado"),CONCATENATE("R9C",'Mapa de Riesgos'!$O$62),"")</f>
        <v/>
      </c>
      <c r="Y24" s="53" t="str">
        <f>IF(AND('Mapa de Riesgos'!$Y$63="Alta",'Mapa de Riesgos'!$AA$63="Moderado"),CONCATENATE("R9C",'Mapa de Riesgos'!$O$63),"")</f>
        <v/>
      </c>
      <c r="Z24" s="53" t="str">
        <f>IF(AND('Mapa de Riesgos'!$Y$64="Alta",'Mapa de Riesgos'!$AA$64="Moderado"),CONCATENATE("R9C",'Mapa de Riesgos'!$O$64),"")</f>
        <v/>
      </c>
      <c r="AA24" s="54" t="str">
        <f>IF(AND('Mapa de Riesgos'!$Y$65="Alta",'Mapa de Riesgos'!$AA$65="Moderado"),CONCATENATE("R9C",'Mapa de Riesgos'!$O$65),"")</f>
        <v/>
      </c>
      <c r="AB24" s="52" t="str">
        <f>IF(AND('Mapa de Riesgos'!$Y$60="Alta",'Mapa de Riesgos'!$AA$60="Mayor"),CONCATENATE("R9C",'Mapa de Riesgos'!$O$60),"")</f>
        <v/>
      </c>
      <c r="AC24" s="53" t="str">
        <f>IF(AND('Mapa de Riesgos'!$Y$61="Alta",'Mapa de Riesgos'!$AA$61="Mayor"),CONCATENATE("R9C",'Mapa de Riesgos'!$O$61),"")</f>
        <v/>
      </c>
      <c r="AD24" s="53" t="str">
        <f>IF(AND('Mapa de Riesgos'!$Y$62="Alta",'Mapa de Riesgos'!$AA$62="Mayor"),CONCATENATE("R9C",'Mapa de Riesgos'!$O$62),"")</f>
        <v/>
      </c>
      <c r="AE24" s="53" t="str">
        <f>IF(AND('Mapa de Riesgos'!$Y$63="Alta",'Mapa de Riesgos'!$AA$63="Mayor"),CONCATENATE("R9C",'Mapa de Riesgos'!$O$63),"")</f>
        <v/>
      </c>
      <c r="AF24" s="53" t="str">
        <f>IF(AND('Mapa de Riesgos'!$Y$64="Alta",'Mapa de Riesgos'!$AA$64="Mayor"),CONCATENATE("R9C",'Mapa de Riesgos'!$O$64),"")</f>
        <v/>
      </c>
      <c r="AG24" s="54" t="str">
        <f>IF(AND('Mapa de Riesgos'!$Y$65="Alta",'Mapa de Riesgos'!$AA$65="Mayor"),CONCATENATE("R9C",'Mapa de Riesgos'!$O$65),"")</f>
        <v/>
      </c>
      <c r="AH24" s="55" t="str">
        <f>IF(AND('Mapa de Riesgos'!$Y$60="Alta",'Mapa de Riesgos'!$AA$60="Catastrófico"),CONCATENATE("R9C",'Mapa de Riesgos'!$O$60),"")</f>
        <v/>
      </c>
      <c r="AI24" s="56" t="str">
        <f>IF(AND('Mapa de Riesgos'!$Y$61="Alta",'Mapa de Riesgos'!$AA$61="Catastrófico"),CONCATENATE("R9C",'Mapa de Riesgos'!$O$61),"")</f>
        <v/>
      </c>
      <c r="AJ24" s="56" t="str">
        <f>IF(AND('Mapa de Riesgos'!$Y$62="Alta",'Mapa de Riesgos'!$AA$62="Catastrófico"),CONCATENATE("R9C",'Mapa de Riesgos'!$O$62),"")</f>
        <v/>
      </c>
      <c r="AK24" s="56" t="str">
        <f>IF(AND('Mapa de Riesgos'!$Y$63="Alta",'Mapa de Riesgos'!$AA$63="Catastrófico"),CONCATENATE("R9C",'Mapa de Riesgos'!$O$63),"")</f>
        <v/>
      </c>
      <c r="AL24" s="56" t="str">
        <f>IF(AND('Mapa de Riesgos'!$Y$64="Alta",'Mapa de Riesgos'!$AA$64="Catastrófico"),CONCATENATE("R9C",'Mapa de Riesgos'!$O$64),"")</f>
        <v/>
      </c>
      <c r="AM24" s="57" t="str">
        <f>IF(AND('Mapa de Riesgos'!$Y$65="Alta",'Mapa de Riesgos'!$AA$65="Catastrófico"),CONCATENATE("R9C",'Mapa de Riesgos'!$O$65),"")</f>
        <v/>
      </c>
      <c r="AN24" s="83"/>
      <c r="AO24" s="555"/>
      <c r="AP24" s="556"/>
      <c r="AQ24" s="556"/>
      <c r="AR24" s="556"/>
      <c r="AS24" s="556"/>
      <c r="AT24" s="557"/>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3">
      <c r="A25" s="83"/>
      <c r="B25" s="466"/>
      <c r="C25" s="466"/>
      <c r="D25" s="467"/>
      <c r="E25" s="566"/>
      <c r="F25" s="567"/>
      <c r="G25" s="567"/>
      <c r="H25" s="567"/>
      <c r="I25" s="567"/>
      <c r="J25" s="70" t="str">
        <f>IF(AND('Mapa de Riesgos'!$Y$66="Alta",'Mapa de Riesgos'!$AA$66="Leve"),CONCATENATE("R10C",'Mapa de Riesgos'!$O$66),"")</f>
        <v/>
      </c>
      <c r="K25" s="71" t="str">
        <f>IF(AND('Mapa de Riesgos'!$Y$67="Alta",'Mapa de Riesgos'!$AA$67="Leve"),CONCATENATE("R10C",'Mapa de Riesgos'!$O$67),"")</f>
        <v/>
      </c>
      <c r="L25" s="71" t="str">
        <f>IF(AND('Mapa de Riesgos'!$Y$68="Alta",'Mapa de Riesgos'!$AA$68="Leve"),CONCATENATE("R10C",'Mapa de Riesgos'!$O$68),"")</f>
        <v/>
      </c>
      <c r="M25" s="71" t="str">
        <f>IF(AND('Mapa de Riesgos'!$Y$69="Alta",'Mapa de Riesgos'!$AA$69="Leve"),CONCATENATE("R10C",'Mapa de Riesgos'!$O$69),"")</f>
        <v/>
      </c>
      <c r="N25" s="71" t="str">
        <f>IF(AND('Mapa de Riesgos'!$Y$70="Alta",'Mapa de Riesgos'!$AA$70="Leve"),CONCATENATE("R10C",'Mapa de Riesgos'!$O$70),"")</f>
        <v/>
      </c>
      <c r="O25" s="72" t="str">
        <f>IF(AND('Mapa de Riesgos'!$Y$71="Alta",'Mapa de Riesgos'!$AA$71="Leve"),CONCATENATE("R10C",'Mapa de Riesgos'!$O$71),"")</f>
        <v/>
      </c>
      <c r="P25" s="70" t="str">
        <f>IF(AND('Mapa de Riesgos'!$Y$66="Alta",'Mapa de Riesgos'!$AA$66="Menor"),CONCATENATE("R10C",'Mapa de Riesgos'!$O$66),"")</f>
        <v/>
      </c>
      <c r="Q25" s="71" t="str">
        <f>IF(AND('Mapa de Riesgos'!$Y$67="Alta",'Mapa de Riesgos'!$AA$67="Menor"),CONCATENATE("R10C",'Mapa de Riesgos'!$O$67),"")</f>
        <v/>
      </c>
      <c r="R25" s="71" t="str">
        <f>IF(AND('Mapa de Riesgos'!$Y$68="Alta",'Mapa de Riesgos'!$AA$68="Menor"),CONCATENATE("R10C",'Mapa de Riesgos'!$O$68),"")</f>
        <v/>
      </c>
      <c r="S25" s="71" t="str">
        <f>IF(AND('Mapa de Riesgos'!$Y$69="Alta",'Mapa de Riesgos'!$AA$69="Menor"),CONCATENATE("R10C",'Mapa de Riesgos'!$O$69),"")</f>
        <v/>
      </c>
      <c r="T25" s="71" t="str">
        <f>IF(AND('Mapa de Riesgos'!$Y$70="Alta",'Mapa de Riesgos'!$AA$70="Menor"),CONCATENATE("R10C",'Mapa de Riesgos'!$O$70),"")</f>
        <v/>
      </c>
      <c r="U25" s="72" t="str">
        <f>IF(AND('Mapa de Riesgos'!$Y$71="Alta",'Mapa de Riesgos'!$AA$71="Menor"),CONCATENATE("R10C",'Mapa de Riesgos'!$O$71),"")</f>
        <v/>
      </c>
      <c r="V25" s="58" t="str">
        <f>IF(AND('Mapa de Riesgos'!$Y$66="Alta",'Mapa de Riesgos'!$AA$66="Moderado"),CONCATENATE("R10C",'Mapa de Riesgos'!$O$66),"")</f>
        <v/>
      </c>
      <c r="W25" s="59" t="str">
        <f>IF(AND('Mapa de Riesgos'!$Y$67="Alta",'Mapa de Riesgos'!$AA$67="Moderado"),CONCATENATE("R10C",'Mapa de Riesgos'!$O$67),"")</f>
        <v/>
      </c>
      <c r="X25" s="59" t="str">
        <f>IF(AND('Mapa de Riesgos'!$Y$68="Alta",'Mapa de Riesgos'!$AA$68="Moderado"),CONCATENATE("R10C",'Mapa de Riesgos'!$O$68),"")</f>
        <v/>
      </c>
      <c r="Y25" s="59" t="str">
        <f>IF(AND('Mapa de Riesgos'!$Y$69="Alta",'Mapa de Riesgos'!$AA$69="Moderado"),CONCATENATE("R10C",'Mapa de Riesgos'!$O$69),"")</f>
        <v/>
      </c>
      <c r="Z25" s="59" t="str">
        <f>IF(AND('Mapa de Riesgos'!$Y$70="Alta",'Mapa de Riesgos'!$AA$70="Moderado"),CONCATENATE("R10C",'Mapa de Riesgos'!$O$70),"")</f>
        <v/>
      </c>
      <c r="AA25" s="60" t="str">
        <f>IF(AND('Mapa de Riesgos'!$Y$71="Alta",'Mapa de Riesgos'!$AA$71="Moderado"),CONCATENATE("R10C",'Mapa de Riesgos'!$O$71),"")</f>
        <v/>
      </c>
      <c r="AB25" s="58" t="str">
        <f>IF(AND('Mapa de Riesgos'!$Y$66="Alta",'Mapa de Riesgos'!$AA$66="Mayor"),CONCATENATE("R10C",'Mapa de Riesgos'!$O$66),"")</f>
        <v/>
      </c>
      <c r="AC25" s="59" t="str">
        <f>IF(AND('Mapa de Riesgos'!$Y$67="Alta",'Mapa de Riesgos'!$AA$67="Mayor"),CONCATENATE("R10C",'Mapa de Riesgos'!$O$67),"")</f>
        <v/>
      </c>
      <c r="AD25" s="59" t="str">
        <f>IF(AND('Mapa de Riesgos'!$Y$68="Alta",'Mapa de Riesgos'!$AA$68="Mayor"),CONCATENATE("R10C",'Mapa de Riesgos'!$O$68),"")</f>
        <v/>
      </c>
      <c r="AE25" s="59" t="str">
        <f>IF(AND('Mapa de Riesgos'!$Y$69="Alta",'Mapa de Riesgos'!$AA$69="Mayor"),CONCATENATE("R10C",'Mapa de Riesgos'!$O$69),"")</f>
        <v/>
      </c>
      <c r="AF25" s="59" t="str">
        <f>IF(AND('Mapa de Riesgos'!$Y$70="Alta",'Mapa de Riesgos'!$AA$70="Mayor"),CONCATENATE("R10C",'Mapa de Riesgos'!$O$70),"")</f>
        <v/>
      </c>
      <c r="AG25" s="60" t="str">
        <f>IF(AND('Mapa de Riesgos'!$Y$71="Alta",'Mapa de Riesgos'!$AA$71="Mayor"),CONCATENATE("R10C",'Mapa de Riesgos'!$O$71),"")</f>
        <v/>
      </c>
      <c r="AH25" s="61" t="str">
        <f>IF(AND('Mapa de Riesgos'!$Y$66="Alta",'Mapa de Riesgos'!$AA$66="Catastrófico"),CONCATENATE("R10C",'Mapa de Riesgos'!$O$66),"")</f>
        <v/>
      </c>
      <c r="AI25" s="62" t="str">
        <f>IF(AND('Mapa de Riesgos'!$Y$67="Alta",'Mapa de Riesgos'!$AA$67="Catastrófico"),CONCATENATE("R10C",'Mapa de Riesgos'!$O$67),"")</f>
        <v/>
      </c>
      <c r="AJ25" s="62" t="str">
        <f>IF(AND('Mapa de Riesgos'!$Y$68="Alta",'Mapa de Riesgos'!$AA$68="Catastrófico"),CONCATENATE("R10C",'Mapa de Riesgos'!$O$68),"")</f>
        <v/>
      </c>
      <c r="AK25" s="62" t="str">
        <f>IF(AND('Mapa de Riesgos'!$Y$69="Alta",'Mapa de Riesgos'!$AA$69="Catastrófico"),CONCATENATE("R10C",'Mapa de Riesgos'!$O$69),"")</f>
        <v/>
      </c>
      <c r="AL25" s="62" t="str">
        <f>IF(AND('Mapa de Riesgos'!$Y$70="Alta",'Mapa de Riesgos'!$AA$70="Catastrófico"),CONCATENATE("R10C",'Mapa de Riesgos'!$O$70),"")</f>
        <v/>
      </c>
      <c r="AM25" s="63" t="str">
        <f>IF(AND('Mapa de Riesgos'!$Y$71="Alta",'Mapa de Riesgos'!$AA$71="Catastrófico"),CONCATENATE("R10C",'Mapa de Riesgos'!$O$71),"")</f>
        <v/>
      </c>
      <c r="AN25" s="83"/>
      <c r="AO25" s="558"/>
      <c r="AP25" s="559"/>
      <c r="AQ25" s="559"/>
      <c r="AR25" s="559"/>
      <c r="AS25" s="559"/>
      <c r="AT25" s="560"/>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25">
      <c r="A26" s="83"/>
      <c r="B26" s="466"/>
      <c r="C26" s="466"/>
      <c r="D26" s="467"/>
      <c r="E26" s="561" t="s">
        <v>202</v>
      </c>
      <c r="F26" s="562"/>
      <c r="G26" s="562"/>
      <c r="H26" s="562"/>
      <c r="I26" s="579"/>
      <c r="J26" s="64" t="str">
        <f>IF(AND('Mapa de Riesgos'!$Y$12="Media",'Mapa de Riesgos'!$AA$12="Leve"),CONCATENATE("R1C",'Mapa de Riesgos'!$O$12),"")</f>
        <v/>
      </c>
      <c r="K26" s="65" t="str">
        <f>IF(AND('Mapa de Riesgos'!$Y$13="Media",'Mapa de Riesgos'!$AA$13="Leve"),CONCATENATE("R1C",'Mapa de Riesgos'!$O$13),"")</f>
        <v/>
      </c>
      <c r="L26" s="65" t="str">
        <f>IF(AND('Mapa de Riesgos'!$Y$14="Media",'Mapa de Riesgos'!$AA$14="Leve"),CONCATENATE("R1C",'Mapa de Riesgos'!$O$14),"")</f>
        <v/>
      </c>
      <c r="M26" s="65" t="str">
        <f>IF(AND('Mapa de Riesgos'!$Y$15="Media",'Mapa de Riesgos'!$AA$15="Leve"),CONCATENATE("R1C",'Mapa de Riesgos'!$O$15),"")</f>
        <v/>
      </c>
      <c r="N26" s="65" t="str">
        <f>IF(AND('Mapa de Riesgos'!$Y$16="Media",'Mapa de Riesgos'!$AA$16="Leve"),CONCATENATE("R1C",'Mapa de Riesgos'!$O$16),"")</f>
        <v/>
      </c>
      <c r="O26" s="66" t="str">
        <f>IF(AND('Mapa de Riesgos'!$Y$17="Media",'Mapa de Riesgos'!$AA$17="Leve"),CONCATENATE("R1C",'Mapa de Riesgos'!$O$17),"")</f>
        <v/>
      </c>
      <c r="P26" s="64" t="str">
        <f>IF(AND('Mapa de Riesgos'!$Y$12="Media",'Mapa de Riesgos'!$AA$12="Menor"),CONCATENATE("R1C",'Mapa de Riesgos'!$O$12),"")</f>
        <v/>
      </c>
      <c r="Q26" s="65" t="str">
        <f>IF(AND('Mapa de Riesgos'!$Y$13="Media",'Mapa de Riesgos'!$AA$13="Menor"),CONCATENATE("R1C",'Mapa de Riesgos'!$O$13),"")</f>
        <v/>
      </c>
      <c r="R26" s="65" t="str">
        <f>IF(AND('Mapa de Riesgos'!$Y$14="Media",'Mapa de Riesgos'!$AA$14="Menor"),CONCATENATE("R1C",'Mapa de Riesgos'!$O$14),"")</f>
        <v/>
      </c>
      <c r="S26" s="65" t="str">
        <f>IF(AND('Mapa de Riesgos'!$Y$15="Media",'Mapa de Riesgos'!$AA$15="Menor"),CONCATENATE("R1C",'Mapa de Riesgos'!$O$15),"")</f>
        <v/>
      </c>
      <c r="T26" s="65" t="str">
        <f>IF(AND('Mapa de Riesgos'!$Y$16="Media",'Mapa de Riesgos'!$AA$16="Menor"),CONCATENATE("R1C",'Mapa de Riesgos'!$O$16),"")</f>
        <v/>
      </c>
      <c r="U26" s="66" t="str">
        <f>IF(AND('Mapa de Riesgos'!$Y$17="Media",'Mapa de Riesgos'!$AA$17="Menor"),CONCATENATE("R1C",'Mapa de Riesgos'!$O$17),"")</f>
        <v/>
      </c>
      <c r="V26" s="64" t="str">
        <f>IF(AND('Mapa de Riesgos'!$Y$12="Media",'Mapa de Riesgos'!$AA$12="Moderado"),CONCATENATE("R1C",'Mapa de Riesgos'!$O$12),"")</f>
        <v/>
      </c>
      <c r="W26" s="65" t="str">
        <f>IF(AND('Mapa de Riesgos'!$Y$13="Media",'Mapa de Riesgos'!$AA$13="Moderado"),CONCATENATE("R1C",'Mapa de Riesgos'!$O$13),"")</f>
        <v/>
      </c>
      <c r="X26" s="65" t="str">
        <f>IF(AND('Mapa de Riesgos'!$Y$14="Media",'Mapa de Riesgos'!$AA$14="Moderado"),CONCATENATE("R1C",'Mapa de Riesgos'!$O$14),"")</f>
        <v/>
      </c>
      <c r="Y26" s="65" t="str">
        <f>IF(AND('Mapa de Riesgos'!$Y$15="Media",'Mapa de Riesgos'!$AA$15="Moderado"),CONCATENATE("R1C",'Mapa de Riesgos'!$O$15),"")</f>
        <v/>
      </c>
      <c r="Z26" s="65" t="str">
        <f>IF(AND('Mapa de Riesgos'!$Y$16="Media",'Mapa de Riesgos'!$AA$16="Moderado"),CONCATENATE("R1C",'Mapa de Riesgos'!$O$16),"")</f>
        <v/>
      </c>
      <c r="AA26" s="66" t="str">
        <f>IF(AND('Mapa de Riesgos'!$Y$17="Media",'Mapa de Riesgos'!$AA$17="Moderado"),CONCATENATE("R1C",'Mapa de Riesgos'!$O$17),"")</f>
        <v/>
      </c>
      <c r="AB26" s="46" t="str">
        <f>IF(AND('Mapa de Riesgos'!$Y$12="Media",'Mapa de Riesgos'!$AA$12="Mayor"),CONCATENATE("R1C",'Mapa de Riesgos'!$O$12),"")</f>
        <v>R1C1</v>
      </c>
      <c r="AC26" s="47" t="str">
        <f>IF(AND('Mapa de Riesgos'!$Y$13="Media",'Mapa de Riesgos'!$AA$13="Mayor"),CONCATENATE("R1C",'Mapa de Riesgos'!$O$13),"")</f>
        <v/>
      </c>
      <c r="AD26" s="47" t="str">
        <f>IF(AND('Mapa de Riesgos'!$Y$14="Media",'Mapa de Riesgos'!$AA$14="Mayor"),CONCATENATE("R1C",'Mapa de Riesgos'!$O$14),"")</f>
        <v/>
      </c>
      <c r="AE26" s="47" t="str">
        <f>IF(AND('Mapa de Riesgos'!$Y$15="Media",'Mapa de Riesgos'!$AA$15="Mayor"),CONCATENATE("R1C",'Mapa de Riesgos'!$O$15),"")</f>
        <v/>
      </c>
      <c r="AF26" s="47" t="str">
        <f>IF(AND('Mapa de Riesgos'!$Y$16="Media",'Mapa de Riesgos'!$AA$16="Mayor"),CONCATENATE("R1C",'Mapa de Riesgos'!$O$16),"")</f>
        <v/>
      </c>
      <c r="AG26" s="48" t="str">
        <f>IF(AND('Mapa de Riesgos'!$Y$17="Media",'Mapa de Riesgos'!$AA$17="Mayor"),CONCATENATE("R1C",'Mapa de Riesgos'!$O$17),"")</f>
        <v/>
      </c>
      <c r="AH26" s="49" t="str">
        <f>IF(AND('Mapa de Riesgos'!$Y$12="Media",'Mapa de Riesgos'!$AA$12="Catastrófico"),CONCATENATE("R1C",'Mapa de Riesgos'!$O$12),"")</f>
        <v/>
      </c>
      <c r="AI26" s="50" t="str">
        <f>IF(AND('Mapa de Riesgos'!$Y$13="Media",'Mapa de Riesgos'!$AA$13="Catastrófico"),CONCATENATE("R1C",'Mapa de Riesgos'!$O$13),"")</f>
        <v/>
      </c>
      <c r="AJ26" s="50" t="str">
        <f>IF(AND('Mapa de Riesgos'!$Y$14="Media",'Mapa de Riesgos'!$AA$14="Catastrófico"),CONCATENATE("R1C",'Mapa de Riesgos'!$O$14),"")</f>
        <v/>
      </c>
      <c r="AK26" s="50" t="str">
        <f>IF(AND('Mapa de Riesgos'!$Y$15="Media",'Mapa de Riesgos'!$AA$15="Catastrófico"),CONCATENATE("R1C",'Mapa de Riesgos'!$O$15),"")</f>
        <v/>
      </c>
      <c r="AL26" s="50" t="str">
        <f>IF(AND('Mapa de Riesgos'!$Y$16="Media",'Mapa de Riesgos'!$AA$16="Catastrófico"),CONCATENATE("R1C",'Mapa de Riesgos'!$O$16),"")</f>
        <v/>
      </c>
      <c r="AM26" s="51" t="str">
        <f>IF(AND('Mapa de Riesgos'!$Y$17="Media",'Mapa de Riesgos'!$AA$17="Catastrófico"),CONCATENATE("R1C",'Mapa de Riesgos'!$O$17),"")</f>
        <v/>
      </c>
      <c r="AN26" s="83"/>
      <c r="AO26" s="591" t="s">
        <v>203</v>
      </c>
      <c r="AP26" s="592"/>
      <c r="AQ26" s="592"/>
      <c r="AR26" s="592"/>
      <c r="AS26" s="592"/>
      <c r="AT26" s="59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25">
      <c r="A27" s="83"/>
      <c r="B27" s="466"/>
      <c r="C27" s="466"/>
      <c r="D27" s="467"/>
      <c r="E27" s="563"/>
      <c r="F27" s="564"/>
      <c r="G27" s="564"/>
      <c r="H27" s="564"/>
      <c r="I27" s="580"/>
      <c r="J27" s="67" t="str">
        <f>IF(AND('Mapa de Riesgos'!$Y$18="Media",'Mapa de Riesgos'!$AA$18="Leve"),CONCATENATE("R2C",'Mapa de Riesgos'!$O$18),"")</f>
        <v/>
      </c>
      <c r="K27" s="68" t="str">
        <f>IF(AND('Mapa de Riesgos'!$Y$19="Media",'Mapa de Riesgos'!$AA$19="Leve"),CONCATENATE("R2C",'Mapa de Riesgos'!$O$19),"")</f>
        <v/>
      </c>
      <c r="L27" s="68" t="str">
        <f>IF(AND('Mapa de Riesgos'!$Y$20="Media",'Mapa de Riesgos'!$AA$20="Leve"),CONCATENATE("R2C",'Mapa de Riesgos'!$O$20),"")</f>
        <v/>
      </c>
      <c r="M27" s="68" t="str">
        <f>IF(AND('Mapa de Riesgos'!$Y$21="Media",'Mapa de Riesgos'!$AA$21="Leve"),CONCATENATE("R2C",'Mapa de Riesgos'!$O$21),"")</f>
        <v/>
      </c>
      <c r="N27" s="68" t="str">
        <f>IF(AND('Mapa de Riesgos'!$Y$22="Media",'Mapa de Riesgos'!$AA$22="Leve"),CONCATENATE("R2C",'Mapa de Riesgos'!$O$22),"")</f>
        <v/>
      </c>
      <c r="O27" s="69" t="str">
        <f>IF(AND('Mapa de Riesgos'!$Y$23="Media",'Mapa de Riesgos'!$AA$23="Leve"),CONCATENATE("R2C",'Mapa de Riesgos'!$O$23),"")</f>
        <v/>
      </c>
      <c r="P27" s="67" t="str">
        <f>IF(AND('Mapa de Riesgos'!$Y$18="Media",'Mapa de Riesgos'!$AA$18="Menor"),CONCATENATE("R2C",'Mapa de Riesgos'!$O$18),"")</f>
        <v/>
      </c>
      <c r="Q27" s="68" t="str">
        <f>IF(AND('Mapa de Riesgos'!$Y$19="Media",'Mapa de Riesgos'!$AA$19="Menor"),CONCATENATE("R2C",'Mapa de Riesgos'!$O$19),"")</f>
        <v/>
      </c>
      <c r="R27" s="68" t="str">
        <f>IF(AND('Mapa de Riesgos'!$Y$20="Media",'Mapa de Riesgos'!$AA$20="Menor"),CONCATENATE("R2C",'Mapa de Riesgos'!$O$20),"")</f>
        <v/>
      </c>
      <c r="S27" s="68" t="str">
        <f>IF(AND('Mapa de Riesgos'!$Y$21="Media",'Mapa de Riesgos'!$AA$21="Menor"),CONCATENATE("R2C",'Mapa de Riesgos'!$O$21),"")</f>
        <v/>
      </c>
      <c r="T27" s="68" t="str">
        <f>IF(AND('Mapa de Riesgos'!$Y$22="Media",'Mapa de Riesgos'!$AA$22="Menor"),CONCATENATE("R2C",'Mapa de Riesgos'!$O$22),"")</f>
        <v/>
      </c>
      <c r="U27" s="69" t="str">
        <f>IF(AND('Mapa de Riesgos'!$Y$23="Media",'Mapa de Riesgos'!$AA$23="Menor"),CONCATENATE("R2C",'Mapa de Riesgos'!$O$23),"")</f>
        <v/>
      </c>
      <c r="V27" s="67" t="str">
        <f>IF(AND('Mapa de Riesgos'!$Y$18="Media",'Mapa de Riesgos'!$AA$18="Moderado"),CONCATENATE("R2C",'Mapa de Riesgos'!$O$18),"")</f>
        <v/>
      </c>
      <c r="W27" s="68" t="str">
        <f>IF(AND('Mapa de Riesgos'!$Y$19="Media",'Mapa de Riesgos'!$AA$19="Moderado"),CONCATENATE("R2C",'Mapa de Riesgos'!$O$19),"")</f>
        <v/>
      </c>
      <c r="X27" s="68" t="str">
        <f>IF(AND('Mapa de Riesgos'!$Y$20="Media",'Mapa de Riesgos'!$AA$20="Moderado"),CONCATENATE("R2C",'Mapa de Riesgos'!$O$20),"")</f>
        <v/>
      </c>
      <c r="Y27" s="68" t="str">
        <f>IF(AND('Mapa de Riesgos'!$Y$21="Media",'Mapa de Riesgos'!$AA$21="Moderado"),CONCATENATE("R2C",'Mapa de Riesgos'!$O$21),"")</f>
        <v/>
      </c>
      <c r="Z27" s="68" t="str">
        <f>IF(AND('Mapa de Riesgos'!$Y$22="Media",'Mapa de Riesgos'!$AA$22="Moderado"),CONCATENATE("R2C",'Mapa de Riesgos'!$O$22),"")</f>
        <v/>
      </c>
      <c r="AA27" s="69" t="str">
        <f>IF(AND('Mapa de Riesgos'!$Y$23="Media",'Mapa de Riesgos'!$AA$23="Moderado"),CONCATENATE("R2C",'Mapa de Riesgos'!$O$23),"")</f>
        <v/>
      </c>
      <c r="AB27" s="52" t="str">
        <f>IF(AND('Mapa de Riesgos'!$Y$18="Media",'Mapa de Riesgos'!$AA$18="Mayor"),CONCATENATE("R2C",'Mapa de Riesgos'!$O$18),"")</f>
        <v/>
      </c>
      <c r="AC27" s="53" t="str">
        <f>IF(AND('Mapa de Riesgos'!$Y$19="Media",'Mapa de Riesgos'!$AA$19="Mayor"),CONCATENATE("R2C",'Mapa de Riesgos'!$O$19),"")</f>
        <v/>
      </c>
      <c r="AD27" s="53" t="str">
        <f>IF(AND('Mapa de Riesgos'!$Y$20="Media",'Mapa de Riesgos'!$AA$20="Mayor"),CONCATENATE("R2C",'Mapa de Riesgos'!$O$20),"")</f>
        <v/>
      </c>
      <c r="AE27" s="53" t="str">
        <f>IF(AND('Mapa de Riesgos'!$Y$21="Media",'Mapa de Riesgos'!$AA$21="Mayor"),CONCATENATE("R2C",'Mapa de Riesgos'!$O$21),"")</f>
        <v/>
      </c>
      <c r="AF27" s="53" t="str">
        <f>IF(AND('Mapa de Riesgos'!$Y$22="Media",'Mapa de Riesgos'!$AA$22="Mayor"),CONCATENATE("R2C",'Mapa de Riesgos'!$O$22),"")</f>
        <v/>
      </c>
      <c r="AG27" s="54" t="str">
        <f>IF(AND('Mapa de Riesgos'!$Y$23="Media",'Mapa de Riesgos'!$AA$23="Mayor"),CONCATENATE("R2C",'Mapa de Riesgos'!$O$23),"")</f>
        <v/>
      </c>
      <c r="AH27" s="55" t="str">
        <f>IF(AND('Mapa de Riesgos'!$Y$18="Media",'Mapa de Riesgos'!$AA$18="Catastrófico"),CONCATENATE("R2C",'Mapa de Riesgos'!$O$18),"")</f>
        <v/>
      </c>
      <c r="AI27" s="56" t="str">
        <f>IF(AND('Mapa de Riesgos'!$Y$19="Media",'Mapa de Riesgos'!$AA$19="Catastrófico"),CONCATENATE("R2C",'Mapa de Riesgos'!$O$19),"")</f>
        <v/>
      </c>
      <c r="AJ27" s="56" t="str">
        <f>IF(AND('Mapa de Riesgos'!$Y$20="Media",'Mapa de Riesgos'!$AA$20="Catastrófico"),CONCATENATE("R2C",'Mapa de Riesgos'!$O$20),"")</f>
        <v/>
      </c>
      <c r="AK27" s="56" t="str">
        <f>IF(AND('Mapa de Riesgos'!$Y$21="Media",'Mapa de Riesgos'!$AA$21="Catastrófico"),CONCATENATE("R2C",'Mapa de Riesgos'!$O$21),"")</f>
        <v/>
      </c>
      <c r="AL27" s="56" t="str">
        <f>IF(AND('Mapa de Riesgos'!$Y$22="Media",'Mapa de Riesgos'!$AA$22="Catastrófico"),CONCATENATE("R2C",'Mapa de Riesgos'!$O$22),"")</f>
        <v/>
      </c>
      <c r="AM27" s="57" t="str">
        <f>IF(AND('Mapa de Riesgos'!$Y$23="Media",'Mapa de Riesgos'!$AA$23="Catastrófico"),CONCATENATE("R2C",'Mapa de Riesgos'!$O$23),"")</f>
        <v/>
      </c>
      <c r="AN27" s="83"/>
      <c r="AO27" s="594"/>
      <c r="AP27" s="595"/>
      <c r="AQ27" s="595"/>
      <c r="AR27" s="595"/>
      <c r="AS27" s="595"/>
      <c r="AT27" s="596"/>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25">
      <c r="A28" s="83"/>
      <c r="B28" s="466"/>
      <c r="C28" s="466"/>
      <c r="D28" s="467"/>
      <c r="E28" s="565"/>
      <c r="F28" s="564"/>
      <c r="G28" s="564"/>
      <c r="H28" s="564"/>
      <c r="I28" s="580"/>
      <c r="J28" s="67" t="str">
        <f>IF(AND('Mapa de Riesgos'!$Y$24="Media",'Mapa de Riesgos'!$AA$24="Leve"),CONCATENATE("R3C",'Mapa de Riesgos'!$O$24),"")</f>
        <v/>
      </c>
      <c r="K28" s="68" t="str">
        <f>IF(AND('Mapa de Riesgos'!$Y$25="Media",'Mapa de Riesgos'!$AA$25="Leve"),CONCATENATE("R3C",'Mapa de Riesgos'!$O$25),"")</f>
        <v/>
      </c>
      <c r="L28" s="68" t="str">
        <f>IF(AND('Mapa de Riesgos'!$Y$26="Media",'Mapa de Riesgos'!$AA$26="Leve"),CONCATENATE("R3C",'Mapa de Riesgos'!$O$26),"")</f>
        <v/>
      </c>
      <c r="M28" s="68" t="str">
        <f>IF(AND('Mapa de Riesgos'!$Y$27="Media",'Mapa de Riesgos'!$AA$27="Leve"),CONCATENATE("R3C",'Mapa de Riesgos'!$O$27),"")</f>
        <v/>
      </c>
      <c r="N28" s="68" t="str">
        <f>IF(AND('Mapa de Riesgos'!$Y$28="Media",'Mapa de Riesgos'!$AA$28="Leve"),CONCATENATE("R3C",'Mapa de Riesgos'!$O$28),"")</f>
        <v/>
      </c>
      <c r="O28" s="69" t="str">
        <f>IF(AND('Mapa de Riesgos'!$Y$29="Media",'Mapa de Riesgos'!$AA$29="Leve"),CONCATENATE("R3C",'Mapa de Riesgos'!$O$29),"")</f>
        <v/>
      </c>
      <c r="P28" s="67" t="str">
        <f>IF(AND('Mapa de Riesgos'!$Y$24="Media",'Mapa de Riesgos'!$AA$24="Menor"),CONCATENATE("R3C",'Mapa de Riesgos'!$O$24),"")</f>
        <v/>
      </c>
      <c r="Q28" s="68" t="str">
        <f>IF(AND('Mapa de Riesgos'!$Y$25="Media",'Mapa de Riesgos'!$AA$25="Menor"),CONCATENATE("R3C",'Mapa de Riesgos'!$O$25),"")</f>
        <v/>
      </c>
      <c r="R28" s="68" t="str">
        <f>IF(AND('Mapa de Riesgos'!$Y$26="Media",'Mapa de Riesgos'!$AA$26="Menor"),CONCATENATE("R3C",'Mapa de Riesgos'!$O$26),"")</f>
        <v/>
      </c>
      <c r="S28" s="68" t="str">
        <f>IF(AND('Mapa de Riesgos'!$Y$27="Media",'Mapa de Riesgos'!$AA$27="Menor"),CONCATENATE("R3C",'Mapa de Riesgos'!$O$27),"")</f>
        <v/>
      </c>
      <c r="T28" s="68" t="str">
        <f>IF(AND('Mapa de Riesgos'!$Y$28="Media",'Mapa de Riesgos'!$AA$28="Menor"),CONCATENATE("R3C",'Mapa de Riesgos'!$O$28),"")</f>
        <v/>
      </c>
      <c r="U28" s="69" t="str">
        <f>IF(AND('Mapa de Riesgos'!$Y$29="Media",'Mapa de Riesgos'!$AA$29="Menor"),CONCATENATE("R3C",'Mapa de Riesgos'!$O$29),"")</f>
        <v/>
      </c>
      <c r="V28" s="67" t="str">
        <f>IF(AND('Mapa de Riesgos'!$Y$24="Media",'Mapa de Riesgos'!$AA$24="Moderado"),CONCATENATE("R3C",'Mapa de Riesgos'!$O$24),"")</f>
        <v/>
      </c>
      <c r="W28" s="68" t="str">
        <f>IF(AND('Mapa de Riesgos'!$Y$25="Media",'Mapa de Riesgos'!$AA$25="Moderado"),CONCATENATE("R3C",'Mapa de Riesgos'!$O$25),"")</f>
        <v/>
      </c>
      <c r="X28" s="68" t="str">
        <f>IF(AND('Mapa de Riesgos'!$Y$26="Media",'Mapa de Riesgos'!$AA$26="Moderado"),CONCATENATE("R3C",'Mapa de Riesgos'!$O$26),"")</f>
        <v/>
      </c>
      <c r="Y28" s="68" t="str">
        <f>IF(AND('Mapa de Riesgos'!$Y$27="Media",'Mapa de Riesgos'!$AA$27="Moderado"),CONCATENATE("R3C",'Mapa de Riesgos'!$O$27),"")</f>
        <v/>
      </c>
      <c r="Z28" s="68" t="str">
        <f>IF(AND('Mapa de Riesgos'!$Y$28="Media",'Mapa de Riesgos'!$AA$28="Moderado"),CONCATENATE("R3C",'Mapa de Riesgos'!$O$28),"")</f>
        <v/>
      </c>
      <c r="AA28" s="69" t="str">
        <f>IF(AND('Mapa de Riesgos'!$Y$29="Media",'Mapa de Riesgos'!$AA$29="Moderado"),CONCATENATE("R3C",'Mapa de Riesgos'!$O$29),"")</f>
        <v/>
      </c>
      <c r="AB28" s="52" t="str">
        <f>IF(AND('Mapa de Riesgos'!$Y$24="Media",'Mapa de Riesgos'!$AA$24="Mayor"),CONCATENATE("R3C",'Mapa de Riesgos'!$O$24),"")</f>
        <v/>
      </c>
      <c r="AC28" s="53" t="str">
        <f>IF(AND('Mapa de Riesgos'!$Y$25="Media",'Mapa de Riesgos'!$AA$25="Mayor"),CONCATENATE("R3C",'Mapa de Riesgos'!$O$25),"")</f>
        <v/>
      </c>
      <c r="AD28" s="53" t="str">
        <f>IF(AND('Mapa de Riesgos'!$Y$26="Media",'Mapa de Riesgos'!$AA$26="Mayor"),CONCATENATE("R3C",'Mapa de Riesgos'!$O$26),"")</f>
        <v/>
      </c>
      <c r="AE28" s="53" t="str">
        <f>IF(AND('Mapa de Riesgos'!$Y$27="Media",'Mapa de Riesgos'!$AA$27="Mayor"),CONCATENATE("R3C",'Mapa de Riesgos'!$O$27),"")</f>
        <v/>
      </c>
      <c r="AF28" s="53" t="str">
        <f>IF(AND('Mapa de Riesgos'!$Y$28="Media",'Mapa de Riesgos'!$AA$28="Mayor"),CONCATENATE("R3C",'Mapa de Riesgos'!$O$28),"")</f>
        <v/>
      </c>
      <c r="AG28" s="54" t="str">
        <f>IF(AND('Mapa de Riesgos'!$Y$29="Media",'Mapa de Riesgos'!$AA$29="Mayor"),CONCATENATE("R3C",'Mapa de Riesgos'!$O$29),"")</f>
        <v/>
      </c>
      <c r="AH28" s="55" t="str">
        <f>IF(AND('Mapa de Riesgos'!$Y$24="Media",'Mapa de Riesgos'!$AA$24="Catastrófico"),CONCATENATE("R3C",'Mapa de Riesgos'!$O$24),"")</f>
        <v/>
      </c>
      <c r="AI28" s="56" t="str">
        <f>IF(AND('Mapa de Riesgos'!$Y$25="Media",'Mapa de Riesgos'!$AA$25="Catastrófico"),CONCATENATE("R3C",'Mapa de Riesgos'!$O$25),"")</f>
        <v/>
      </c>
      <c r="AJ28" s="56" t="str">
        <f>IF(AND('Mapa de Riesgos'!$Y$26="Media",'Mapa de Riesgos'!$AA$26="Catastrófico"),CONCATENATE("R3C",'Mapa de Riesgos'!$O$26),"")</f>
        <v/>
      </c>
      <c r="AK28" s="56" t="str">
        <f>IF(AND('Mapa de Riesgos'!$Y$27="Media",'Mapa de Riesgos'!$AA$27="Catastrófico"),CONCATENATE("R3C",'Mapa de Riesgos'!$O$27),"")</f>
        <v/>
      </c>
      <c r="AL28" s="56" t="str">
        <f>IF(AND('Mapa de Riesgos'!$Y$28="Media",'Mapa de Riesgos'!$AA$28="Catastrófico"),CONCATENATE("R3C",'Mapa de Riesgos'!$O$28),"")</f>
        <v/>
      </c>
      <c r="AM28" s="57" t="str">
        <f>IF(AND('Mapa de Riesgos'!$Y$29="Media",'Mapa de Riesgos'!$AA$29="Catastrófico"),CONCATENATE("R3C",'Mapa de Riesgos'!$O$29),"")</f>
        <v/>
      </c>
      <c r="AN28" s="83"/>
      <c r="AO28" s="594"/>
      <c r="AP28" s="595"/>
      <c r="AQ28" s="595"/>
      <c r="AR28" s="595"/>
      <c r="AS28" s="595"/>
      <c r="AT28" s="596"/>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25">
      <c r="A29" s="83"/>
      <c r="B29" s="466"/>
      <c r="C29" s="466"/>
      <c r="D29" s="467"/>
      <c r="E29" s="565"/>
      <c r="F29" s="564"/>
      <c r="G29" s="564"/>
      <c r="H29" s="564"/>
      <c r="I29" s="580"/>
      <c r="J29" s="67" t="str">
        <f>IF(AND('Mapa de Riesgos'!$Y$30="Media",'Mapa de Riesgos'!$AA$30="Leve"),CONCATENATE("R4C",'Mapa de Riesgos'!$O$30),"")</f>
        <v/>
      </c>
      <c r="K29" s="68" t="str">
        <f>IF(AND('Mapa de Riesgos'!$Y$31="Media",'Mapa de Riesgos'!$AA$31="Leve"),CONCATENATE("R4C",'Mapa de Riesgos'!$O$31),"")</f>
        <v/>
      </c>
      <c r="L29" s="68" t="str">
        <f>IF(AND('Mapa de Riesgos'!$Y$32="Media",'Mapa de Riesgos'!$AA$32="Leve"),CONCATENATE("R4C",'Mapa de Riesgos'!$O$32),"")</f>
        <v/>
      </c>
      <c r="M29" s="68" t="str">
        <f>IF(AND('Mapa de Riesgos'!$Y$33="Media",'Mapa de Riesgos'!$AA$33="Leve"),CONCATENATE("R4C",'Mapa de Riesgos'!$O$33),"")</f>
        <v/>
      </c>
      <c r="N29" s="68" t="str">
        <f>IF(AND('Mapa de Riesgos'!$Y$34="Media",'Mapa de Riesgos'!$AA$34="Leve"),CONCATENATE("R4C",'Mapa de Riesgos'!$O$34),"")</f>
        <v/>
      </c>
      <c r="O29" s="69" t="str">
        <f>IF(AND('Mapa de Riesgos'!$Y$35="Media",'Mapa de Riesgos'!$AA$35="Leve"),CONCATENATE("R4C",'Mapa de Riesgos'!$O$35),"")</f>
        <v/>
      </c>
      <c r="P29" s="67" t="str">
        <f>IF(AND('Mapa de Riesgos'!$Y$30="Media",'Mapa de Riesgos'!$AA$30="Menor"),CONCATENATE("R4C",'Mapa de Riesgos'!$O$30),"")</f>
        <v/>
      </c>
      <c r="Q29" s="68" t="str">
        <f>IF(AND('Mapa de Riesgos'!$Y$31="Media",'Mapa de Riesgos'!$AA$31="Menor"),CONCATENATE("R4C",'Mapa de Riesgos'!$O$31),"")</f>
        <v/>
      </c>
      <c r="R29" s="68" t="str">
        <f>IF(AND('Mapa de Riesgos'!$Y$32="Media",'Mapa de Riesgos'!$AA$32="Menor"),CONCATENATE("R4C",'Mapa de Riesgos'!$O$32),"")</f>
        <v/>
      </c>
      <c r="S29" s="68" t="str">
        <f>IF(AND('Mapa de Riesgos'!$Y$33="Media",'Mapa de Riesgos'!$AA$33="Menor"),CONCATENATE("R4C",'Mapa de Riesgos'!$O$33),"")</f>
        <v/>
      </c>
      <c r="T29" s="68" t="str">
        <f>IF(AND('Mapa de Riesgos'!$Y$34="Media",'Mapa de Riesgos'!$AA$34="Menor"),CONCATENATE("R4C",'Mapa de Riesgos'!$O$34),"")</f>
        <v/>
      </c>
      <c r="U29" s="69" t="str">
        <f>IF(AND('Mapa de Riesgos'!$Y$35="Media",'Mapa de Riesgos'!$AA$35="Menor"),CONCATENATE("R4C",'Mapa de Riesgos'!$O$35),"")</f>
        <v/>
      </c>
      <c r="V29" s="67" t="str">
        <f>IF(AND('Mapa de Riesgos'!$Y$30="Media",'Mapa de Riesgos'!$AA$30="Moderado"),CONCATENATE("R4C",'Mapa de Riesgos'!$O$30),"")</f>
        <v/>
      </c>
      <c r="W29" s="68" t="str">
        <f>IF(AND('Mapa de Riesgos'!$Y$31="Media",'Mapa de Riesgos'!$AA$31="Moderado"),CONCATENATE("R4C",'Mapa de Riesgos'!$O$31),"")</f>
        <v/>
      </c>
      <c r="X29" s="68" t="str">
        <f>IF(AND('Mapa de Riesgos'!$Y$32="Media",'Mapa de Riesgos'!$AA$32="Moderado"),CONCATENATE("R4C",'Mapa de Riesgos'!$O$32),"")</f>
        <v/>
      </c>
      <c r="Y29" s="68" t="str">
        <f>IF(AND('Mapa de Riesgos'!$Y$33="Media",'Mapa de Riesgos'!$AA$33="Moderado"),CONCATENATE("R4C",'Mapa de Riesgos'!$O$33),"")</f>
        <v/>
      </c>
      <c r="Z29" s="68" t="str">
        <f>IF(AND('Mapa de Riesgos'!$Y$34="Media",'Mapa de Riesgos'!$AA$34="Moderado"),CONCATENATE("R4C",'Mapa de Riesgos'!$O$34),"")</f>
        <v/>
      </c>
      <c r="AA29" s="69" t="str">
        <f>IF(AND('Mapa de Riesgos'!$Y$35="Media",'Mapa de Riesgos'!$AA$35="Moderado"),CONCATENATE("R4C",'Mapa de Riesgos'!$O$35),"")</f>
        <v/>
      </c>
      <c r="AB29" s="52" t="str">
        <f>IF(AND('Mapa de Riesgos'!$Y$30="Media",'Mapa de Riesgos'!$AA$30="Mayor"),CONCATENATE("R4C",'Mapa de Riesgos'!$O$30),"")</f>
        <v/>
      </c>
      <c r="AC29" s="53" t="str">
        <f>IF(AND('Mapa de Riesgos'!$Y$31="Media",'Mapa de Riesgos'!$AA$31="Mayor"),CONCATENATE("R4C",'Mapa de Riesgos'!$O$31),"")</f>
        <v/>
      </c>
      <c r="AD29" s="53" t="str">
        <f>IF(AND('Mapa de Riesgos'!$Y$32="Media",'Mapa de Riesgos'!$AA$32="Mayor"),CONCATENATE("R4C",'Mapa de Riesgos'!$O$32),"")</f>
        <v/>
      </c>
      <c r="AE29" s="53" t="str">
        <f>IF(AND('Mapa de Riesgos'!$Y$33="Media",'Mapa de Riesgos'!$AA$33="Mayor"),CONCATENATE("R4C",'Mapa de Riesgos'!$O$33),"")</f>
        <v/>
      </c>
      <c r="AF29" s="53" t="str">
        <f>IF(AND('Mapa de Riesgos'!$Y$34="Media",'Mapa de Riesgos'!$AA$34="Mayor"),CONCATENATE("R4C",'Mapa de Riesgos'!$O$34),"")</f>
        <v/>
      </c>
      <c r="AG29" s="54" t="str">
        <f>IF(AND('Mapa de Riesgos'!$Y$35="Media",'Mapa de Riesgos'!$AA$35="Mayor"),CONCATENATE("R4C",'Mapa de Riesgos'!$O$35),"")</f>
        <v/>
      </c>
      <c r="AH29" s="55" t="str">
        <f>IF(AND('Mapa de Riesgos'!$Y$30="Media",'Mapa de Riesgos'!$AA$30="Catastrófico"),CONCATENATE("R4C",'Mapa de Riesgos'!$O$30),"")</f>
        <v/>
      </c>
      <c r="AI29" s="56" t="str">
        <f>IF(AND('Mapa de Riesgos'!$Y$31="Media",'Mapa de Riesgos'!$AA$31="Catastrófico"),CONCATENATE("R4C",'Mapa de Riesgos'!$O$31),"")</f>
        <v/>
      </c>
      <c r="AJ29" s="56" t="str">
        <f>IF(AND('Mapa de Riesgos'!$Y$32="Media",'Mapa de Riesgos'!$AA$32="Catastrófico"),CONCATENATE("R4C",'Mapa de Riesgos'!$O$32),"")</f>
        <v/>
      </c>
      <c r="AK29" s="56" t="str">
        <f>IF(AND('Mapa de Riesgos'!$Y$33="Media",'Mapa de Riesgos'!$AA$33="Catastrófico"),CONCATENATE("R4C",'Mapa de Riesgos'!$O$33),"")</f>
        <v/>
      </c>
      <c r="AL29" s="56" t="str">
        <f>IF(AND('Mapa de Riesgos'!$Y$34="Media",'Mapa de Riesgos'!$AA$34="Catastrófico"),CONCATENATE("R4C",'Mapa de Riesgos'!$O$34),"")</f>
        <v/>
      </c>
      <c r="AM29" s="57" t="str">
        <f>IF(AND('Mapa de Riesgos'!$Y$35="Media",'Mapa de Riesgos'!$AA$35="Catastrófico"),CONCATENATE("R4C",'Mapa de Riesgos'!$O$35),"")</f>
        <v/>
      </c>
      <c r="AN29" s="83"/>
      <c r="AO29" s="594"/>
      <c r="AP29" s="595"/>
      <c r="AQ29" s="595"/>
      <c r="AR29" s="595"/>
      <c r="AS29" s="595"/>
      <c r="AT29" s="596"/>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25">
      <c r="A30" s="83"/>
      <c r="B30" s="466"/>
      <c r="C30" s="466"/>
      <c r="D30" s="467"/>
      <c r="E30" s="565"/>
      <c r="F30" s="564"/>
      <c r="G30" s="564"/>
      <c r="H30" s="564"/>
      <c r="I30" s="580"/>
      <c r="J30" s="67" t="str">
        <f>IF(AND('Mapa de Riesgos'!$Y$36="Media",'Mapa de Riesgos'!$AA$36="Leve"),CONCATENATE("R5C",'Mapa de Riesgos'!$O$36),"")</f>
        <v/>
      </c>
      <c r="K30" s="68" t="str">
        <f>IF(AND('Mapa de Riesgos'!$Y$37="Media",'Mapa de Riesgos'!$AA$37="Leve"),CONCATENATE("R5C",'Mapa de Riesgos'!$O$37),"")</f>
        <v/>
      </c>
      <c r="L30" s="68" t="str">
        <f>IF(AND('Mapa de Riesgos'!$Y$38="Media",'Mapa de Riesgos'!$AA$38="Leve"),CONCATENATE("R5C",'Mapa de Riesgos'!$O$38),"")</f>
        <v/>
      </c>
      <c r="M30" s="68" t="str">
        <f>IF(AND('Mapa de Riesgos'!$Y$39="Media",'Mapa de Riesgos'!$AA$39="Leve"),CONCATENATE("R5C",'Mapa de Riesgos'!$O$39),"")</f>
        <v/>
      </c>
      <c r="N30" s="68" t="str">
        <f>IF(AND('Mapa de Riesgos'!$Y$40="Media",'Mapa de Riesgos'!$AA$40="Leve"),CONCATENATE("R5C",'Mapa de Riesgos'!$O$40),"")</f>
        <v/>
      </c>
      <c r="O30" s="69" t="str">
        <f>IF(AND('Mapa de Riesgos'!$Y$41="Media",'Mapa de Riesgos'!$AA$41="Leve"),CONCATENATE("R5C",'Mapa de Riesgos'!$O$41),"")</f>
        <v/>
      </c>
      <c r="P30" s="67" t="str">
        <f>IF(AND('Mapa de Riesgos'!$Y$36="Media",'Mapa de Riesgos'!$AA$36="Menor"),CONCATENATE("R5C",'Mapa de Riesgos'!$O$36),"")</f>
        <v/>
      </c>
      <c r="Q30" s="68" t="str">
        <f>IF(AND('Mapa de Riesgos'!$Y$37="Media",'Mapa de Riesgos'!$AA$37="Menor"),CONCATENATE("R5C",'Mapa de Riesgos'!$O$37),"")</f>
        <v/>
      </c>
      <c r="R30" s="68" t="str">
        <f>IF(AND('Mapa de Riesgos'!$Y$38="Media",'Mapa de Riesgos'!$AA$38="Menor"),CONCATENATE("R5C",'Mapa de Riesgos'!$O$38),"")</f>
        <v/>
      </c>
      <c r="S30" s="68" t="str">
        <f>IF(AND('Mapa de Riesgos'!$Y$39="Media",'Mapa de Riesgos'!$AA$39="Menor"),CONCATENATE("R5C",'Mapa de Riesgos'!$O$39),"")</f>
        <v/>
      </c>
      <c r="T30" s="68" t="str">
        <f>IF(AND('Mapa de Riesgos'!$Y$40="Media",'Mapa de Riesgos'!$AA$40="Menor"),CONCATENATE("R5C",'Mapa de Riesgos'!$O$40),"")</f>
        <v/>
      </c>
      <c r="U30" s="69" t="str">
        <f>IF(AND('Mapa de Riesgos'!$Y$41="Media",'Mapa de Riesgos'!$AA$41="Menor"),CONCATENATE("R5C",'Mapa de Riesgos'!$O$41),"")</f>
        <v/>
      </c>
      <c r="V30" s="67" t="str">
        <f>IF(AND('Mapa de Riesgos'!$Y$36="Media",'Mapa de Riesgos'!$AA$36="Moderado"),CONCATENATE("R5C",'Mapa de Riesgos'!$O$36),"")</f>
        <v/>
      </c>
      <c r="W30" s="68" t="str">
        <f>IF(AND('Mapa de Riesgos'!$Y$37="Media",'Mapa de Riesgos'!$AA$37="Moderado"),CONCATENATE("R5C",'Mapa de Riesgos'!$O$37),"")</f>
        <v/>
      </c>
      <c r="X30" s="68" t="str">
        <f>IF(AND('Mapa de Riesgos'!$Y$38="Media",'Mapa de Riesgos'!$AA$38="Moderado"),CONCATENATE("R5C",'Mapa de Riesgos'!$O$38),"")</f>
        <v/>
      </c>
      <c r="Y30" s="68" t="str">
        <f>IF(AND('Mapa de Riesgos'!$Y$39="Media",'Mapa de Riesgos'!$AA$39="Moderado"),CONCATENATE("R5C",'Mapa de Riesgos'!$O$39),"")</f>
        <v/>
      </c>
      <c r="Z30" s="68" t="str">
        <f>IF(AND('Mapa de Riesgos'!$Y$40="Media",'Mapa de Riesgos'!$AA$40="Moderado"),CONCATENATE("R5C",'Mapa de Riesgos'!$O$40),"")</f>
        <v/>
      </c>
      <c r="AA30" s="69" t="str">
        <f>IF(AND('Mapa de Riesgos'!$Y$41="Media",'Mapa de Riesgos'!$AA$41="Moderado"),CONCATENATE("R5C",'Mapa de Riesgos'!$O$41),"")</f>
        <v/>
      </c>
      <c r="AB30" s="52" t="str">
        <f>IF(AND('Mapa de Riesgos'!$Y$36="Media",'Mapa de Riesgos'!$AA$36="Mayor"),CONCATENATE("R5C",'Mapa de Riesgos'!$O$36),"")</f>
        <v/>
      </c>
      <c r="AC30" s="53" t="str">
        <f>IF(AND('Mapa de Riesgos'!$Y$37="Media",'Mapa de Riesgos'!$AA$37="Mayor"),CONCATENATE("R5C",'Mapa de Riesgos'!$O$37),"")</f>
        <v/>
      </c>
      <c r="AD30" s="53" t="str">
        <f>IF(AND('Mapa de Riesgos'!$Y$38="Media",'Mapa de Riesgos'!$AA$38="Mayor"),CONCATENATE("R5C",'Mapa de Riesgos'!$O$38),"")</f>
        <v/>
      </c>
      <c r="AE30" s="53" t="str">
        <f>IF(AND('Mapa de Riesgos'!$Y$39="Media",'Mapa de Riesgos'!$AA$39="Mayor"),CONCATENATE("R5C",'Mapa de Riesgos'!$O$39),"")</f>
        <v/>
      </c>
      <c r="AF30" s="53" t="str">
        <f>IF(AND('Mapa de Riesgos'!$Y$40="Media",'Mapa de Riesgos'!$AA$40="Mayor"),CONCATENATE("R5C",'Mapa de Riesgos'!$O$40),"")</f>
        <v/>
      </c>
      <c r="AG30" s="54" t="str">
        <f>IF(AND('Mapa de Riesgos'!$Y$41="Media",'Mapa de Riesgos'!$AA$41="Mayor"),CONCATENATE("R5C",'Mapa de Riesgos'!$O$41),"")</f>
        <v/>
      </c>
      <c r="AH30" s="55" t="str">
        <f>IF(AND('Mapa de Riesgos'!$Y$36="Media",'Mapa de Riesgos'!$AA$36="Catastrófico"),CONCATENATE("R5C",'Mapa de Riesgos'!$O$36),"")</f>
        <v/>
      </c>
      <c r="AI30" s="56" t="str">
        <f>IF(AND('Mapa de Riesgos'!$Y$37="Media",'Mapa de Riesgos'!$AA$37="Catastrófico"),CONCATENATE("R5C",'Mapa de Riesgos'!$O$37),"")</f>
        <v/>
      </c>
      <c r="AJ30" s="56" t="str">
        <f>IF(AND('Mapa de Riesgos'!$Y$38="Media",'Mapa de Riesgos'!$AA$38="Catastrófico"),CONCATENATE("R5C",'Mapa de Riesgos'!$O$38),"")</f>
        <v/>
      </c>
      <c r="AK30" s="56" t="str">
        <f>IF(AND('Mapa de Riesgos'!$Y$39="Media",'Mapa de Riesgos'!$AA$39="Catastrófico"),CONCATENATE("R5C",'Mapa de Riesgos'!$O$39),"")</f>
        <v/>
      </c>
      <c r="AL30" s="56" t="str">
        <f>IF(AND('Mapa de Riesgos'!$Y$40="Media",'Mapa de Riesgos'!$AA$40="Catastrófico"),CONCATENATE("R5C",'Mapa de Riesgos'!$O$40),"")</f>
        <v/>
      </c>
      <c r="AM30" s="57" t="str">
        <f>IF(AND('Mapa de Riesgos'!$Y$41="Media",'Mapa de Riesgos'!$AA$41="Catastrófico"),CONCATENATE("R5C",'Mapa de Riesgos'!$O$41),"")</f>
        <v/>
      </c>
      <c r="AN30" s="83"/>
      <c r="AO30" s="594"/>
      <c r="AP30" s="595"/>
      <c r="AQ30" s="595"/>
      <c r="AR30" s="595"/>
      <c r="AS30" s="595"/>
      <c r="AT30" s="596"/>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25">
      <c r="A31" s="83"/>
      <c r="B31" s="466"/>
      <c r="C31" s="466"/>
      <c r="D31" s="467"/>
      <c r="E31" s="565"/>
      <c r="F31" s="564"/>
      <c r="G31" s="564"/>
      <c r="H31" s="564"/>
      <c r="I31" s="580"/>
      <c r="J31" s="67" t="str">
        <f>IF(AND('Mapa de Riesgos'!$Y$42="Media",'Mapa de Riesgos'!$AA$42="Leve"),CONCATENATE("R6C",'Mapa de Riesgos'!$O$42),"")</f>
        <v/>
      </c>
      <c r="K31" s="68" t="str">
        <f>IF(AND('Mapa de Riesgos'!$Y$43="Media",'Mapa de Riesgos'!$AA$43="Leve"),CONCATENATE("R6C",'Mapa de Riesgos'!$O$43),"")</f>
        <v/>
      </c>
      <c r="L31" s="68" t="str">
        <f>IF(AND('Mapa de Riesgos'!$Y$44="Media",'Mapa de Riesgos'!$AA$44="Leve"),CONCATENATE("R6C",'Mapa de Riesgos'!$O$44),"")</f>
        <v/>
      </c>
      <c r="M31" s="68" t="str">
        <f>IF(AND('Mapa de Riesgos'!$Y$45="Media",'Mapa de Riesgos'!$AA$45="Leve"),CONCATENATE("R6C",'Mapa de Riesgos'!$O$45),"")</f>
        <v/>
      </c>
      <c r="N31" s="68" t="str">
        <f>IF(AND('Mapa de Riesgos'!$Y$46="Media",'Mapa de Riesgos'!$AA$46="Leve"),CONCATENATE("R6C",'Mapa de Riesgos'!$O$46),"")</f>
        <v/>
      </c>
      <c r="O31" s="69" t="str">
        <f>IF(AND('Mapa de Riesgos'!$Y$47="Media",'Mapa de Riesgos'!$AA$47="Leve"),CONCATENATE("R6C",'Mapa de Riesgos'!$O$47),"")</f>
        <v/>
      </c>
      <c r="P31" s="67" t="str">
        <f>IF(AND('Mapa de Riesgos'!$Y$42="Media",'Mapa de Riesgos'!$AA$42="Menor"),CONCATENATE("R6C",'Mapa de Riesgos'!$O$42),"")</f>
        <v/>
      </c>
      <c r="Q31" s="68" t="str">
        <f>IF(AND('Mapa de Riesgos'!$Y$43="Media",'Mapa de Riesgos'!$AA$43="Menor"),CONCATENATE("R6C",'Mapa de Riesgos'!$O$43),"")</f>
        <v/>
      </c>
      <c r="R31" s="68" t="str">
        <f>IF(AND('Mapa de Riesgos'!$Y$44="Media",'Mapa de Riesgos'!$AA$44="Menor"),CONCATENATE("R6C",'Mapa de Riesgos'!$O$44),"")</f>
        <v/>
      </c>
      <c r="S31" s="68" t="str">
        <f>IF(AND('Mapa de Riesgos'!$Y$45="Media",'Mapa de Riesgos'!$AA$45="Menor"),CONCATENATE("R6C",'Mapa de Riesgos'!$O$45),"")</f>
        <v/>
      </c>
      <c r="T31" s="68" t="str">
        <f>IF(AND('Mapa de Riesgos'!$Y$46="Media",'Mapa de Riesgos'!$AA$46="Menor"),CONCATENATE("R6C",'Mapa de Riesgos'!$O$46),"")</f>
        <v/>
      </c>
      <c r="U31" s="69" t="str">
        <f>IF(AND('Mapa de Riesgos'!$Y$47="Media",'Mapa de Riesgos'!$AA$47="Menor"),CONCATENATE("R6C",'Mapa de Riesgos'!$O$47),"")</f>
        <v/>
      </c>
      <c r="V31" s="67" t="str">
        <f>IF(AND('Mapa de Riesgos'!$Y$42="Media",'Mapa de Riesgos'!$AA$42="Moderado"),CONCATENATE("R6C",'Mapa de Riesgos'!$O$42),"")</f>
        <v/>
      </c>
      <c r="W31" s="68" t="str">
        <f>IF(AND('Mapa de Riesgos'!$Y$43="Media",'Mapa de Riesgos'!$AA$43="Moderado"),CONCATENATE("R6C",'Mapa de Riesgos'!$O$43),"")</f>
        <v/>
      </c>
      <c r="X31" s="68" t="str">
        <f>IF(AND('Mapa de Riesgos'!$Y$44="Media",'Mapa de Riesgos'!$AA$44="Moderado"),CONCATENATE("R6C",'Mapa de Riesgos'!$O$44),"")</f>
        <v/>
      </c>
      <c r="Y31" s="68" t="str">
        <f>IF(AND('Mapa de Riesgos'!$Y$45="Media",'Mapa de Riesgos'!$AA$45="Moderado"),CONCATENATE("R6C",'Mapa de Riesgos'!$O$45),"")</f>
        <v/>
      </c>
      <c r="Z31" s="68" t="str">
        <f>IF(AND('Mapa de Riesgos'!$Y$46="Media",'Mapa de Riesgos'!$AA$46="Moderado"),CONCATENATE("R6C",'Mapa de Riesgos'!$O$46),"")</f>
        <v/>
      </c>
      <c r="AA31" s="69" t="str">
        <f>IF(AND('Mapa de Riesgos'!$Y$47="Media",'Mapa de Riesgos'!$AA$47="Moderado"),CONCATENATE("R6C",'Mapa de Riesgos'!$O$47),"")</f>
        <v/>
      </c>
      <c r="AB31" s="52" t="str">
        <f>IF(AND('Mapa de Riesgos'!$Y$42="Media",'Mapa de Riesgos'!$AA$42="Mayor"),CONCATENATE("R6C",'Mapa de Riesgos'!$O$42),"")</f>
        <v>R6C1</v>
      </c>
      <c r="AC31" s="53" t="str">
        <f>IF(AND('Mapa de Riesgos'!$Y$43="Media",'Mapa de Riesgos'!$AA$43="Mayor"),CONCATENATE("R6C",'Mapa de Riesgos'!$O$43),"")</f>
        <v/>
      </c>
      <c r="AD31" s="53" t="str">
        <f>IF(AND('Mapa de Riesgos'!$Y$44="Media",'Mapa de Riesgos'!$AA$44="Mayor"),CONCATENATE("R6C",'Mapa de Riesgos'!$O$44),"")</f>
        <v/>
      </c>
      <c r="AE31" s="53" t="str">
        <f>IF(AND('Mapa de Riesgos'!$Y$45="Media",'Mapa de Riesgos'!$AA$45="Mayor"),CONCATENATE("R6C",'Mapa de Riesgos'!$O$45),"")</f>
        <v/>
      </c>
      <c r="AF31" s="53" t="str">
        <f>IF(AND('Mapa de Riesgos'!$Y$46="Media",'Mapa de Riesgos'!$AA$46="Mayor"),CONCATENATE("R6C",'Mapa de Riesgos'!$O$46),"")</f>
        <v/>
      </c>
      <c r="AG31" s="54" t="str">
        <f>IF(AND('Mapa de Riesgos'!$Y$47="Media",'Mapa de Riesgos'!$AA$47="Mayor"),CONCATENATE("R6C",'Mapa de Riesgos'!$O$47),"")</f>
        <v/>
      </c>
      <c r="AH31" s="55" t="str">
        <f>IF(AND('Mapa de Riesgos'!$Y$42="Media",'Mapa de Riesgos'!$AA$42="Catastrófico"),CONCATENATE("R6C",'Mapa de Riesgos'!$O$42),"")</f>
        <v/>
      </c>
      <c r="AI31" s="56" t="str">
        <f>IF(AND('Mapa de Riesgos'!$Y$43="Media",'Mapa de Riesgos'!$AA$43="Catastrófico"),CONCATENATE("R6C",'Mapa de Riesgos'!$O$43),"")</f>
        <v/>
      </c>
      <c r="AJ31" s="56" t="str">
        <f>IF(AND('Mapa de Riesgos'!$Y$44="Media",'Mapa de Riesgos'!$AA$44="Catastrófico"),CONCATENATE("R6C",'Mapa de Riesgos'!$O$44),"")</f>
        <v/>
      </c>
      <c r="AK31" s="56" t="str">
        <f>IF(AND('Mapa de Riesgos'!$Y$45="Media",'Mapa de Riesgos'!$AA$45="Catastrófico"),CONCATENATE("R6C",'Mapa de Riesgos'!$O$45),"")</f>
        <v/>
      </c>
      <c r="AL31" s="56" t="str">
        <f>IF(AND('Mapa de Riesgos'!$Y$46="Media",'Mapa de Riesgos'!$AA$46="Catastrófico"),CONCATENATE("R6C",'Mapa de Riesgos'!$O$46),"")</f>
        <v/>
      </c>
      <c r="AM31" s="57" t="str">
        <f>IF(AND('Mapa de Riesgos'!$Y$47="Media",'Mapa de Riesgos'!$AA$47="Catastrófico"),CONCATENATE("R6C",'Mapa de Riesgos'!$O$47),"")</f>
        <v/>
      </c>
      <c r="AN31" s="83"/>
      <c r="AO31" s="594"/>
      <c r="AP31" s="595"/>
      <c r="AQ31" s="595"/>
      <c r="AR31" s="595"/>
      <c r="AS31" s="595"/>
      <c r="AT31" s="596"/>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25">
      <c r="A32" s="83"/>
      <c r="B32" s="466"/>
      <c r="C32" s="466"/>
      <c r="D32" s="467"/>
      <c r="E32" s="565"/>
      <c r="F32" s="564"/>
      <c r="G32" s="564"/>
      <c r="H32" s="564"/>
      <c r="I32" s="580"/>
      <c r="J32" s="67" t="str">
        <f>IF(AND('Mapa de Riesgos'!$Y$48="Media",'Mapa de Riesgos'!$AA$48="Leve"),CONCATENATE("R7C",'Mapa de Riesgos'!$O$48),"")</f>
        <v/>
      </c>
      <c r="K32" s="68" t="str">
        <f>IF(AND('Mapa de Riesgos'!$Y$49="Media",'Mapa de Riesgos'!$AA$49="Leve"),CONCATENATE("R7C",'Mapa de Riesgos'!$O$49),"")</f>
        <v/>
      </c>
      <c r="L32" s="68" t="str">
        <f>IF(AND('Mapa de Riesgos'!$Y$50="Media",'Mapa de Riesgos'!$AA$50="Leve"),CONCATENATE("R7C",'Mapa de Riesgos'!$O$50),"")</f>
        <v/>
      </c>
      <c r="M32" s="68" t="str">
        <f>IF(AND('Mapa de Riesgos'!$Y$51="Media",'Mapa de Riesgos'!$AA$51="Leve"),CONCATENATE("R7C",'Mapa de Riesgos'!$O$51),"")</f>
        <v/>
      </c>
      <c r="N32" s="68" t="str">
        <f>IF(AND('Mapa de Riesgos'!$Y$52="Media",'Mapa de Riesgos'!$AA$52="Leve"),CONCATENATE("R7C",'Mapa de Riesgos'!$O$52),"")</f>
        <v/>
      </c>
      <c r="O32" s="69" t="str">
        <f>IF(AND('Mapa de Riesgos'!$Y$53="Media",'Mapa de Riesgos'!$AA$53="Leve"),CONCATENATE("R7C",'Mapa de Riesgos'!$O$53),"")</f>
        <v/>
      </c>
      <c r="P32" s="67" t="str">
        <f>IF(AND('Mapa de Riesgos'!$Y$48="Media",'Mapa de Riesgos'!$AA$48="Menor"),CONCATENATE("R7C",'Mapa de Riesgos'!$O$48),"")</f>
        <v/>
      </c>
      <c r="Q32" s="68" t="str">
        <f>IF(AND('Mapa de Riesgos'!$Y$49="Media",'Mapa de Riesgos'!$AA$49="Menor"),CONCATENATE("R7C",'Mapa de Riesgos'!$O$49),"")</f>
        <v/>
      </c>
      <c r="R32" s="68" t="str">
        <f>IF(AND('Mapa de Riesgos'!$Y$50="Media",'Mapa de Riesgos'!$AA$50="Menor"),CONCATENATE("R7C",'Mapa de Riesgos'!$O$50),"")</f>
        <v/>
      </c>
      <c r="S32" s="68" t="str">
        <f>IF(AND('Mapa de Riesgos'!$Y$51="Media",'Mapa de Riesgos'!$AA$51="Menor"),CONCATENATE("R7C",'Mapa de Riesgos'!$O$51),"")</f>
        <v/>
      </c>
      <c r="T32" s="68" t="str">
        <f>IF(AND('Mapa de Riesgos'!$Y$52="Media",'Mapa de Riesgos'!$AA$52="Menor"),CONCATENATE("R7C",'Mapa de Riesgos'!$O$52),"")</f>
        <v/>
      </c>
      <c r="U32" s="69" t="str">
        <f>IF(AND('Mapa de Riesgos'!$Y$53="Media",'Mapa de Riesgos'!$AA$53="Menor"),CONCATENATE("R7C",'Mapa de Riesgos'!$O$53),"")</f>
        <v/>
      </c>
      <c r="V32" s="67" t="str">
        <f>IF(AND('Mapa de Riesgos'!$Y$48="Media",'Mapa de Riesgos'!$AA$48="Moderado"),CONCATENATE("R7C",'Mapa de Riesgos'!$O$48),"")</f>
        <v/>
      </c>
      <c r="W32" s="68" t="str">
        <f>IF(AND('Mapa de Riesgos'!$Y$49="Media",'Mapa de Riesgos'!$AA$49="Moderado"),CONCATENATE("R7C",'Mapa de Riesgos'!$O$49),"")</f>
        <v/>
      </c>
      <c r="X32" s="68" t="str">
        <f>IF(AND('Mapa de Riesgos'!$Y$50="Media",'Mapa de Riesgos'!$AA$50="Moderado"),CONCATENATE("R7C",'Mapa de Riesgos'!$O$50),"")</f>
        <v/>
      </c>
      <c r="Y32" s="68" t="str">
        <f>IF(AND('Mapa de Riesgos'!$Y$51="Media",'Mapa de Riesgos'!$AA$51="Moderado"),CONCATENATE("R7C",'Mapa de Riesgos'!$O$51),"")</f>
        <v/>
      </c>
      <c r="Z32" s="68" t="str">
        <f>IF(AND('Mapa de Riesgos'!$Y$52="Media",'Mapa de Riesgos'!$AA$52="Moderado"),CONCATENATE("R7C",'Mapa de Riesgos'!$O$52),"")</f>
        <v/>
      </c>
      <c r="AA32" s="69" t="str">
        <f>IF(AND('Mapa de Riesgos'!$Y$53="Media",'Mapa de Riesgos'!$AA$53="Moderado"),CONCATENATE("R7C",'Mapa de Riesgos'!$O$53),"")</f>
        <v/>
      </c>
      <c r="AB32" s="52" t="str">
        <f>IF(AND('Mapa de Riesgos'!$Y$48="Media",'Mapa de Riesgos'!$AA$48="Mayor"),CONCATENATE("R7C",'Mapa de Riesgos'!$O$48),"")</f>
        <v/>
      </c>
      <c r="AC32" s="53" t="str">
        <f>IF(AND('Mapa de Riesgos'!$Y$49="Media",'Mapa de Riesgos'!$AA$49="Mayor"),CONCATENATE("R7C",'Mapa de Riesgos'!$O$49),"")</f>
        <v/>
      </c>
      <c r="AD32" s="53" t="str">
        <f>IF(AND('Mapa de Riesgos'!$Y$50="Media",'Mapa de Riesgos'!$AA$50="Mayor"),CONCATENATE("R7C",'Mapa de Riesgos'!$O$50),"")</f>
        <v/>
      </c>
      <c r="AE32" s="53" t="str">
        <f>IF(AND('Mapa de Riesgos'!$Y$51="Media",'Mapa de Riesgos'!$AA$51="Mayor"),CONCATENATE("R7C",'Mapa de Riesgos'!$O$51),"")</f>
        <v/>
      </c>
      <c r="AF32" s="53" t="str">
        <f>IF(AND('Mapa de Riesgos'!$Y$52="Media",'Mapa de Riesgos'!$AA$52="Mayor"),CONCATENATE("R7C",'Mapa de Riesgos'!$O$52),"")</f>
        <v/>
      </c>
      <c r="AG32" s="54" t="str">
        <f>IF(AND('Mapa de Riesgos'!$Y$53="Media",'Mapa de Riesgos'!$AA$53="Mayor"),CONCATENATE("R7C",'Mapa de Riesgos'!$O$53),"")</f>
        <v/>
      </c>
      <c r="AH32" s="55" t="str">
        <f>IF(AND('Mapa de Riesgos'!$Y$48="Media",'Mapa de Riesgos'!$AA$48="Catastrófico"),CONCATENATE("R7C",'Mapa de Riesgos'!$O$48),"")</f>
        <v/>
      </c>
      <c r="AI32" s="56" t="str">
        <f>IF(AND('Mapa de Riesgos'!$Y$49="Media",'Mapa de Riesgos'!$AA$49="Catastrófico"),CONCATENATE("R7C",'Mapa de Riesgos'!$O$49),"")</f>
        <v/>
      </c>
      <c r="AJ32" s="56" t="str">
        <f>IF(AND('Mapa de Riesgos'!$Y$50="Media",'Mapa de Riesgos'!$AA$50="Catastrófico"),CONCATENATE("R7C",'Mapa de Riesgos'!$O$50),"")</f>
        <v/>
      </c>
      <c r="AK32" s="56" t="str">
        <f>IF(AND('Mapa de Riesgos'!$Y$51="Media",'Mapa de Riesgos'!$AA$51="Catastrófico"),CONCATENATE("R7C",'Mapa de Riesgos'!$O$51),"")</f>
        <v/>
      </c>
      <c r="AL32" s="56" t="str">
        <f>IF(AND('Mapa de Riesgos'!$Y$52="Media",'Mapa de Riesgos'!$AA$52="Catastrófico"),CONCATENATE("R7C",'Mapa de Riesgos'!$O$52),"")</f>
        <v/>
      </c>
      <c r="AM32" s="57" t="str">
        <f>IF(AND('Mapa de Riesgos'!$Y$53="Media",'Mapa de Riesgos'!$AA$53="Catastrófico"),CONCATENATE("R7C",'Mapa de Riesgos'!$O$53),"")</f>
        <v/>
      </c>
      <c r="AN32" s="83"/>
      <c r="AO32" s="594"/>
      <c r="AP32" s="595"/>
      <c r="AQ32" s="595"/>
      <c r="AR32" s="595"/>
      <c r="AS32" s="595"/>
      <c r="AT32" s="596"/>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25">
      <c r="A33" s="83"/>
      <c r="B33" s="466"/>
      <c r="C33" s="466"/>
      <c r="D33" s="467"/>
      <c r="E33" s="565"/>
      <c r="F33" s="564"/>
      <c r="G33" s="564"/>
      <c r="H33" s="564"/>
      <c r="I33" s="580"/>
      <c r="J33" s="67" t="str">
        <f>IF(AND('Mapa de Riesgos'!$Y$54="Media",'Mapa de Riesgos'!$AA$54="Leve"),CONCATENATE("R8C",'Mapa de Riesgos'!$O$54),"")</f>
        <v/>
      </c>
      <c r="K33" s="68" t="str">
        <f>IF(AND('Mapa de Riesgos'!$Y$55="Media",'Mapa de Riesgos'!$AA$55="Leve"),CONCATENATE("R8C",'Mapa de Riesgos'!$O$55),"")</f>
        <v/>
      </c>
      <c r="L33" s="68" t="str">
        <f>IF(AND('Mapa de Riesgos'!$Y$56="Media",'Mapa de Riesgos'!$AA$56="Leve"),CONCATENATE("R8C",'Mapa de Riesgos'!$O$56),"")</f>
        <v/>
      </c>
      <c r="M33" s="68" t="str">
        <f>IF(AND('Mapa de Riesgos'!$Y$57="Media",'Mapa de Riesgos'!$AA$57="Leve"),CONCATENATE("R8C",'Mapa de Riesgos'!$O$57),"")</f>
        <v/>
      </c>
      <c r="N33" s="68" t="str">
        <f>IF(AND('Mapa de Riesgos'!$Y$58="Media",'Mapa de Riesgos'!$AA$58="Leve"),CONCATENATE("R8C",'Mapa de Riesgos'!$O$58),"")</f>
        <v/>
      </c>
      <c r="O33" s="69" t="str">
        <f>IF(AND('Mapa de Riesgos'!$Y$59="Media",'Mapa de Riesgos'!$AA$59="Leve"),CONCATENATE("R8C",'Mapa de Riesgos'!$O$59),"")</f>
        <v/>
      </c>
      <c r="P33" s="67" t="str">
        <f>IF(AND('Mapa de Riesgos'!$Y$54="Media",'Mapa de Riesgos'!$AA$54="Menor"),CONCATENATE("R8C",'Mapa de Riesgos'!$O$54),"")</f>
        <v/>
      </c>
      <c r="Q33" s="68" t="str">
        <f>IF(AND('Mapa de Riesgos'!$Y$55="Media",'Mapa de Riesgos'!$AA$55="Menor"),CONCATENATE("R8C",'Mapa de Riesgos'!$O$55),"")</f>
        <v/>
      </c>
      <c r="R33" s="68" t="str">
        <f>IF(AND('Mapa de Riesgos'!$Y$56="Media",'Mapa de Riesgos'!$AA$56="Menor"),CONCATENATE("R8C",'Mapa de Riesgos'!$O$56),"")</f>
        <v/>
      </c>
      <c r="S33" s="68" t="str">
        <f>IF(AND('Mapa de Riesgos'!$Y$57="Media",'Mapa de Riesgos'!$AA$57="Menor"),CONCATENATE("R8C",'Mapa de Riesgos'!$O$57),"")</f>
        <v/>
      </c>
      <c r="T33" s="68" t="str">
        <f>IF(AND('Mapa de Riesgos'!$Y$58="Media",'Mapa de Riesgos'!$AA$58="Menor"),CONCATENATE("R8C",'Mapa de Riesgos'!$O$58),"")</f>
        <v/>
      </c>
      <c r="U33" s="69" t="str">
        <f>IF(AND('Mapa de Riesgos'!$Y$59="Media",'Mapa de Riesgos'!$AA$59="Menor"),CONCATENATE("R8C",'Mapa de Riesgos'!$O$59),"")</f>
        <v/>
      </c>
      <c r="V33" s="67" t="str">
        <f>IF(AND('Mapa de Riesgos'!$Y$54="Media",'Mapa de Riesgos'!$AA$54="Moderado"),CONCATENATE("R8C",'Mapa de Riesgos'!$O$54),"")</f>
        <v/>
      </c>
      <c r="W33" s="68" t="str">
        <f>IF(AND('Mapa de Riesgos'!$Y$55="Media",'Mapa de Riesgos'!$AA$55="Moderado"),CONCATENATE("R8C",'Mapa de Riesgos'!$O$55),"")</f>
        <v/>
      </c>
      <c r="X33" s="68" t="str">
        <f>IF(AND('Mapa de Riesgos'!$Y$56="Media",'Mapa de Riesgos'!$AA$56="Moderado"),CONCATENATE("R8C",'Mapa de Riesgos'!$O$56),"")</f>
        <v/>
      </c>
      <c r="Y33" s="68" t="str">
        <f>IF(AND('Mapa de Riesgos'!$Y$57="Media",'Mapa de Riesgos'!$AA$57="Moderado"),CONCATENATE("R8C",'Mapa de Riesgos'!$O$57),"")</f>
        <v/>
      </c>
      <c r="Z33" s="68" t="str">
        <f>IF(AND('Mapa de Riesgos'!$Y$58="Media",'Mapa de Riesgos'!$AA$58="Moderado"),CONCATENATE("R8C",'Mapa de Riesgos'!$O$58),"")</f>
        <v/>
      </c>
      <c r="AA33" s="69" t="str">
        <f>IF(AND('Mapa de Riesgos'!$Y$59="Media",'Mapa de Riesgos'!$AA$59="Moderado"),CONCATENATE("R8C",'Mapa de Riesgos'!$O$59),"")</f>
        <v/>
      </c>
      <c r="AB33" s="52" t="str">
        <f>IF(AND('Mapa de Riesgos'!$Y$54="Media",'Mapa de Riesgos'!$AA$54="Mayor"),CONCATENATE("R8C",'Mapa de Riesgos'!$O$54),"")</f>
        <v/>
      </c>
      <c r="AC33" s="53" t="str">
        <f>IF(AND('Mapa de Riesgos'!$Y$55="Media",'Mapa de Riesgos'!$AA$55="Mayor"),CONCATENATE("R8C",'Mapa de Riesgos'!$O$55),"")</f>
        <v/>
      </c>
      <c r="AD33" s="53" t="str">
        <f>IF(AND('Mapa de Riesgos'!$Y$56="Media",'Mapa de Riesgos'!$AA$56="Mayor"),CONCATENATE("R8C",'Mapa de Riesgos'!$O$56),"")</f>
        <v/>
      </c>
      <c r="AE33" s="53" t="str">
        <f>IF(AND('Mapa de Riesgos'!$Y$57="Media",'Mapa de Riesgos'!$AA$57="Mayor"),CONCATENATE("R8C",'Mapa de Riesgos'!$O$57),"")</f>
        <v/>
      </c>
      <c r="AF33" s="53" t="str">
        <f>IF(AND('Mapa de Riesgos'!$Y$58="Media",'Mapa de Riesgos'!$AA$58="Mayor"),CONCATENATE("R8C",'Mapa de Riesgos'!$O$58),"")</f>
        <v/>
      </c>
      <c r="AG33" s="54" t="str">
        <f>IF(AND('Mapa de Riesgos'!$Y$59="Media",'Mapa de Riesgos'!$AA$59="Mayor"),CONCATENATE("R8C",'Mapa de Riesgos'!$O$59),"")</f>
        <v/>
      </c>
      <c r="AH33" s="55" t="str">
        <f>IF(AND('Mapa de Riesgos'!$Y$54="Media",'Mapa de Riesgos'!$AA$54="Catastrófico"),CONCATENATE("R8C",'Mapa de Riesgos'!$O$54),"")</f>
        <v/>
      </c>
      <c r="AI33" s="56" t="str">
        <f>IF(AND('Mapa de Riesgos'!$Y$55="Media",'Mapa de Riesgos'!$AA$55="Catastrófico"),CONCATENATE("R8C",'Mapa de Riesgos'!$O$55),"")</f>
        <v/>
      </c>
      <c r="AJ33" s="56" t="str">
        <f>IF(AND('Mapa de Riesgos'!$Y$56="Media",'Mapa de Riesgos'!$AA$56="Catastrófico"),CONCATENATE("R8C",'Mapa de Riesgos'!$O$56),"")</f>
        <v/>
      </c>
      <c r="AK33" s="56" t="str">
        <f>IF(AND('Mapa de Riesgos'!$Y$57="Media",'Mapa de Riesgos'!$AA$57="Catastrófico"),CONCATENATE("R8C",'Mapa de Riesgos'!$O$57),"")</f>
        <v/>
      </c>
      <c r="AL33" s="56" t="str">
        <f>IF(AND('Mapa de Riesgos'!$Y$58="Media",'Mapa de Riesgos'!$AA$58="Catastrófico"),CONCATENATE("R8C",'Mapa de Riesgos'!$O$58),"")</f>
        <v/>
      </c>
      <c r="AM33" s="57" t="str">
        <f>IF(AND('Mapa de Riesgos'!$Y$59="Media",'Mapa de Riesgos'!$AA$59="Catastrófico"),CONCATENATE("R8C",'Mapa de Riesgos'!$O$59),"")</f>
        <v/>
      </c>
      <c r="AN33" s="83"/>
      <c r="AO33" s="594"/>
      <c r="AP33" s="595"/>
      <c r="AQ33" s="595"/>
      <c r="AR33" s="595"/>
      <c r="AS33" s="595"/>
      <c r="AT33" s="596"/>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25">
      <c r="A34" s="83"/>
      <c r="B34" s="466"/>
      <c r="C34" s="466"/>
      <c r="D34" s="467"/>
      <c r="E34" s="565"/>
      <c r="F34" s="564"/>
      <c r="G34" s="564"/>
      <c r="H34" s="564"/>
      <c r="I34" s="580"/>
      <c r="J34" s="67" t="str">
        <f>IF(AND('Mapa de Riesgos'!$Y$60="Media",'Mapa de Riesgos'!$AA$60="Leve"),CONCATENATE("R9C",'Mapa de Riesgos'!$O$60),"")</f>
        <v/>
      </c>
      <c r="K34" s="68" t="str">
        <f>IF(AND('Mapa de Riesgos'!$Y$61="Media",'Mapa de Riesgos'!$AA$61="Leve"),CONCATENATE("R9C",'Mapa de Riesgos'!$O$61),"")</f>
        <v/>
      </c>
      <c r="L34" s="68" t="str">
        <f>IF(AND('Mapa de Riesgos'!$Y$62="Media",'Mapa de Riesgos'!$AA$62="Leve"),CONCATENATE("R9C",'Mapa de Riesgos'!$O$62),"")</f>
        <v/>
      </c>
      <c r="M34" s="68" t="str">
        <f>IF(AND('Mapa de Riesgos'!$Y$63="Media",'Mapa de Riesgos'!$AA$63="Leve"),CONCATENATE("R9C",'Mapa de Riesgos'!$O$63),"")</f>
        <v/>
      </c>
      <c r="N34" s="68" t="str">
        <f>IF(AND('Mapa de Riesgos'!$Y$64="Media",'Mapa de Riesgos'!$AA$64="Leve"),CONCATENATE("R9C",'Mapa de Riesgos'!$O$64),"")</f>
        <v/>
      </c>
      <c r="O34" s="69" t="str">
        <f>IF(AND('Mapa de Riesgos'!$Y$65="Media",'Mapa de Riesgos'!$AA$65="Leve"),CONCATENATE("R9C",'Mapa de Riesgos'!$O$65),"")</f>
        <v/>
      </c>
      <c r="P34" s="67" t="str">
        <f>IF(AND('Mapa de Riesgos'!$Y$60="Media",'Mapa de Riesgos'!$AA$60="Menor"),CONCATENATE("R9C",'Mapa de Riesgos'!$O$60),"")</f>
        <v/>
      </c>
      <c r="Q34" s="68" t="str">
        <f>IF(AND('Mapa de Riesgos'!$Y$61="Media",'Mapa de Riesgos'!$AA$61="Menor"),CONCATENATE("R9C",'Mapa de Riesgos'!$O$61),"")</f>
        <v/>
      </c>
      <c r="R34" s="68" t="str">
        <f>IF(AND('Mapa de Riesgos'!$Y$62="Media",'Mapa de Riesgos'!$AA$62="Menor"),CONCATENATE("R9C",'Mapa de Riesgos'!$O$62),"")</f>
        <v/>
      </c>
      <c r="S34" s="68" t="str">
        <f>IF(AND('Mapa de Riesgos'!$Y$63="Media",'Mapa de Riesgos'!$AA$63="Menor"),CONCATENATE("R9C",'Mapa de Riesgos'!$O$63),"")</f>
        <v/>
      </c>
      <c r="T34" s="68" t="str">
        <f>IF(AND('Mapa de Riesgos'!$Y$64="Media",'Mapa de Riesgos'!$AA$64="Menor"),CONCATENATE("R9C",'Mapa de Riesgos'!$O$64),"")</f>
        <v/>
      </c>
      <c r="U34" s="69" t="str">
        <f>IF(AND('Mapa de Riesgos'!$Y$65="Media",'Mapa de Riesgos'!$AA$65="Menor"),CONCATENATE("R9C",'Mapa de Riesgos'!$O$65),"")</f>
        <v/>
      </c>
      <c r="V34" s="67" t="str">
        <f>IF(AND('Mapa de Riesgos'!$Y$60="Media",'Mapa de Riesgos'!$AA$60="Moderado"),CONCATENATE("R9C",'Mapa de Riesgos'!$O$60),"")</f>
        <v/>
      </c>
      <c r="W34" s="68" t="str">
        <f>IF(AND('Mapa de Riesgos'!$Y$61="Media",'Mapa de Riesgos'!$AA$61="Moderado"),CONCATENATE("R9C",'Mapa de Riesgos'!$O$61),"")</f>
        <v/>
      </c>
      <c r="X34" s="68" t="str">
        <f>IF(AND('Mapa de Riesgos'!$Y$62="Media",'Mapa de Riesgos'!$AA$62="Moderado"),CONCATENATE("R9C",'Mapa de Riesgos'!$O$62),"")</f>
        <v/>
      </c>
      <c r="Y34" s="68" t="str">
        <f>IF(AND('Mapa de Riesgos'!$Y$63="Media",'Mapa de Riesgos'!$AA$63="Moderado"),CONCATENATE("R9C",'Mapa de Riesgos'!$O$63),"")</f>
        <v/>
      </c>
      <c r="Z34" s="68" t="str">
        <f>IF(AND('Mapa de Riesgos'!$Y$64="Media",'Mapa de Riesgos'!$AA$64="Moderado"),CONCATENATE("R9C",'Mapa de Riesgos'!$O$64),"")</f>
        <v/>
      </c>
      <c r="AA34" s="69" t="str">
        <f>IF(AND('Mapa de Riesgos'!$Y$65="Media",'Mapa de Riesgos'!$AA$65="Moderado"),CONCATENATE("R9C",'Mapa de Riesgos'!$O$65),"")</f>
        <v/>
      </c>
      <c r="AB34" s="52" t="str">
        <f>IF(AND('Mapa de Riesgos'!$Y$60="Media",'Mapa de Riesgos'!$AA$60="Mayor"),CONCATENATE("R9C",'Mapa de Riesgos'!$O$60),"")</f>
        <v/>
      </c>
      <c r="AC34" s="53" t="str">
        <f>IF(AND('Mapa de Riesgos'!$Y$61="Media",'Mapa de Riesgos'!$AA$61="Mayor"),CONCATENATE("R9C",'Mapa de Riesgos'!$O$61),"")</f>
        <v/>
      </c>
      <c r="AD34" s="53" t="str">
        <f>IF(AND('Mapa de Riesgos'!$Y$62="Media",'Mapa de Riesgos'!$AA$62="Mayor"),CONCATENATE("R9C",'Mapa de Riesgos'!$O$62),"")</f>
        <v/>
      </c>
      <c r="AE34" s="53" t="str">
        <f>IF(AND('Mapa de Riesgos'!$Y$63="Media",'Mapa de Riesgos'!$AA$63="Mayor"),CONCATENATE("R9C",'Mapa de Riesgos'!$O$63),"")</f>
        <v/>
      </c>
      <c r="AF34" s="53" t="str">
        <f>IF(AND('Mapa de Riesgos'!$Y$64="Media",'Mapa de Riesgos'!$AA$64="Mayor"),CONCATENATE("R9C",'Mapa de Riesgos'!$O$64),"")</f>
        <v/>
      </c>
      <c r="AG34" s="54" t="str">
        <f>IF(AND('Mapa de Riesgos'!$Y$65="Media",'Mapa de Riesgos'!$AA$65="Mayor"),CONCATENATE("R9C",'Mapa de Riesgos'!$O$65),"")</f>
        <v/>
      </c>
      <c r="AH34" s="55" t="str">
        <f>IF(AND('Mapa de Riesgos'!$Y$60="Media",'Mapa de Riesgos'!$AA$60="Catastrófico"),CONCATENATE("R9C",'Mapa de Riesgos'!$O$60),"")</f>
        <v/>
      </c>
      <c r="AI34" s="56" t="str">
        <f>IF(AND('Mapa de Riesgos'!$Y$61="Media",'Mapa de Riesgos'!$AA$61="Catastrófico"),CONCATENATE("R9C",'Mapa de Riesgos'!$O$61),"")</f>
        <v/>
      </c>
      <c r="AJ34" s="56" t="str">
        <f>IF(AND('Mapa de Riesgos'!$Y$62="Media",'Mapa de Riesgos'!$AA$62="Catastrófico"),CONCATENATE("R9C",'Mapa de Riesgos'!$O$62),"")</f>
        <v/>
      </c>
      <c r="AK34" s="56" t="str">
        <f>IF(AND('Mapa de Riesgos'!$Y$63="Media",'Mapa de Riesgos'!$AA$63="Catastrófico"),CONCATENATE("R9C",'Mapa de Riesgos'!$O$63),"")</f>
        <v/>
      </c>
      <c r="AL34" s="56" t="str">
        <f>IF(AND('Mapa de Riesgos'!$Y$64="Media",'Mapa de Riesgos'!$AA$64="Catastrófico"),CONCATENATE("R9C",'Mapa de Riesgos'!$O$64),"")</f>
        <v/>
      </c>
      <c r="AM34" s="57" t="str">
        <f>IF(AND('Mapa de Riesgos'!$Y$65="Media",'Mapa de Riesgos'!$AA$65="Catastrófico"),CONCATENATE("R9C",'Mapa de Riesgos'!$O$65),"")</f>
        <v/>
      </c>
      <c r="AN34" s="83"/>
      <c r="AO34" s="594"/>
      <c r="AP34" s="595"/>
      <c r="AQ34" s="595"/>
      <c r="AR34" s="595"/>
      <c r="AS34" s="595"/>
      <c r="AT34" s="596"/>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3">
      <c r="A35" s="83"/>
      <c r="B35" s="466"/>
      <c r="C35" s="466"/>
      <c r="D35" s="467"/>
      <c r="E35" s="566"/>
      <c r="F35" s="567"/>
      <c r="G35" s="567"/>
      <c r="H35" s="567"/>
      <c r="I35" s="581"/>
      <c r="J35" s="67" t="str">
        <f>IF(AND('Mapa de Riesgos'!$Y$66="Media",'Mapa de Riesgos'!$AA$66="Leve"),CONCATENATE("R10C",'Mapa de Riesgos'!$O$66),"")</f>
        <v/>
      </c>
      <c r="K35" s="68" t="str">
        <f>IF(AND('Mapa de Riesgos'!$Y$67="Media",'Mapa de Riesgos'!$AA$67="Leve"),CONCATENATE("R10C",'Mapa de Riesgos'!$O$67),"")</f>
        <v/>
      </c>
      <c r="L35" s="68" t="str">
        <f>IF(AND('Mapa de Riesgos'!$Y$68="Media",'Mapa de Riesgos'!$AA$68="Leve"),CONCATENATE("R10C",'Mapa de Riesgos'!$O$68),"")</f>
        <v/>
      </c>
      <c r="M35" s="68" t="str">
        <f>IF(AND('Mapa de Riesgos'!$Y$69="Media",'Mapa de Riesgos'!$AA$69="Leve"),CONCATENATE("R10C",'Mapa de Riesgos'!$O$69),"")</f>
        <v/>
      </c>
      <c r="N35" s="68" t="str">
        <f>IF(AND('Mapa de Riesgos'!$Y$70="Media",'Mapa de Riesgos'!$AA$70="Leve"),CONCATENATE("R10C",'Mapa de Riesgos'!$O$70),"")</f>
        <v/>
      </c>
      <c r="O35" s="69" t="str">
        <f>IF(AND('Mapa de Riesgos'!$Y$71="Media",'Mapa de Riesgos'!$AA$71="Leve"),CONCATENATE("R10C",'Mapa de Riesgos'!$O$71),"")</f>
        <v/>
      </c>
      <c r="P35" s="67" t="str">
        <f>IF(AND('Mapa de Riesgos'!$Y$66="Media",'Mapa de Riesgos'!$AA$66="Menor"),CONCATENATE("R10C",'Mapa de Riesgos'!$O$66),"")</f>
        <v/>
      </c>
      <c r="Q35" s="68" t="str">
        <f>IF(AND('Mapa de Riesgos'!$Y$67="Media",'Mapa de Riesgos'!$AA$67="Menor"),CONCATENATE("R10C",'Mapa de Riesgos'!$O$67),"")</f>
        <v/>
      </c>
      <c r="R35" s="68" t="str">
        <f>IF(AND('Mapa de Riesgos'!$Y$68="Media",'Mapa de Riesgos'!$AA$68="Menor"),CONCATENATE("R10C",'Mapa de Riesgos'!$O$68),"")</f>
        <v/>
      </c>
      <c r="S35" s="68" t="str">
        <f>IF(AND('Mapa de Riesgos'!$Y$69="Media",'Mapa de Riesgos'!$AA$69="Menor"),CONCATENATE("R10C",'Mapa de Riesgos'!$O$69),"")</f>
        <v/>
      </c>
      <c r="T35" s="68" t="str">
        <f>IF(AND('Mapa de Riesgos'!$Y$70="Media",'Mapa de Riesgos'!$AA$70="Menor"),CONCATENATE("R10C",'Mapa de Riesgos'!$O$70),"")</f>
        <v/>
      </c>
      <c r="U35" s="69" t="str">
        <f>IF(AND('Mapa de Riesgos'!$Y$71="Media",'Mapa de Riesgos'!$AA$71="Menor"),CONCATENATE("R10C",'Mapa de Riesgos'!$O$71),"")</f>
        <v/>
      </c>
      <c r="V35" s="67" t="str">
        <f>IF(AND('Mapa de Riesgos'!$Y$66="Media",'Mapa de Riesgos'!$AA$66="Moderado"),CONCATENATE("R10C",'Mapa de Riesgos'!$O$66),"")</f>
        <v/>
      </c>
      <c r="W35" s="68" t="str">
        <f>IF(AND('Mapa de Riesgos'!$Y$67="Media",'Mapa de Riesgos'!$AA$67="Moderado"),CONCATENATE("R10C",'Mapa de Riesgos'!$O$67),"")</f>
        <v/>
      </c>
      <c r="X35" s="68" t="str">
        <f>IF(AND('Mapa de Riesgos'!$Y$68="Media",'Mapa de Riesgos'!$AA$68="Moderado"),CONCATENATE("R10C",'Mapa de Riesgos'!$O$68),"")</f>
        <v/>
      </c>
      <c r="Y35" s="68" t="str">
        <f>IF(AND('Mapa de Riesgos'!$Y$69="Media",'Mapa de Riesgos'!$AA$69="Moderado"),CONCATENATE("R10C",'Mapa de Riesgos'!$O$69),"")</f>
        <v/>
      </c>
      <c r="Z35" s="68" t="str">
        <f>IF(AND('Mapa de Riesgos'!$Y$70="Media",'Mapa de Riesgos'!$AA$70="Moderado"),CONCATENATE("R10C",'Mapa de Riesgos'!$O$70),"")</f>
        <v/>
      </c>
      <c r="AA35" s="69" t="str">
        <f>IF(AND('Mapa de Riesgos'!$Y$71="Media",'Mapa de Riesgos'!$AA$71="Moderado"),CONCATENATE("R10C",'Mapa de Riesgos'!$O$71),"")</f>
        <v/>
      </c>
      <c r="AB35" s="58" t="str">
        <f>IF(AND('Mapa de Riesgos'!$Y$66="Media",'Mapa de Riesgos'!$AA$66="Mayor"),CONCATENATE("R10C",'Mapa de Riesgos'!$O$66),"")</f>
        <v/>
      </c>
      <c r="AC35" s="59" t="str">
        <f>IF(AND('Mapa de Riesgos'!$Y$67="Media",'Mapa de Riesgos'!$AA$67="Mayor"),CONCATENATE("R10C",'Mapa de Riesgos'!$O$67),"")</f>
        <v/>
      </c>
      <c r="AD35" s="59" t="str">
        <f>IF(AND('Mapa de Riesgos'!$Y$68="Media",'Mapa de Riesgos'!$AA$68="Mayor"),CONCATENATE("R10C",'Mapa de Riesgos'!$O$68),"")</f>
        <v/>
      </c>
      <c r="AE35" s="59" t="str">
        <f>IF(AND('Mapa de Riesgos'!$Y$69="Media",'Mapa de Riesgos'!$AA$69="Mayor"),CONCATENATE("R10C",'Mapa de Riesgos'!$O$69),"")</f>
        <v/>
      </c>
      <c r="AF35" s="59" t="str">
        <f>IF(AND('Mapa de Riesgos'!$Y$70="Media",'Mapa de Riesgos'!$AA$70="Mayor"),CONCATENATE("R10C",'Mapa de Riesgos'!$O$70),"")</f>
        <v/>
      </c>
      <c r="AG35" s="60" t="str">
        <f>IF(AND('Mapa de Riesgos'!$Y$71="Media",'Mapa de Riesgos'!$AA$71="Mayor"),CONCATENATE("R10C",'Mapa de Riesgos'!$O$71),"")</f>
        <v/>
      </c>
      <c r="AH35" s="61" t="str">
        <f>IF(AND('Mapa de Riesgos'!$Y$66="Media",'Mapa de Riesgos'!$AA$66="Catastrófico"),CONCATENATE("R10C",'Mapa de Riesgos'!$O$66),"")</f>
        <v/>
      </c>
      <c r="AI35" s="62" t="str">
        <f>IF(AND('Mapa de Riesgos'!$Y$67="Media",'Mapa de Riesgos'!$AA$67="Catastrófico"),CONCATENATE("R10C",'Mapa de Riesgos'!$O$67),"")</f>
        <v/>
      </c>
      <c r="AJ35" s="62" t="str">
        <f>IF(AND('Mapa de Riesgos'!$Y$68="Media",'Mapa de Riesgos'!$AA$68="Catastrófico"),CONCATENATE("R10C",'Mapa de Riesgos'!$O$68),"")</f>
        <v/>
      </c>
      <c r="AK35" s="62" t="str">
        <f>IF(AND('Mapa de Riesgos'!$Y$69="Media",'Mapa de Riesgos'!$AA$69="Catastrófico"),CONCATENATE("R10C",'Mapa de Riesgos'!$O$69),"")</f>
        <v/>
      </c>
      <c r="AL35" s="62" t="str">
        <f>IF(AND('Mapa de Riesgos'!$Y$70="Media",'Mapa de Riesgos'!$AA$70="Catastrófico"),CONCATENATE("R10C",'Mapa de Riesgos'!$O$70),"")</f>
        <v/>
      </c>
      <c r="AM35" s="63" t="str">
        <f>IF(AND('Mapa de Riesgos'!$Y$71="Media",'Mapa de Riesgos'!$AA$71="Catastrófico"),CONCATENATE("R10C",'Mapa de Riesgos'!$O$71),"")</f>
        <v/>
      </c>
      <c r="AN35" s="83"/>
      <c r="AO35" s="597"/>
      <c r="AP35" s="598"/>
      <c r="AQ35" s="598"/>
      <c r="AR35" s="598"/>
      <c r="AS35" s="598"/>
      <c r="AT35" s="599"/>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25">
      <c r="A36" s="83"/>
      <c r="B36" s="466"/>
      <c r="C36" s="466"/>
      <c r="D36" s="467"/>
      <c r="E36" s="561" t="s">
        <v>204</v>
      </c>
      <c r="F36" s="562"/>
      <c r="G36" s="562"/>
      <c r="H36" s="562"/>
      <c r="I36" s="562"/>
      <c r="J36" s="73" t="str">
        <f>IF(AND('Mapa de Riesgos'!$Y$12="Baja",'Mapa de Riesgos'!$AA$12="Leve"),CONCATENATE("R1C",'Mapa de Riesgos'!$O$12),"")</f>
        <v/>
      </c>
      <c r="K36" s="74" t="str">
        <f>IF(AND('Mapa de Riesgos'!$Y$13="Baja",'Mapa de Riesgos'!$AA$13="Leve"),CONCATENATE("R1C",'Mapa de Riesgos'!$O$13),"")</f>
        <v/>
      </c>
      <c r="L36" s="74" t="str">
        <f>IF(AND('Mapa de Riesgos'!$Y$14="Baja",'Mapa de Riesgos'!$AA$14="Leve"),CONCATENATE("R1C",'Mapa de Riesgos'!$O$14),"")</f>
        <v/>
      </c>
      <c r="M36" s="74" t="str">
        <f>IF(AND('Mapa de Riesgos'!$Y$15="Baja",'Mapa de Riesgos'!$AA$15="Leve"),CONCATENATE("R1C",'Mapa de Riesgos'!$O$15),"")</f>
        <v/>
      </c>
      <c r="N36" s="74" t="str">
        <f>IF(AND('Mapa de Riesgos'!$Y$16="Baja",'Mapa de Riesgos'!$AA$16="Leve"),CONCATENATE("R1C",'Mapa de Riesgos'!$O$16),"")</f>
        <v/>
      </c>
      <c r="O36" s="75" t="str">
        <f>IF(AND('Mapa de Riesgos'!$Y$17="Baja",'Mapa de Riesgos'!$AA$17="Leve"),CONCATENATE("R1C",'Mapa de Riesgos'!$O$17),"")</f>
        <v/>
      </c>
      <c r="P36" s="64" t="str">
        <f>IF(AND('Mapa de Riesgos'!$Y$12="Baja",'Mapa de Riesgos'!$AA$12="Menor"),CONCATENATE("R1C",'Mapa de Riesgos'!$O$12),"")</f>
        <v/>
      </c>
      <c r="Q36" s="65" t="str">
        <f>IF(AND('Mapa de Riesgos'!$Y$13="Baja",'Mapa de Riesgos'!$AA$13="Menor"),CONCATENATE("R1C",'Mapa de Riesgos'!$O$13),"")</f>
        <v/>
      </c>
      <c r="R36" s="65" t="str">
        <f>IF(AND('Mapa de Riesgos'!$Y$14="Baja",'Mapa de Riesgos'!$AA$14="Menor"),CONCATENATE("R1C",'Mapa de Riesgos'!$O$14),"")</f>
        <v/>
      </c>
      <c r="S36" s="65" t="str">
        <f>IF(AND('Mapa de Riesgos'!$Y$15="Baja",'Mapa de Riesgos'!$AA$15="Menor"),CONCATENATE("R1C",'Mapa de Riesgos'!$O$15),"")</f>
        <v/>
      </c>
      <c r="T36" s="65" t="str">
        <f>IF(AND('Mapa de Riesgos'!$Y$16="Baja",'Mapa de Riesgos'!$AA$16="Menor"),CONCATENATE("R1C",'Mapa de Riesgos'!$O$16),"")</f>
        <v/>
      </c>
      <c r="U36" s="66" t="str">
        <f>IF(AND('Mapa de Riesgos'!$Y$17="Baja",'Mapa de Riesgos'!$AA$17="Menor"),CONCATENATE("R1C",'Mapa de Riesgos'!$O$17),"")</f>
        <v/>
      </c>
      <c r="V36" s="64" t="str">
        <f>IF(AND('Mapa de Riesgos'!$Y$12="Baja",'Mapa de Riesgos'!$AA$12="Moderado"),CONCATENATE("R1C",'Mapa de Riesgos'!$O$12),"")</f>
        <v/>
      </c>
      <c r="W36" s="65" t="str">
        <f>IF(AND('Mapa de Riesgos'!$Y$13="Baja",'Mapa de Riesgos'!$AA$13="Moderado"),CONCATENATE("R1C",'Mapa de Riesgos'!$O$13),"")</f>
        <v/>
      </c>
      <c r="X36" s="65" t="str">
        <f>IF(AND('Mapa de Riesgos'!$Y$14="Baja",'Mapa de Riesgos'!$AA$14="Moderado"),CONCATENATE("R1C",'Mapa de Riesgos'!$O$14),"")</f>
        <v/>
      </c>
      <c r="Y36" s="65" t="str">
        <f>IF(AND('Mapa de Riesgos'!$Y$15="Baja",'Mapa de Riesgos'!$AA$15="Moderado"),CONCATENATE("R1C",'Mapa de Riesgos'!$O$15),"")</f>
        <v/>
      </c>
      <c r="Z36" s="65" t="str">
        <f>IF(AND('Mapa de Riesgos'!$Y$16="Baja",'Mapa de Riesgos'!$AA$16="Moderado"),CONCATENATE("R1C",'Mapa de Riesgos'!$O$16),"")</f>
        <v/>
      </c>
      <c r="AA36" s="66" t="str">
        <f>IF(AND('Mapa de Riesgos'!$Y$17="Baja",'Mapa de Riesgos'!$AA$17="Moderado"),CONCATENATE("R1C",'Mapa de Riesgos'!$O$17),"")</f>
        <v/>
      </c>
      <c r="AB36" s="46" t="str">
        <f>IF(AND('Mapa de Riesgos'!$Y$12="Baja",'Mapa de Riesgos'!$AA$12="Mayor"),CONCATENATE("R1C",'Mapa de Riesgos'!$O$12),"")</f>
        <v/>
      </c>
      <c r="AC36" s="47" t="str">
        <f>IF(AND('Mapa de Riesgos'!$Y$13="Baja",'Mapa de Riesgos'!$AA$13="Mayor"),CONCATENATE("R1C",'Mapa de Riesgos'!$O$13),"")</f>
        <v/>
      </c>
      <c r="AD36" s="47" t="str">
        <f>IF(AND('Mapa de Riesgos'!$Y$14="Baja",'Mapa de Riesgos'!$AA$14="Mayor"),CONCATENATE("R1C",'Mapa de Riesgos'!$O$14),"")</f>
        <v/>
      </c>
      <c r="AE36" s="47" t="str">
        <f>IF(AND('Mapa de Riesgos'!$Y$15="Baja",'Mapa de Riesgos'!$AA$15="Mayor"),CONCATENATE("R1C",'Mapa de Riesgos'!$O$15),"")</f>
        <v/>
      </c>
      <c r="AF36" s="47" t="str">
        <f>IF(AND('Mapa de Riesgos'!$Y$16="Baja",'Mapa de Riesgos'!$AA$16="Mayor"),CONCATENATE("R1C",'Mapa de Riesgos'!$O$16),"")</f>
        <v/>
      </c>
      <c r="AG36" s="48" t="str">
        <f>IF(AND('Mapa de Riesgos'!$Y$17="Baja",'Mapa de Riesgos'!$AA$17="Mayor"),CONCATENATE("R1C",'Mapa de Riesgos'!$O$17),"")</f>
        <v/>
      </c>
      <c r="AH36" s="49" t="str">
        <f>IF(AND('Mapa de Riesgos'!$Y$12="Baja",'Mapa de Riesgos'!$AA$12="Catastrófico"),CONCATENATE("R1C",'Mapa de Riesgos'!$O$12),"")</f>
        <v/>
      </c>
      <c r="AI36" s="50" t="str">
        <f>IF(AND('Mapa de Riesgos'!$Y$13="Baja",'Mapa de Riesgos'!$AA$13="Catastrófico"),CONCATENATE("R1C",'Mapa de Riesgos'!$O$13),"")</f>
        <v/>
      </c>
      <c r="AJ36" s="50" t="str">
        <f>IF(AND('Mapa de Riesgos'!$Y$14="Baja",'Mapa de Riesgos'!$AA$14="Catastrófico"),CONCATENATE("R1C",'Mapa de Riesgos'!$O$14),"")</f>
        <v/>
      </c>
      <c r="AK36" s="50" t="str">
        <f>IF(AND('Mapa de Riesgos'!$Y$15="Baja",'Mapa de Riesgos'!$AA$15="Catastrófico"),CONCATENATE("R1C",'Mapa de Riesgos'!$O$15),"")</f>
        <v/>
      </c>
      <c r="AL36" s="50" t="str">
        <f>IF(AND('Mapa de Riesgos'!$Y$16="Baja",'Mapa de Riesgos'!$AA$16="Catastrófico"),CONCATENATE("R1C",'Mapa de Riesgos'!$O$16),"")</f>
        <v/>
      </c>
      <c r="AM36" s="51" t="str">
        <f>IF(AND('Mapa de Riesgos'!$Y$17="Baja",'Mapa de Riesgos'!$AA$17="Catastrófico"),CONCATENATE("R1C",'Mapa de Riesgos'!$O$17),"")</f>
        <v/>
      </c>
      <c r="AN36" s="83"/>
      <c r="AO36" s="582" t="s">
        <v>205</v>
      </c>
      <c r="AP36" s="583"/>
      <c r="AQ36" s="583"/>
      <c r="AR36" s="583"/>
      <c r="AS36" s="583"/>
      <c r="AT36" s="584"/>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25">
      <c r="A37" s="83"/>
      <c r="B37" s="466"/>
      <c r="C37" s="466"/>
      <c r="D37" s="467"/>
      <c r="E37" s="563"/>
      <c r="F37" s="564"/>
      <c r="G37" s="564"/>
      <c r="H37" s="564"/>
      <c r="I37" s="564"/>
      <c r="J37" s="76" t="str">
        <f>IF(AND('Mapa de Riesgos'!$Y$18="Baja",'Mapa de Riesgos'!$AA$18="Leve"),CONCATENATE("R2C",'Mapa de Riesgos'!$O$18),"")</f>
        <v/>
      </c>
      <c r="K37" s="77" t="str">
        <f>IF(AND('Mapa de Riesgos'!$Y$19="Baja",'Mapa de Riesgos'!$AA$19="Leve"),CONCATENATE("R2C",'Mapa de Riesgos'!$O$19),"")</f>
        <v/>
      </c>
      <c r="L37" s="77" t="str">
        <f>IF(AND('Mapa de Riesgos'!$Y$20="Baja",'Mapa de Riesgos'!$AA$20="Leve"),CONCATENATE("R2C",'Mapa de Riesgos'!$O$20),"")</f>
        <v/>
      </c>
      <c r="M37" s="77" t="str">
        <f>IF(AND('Mapa de Riesgos'!$Y$21="Baja",'Mapa de Riesgos'!$AA$21="Leve"),CONCATENATE("R2C",'Mapa de Riesgos'!$O$21),"")</f>
        <v/>
      </c>
      <c r="N37" s="77" t="str">
        <f>IF(AND('Mapa de Riesgos'!$Y$22="Baja",'Mapa de Riesgos'!$AA$22="Leve"),CONCATENATE("R2C",'Mapa de Riesgos'!$O$22),"")</f>
        <v/>
      </c>
      <c r="O37" s="78" t="str">
        <f>IF(AND('Mapa de Riesgos'!$Y$23="Baja",'Mapa de Riesgos'!$AA$23="Leve"),CONCATENATE("R2C",'Mapa de Riesgos'!$O$23),"")</f>
        <v/>
      </c>
      <c r="P37" s="67" t="str">
        <f>IF(AND('Mapa de Riesgos'!$Y$18="Baja",'Mapa de Riesgos'!$AA$18="Menor"),CONCATENATE("R2C",'Mapa de Riesgos'!$O$18),"")</f>
        <v/>
      </c>
      <c r="Q37" s="68" t="str">
        <f>IF(AND('Mapa de Riesgos'!$Y$19="Baja",'Mapa de Riesgos'!$AA$19="Menor"),CONCATENATE("R2C",'Mapa de Riesgos'!$O$19),"")</f>
        <v/>
      </c>
      <c r="R37" s="68" t="str">
        <f>IF(AND('Mapa de Riesgos'!$Y$20="Baja",'Mapa de Riesgos'!$AA$20="Menor"),CONCATENATE("R2C",'Mapa de Riesgos'!$O$20),"")</f>
        <v/>
      </c>
      <c r="S37" s="68" t="str">
        <f>IF(AND('Mapa de Riesgos'!$Y$21="Baja",'Mapa de Riesgos'!$AA$21="Menor"),CONCATENATE("R2C",'Mapa de Riesgos'!$O$21),"")</f>
        <v/>
      </c>
      <c r="T37" s="68" t="str">
        <f>IF(AND('Mapa de Riesgos'!$Y$22="Baja",'Mapa de Riesgos'!$AA$22="Menor"),CONCATENATE("R2C",'Mapa de Riesgos'!$O$22),"")</f>
        <v/>
      </c>
      <c r="U37" s="69" t="str">
        <f>IF(AND('Mapa de Riesgos'!$Y$23="Baja",'Mapa de Riesgos'!$AA$23="Menor"),CONCATENATE("R2C",'Mapa de Riesgos'!$O$23),"")</f>
        <v/>
      </c>
      <c r="V37" s="67" t="str">
        <f>IF(AND('Mapa de Riesgos'!$Y$18="Baja",'Mapa de Riesgos'!$AA$18="Moderado"),CONCATENATE("R2C",'Mapa de Riesgos'!$O$18),"")</f>
        <v/>
      </c>
      <c r="W37" s="68" t="str">
        <f>IF(AND('Mapa de Riesgos'!$Y$19="Baja",'Mapa de Riesgos'!$AA$19="Moderado"),CONCATENATE("R2C",'Mapa de Riesgos'!$O$19),"")</f>
        <v/>
      </c>
      <c r="X37" s="68" t="str">
        <f>IF(AND('Mapa de Riesgos'!$Y$20="Baja",'Mapa de Riesgos'!$AA$20="Moderado"),CONCATENATE("R2C",'Mapa de Riesgos'!$O$20),"")</f>
        <v/>
      </c>
      <c r="Y37" s="68" t="str">
        <f>IF(AND('Mapa de Riesgos'!$Y$21="Baja",'Mapa de Riesgos'!$AA$21="Moderado"),CONCATENATE("R2C",'Mapa de Riesgos'!$O$21),"")</f>
        <v/>
      </c>
      <c r="Z37" s="68" t="str">
        <f>IF(AND('Mapa de Riesgos'!$Y$22="Baja",'Mapa de Riesgos'!$AA$22="Moderado"),CONCATENATE("R2C",'Mapa de Riesgos'!$O$22),"")</f>
        <v/>
      </c>
      <c r="AA37" s="69" t="str">
        <f>IF(AND('Mapa de Riesgos'!$Y$23="Baja",'Mapa de Riesgos'!$AA$23="Moderado"),CONCATENATE("R2C",'Mapa de Riesgos'!$O$23),"")</f>
        <v/>
      </c>
      <c r="AB37" s="52" t="str">
        <f>IF(AND('Mapa de Riesgos'!$Y$18="Baja",'Mapa de Riesgos'!$AA$18="Mayor"),CONCATENATE("R2C",'Mapa de Riesgos'!$O$18),"")</f>
        <v/>
      </c>
      <c r="AC37" s="53" t="str">
        <f>IF(AND('Mapa de Riesgos'!$Y$19="Baja",'Mapa de Riesgos'!$AA$19="Mayor"),CONCATENATE("R2C",'Mapa de Riesgos'!$O$19),"")</f>
        <v/>
      </c>
      <c r="AD37" s="53" t="str">
        <f>IF(AND('Mapa de Riesgos'!$Y$20="Baja",'Mapa de Riesgos'!$AA$20="Mayor"),CONCATENATE("R2C",'Mapa de Riesgos'!$O$20),"")</f>
        <v/>
      </c>
      <c r="AE37" s="53" t="str">
        <f>IF(AND('Mapa de Riesgos'!$Y$21="Baja",'Mapa de Riesgos'!$AA$21="Mayor"),CONCATENATE("R2C",'Mapa de Riesgos'!$O$21),"")</f>
        <v/>
      </c>
      <c r="AF37" s="53" t="str">
        <f>IF(AND('Mapa de Riesgos'!$Y$22="Baja",'Mapa de Riesgos'!$AA$22="Mayor"),CONCATENATE("R2C",'Mapa de Riesgos'!$O$22),"")</f>
        <v/>
      </c>
      <c r="AG37" s="54" t="str">
        <f>IF(AND('Mapa de Riesgos'!$Y$23="Baja",'Mapa de Riesgos'!$AA$23="Mayor"),CONCATENATE("R2C",'Mapa de Riesgos'!$O$23),"")</f>
        <v/>
      </c>
      <c r="AH37" s="55" t="str">
        <f>IF(AND('Mapa de Riesgos'!$Y$18="Baja",'Mapa de Riesgos'!$AA$18="Catastrófico"),CONCATENATE("R2C",'Mapa de Riesgos'!$O$18),"")</f>
        <v>R2C1</v>
      </c>
      <c r="AI37" s="56" t="str">
        <f>IF(AND('Mapa de Riesgos'!$Y$19="Baja",'Mapa de Riesgos'!$AA$19="Catastrófico"),CONCATENATE("R2C",'Mapa de Riesgos'!$O$19),"")</f>
        <v/>
      </c>
      <c r="AJ37" s="56" t="str">
        <f>IF(AND('Mapa de Riesgos'!$Y$20="Baja",'Mapa de Riesgos'!$AA$20="Catastrófico"),CONCATENATE("R2C",'Mapa de Riesgos'!$O$20),"")</f>
        <v/>
      </c>
      <c r="AK37" s="56" t="str">
        <f>IF(AND('Mapa de Riesgos'!$Y$21="Baja",'Mapa de Riesgos'!$AA$21="Catastrófico"),CONCATENATE("R2C",'Mapa de Riesgos'!$O$21),"")</f>
        <v/>
      </c>
      <c r="AL37" s="56" t="str">
        <f>IF(AND('Mapa de Riesgos'!$Y$22="Baja",'Mapa de Riesgos'!$AA$22="Catastrófico"),CONCATENATE("R2C",'Mapa de Riesgos'!$O$22),"")</f>
        <v/>
      </c>
      <c r="AM37" s="57" t="str">
        <f>IF(AND('Mapa de Riesgos'!$Y$23="Baja",'Mapa de Riesgos'!$AA$23="Catastrófico"),CONCATENATE("R2C",'Mapa de Riesgos'!$O$23),"")</f>
        <v/>
      </c>
      <c r="AN37" s="83"/>
      <c r="AO37" s="585"/>
      <c r="AP37" s="586"/>
      <c r="AQ37" s="586"/>
      <c r="AR37" s="586"/>
      <c r="AS37" s="586"/>
      <c r="AT37" s="587"/>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25">
      <c r="A38" s="83"/>
      <c r="B38" s="466"/>
      <c r="C38" s="466"/>
      <c r="D38" s="467"/>
      <c r="E38" s="565"/>
      <c r="F38" s="564"/>
      <c r="G38" s="564"/>
      <c r="H38" s="564"/>
      <c r="I38" s="564"/>
      <c r="J38" s="76" t="str">
        <f>IF(AND('Mapa de Riesgos'!$Y$24="Baja",'Mapa de Riesgos'!$AA$24="Leve"),CONCATENATE("R3C",'Mapa de Riesgos'!$O$24),"")</f>
        <v/>
      </c>
      <c r="K38" s="77" t="str">
        <f>IF(AND('Mapa de Riesgos'!$Y$25="Baja",'Mapa de Riesgos'!$AA$25="Leve"),CONCATENATE("R3C",'Mapa de Riesgos'!$O$25),"")</f>
        <v/>
      </c>
      <c r="L38" s="77" t="str">
        <f>IF(AND('Mapa de Riesgos'!$Y$26="Baja",'Mapa de Riesgos'!$AA$26="Leve"),CONCATENATE("R3C",'Mapa de Riesgos'!$O$26),"")</f>
        <v/>
      </c>
      <c r="M38" s="77" t="str">
        <f>IF(AND('Mapa de Riesgos'!$Y$27="Baja",'Mapa de Riesgos'!$AA$27="Leve"),CONCATENATE("R3C",'Mapa de Riesgos'!$O$27),"")</f>
        <v/>
      </c>
      <c r="N38" s="77" t="str">
        <f>IF(AND('Mapa de Riesgos'!$Y$28="Baja",'Mapa de Riesgos'!$AA$28="Leve"),CONCATENATE("R3C",'Mapa de Riesgos'!$O$28),"")</f>
        <v/>
      </c>
      <c r="O38" s="78" t="str">
        <f>IF(AND('Mapa de Riesgos'!$Y$29="Baja",'Mapa de Riesgos'!$AA$29="Leve"),CONCATENATE("R3C",'Mapa de Riesgos'!$O$29),"")</f>
        <v/>
      </c>
      <c r="P38" s="67" t="str">
        <f>IF(AND('Mapa de Riesgos'!$Y$24="Baja",'Mapa de Riesgos'!$AA$24="Menor"),CONCATENATE("R3C",'Mapa de Riesgos'!$O$24),"")</f>
        <v/>
      </c>
      <c r="Q38" s="68" t="str">
        <f>IF(AND('Mapa de Riesgos'!$Y$25="Baja",'Mapa de Riesgos'!$AA$25="Menor"),CONCATENATE("R3C",'Mapa de Riesgos'!$O$25),"")</f>
        <v/>
      </c>
      <c r="R38" s="68" t="str">
        <f>IF(AND('Mapa de Riesgos'!$Y$26="Baja",'Mapa de Riesgos'!$AA$26="Menor"),CONCATENATE("R3C",'Mapa de Riesgos'!$O$26),"")</f>
        <v/>
      </c>
      <c r="S38" s="68" t="str">
        <f>IF(AND('Mapa de Riesgos'!$Y$27="Baja",'Mapa de Riesgos'!$AA$27="Menor"),CONCATENATE("R3C",'Mapa de Riesgos'!$O$27),"")</f>
        <v/>
      </c>
      <c r="T38" s="68" t="str">
        <f>IF(AND('Mapa de Riesgos'!$Y$28="Baja",'Mapa de Riesgos'!$AA$28="Menor"),CONCATENATE("R3C",'Mapa de Riesgos'!$O$28),"")</f>
        <v/>
      </c>
      <c r="U38" s="69" t="str">
        <f>IF(AND('Mapa de Riesgos'!$Y$29="Baja",'Mapa de Riesgos'!$AA$29="Menor"),CONCATENATE("R3C",'Mapa de Riesgos'!$O$29),"")</f>
        <v/>
      </c>
      <c r="V38" s="67" t="str">
        <f>IF(AND('Mapa de Riesgos'!$Y$24="Baja",'Mapa de Riesgos'!$AA$24="Moderado"),CONCATENATE("R3C",'Mapa de Riesgos'!$O$24),"")</f>
        <v/>
      </c>
      <c r="W38" s="68" t="str">
        <f>IF(AND('Mapa de Riesgos'!$Y$25="Baja",'Mapa de Riesgos'!$AA$25="Moderado"),CONCATENATE("R3C",'Mapa de Riesgos'!$O$25),"")</f>
        <v/>
      </c>
      <c r="X38" s="68" t="str">
        <f>IF(AND('Mapa de Riesgos'!$Y$26="Baja",'Mapa de Riesgos'!$AA$26="Moderado"),CONCATENATE("R3C",'Mapa de Riesgos'!$O$26),"")</f>
        <v/>
      </c>
      <c r="Y38" s="68" t="str">
        <f>IF(AND('Mapa de Riesgos'!$Y$27="Baja",'Mapa de Riesgos'!$AA$27="Moderado"),CONCATENATE("R3C",'Mapa de Riesgos'!$O$27),"")</f>
        <v/>
      </c>
      <c r="Z38" s="68" t="str">
        <f>IF(AND('Mapa de Riesgos'!$Y$28="Baja",'Mapa de Riesgos'!$AA$28="Moderado"),CONCATENATE("R3C",'Mapa de Riesgos'!$O$28),"")</f>
        <v/>
      </c>
      <c r="AA38" s="69" t="str">
        <f>IF(AND('Mapa de Riesgos'!$Y$29="Baja",'Mapa de Riesgos'!$AA$29="Moderado"),CONCATENATE("R3C",'Mapa de Riesgos'!$O$29),"")</f>
        <v/>
      </c>
      <c r="AB38" s="52" t="str">
        <f>IF(AND('Mapa de Riesgos'!$Y$24="Baja",'Mapa de Riesgos'!$AA$24="Mayor"),CONCATENATE("R3C",'Mapa de Riesgos'!$O$24),"")</f>
        <v/>
      </c>
      <c r="AC38" s="53" t="str">
        <f>IF(AND('Mapa de Riesgos'!$Y$25="Baja",'Mapa de Riesgos'!$AA$25="Mayor"),CONCATENATE("R3C",'Mapa de Riesgos'!$O$25),"")</f>
        <v/>
      </c>
      <c r="AD38" s="53" t="str">
        <f>IF(AND('Mapa de Riesgos'!$Y$26="Baja",'Mapa de Riesgos'!$AA$26="Mayor"),CONCATENATE("R3C",'Mapa de Riesgos'!$O$26),"")</f>
        <v/>
      </c>
      <c r="AE38" s="53" t="str">
        <f>IF(AND('Mapa de Riesgos'!$Y$27="Baja",'Mapa de Riesgos'!$AA$27="Mayor"),CONCATENATE("R3C",'Mapa de Riesgos'!$O$27),"")</f>
        <v/>
      </c>
      <c r="AF38" s="53" t="str">
        <f>IF(AND('Mapa de Riesgos'!$Y$28="Baja",'Mapa de Riesgos'!$AA$28="Mayor"),CONCATENATE("R3C",'Mapa de Riesgos'!$O$28),"")</f>
        <v/>
      </c>
      <c r="AG38" s="54" t="str">
        <f>IF(AND('Mapa de Riesgos'!$Y$29="Baja",'Mapa de Riesgos'!$AA$29="Mayor"),CONCATENATE("R3C",'Mapa de Riesgos'!$O$29),"")</f>
        <v/>
      </c>
      <c r="AH38" s="55" t="str">
        <f>IF(AND('Mapa de Riesgos'!$Y$24="Baja",'Mapa de Riesgos'!$AA$24="Catastrófico"),CONCATENATE("R3C",'Mapa de Riesgos'!$O$24),"")</f>
        <v>R3C1</v>
      </c>
      <c r="AI38" s="56" t="str">
        <f>IF(AND('Mapa de Riesgos'!$Y$25="Baja",'Mapa de Riesgos'!$AA$25="Catastrófico"),CONCATENATE("R3C",'Mapa de Riesgos'!$O$25),"")</f>
        <v/>
      </c>
      <c r="AJ38" s="56" t="str">
        <f>IF(AND('Mapa de Riesgos'!$Y$26="Baja",'Mapa de Riesgos'!$AA$26="Catastrófico"),CONCATENATE("R3C",'Mapa de Riesgos'!$O$26),"")</f>
        <v/>
      </c>
      <c r="AK38" s="56" t="str">
        <f>IF(AND('Mapa de Riesgos'!$Y$27="Baja",'Mapa de Riesgos'!$AA$27="Catastrófico"),CONCATENATE("R3C",'Mapa de Riesgos'!$O$27),"")</f>
        <v/>
      </c>
      <c r="AL38" s="56" t="str">
        <f>IF(AND('Mapa de Riesgos'!$Y$28="Baja",'Mapa de Riesgos'!$AA$28="Catastrófico"),CONCATENATE("R3C",'Mapa de Riesgos'!$O$28),"")</f>
        <v/>
      </c>
      <c r="AM38" s="57" t="str">
        <f>IF(AND('Mapa de Riesgos'!$Y$29="Baja",'Mapa de Riesgos'!$AA$29="Catastrófico"),CONCATENATE("R3C",'Mapa de Riesgos'!$O$29),"")</f>
        <v/>
      </c>
      <c r="AN38" s="83"/>
      <c r="AO38" s="585"/>
      <c r="AP38" s="586"/>
      <c r="AQ38" s="586"/>
      <c r="AR38" s="586"/>
      <c r="AS38" s="586"/>
      <c r="AT38" s="587"/>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25">
      <c r="A39" s="83"/>
      <c r="B39" s="466"/>
      <c r="C39" s="466"/>
      <c r="D39" s="467"/>
      <c r="E39" s="565"/>
      <c r="F39" s="564"/>
      <c r="G39" s="564"/>
      <c r="H39" s="564"/>
      <c r="I39" s="564"/>
      <c r="J39" s="76" t="str">
        <f>IF(AND('Mapa de Riesgos'!$Y$30="Baja",'Mapa de Riesgos'!$AA$30="Leve"),CONCATENATE("R4C",'Mapa de Riesgos'!$O$30),"")</f>
        <v/>
      </c>
      <c r="K39" s="77" t="str">
        <f>IF(AND('Mapa de Riesgos'!$Y$31="Baja",'Mapa de Riesgos'!$AA$31="Leve"),CONCATENATE("R4C",'Mapa de Riesgos'!$O$31),"")</f>
        <v/>
      </c>
      <c r="L39" s="77" t="str">
        <f>IF(AND('Mapa de Riesgos'!$Y$32="Baja",'Mapa de Riesgos'!$AA$32="Leve"),CONCATENATE("R4C",'Mapa de Riesgos'!$O$32),"")</f>
        <v/>
      </c>
      <c r="M39" s="77" t="str">
        <f>IF(AND('Mapa de Riesgos'!$Y$33="Baja",'Mapa de Riesgos'!$AA$33="Leve"),CONCATENATE("R4C",'Mapa de Riesgos'!$O$33),"")</f>
        <v/>
      </c>
      <c r="N39" s="77" t="str">
        <f>IF(AND('Mapa de Riesgos'!$Y$34="Baja",'Mapa de Riesgos'!$AA$34="Leve"),CONCATENATE("R4C",'Mapa de Riesgos'!$O$34),"")</f>
        <v/>
      </c>
      <c r="O39" s="78" t="str">
        <f>IF(AND('Mapa de Riesgos'!$Y$35="Baja",'Mapa de Riesgos'!$AA$35="Leve"),CONCATENATE("R4C",'Mapa de Riesgos'!$O$35),"")</f>
        <v/>
      </c>
      <c r="P39" s="67" t="str">
        <f>IF(AND('Mapa de Riesgos'!$Y$30="Baja",'Mapa de Riesgos'!$AA$30="Menor"),CONCATENATE("R4C",'Mapa de Riesgos'!$O$30),"")</f>
        <v/>
      </c>
      <c r="Q39" s="68" t="str">
        <f>IF(AND('Mapa de Riesgos'!$Y$31="Baja",'Mapa de Riesgos'!$AA$31="Menor"),CONCATENATE("R4C",'Mapa de Riesgos'!$O$31),"")</f>
        <v/>
      </c>
      <c r="R39" s="68" t="str">
        <f>IF(AND('Mapa de Riesgos'!$Y$32="Baja",'Mapa de Riesgos'!$AA$32="Menor"),CONCATENATE("R4C",'Mapa de Riesgos'!$O$32),"")</f>
        <v/>
      </c>
      <c r="S39" s="68" t="str">
        <f>IF(AND('Mapa de Riesgos'!$Y$33="Baja",'Mapa de Riesgos'!$AA$33="Menor"),CONCATENATE("R4C",'Mapa de Riesgos'!$O$33),"")</f>
        <v/>
      </c>
      <c r="T39" s="68" t="str">
        <f>IF(AND('Mapa de Riesgos'!$Y$34="Baja",'Mapa de Riesgos'!$AA$34="Menor"),CONCATENATE("R4C",'Mapa de Riesgos'!$O$34),"")</f>
        <v/>
      </c>
      <c r="U39" s="69" t="str">
        <f>IF(AND('Mapa de Riesgos'!$Y$35="Baja",'Mapa de Riesgos'!$AA$35="Menor"),CONCATENATE("R4C",'Mapa de Riesgos'!$O$35),"")</f>
        <v/>
      </c>
      <c r="V39" s="67" t="str">
        <f>IF(AND('Mapa de Riesgos'!$Y$30="Baja",'Mapa de Riesgos'!$AA$30="Moderado"),CONCATENATE("R4C",'Mapa de Riesgos'!$O$30),"")</f>
        <v/>
      </c>
      <c r="W39" s="68" t="str">
        <f>IF(AND('Mapa de Riesgos'!$Y$31="Baja",'Mapa de Riesgos'!$AA$31="Moderado"),CONCATENATE("R4C",'Mapa de Riesgos'!$O$31),"")</f>
        <v/>
      </c>
      <c r="X39" s="68" t="str">
        <f>IF(AND('Mapa de Riesgos'!$Y$32="Baja",'Mapa de Riesgos'!$AA$32="Moderado"),CONCATENATE("R4C",'Mapa de Riesgos'!$O$32),"")</f>
        <v/>
      </c>
      <c r="Y39" s="68" t="str">
        <f>IF(AND('Mapa de Riesgos'!$Y$33="Baja",'Mapa de Riesgos'!$AA$33="Moderado"),CONCATENATE("R4C",'Mapa de Riesgos'!$O$33),"")</f>
        <v/>
      </c>
      <c r="Z39" s="68" t="str">
        <f>IF(AND('Mapa de Riesgos'!$Y$34="Baja",'Mapa de Riesgos'!$AA$34="Moderado"),CONCATENATE("R4C",'Mapa de Riesgos'!$O$34),"")</f>
        <v/>
      </c>
      <c r="AA39" s="69" t="str">
        <f>IF(AND('Mapa de Riesgos'!$Y$35="Baja",'Mapa de Riesgos'!$AA$35="Moderado"),CONCATENATE("R4C",'Mapa de Riesgos'!$O$35),"")</f>
        <v/>
      </c>
      <c r="AB39" s="52" t="str">
        <f>IF(AND('Mapa de Riesgos'!$Y$30="Baja",'Mapa de Riesgos'!$AA$30="Mayor"),CONCATENATE("R4C",'Mapa de Riesgos'!$O$30),"")</f>
        <v/>
      </c>
      <c r="AC39" s="53" t="str">
        <f>IF(AND('Mapa de Riesgos'!$Y$31="Baja",'Mapa de Riesgos'!$AA$31="Mayor"),CONCATENATE("R4C",'Mapa de Riesgos'!$O$31),"")</f>
        <v/>
      </c>
      <c r="AD39" s="53" t="str">
        <f>IF(AND('Mapa de Riesgos'!$Y$32="Baja",'Mapa de Riesgos'!$AA$32="Mayor"),CONCATENATE("R4C",'Mapa de Riesgos'!$O$32),"")</f>
        <v/>
      </c>
      <c r="AE39" s="53" t="str">
        <f>IF(AND('Mapa de Riesgos'!$Y$33="Baja",'Mapa de Riesgos'!$AA$33="Mayor"),CONCATENATE("R4C",'Mapa de Riesgos'!$O$33),"")</f>
        <v/>
      </c>
      <c r="AF39" s="53" t="str">
        <f>IF(AND('Mapa de Riesgos'!$Y$34="Baja",'Mapa de Riesgos'!$AA$34="Mayor"),CONCATENATE("R4C",'Mapa de Riesgos'!$O$34),"")</f>
        <v/>
      </c>
      <c r="AG39" s="54" t="str">
        <f>IF(AND('Mapa de Riesgos'!$Y$35="Baja",'Mapa de Riesgos'!$AA$35="Mayor"),CONCATENATE("R4C",'Mapa de Riesgos'!$O$35),"")</f>
        <v/>
      </c>
      <c r="AH39" s="55" t="str">
        <f>IF(AND('Mapa de Riesgos'!$Y$30="Baja",'Mapa de Riesgos'!$AA$30="Catastrófico"),CONCATENATE("R4C",'Mapa de Riesgos'!$O$30),"")</f>
        <v/>
      </c>
      <c r="AI39" s="56" t="str">
        <f>IF(AND('Mapa de Riesgos'!$Y$31="Baja",'Mapa de Riesgos'!$AA$31="Catastrófico"),CONCATENATE("R4C",'Mapa de Riesgos'!$O$31),"")</f>
        <v/>
      </c>
      <c r="AJ39" s="56" t="str">
        <f>IF(AND('Mapa de Riesgos'!$Y$32="Baja",'Mapa de Riesgos'!$AA$32="Catastrófico"),CONCATENATE("R4C",'Mapa de Riesgos'!$O$32),"")</f>
        <v/>
      </c>
      <c r="AK39" s="56" t="str">
        <f>IF(AND('Mapa de Riesgos'!$Y$33="Baja",'Mapa de Riesgos'!$AA$33="Catastrófico"),CONCATENATE("R4C",'Mapa de Riesgos'!$O$33),"")</f>
        <v/>
      </c>
      <c r="AL39" s="56" t="str">
        <f>IF(AND('Mapa de Riesgos'!$Y$34="Baja",'Mapa de Riesgos'!$AA$34="Catastrófico"),CONCATENATE("R4C",'Mapa de Riesgos'!$O$34),"")</f>
        <v/>
      </c>
      <c r="AM39" s="57" t="str">
        <f>IF(AND('Mapa de Riesgos'!$Y$35="Baja",'Mapa de Riesgos'!$AA$35="Catastrófico"),CONCATENATE("R4C",'Mapa de Riesgos'!$O$35),"")</f>
        <v/>
      </c>
      <c r="AN39" s="83"/>
      <c r="AO39" s="585"/>
      <c r="AP39" s="586"/>
      <c r="AQ39" s="586"/>
      <c r="AR39" s="586"/>
      <c r="AS39" s="586"/>
      <c r="AT39" s="587"/>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25">
      <c r="A40" s="83"/>
      <c r="B40" s="466"/>
      <c r="C40" s="466"/>
      <c r="D40" s="467"/>
      <c r="E40" s="565"/>
      <c r="F40" s="564"/>
      <c r="G40" s="564"/>
      <c r="H40" s="564"/>
      <c r="I40" s="564"/>
      <c r="J40" s="76" t="str">
        <f>IF(AND('Mapa de Riesgos'!$Y$36="Baja",'Mapa de Riesgos'!$AA$36="Leve"),CONCATENATE("R5C",'Mapa de Riesgos'!$O$36),"")</f>
        <v/>
      </c>
      <c r="K40" s="77" t="str">
        <f>IF(AND('Mapa de Riesgos'!$Y$37="Baja",'Mapa de Riesgos'!$AA$37="Leve"),CONCATENATE("R5C",'Mapa de Riesgos'!$O$37),"")</f>
        <v/>
      </c>
      <c r="L40" s="77" t="str">
        <f>IF(AND('Mapa de Riesgos'!$Y$38="Baja",'Mapa de Riesgos'!$AA$38="Leve"),CONCATENATE("R5C",'Mapa de Riesgos'!$O$38),"")</f>
        <v/>
      </c>
      <c r="M40" s="77" t="str">
        <f>IF(AND('Mapa de Riesgos'!$Y$39="Baja",'Mapa de Riesgos'!$AA$39="Leve"),CONCATENATE("R5C",'Mapa de Riesgos'!$O$39),"")</f>
        <v/>
      </c>
      <c r="N40" s="77" t="str">
        <f>IF(AND('Mapa de Riesgos'!$Y$40="Baja",'Mapa de Riesgos'!$AA$40="Leve"),CONCATENATE("R5C",'Mapa de Riesgos'!$O$40),"")</f>
        <v/>
      </c>
      <c r="O40" s="78" t="str">
        <f>IF(AND('Mapa de Riesgos'!$Y$41="Baja",'Mapa de Riesgos'!$AA$41="Leve"),CONCATENATE("R5C",'Mapa de Riesgos'!$O$41),"")</f>
        <v/>
      </c>
      <c r="P40" s="67" t="str">
        <f>IF(AND('Mapa de Riesgos'!$Y$36="Baja",'Mapa de Riesgos'!$AA$36="Menor"),CONCATENATE("R5C",'Mapa de Riesgos'!$O$36),"")</f>
        <v/>
      </c>
      <c r="Q40" s="68" t="str">
        <f>IF(AND('Mapa de Riesgos'!$Y$37="Baja",'Mapa de Riesgos'!$AA$37="Menor"),CONCATENATE("R5C",'Mapa de Riesgos'!$O$37),"")</f>
        <v/>
      </c>
      <c r="R40" s="68" t="str">
        <f>IF(AND('Mapa de Riesgos'!$Y$38="Baja",'Mapa de Riesgos'!$AA$38="Menor"),CONCATENATE("R5C",'Mapa de Riesgos'!$O$38),"")</f>
        <v/>
      </c>
      <c r="S40" s="68" t="str">
        <f>IF(AND('Mapa de Riesgos'!$Y$39="Baja",'Mapa de Riesgos'!$AA$39="Menor"),CONCATENATE("R5C",'Mapa de Riesgos'!$O$39),"")</f>
        <v/>
      </c>
      <c r="T40" s="68" t="str">
        <f>IF(AND('Mapa de Riesgos'!$Y$40="Baja",'Mapa de Riesgos'!$AA$40="Menor"),CONCATENATE("R5C",'Mapa de Riesgos'!$O$40),"")</f>
        <v/>
      </c>
      <c r="U40" s="69" t="str">
        <f>IF(AND('Mapa de Riesgos'!$Y$41="Baja",'Mapa de Riesgos'!$AA$41="Menor"),CONCATENATE("R5C",'Mapa de Riesgos'!$O$41),"")</f>
        <v/>
      </c>
      <c r="V40" s="67" t="str">
        <f>IF(AND('Mapa de Riesgos'!$Y$36="Baja",'Mapa de Riesgos'!$AA$36="Moderado"),CONCATENATE("R5C",'Mapa de Riesgos'!$O$36),"")</f>
        <v/>
      </c>
      <c r="W40" s="68" t="str">
        <f>IF(AND('Mapa de Riesgos'!$Y$37="Baja",'Mapa de Riesgos'!$AA$37="Moderado"),CONCATENATE("R5C",'Mapa de Riesgos'!$O$37),"")</f>
        <v/>
      </c>
      <c r="X40" s="68" t="str">
        <f>IF(AND('Mapa de Riesgos'!$Y$38="Baja",'Mapa de Riesgos'!$AA$38="Moderado"),CONCATENATE("R5C",'Mapa de Riesgos'!$O$38),"")</f>
        <v/>
      </c>
      <c r="Y40" s="68" t="str">
        <f>IF(AND('Mapa de Riesgos'!$Y$39="Baja",'Mapa de Riesgos'!$AA$39="Moderado"),CONCATENATE("R5C",'Mapa de Riesgos'!$O$39),"")</f>
        <v/>
      </c>
      <c r="Z40" s="68" t="str">
        <f>IF(AND('Mapa de Riesgos'!$Y$40="Baja",'Mapa de Riesgos'!$AA$40="Moderado"),CONCATENATE("R5C",'Mapa de Riesgos'!$O$40),"")</f>
        <v/>
      </c>
      <c r="AA40" s="69" t="str">
        <f>IF(AND('Mapa de Riesgos'!$Y$41="Baja",'Mapa de Riesgos'!$AA$41="Moderado"),CONCATENATE("R5C",'Mapa de Riesgos'!$O$41),"")</f>
        <v/>
      </c>
      <c r="AB40" s="52" t="str">
        <f>IF(AND('Mapa de Riesgos'!$Y$36="Baja",'Mapa de Riesgos'!$AA$36="Mayor"),CONCATENATE("R5C",'Mapa de Riesgos'!$O$36),"")</f>
        <v/>
      </c>
      <c r="AC40" s="53" t="str">
        <f>IF(AND('Mapa de Riesgos'!$Y$37="Baja",'Mapa de Riesgos'!$AA$37="Mayor"),CONCATENATE("R5C",'Mapa de Riesgos'!$O$37),"")</f>
        <v/>
      </c>
      <c r="AD40" s="53" t="str">
        <f>IF(AND('Mapa de Riesgos'!$Y$38="Baja",'Mapa de Riesgos'!$AA$38="Mayor"),CONCATENATE("R5C",'Mapa de Riesgos'!$O$38),"")</f>
        <v/>
      </c>
      <c r="AE40" s="53" t="str">
        <f>IF(AND('Mapa de Riesgos'!$Y$39="Baja",'Mapa de Riesgos'!$AA$39="Mayor"),CONCATENATE("R5C",'Mapa de Riesgos'!$O$39),"")</f>
        <v/>
      </c>
      <c r="AF40" s="53" t="str">
        <f>IF(AND('Mapa de Riesgos'!$Y$40="Baja",'Mapa de Riesgos'!$AA$40="Mayor"),CONCATENATE("R5C",'Mapa de Riesgos'!$O$40),"")</f>
        <v/>
      </c>
      <c r="AG40" s="54" t="str">
        <f>IF(AND('Mapa de Riesgos'!$Y$41="Baja",'Mapa de Riesgos'!$AA$41="Mayor"),CONCATENATE("R5C",'Mapa de Riesgos'!$O$41),"")</f>
        <v/>
      </c>
      <c r="AH40" s="55" t="str">
        <f>IF(AND('Mapa de Riesgos'!$Y$36="Baja",'Mapa de Riesgos'!$AA$36="Catastrófico"),CONCATENATE("R5C",'Mapa de Riesgos'!$O$36),"")</f>
        <v>R5C1</v>
      </c>
      <c r="AI40" s="56" t="str">
        <f>IF(AND('Mapa de Riesgos'!$Y$37="Baja",'Mapa de Riesgos'!$AA$37="Catastrófico"),CONCATENATE("R5C",'Mapa de Riesgos'!$O$37),"")</f>
        <v/>
      </c>
      <c r="AJ40" s="56" t="str">
        <f>IF(AND('Mapa de Riesgos'!$Y$38="Baja",'Mapa de Riesgos'!$AA$38="Catastrófico"),CONCATENATE("R5C",'Mapa de Riesgos'!$O$38),"")</f>
        <v/>
      </c>
      <c r="AK40" s="56" t="str">
        <f>IF(AND('Mapa de Riesgos'!$Y$39="Baja",'Mapa de Riesgos'!$AA$39="Catastrófico"),CONCATENATE("R5C",'Mapa de Riesgos'!$O$39),"")</f>
        <v/>
      </c>
      <c r="AL40" s="56" t="str">
        <f>IF(AND('Mapa de Riesgos'!$Y$40="Baja",'Mapa de Riesgos'!$AA$40="Catastrófico"),CONCATENATE("R5C",'Mapa de Riesgos'!$O$40),"")</f>
        <v/>
      </c>
      <c r="AM40" s="57" t="str">
        <f>IF(AND('Mapa de Riesgos'!$Y$41="Baja",'Mapa de Riesgos'!$AA$41="Catastrófico"),CONCATENATE("R5C",'Mapa de Riesgos'!$O$41),"")</f>
        <v/>
      </c>
      <c r="AN40" s="83"/>
      <c r="AO40" s="585"/>
      <c r="AP40" s="586"/>
      <c r="AQ40" s="586"/>
      <c r="AR40" s="586"/>
      <c r="AS40" s="586"/>
      <c r="AT40" s="587"/>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25">
      <c r="A41" s="83"/>
      <c r="B41" s="466"/>
      <c r="C41" s="466"/>
      <c r="D41" s="467"/>
      <c r="E41" s="565"/>
      <c r="F41" s="564"/>
      <c r="G41" s="564"/>
      <c r="H41" s="564"/>
      <c r="I41" s="564"/>
      <c r="J41" s="76" t="str">
        <f>IF(AND('Mapa de Riesgos'!$Y$42="Baja",'Mapa de Riesgos'!$AA$42="Leve"),CONCATENATE("R6C",'Mapa de Riesgos'!$O$42),"")</f>
        <v/>
      </c>
      <c r="K41" s="77" t="str">
        <f>IF(AND('Mapa de Riesgos'!$Y$43="Baja",'Mapa de Riesgos'!$AA$43="Leve"),CONCATENATE("R6C",'Mapa de Riesgos'!$O$43),"")</f>
        <v/>
      </c>
      <c r="L41" s="77" t="str">
        <f>IF(AND('Mapa de Riesgos'!$Y$44="Baja",'Mapa de Riesgos'!$AA$44="Leve"),CONCATENATE("R6C",'Mapa de Riesgos'!$O$44),"")</f>
        <v/>
      </c>
      <c r="M41" s="77" t="str">
        <f>IF(AND('Mapa de Riesgos'!$Y$45="Baja",'Mapa de Riesgos'!$AA$45="Leve"),CONCATENATE("R6C",'Mapa de Riesgos'!$O$45),"")</f>
        <v/>
      </c>
      <c r="N41" s="77" t="str">
        <f>IF(AND('Mapa de Riesgos'!$Y$46="Baja",'Mapa de Riesgos'!$AA$46="Leve"),CONCATENATE("R6C",'Mapa de Riesgos'!$O$46),"")</f>
        <v/>
      </c>
      <c r="O41" s="78" t="str">
        <f>IF(AND('Mapa de Riesgos'!$Y$47="Baja",'Mapa de Riesgos'!$AA$47="Leve"),CONCATENATE("R6C",'Mapa de Riesgos'!$O$47),"")</f>
        <v/>
      </c>
      <c r="P41" s="67" t="str">
        <f>IF(AND('Mapa de Riesgos'!$Y$42="Baja",'Mapa de Riesgos'!$AA$42="Menor"),CONCATENATE("R6C",'Mapa de Riesgos'!$O$42),"")</f>
        <v/>
      </c>
      <c r="Q41" s="68" t="str">
        <f>IF(AND('Mapa de Riesgos'!$Y$43="Baja",'Mapa de Riesgos'!$AA$43="Menor"),CONCATENATE("R6C",'Mapa de Riesgos'!$O$43),"")</f>
        <v/>
      </c>
      <c r="R41" s="68" t="str">
        <f>IF(AND('Mapa de Riesgos'!$Y$44="Baja",'Mapa de Riesgos'!$AA$44="Menor"),CONCATENATE("R6C",'Mapa de Riesgos'!$O$44),"")</f>
        <v/>
      </c>
      <c r="S41" s="68" t="str">
        <f>IF(AND('Mapa de Riesgos'!$Y$45="Baja",'Mapa de Riesgos'!$AA$45="Menor"),CONCATENATE("R6C",'Mapa de Riesgos'!$O$45),"")</f>
        <v/>
      </c>
      <c r="T41" s="68" t="str">
        <f>IF(AND('Mapa de Riesgos'!$Y$46="Baja",'Mapa de Riesgos'!$AA$46="Menor"),CONCATENATE("R6C",'Mapa de Riesgos'!$O$46),"")</f>
        <v/>
      </c>
      <c r="U41" s="69" t="str">
        <f>IF(AND('Mapa de Riesgos'!$Y$47="Baja",'Mapa de Riesgos'!$AA$47="Menor"),CONCATENATE("R6C",'Mapa de Riesgos'!$O$47),"")</f>
        <v/>
      </c>
      <c r="V41" s="67" t="str">
        <f>IF(AND('Mapa de Riesgos'!$Y$42="Baja",'Mapa de Riesgos'!$AA$42="Moderado"),CONCATENATE("R6C",'Mapa de Riesgos'!$O$42),"")</f>
        <v/>
      </c>
      <c r="W41" s="68" t="str">
        <f>IF(AND('Mapa de Riesgos'!$Y$43="Baja",'Mapa de Riesgos'!$AA$43="Moderado"),CONCATENATE("R6C",'Mapa de Riesgos'!$O$43),"")</f>
        <v/>
      </c>
      <c r="X41" s="68" t="str">
        <f>IF(AND('Mapa de Riesgos'!$Y$44="Baja",'Mapa de Riesgos'!$AA$44="Moderado"),CONCATENATE("R6C",'Mapa de Riesgos'!$O$44),"")</f>
        <v/>
      </c>
      <c r="Y41" s="68" t="str">
        <f>IF(AND('Mapa de Riesgos'!$Y$45="Baja",'Mapa de Riesgos'!$AA$45="Moderado"),CONCATENATE("R6C",'Mapa de Riesgos'!$O$45),"")</f>
        <v/>
      </c>
      <c r="Z41" s="68" t="str">
        <f>IF(AND('Mapa de Riesgos'!$Y$46="Baja",'Mapa de Riesgos'!$AA$46="Moderado"),CONCATENATE("R6C",'Mapa de Riesgos'!$O$46),"")</f>
        <v/>
      </c>
      <c r="AA41" s="69" t="str">
        <f>IF(AND('Mapa de Riesgos'!$Y$47="Baja",'Mapa de Riesgos'!$AA$47="Moderado"),CONCATENATE("R6C",'Mapa de Riesgos'!$O$47),"")</f>
        <v/>
      </c>
      <c r="AB41" s="52" t="str">
        <f>IF(AND('Mapa de Riesgos'!$Y$42="Baja",'Mapa de Riesgos'!$AA$42="Mayor"),CONCATENATE("R6C",'Mapa de Riesgos'!$O$42),"")</f>
        <v/>
      </c>
      <c r="AC41" s="53" t="str">
        <f>IF(AND('Mapa de Riesgos'!$Y$43="Baja",'Mapa de Riesgos'!$AA$43="Mayor"),CONCATENATE("R6C",'Mapa de Riesgos'!$O$43),"")</f>
        <v/>
      </c>
      <c r="AD41" s="53" t="str">
        <f>IF(AND('Mapa de Riesgos'!$Y$44="Baja",'Mapa de Riesgos'!$AA$44="Mayor"),CONCATENATE("R6C",'Mapa de Riesgos'!$O$44),"")</f>
        <v/>
      </c>
      <c r="AE41" s="53" t="str">
        <f>IF(AND('Mapa de Riesgos'!$Y$45="Baja",'Mapa de Riesgos'!$AA$45="Mayor"),CONCATENATE("R6C",'Mapa de Riesgos'!$O$45),"")</f>
        <v/>
      </c>
      <c r="AF41" s="53" t="str">
        <f>IF(AND('Mapa de Riesgos'!$Y$46="Baja",'Mapa de Riesgos'!$AA$46="Mayor"),CONCATENATE("R6C",'Mapa de Riesgos'!$O$46),"")</f>
        <v/>
      </c>
      <c r="AG41" s="54" t="str">
        <f>IF(AND('Mapa de Riesgos'!$Y$47="Baja",'Mapa de Riesgos'!$AA$47="Mayor"),CONCATENATE("R6C",'Mapa de Riesgos'!$O$47),"")</f>
        <v/>
      </c>
      <c r="AH41" s="55" t="str">
        <f>IF(AND('Mapa de Riesgos'!$Y$42="Baja",'Mapa de Riesgos'!$AA$42="Catastrófico"),CONCATENATE("R6C",'Mapa de Riesgos'!$O$42),"")</f>
        <v/>
      </c>
      <c r="AI41" s="56" t="str">
        <f>IF(AND('Mapa de Riesgos'!$Y$43="Baja",'Mapa de Riesgos'!$AA$43="Catastrófico"),CONCATENATE("R6C",'Mapa de Riesgos'!$O$43),"")</f>
        <v/>
      </c>
      <c r="AJ41" s="56" t="str">
        <f>IF(AND('Mapa de Riesgos'!$Y$44="Baja",'Mapa de Riesgos'!$AA$44="Catastrófico"),CONCATENATE("R6C",'Mapa de Riesgos'!$O$44),"")</f>
        <v/>
      </c>
      <c r="AK41" s="56" t="str">
        <f>IF(AND('Mapa de Riesgos'!$Y$45="Baja",'Mapa de Riesgos'!$AA$45="Catastrófico"),CONCATENATE("R6C",'Mapa de Riesgos'!$O$45),"")</f>
        <v/>
      </c>
      <c r="AL41" s="56" t="str">
        <f>IF(AND('Mapa de Riesgos'!$Y$46="Baja",'Mapa de Riesgos'!$AA$46="Catastrófico"),CONCATENATE("R6C",'Mapa de Riesgos'!$O$46),"")</f>
        <v/>
      </c>
      <c r="AM41" s="57" t="str">
        <f>IF(AND('Mapa de Riesgos'!$Y$47="Baja",'Mapa de Riesgos'!$AA$47="Catastrófico"),CONCATENATE("R6C",'Mapa de Riesgos'!$O$47),"")</f>
        <v/>
      </c>
      <c r="AN41" s="83"/>
      <c r="AO41" s="585"/>
      <c r="AP41" s="586"/>
      <c r="AQ41" s="586"/>
      <c r="AR41" s="586"/>
      <c r="AS41" s="586"/>
      <c r="AT41" s="587"/>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25">
      <c r="A42" s="83"/>
      <c r="B42" s="466"/>
      <c r="C42" s="466"/>
      <c r="D42" s="467"/>
      <c r="E42" s="565"/>
      <c r="F42" s="564"/>
      <c r="G42" s="564"/>
      <c r="H42" s="564"/>
      <c r="I42" s="564"/>
      <c r="J42" s="76" t="str">
        <f>IF(AND('Mapa de Riesgos'!$Y$48="Baja",'Mapa de Riesgos'!$AA$48="Leve"),CONCATENATE("R7C",'Mapa de Riesgos'!$O$48),"")</f>
        <v/>
      </c>
      <c r="K42" s="77" t="str">
        <f>IF(AND('Mapa de Riesgos'!$Y$49="Baja",'Mapa de Riesgos'!$AA$49="Leve"),CONCATENATE("R7C",'Mapa de Riesgos'!$O$49),"")</f>
        <v/>
      </c>
      <c r="L42" s="77" t="str">
        <f>IF(AND('Mapa de Riesgos'!$Y$50="Baja",'Mapa de Riesgos'!$AA$50="Leve"),CONCATENATE("R7C",'Mapa de Riesgos'!$O$50),"")</f>
        <v/>
      </c>
      <c r="M42" s="77" t="str">
        <f>IF(AND('Mapa de Riesgos'!$Y$51="Baja",'Mapa de Riesgos'!$AA$51="Leve"),CONCATENATE("R7C",'Mapa de Riesgos'!$O$51),"")</f>
        <v/>
      </c>
      <c r="N42" s="77" t="str">
        <f>IF(AND('Mapa de Riesgos'!$Y$52="Baja",'Mapa de Riesgos'!$AA$52="Leve"),CONCATENATE("R7C",'Mapa de Riesgos'!$O$52),"")</f>
        <v/>
      </c>
      <c r="O42" s="78" t="str">
        <f>IF(AND('Mapa de Riesgos'!$Y$53="Baja",'Mapa de Riesgos'!$AA$53="Leve"),CONCATENATE("R7C",'Mapa de Riesgos'!$O$53),"")</f>
        <v/>
      </c>
      <c r="P42" s="67" t="str">
        <f>IF(AND('Mapa de Riesgos'!$Y$48="Baja",'Mapa de Riesgos'!$AA$48="Menor"),CONCATENATE("R7C",'Mapa de Riesgos'!$O$48),"")</f>
        <v/>
      </c>
      <c r="Q42" s="68" t="str">
        <f>IF(AND('Mapa de Riesgos'!$Y$49="Baja",'Mapa de Riesgos'!$AA$49="Menor"),CONCATENATE("R7C",'Mapa de Riesgos'!$O$49),"")</f>
        <v/>
      </c>
      <c r="R42" s="68" t="str">
        <f>IF(AND('Mapa de Riesgos'!$Y$50="Baja",'Mapa de Riesgos'!$AA$50="Menor"),CONCATENATE("R7C",'Mapa de Riesgos'!$O$50),"")</f>
        <v/>
      </c>
      <c r="S42" s="68" t="str">
        <f>IF(AND('Mapa de Riesgos'!$Y$51="Baja",'Mapa de Riesgos'!$AA$51="Menor"),CONCATENATE("R7C",'Mapa de Riesgos'!$O$51),"")</f>
        <v/>
      </c>
      <c r="T42" s="68" t="str">
        <f>IF(AND('Mapa de Riesgos'!$Y$52="Baja",'Mapa de Riesgos'!$AA$52="Menor"),CONCATENATE("R7C",'Mapa de Riesgos'!$O$52),"")</f>
        <v/>
      </c>
      <c r="U42" s="69" t="str">
        <f>IF(AND('Mapa de Riesgos'!$Y$53="Baja",'Mapa de Riesgos'!$AA$53="Menor"),CONCATENATE("R7C",'Mapa de Riesgos'!$O$53),"")</f>
        <v/>
      </c>
      <c r="V42" s="67" t="str">
        <f>IF(AND('Mapa de Riesgos'!$Y$48="Baja",'Mapa de Riesgos'!$AA$48="Moderado"),CONCATENATE("R7C",'Mapa de Riesgos'!$O$48),"")</f>
        <v/>
      </c>
      <c r="W42" s="68" t="str">
        <f>IF(AND('Mapa de Riesgos'!$Y$49="Baja",'Mapa de Riesgos'!$AA$49="Moderado"),CONCATENATE("R7C",'Mapa de Riesgos'!$O$49),"")</f>
        <v/>
      </c>
      <c r="X42" s="68" t="str">
        <f>IF(AND('Mapa de Riesgos'!$Y$50="Baja",'Mapa de Riesgos'!$AA$50="Moderado"),CONCATENATE("R7C",'Mapa de Riesgos'!$O$50),"")</f>
        <v/>
      </c>
      <c r="Y42" s="68" t="str">
        <f>IF(AND('Mapa de Riesgos'!$Y$51="Baja",'Mapa de Riesgos'!$AA$51="Moderado"),CONCATENATE("R7C",'Mapa de Riesgos'!$O$51),"")</f>
        <v/>
      </c>
      <c r="Z42" s="68" t="str">
        <f>IF(AND('Mapa de Riesgos'!$Y$52="Baja",'Mapa de Riesgos'!$AA$52="Moderado"),CONCATENATE("R7C",'Mapa de Riesgos'!$O$52),"")</f>
        <v/>
      </c>
      <c r="AA42" s="69" t="str">
        <f>IF(AND('Mapa de Riesgos'!$Y$53="Baja",'Mapa de Riesgos'!$AA$53="Moderado"),CONCATENATE("R7C",'Mapa de Riesgos'!$O$53),"")</f>
        <v/>
      </c>
      <c r="AB42" s="52" t="str">
        <f>IF(AND('Mapa de Riesgos'!$Y$48="Baja",'Mapa de Riesgos'!$AA$48="Mayor"),CONCATENATE("R7C",'Mapa de Riesgos'!$O$48),"")</f>
        <v/>
      </c>
      <c r="AC42" s="53" t="str">
        <f>IF(AND('Mapa de Riesgos'!$Y$49="Baja",'Mapa de Riesgos'!$AA$49="Mayor"),CONCATENATE("R7C",'Mapa de Riesgos'!$O$49),"")</f>
        <v/>
      </c>
      <c r="AD42" s="53" t="str">
        <f>IF(AND('Mapa de Riesgos'!$Y$50="Baja",'Mapa de Riesgos'!$AA$50="Mayor"),CONCATENATE("R7C",'Mapa de Riesgos'!$O$50),"")</f>
        <v/>
      </c>
      <c r="AE42" s="53" t="str">
        <f>IF(AND('Mapa de Riesgos'!$Y$51="Baja",'Mapa de Riesgos'!$AA$51="Mayor"),CONCATENATE("R7C",'Mapa de Riesgos'!$O$51),"")</f>
        <v/>
      </c>
      <c r="AF42" s="53" t="str">
        <f>IF(AND('Mapa de Riesgos'!$Y$52="Baja",'Mapa de Riesgos'!$AA$52="Mayor"),CONCATENATE("R7C",'Mapa de Riesgos'!$O$52),"")</f>
        <v/>
      </c>
      <c r="AG42" s="54" t="str">
        <f>IF(AND('Mapa de Riesgos'!$Y$53="Baja",'Mapa de Riesgos'!$AA$53="Mayor"),CONCATENATE("R7C",'Mapa de Riesgos'!$O$53),"")</f>
        <v/>
      </c>
      <c r="AH42" s="55" t="str">
        <f>IF(AND('Mapa de Riesgos'!$Y$48="Baja",'Mapa de Riesgos'!$AA$48="Catastrófico"),CONCATENATE("R7C",'Mapa de Riesgos'!$O$48),"")</f>
        <v/>
      </c>
      <c r="AI42" s="56" t="str">
        <f>IF(AND('Mapa de Riesgos'!$Y$49="Baja",'Mapa de Riesgos'!$AA$49="Catastrófico"),CONCATENATE("R7C",'Mapa de Riesgos'!$O$49),"")</f>
        <v/>
      </c>
      <c r="AJ42" s="56" t="str">
        <f>IF(AND('Mapa de Riesgos'!$Y$50="Baja",'Mapa de Riesgos'!$AA$50="Catastrófico"),CONCATENATE("R7C",'Mapa de Riesgos'!$O$50),"")</f>
        <v/>
      </c>
      <c r="AK42" s="56" t="str">
        <f>IF(AND('Mapa de Riesgos'!$Y$51="Baja",'Mapa de Riesgos'!$AA$51="Catastrófico"),CONCATENATE("R7C",'Mapa de Riesgos'!$O$51),"")</f>
        <v/>
      </c>
      <c r="AL42" s="56" t="str">
        <f>IF(AND('Mapa de Riesgos'!$Y$52="Baja",'Mapa de Riesgos'!$AA$52="Catastrófico"),CONCATENATE("R7C",'Mapa de Riesgos'!$O$52),"")</f>
        <v/>
      </c>
      <c r="AM42" s="57" t="str">
        <f>IF(AND('Mapa de Riesgos'!$Y$53="Baja",'Mapa de Riesgos'!$AA$53="Catastrófico"),CONCATENATE("R7C",'Mapa de Riesgos'!$O$53),"")</f>
        <v/>
      </c>
      <c r="AN42" s="83"/>
      <c r="AO42" s="585"/>
      <c r="AP42" s="586"/>
      <c r="AQ42" s="586"/>
      <c r="AR42" s="586"/>
      <c r="AS42" s="586"/>
      <c r="AT42" s="587"/>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25">
      <c r="A43" s="83"/>
      <c r="B43" s="466"/>
      <c r="C43" s="466"/>
      <c r="D43" s="467"/>
      <c r="E43" s="565"/>
      <c r="F43" s="564"/>
      <c r="G43" s="564"/>
      <c r="H43" s="564"/>
      <c r="I43" s="564"/>
      <c r="J43" s="76" t="str">
        <f>IF(AND('Mapa de Riesgos'!$Y$54="Baja",'Mapa de Riesgos'!$AA$54="Leve"),CONCATENATE("R8C",'Mapa de Riesgos'!$O$54),"")</f>
        <v/>
      </c>
      <c r="K43" s="77" t="str">
        <f>IF(AND('Mapa de Riesgos'!$Y$55="Baja",'Mapa de Riesgos'!$AA$55="Leve"),CONCATENATE("R8C",'Mapa de Riesgos'!$O$55),"")</f>
        <v/>
      </c>
      <c r="L43" s="77" t="str">
        <f>IF(AND('Mapa de Riesgos'!$Y$56="Baja",'Mapa de Riesgos'!$AA$56="Leve"),CONCATENATE("R8C",'Mapa de Riesgos'!$O$56),"")</f>
        <v/>
      </c>
      <c r="M43" s="77" t="str">
        <f>IF(AND('Mapa de Riesgos'!$Y$57="Baja",'Mapa de Riesgos'!$AA$57="Leve"),CONCATENATE("R8C",'Mapa de Riesgos'!$O$57),"")</f>
        <v/>
      </c>
      <c r="N43" s="77" t="str">
        <f>IF(AND('Mapa de Riesgos'!$Y$58="Baja",'Mapa de Riesgos'!$AA$58="Leve"),CONCATENATE("R8C",'Mapa de Riesgos'!$O$58),"")</f>
        <v/>
      </c>
      <c r="O43" s="78" t="str">
        <f>IF(AND('Mapa de Riesgos'!$Y$59="Baja",'Mapa de Riesgos'!$AA$59="Leve"),CONCATENATE("R8C",'Mapa de Riesgos'!$O$59),"")</f>
        <v/>
      </c>
      <c r="P43" s="67" t="str">
        <f>IF(AND('Mapa de Riesgos'!$Y$54="Baja",'Mapa de Riesgos'!$AA$54="Menor"),CONCATENATE("R8C",'Mapa de Riesgos'!$O$54),"")</f>
        <v/>
      </c>
      <c r="Q43" s="68" t="str">
        <f>IF(AND('Mapa de Riesgos'!$Y$55="Baja",'Mapa de Riesgos'!$AA$55="Menor"),CONCATENATE("R8C",'Mapa de Riesgos'!$O$55),"")</f>
        <v/>
      </c>
      <c r="R43" s="68" t="str">
        <f>IF(AND('Mapa de Riesgos'!$Y$56="Baja",'Mapa de Riesgos'!$AA$56="Menor"),CONCATENATE("R8C",'Mapa de Riesgos'!$O$56),"")</f>
        <v/>
      </c>
      <c r="S43" s="68" t="str">
        <f>IF(AND('Mapa de Riesgos'!$Y$57="Baja",'Mapa de Riesgos'!$AA$57="Menor"),CONCATENATE("R8C",'Mapa de Riesgos'!$O$57),"")</f>
        <v/>
      </c>
      <c r="T43" s="68" t="str">
        <f>IF(AND('Mapa de Riesgos'!$Y$58="Baja",'Mapa de Riesgos'!$AA$58="Menor"),CONCATENATE("R8C",'Mapa de Riesgos'!$O$58),"")</f>
        <v/>
      </c>
      <c r="U43" s="69" t="str">
        <f>IF(AND('Mapa de Riesgos'!$Y$59="Baja",'Mapa de Riesgos'!$AA$59="Menor"),CONCATENATE("R8C",'Mapa de Riesgos'!$O$59),"")</f>
        <v/>
      </c>
      <c r="V43" s="67" t="str">
        <f>IF(AND('Mapa de Riesgos'!$Y$54="Baja",'Mapa de Riesgos'!$AA$54="Moderado"),CONCATENATE("R8C",'Mapa de Riesgos'!$O$54),"")</f>
        <v/>
      </c>
      <c r="W43" s="68" t="str">
        <f>IF(AND('Mapa de Riesgos'!$Y$55="Baja",'Mapa de Riesgos'!$AA$55="Moderado"),CONCATENATE("R8C",'Mapa de Riesgos'!$O$55),"")</f>
        <v/>
      </c>
      <c r="X43" s="68" t="str">
        <f>IF(AND('Mapa de Riesgos'!$Y$56="Baja",'Mapa de Riesgos'!$AA$56="Moderado"),CONCATENATE("R8C",'Mapa de Riesgos'!$O$56),"")</f>
        <v/>
      </c>
      <c r="Y43" s="68" t="str">
        <f>IF(AND('Mapa de Riesgos'!$Y$57="Baja",'Mapa de Riesgos'!$AA$57="Moderado"),CONCATENATE("R8C",'Mapa de Riesgos'!$O$57),"")</f>
        <v/>
      </c>
      <c r="Z43" s="68" t="str">
        <f>IF(AND('Mapa de Riesgos'!$Y$58="Baja",'Mapa de Riesgos'!$AA$58="Moderado"),CONCATENATE("R8C",'Mapa de Riesgos'!$O$58),"")</f>
        <v/>
      </c>
      <c r="AA43" s="69" t="str">
        <f>IF(AND('Mapa de Riesgos'!$Y$59="Baja",'Mapa de Riesgos'!$AA$59="Moderado"),CONCATENATE("R8C",'Mapa de Riesgos'!$O$59),"")</f>
        <v/>
      </c>
      <c r="AB43" s="52" t="str">
        <f>IF(AND('Mapa de Riesgos'!$Y$54="Baja",'Mapa de Riesgos'!$AA$54="Mayor"),CONCATENATE("R8C",'Mapa de Riesgos'!$O$54),"")</f>
        <v/>
      </c>
      <c r="AC43" s="53" t="str">
        <f>IF(AND('Mapa de Riesgos'!$Y$55="Baja",'Mapa de Riesgos'!$AA$55="Mayor"),CONCATENATE("R8C",'Mapa de Riesgos'!$O$55),"")</f>
        <v/>
      </c>
      <c r="AD43" s="53" t="str">
        <f>IF(AND('Mapa de Riesgos'!$Y$56="Baja",'Mapa de Riesgos'!$AA$56="Mayor"),CONCATENATE("R8C",'Mapa de Riesgos'!$O$56),"")</f>
        <v/>
      </c>
      <c r="AE43" s="53" t="str">
        <f>IF(AND('Mapa de Riesgos'!$Y$57="Baja",'Mapa de Riesgos'!$AA$57="Mayor"),CONCATENATE("R8C",'Mapa de Riesgos'!$O$57),"")</f>
        <v/>
      </c>
      <c r="AF43" s="53" t="str">
        <f>IF(AND('Mapa de Riesgos'!$Y$58="Baja",'Mapa de Riesgos'!$AA$58="Mayor"),CONCATENATE("R8C",'Mapa de Riesgos'!$O$58),"")</f>
        <v/>
      </c>
      <c r="AG43" s="54" t="str">
        <f>IF(AND('Mapa de Riesgos'!$Y$59="Baja",'Mapa de Riesgos'!$AA$59="Mayor"),CONCATENATE("R8C",'Mapa de Riesgos'!$O$59),"")</f>
        <v/>
      </c>
      <c r="AH43" s="55" t="str">
        <f>IF(AND('Mapa de Riesgos'!$Y$54="Baja",'Mapa de Riesgos'!$AA$54="Catastrófico"),CONCATENATE("R8C",'Mapa de Riesgos'!$O$54),"")</f>
        <v/>
      </c>
      <c r="AI43" s="56" t="str">
        <f>IF(AND('Mapa de Riesgos'!$Y$55="Baja",'Mapa de Riesgos'!$AA$55="Catastrófico"),CONCATENATE("R8C",'Mapa de Riesgos'!$O$55),"")</f>
        <v/>
      </c>
      <c r="AJ43" s="56" t="str">
        <f>IF(AND('Mapa de Riesgos'!$Y$56="Baja",'Mapa de Riesgos'!$AA$56="Catastrófico"),CONCATENATE("R8C",'Mapa de Riesgos'!$O$56),"")</f>
        <v/>
      </c>
      <c r="AK43" s="56" t="str">
        <f>IF(AND('Mapa de Riesgos'!$Y$57="Baja",'Mapa de Riesgos'!$AA$57="Catastrófico"),CONCATENATE("R8C",'Mapa de Riesgos'!$O$57),"")</f>
        <v/>
      </c>
      <c r="AL43" s="56" t="str">
        <f>IF(AND('Mapa de Riesgos'!$Y$58="Baja",'Mapa de Riesgos'!$AA$58="Catastrófico"),CONCATENATE("R8C",'Mapa de Riesgos'!$O$58),"")</f>
        <v/>
      </c>
      <c r="AM43" s="57" t="str">
        <f>IF(AND('Mapa de Riesgos'!$Y$59="Baja",'Mapa de Riesgos'!$AA$59="Catastrófico"),CONCATENATE("R8C",'Mapa de Riesgos'!$O$59),"")</f>
        <v/>
      </c>
      <c r="AN43" s="83"/>
      <c r="AO43" s="585"/>
      <c r="AP43" s="586"/>
      <c r="AQ43" s="586"/>
      <c r="AR43" s="586"/>
      <c r="AS43" s="586"/>
      <c r="AT43" s="587"/>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25">
      <c r="A44" s="83"/>
      <c r="B44" s="466"/>
      <c r="C44" s="466"/>
      <c r="D44" s="467"/>
      <c r="E44" s="565"/>
      <c r="F44" s="564"/>
      <c r="G44" s="564"/>
      <c r="H44" s="564"/>
      <c r="I44" s="564"/>
      <c r="J44" s="76" t="str">
        <f>IF(AND('Mapa de Riesgos'!$Y$60="Baja",'Mapa de Riesgos'!$AA$60="Leve"),CONCATENATE("R9C",'Mapa de Riesgos'!$O$60),"")</f>
        <v/>
      </c>
      <c r="K44" s="77" t="str">
        <f>IF(AND('Mapa de Riesgos'!$Y$61="Baja",'Mapa de Riesgos'!$AA$61="Leve"),CONCATENATE("R9C",'Mapa de Riesgos'!$O$61),"")</f>
        <v/>
      </c>
      <c r="L44" s="77" t="str">
        <f>IF(AND('Mapa de Riesgos'!$Y$62="Baja",'Mapa de Riesgos'!$AA$62="Leve"),CONCATENATE("R9C",'Mapa de Riesgos'!$O$62),"")</f>
        <v/>
      </c>
      <c r="M44" s="77" t="str">
        <f>IF(AND('Mapa de Riesgos'!$Y$63="Baja",'Mapa de Riesgos'!$AA$63="Leve"),CONCATENATE("R9C",'Mapa de Riesgos'!$O$63),"")</f>
        <v/>
      </c>
      <c r="N44" s="77" t="str">
        <f>IF(AND('Mapa de Riesgos'!$Y$64="Baja",'Mapa de Riesgos'!$AA$64="Leve"),CONCATENATE("R9C",'Mapa de Riesgos'!$O$64),"")</f>
        <v/>
      </c>
      <c r="O44" s="78" t="str">
        <f>IF(AND('Mapa de Riesgos'!$Y$65="Baja",'Mapa de Riesgos'!$AA$65="Leve"),CONCATENATE("R9C",'Mapa de Riesgos'!$O$65),"")</f>
        <v/>
      </c>
      <c r="P44" s="67" t="str">
        <f>IF(AND('Mapa de Riesgos'!$Y$60="Baja",'Mapa de Riesgos'!$AA$60="Menor"),CONCATENATE("R9C",'Mapa de Riesgos'!$O$60),"")</f>
        <v/>
      </c>
      <c r="Q44" s="68" t="str">
        <f>IF(AND('Mapa de Riesgos'!$Y$61="Baja",'Mapa de Riesgos'!$AA$61="Menor"),CONCATENATE("R9C",'Mapa de Riesgos'!$O$61),"")</f>
        <v/>
      </c>
      <c r="R44" s="68" t="str">
        <f>IF(AND('Mapa de Riesgos'!$Y$62="Baja",'Mapa de Riesgos'!$AA$62="Menor"),CONCATENATE("R9C",'Mapa de Riesgos'!$O$62),"")</f>
        <v/>
      </c>
      <c r="S44" s="68" t="str">
        <f>IF(AND('Mapa de Riesgos'!$Y$63="Baja",'Mapa de Riesgos'!$AA$63="Menor"),CONCATENATE("R9C",'Mapa de Riesgos'!$O$63),"")</f>
        <v/>
      </c>
      <c r="T44" s="68" t="str">
        <f>IF(AND('Mapa de Riesgos'!$Y$64="Baja",'Mapa de Riesgos'!$AA$64="Menor"),CONCATENATE("R9C",'Mapa de Riesgos'!$O$64),"")</f>
        <v/>
      </c>
      <c r="U44" s="69" t="str">
        <f>IF(AND('Mapa de Riesgos'!$Y$65="Baja",'Mapa de Riesgos'!$AA$65="Menor"),CONCATENATE("R9C",'Mapa de Riesgos'!$O$65),"")</f>
        <v/>
      </c>
      <c r="V44" s="67" t="str">
        <f>IF(AND('Mapa de Riesgos'!$Y$60="Baja",'Mapa de Riesgos'!$AA$60="Moderado"),CONCATENATE("R9C",'Mapa de Riesgos'!$O$60),"")</f>
        <v/>
      </c>
      <c r="W44" s="68" t="str">
        <f>IF(AND('Mapa de Riesgos'!$Y$61="Baja",'Mapa de Riesgos'!$AA$61="Moderado"),CONCATENATE("R9C",'Mapa de Riesgos'!$O$61),"")</f>
        <v/>
      </c>
      <c r="X44" s="68" t="str">
        <f>IF(AND('Mapa de Riesgos'!$Y$62="Baja",'Mapa de Riesgos'!$AA$62="Moderado"),CONCATENATE("R9C",'Mapa de Riesgos'!$O$62),"")</f>
        <v/>
      </c>
      <c r="Y44" s="68" t="str">
        <f>IF(AND('Mapa de Riesgos'!$Y$63="Baja",'Mapa de Riesgos'!$AA$63="Moderado"),CONCATENATE("R9C",'Mapa de Riesgos'!$O$63),"")</f>
        <v/>
      </c>
      <c r="Z44" s="68" t="str">
        <f>IF(AND('Mapa de Riesgos'!$Y$64="Baja",'Mapa de Riesgos'!$AA$64="Moderado"),CONCATENATE("R9C",'Mapa de Riesgos'!$O$64),"")</f>
        <v/>
      </c>
      <c r="AA44" s="69" t="str">
        <f>IF(AND('Mapa de Riesgos'!$Y$65="Baja",'Mapa de Riesgos'!$AA$65="Moderado"),CONCATENATE("R9C",'Mapa de Riesgos'!$O$65),"")</f>
        <v/>
      </c>
      <c r="AB44" s="52" t="str">
        <f>IF(AND('Mapa de Riesgos'!$Y$60="Baja",'Mapa de Riesgos'!$AA$60="Mayor"),CONCATENATE("R9C",'Mapa de Riesgos'!$O$60),"")</f>
        <v/>
      </c>
      <c r="AC44" s="53" t="str">
        <f>IF(AND('Mapa de Riesgos'!$Y$61="Baja",'Mapa de Riesgos'!$AA$61="Mayor"),CONCATENATE("R9C",'Mapa de Riesgos'!$O$61),"")</f>
        <v/>
      </c>
      <c r="AD44" s="53" t="str">
        <f>IF(AND('Mapa de Riesgos'!$Y$62="Baja",'Mapa de Riesgos'!$AA$62="Mayor"),CONCATENATE("R9C",'Mapa de Riesgos'!$O$62),"")</f>
        <v/>
      </c>
      <c r="AE44" s="53" t="str">
        <f>IF(AND('Mapa de Riesgos'!$Y$63="Baja",'Mapa de Riesgos'!$AA$63="Mayor"),CONCATENATE("R9C",'Mapa de Riesgos'!$O$63),"")</f>
        <v/>
      </c>
      <c r="AF44" s="53" t="str">
        <f>IF(AND('Mapa de Riesgos'!$Y$64="Baja",'Mapa de Riesgos'!$AA$64="Mayor"),CONCATENATE("R9C",'Mapa de Riesgos'!$O$64),"")</f>
        <v/>
      </c>
      <c r="AG44" s="54" t="str">
        <f>IF(AND('Mapa de Riesgos'!$Y$65="Baja",'Mapa de Riesgos'!$AA$65="Mayor"),CONCATENATE("R9C",'Mapa de Riesgos'!$O$65),"")</f>
        <v/>
      </c>
      <c r="AH44" s="55" t="str">
        <f>IF(AND('Mapa de Riesgos'!$Y$60="Baja",'Mapa de Riesgos'!$AA$60="Catastrófico"),CONCATENATE("R9C",'Mapa de Riesgos'!$O$60),"")</f>
        <v/>
      </c>
      <c r="AI44" s="56" t="str">
        <f>IF(AND('Mapa de Riesgos'!$Y$61="Baja",'Mapa de Riesgos'!$AA$61="Catastrófico"),CONCATENATE("R9C",'Mapa de Riesgos'!$O$61),"")</f>
        <v/>
      </c>
      <c r="AJ44" s="56" t="str">
        <f>IF(AND('Mapa de Riesgos'!$Y$62="Baja",'Mapa de Riesgos'!$AA$62="Catastrófico"),CONCATENATE("R9C",'Mapa de Riesgos'!$O$62),"")</f>
        <v/>
      </c>
      <c r="AK44" s="56" t="str">
        <f>IF(AND('Mapa de Riesgos'!$Y$63="Baja",'Mapa de Riesgos'!$AA$63="Catastrófico"),CONCATENATE("R9C",'Mapa de Riesgos'!$O$63),"")</f>
        <v/>
      </c>
      <c r="AL44" s="56" t="str">
        <f>IF(AND('Mapa de Riesgos'!$Y$64="Baja",'Mapa de Riesgos'!$AA$64="Catastrófico"),CONCATENATE("R9C",'Mapa de Riesgos'!$O$64),"")</f>
        <v/>
      </c>
      <c r="AM44" s="57" t="str">
        <f>IF(AND('Mapa de Riesgos'!$Y$65="Baja",'Mapa de Riesgos'!$AA$65="Catastrófico"),CONCATENATE("R9C",'Mapa de Riesgos'!$O$65),"")</f>
        <v/>
      </c>
      <c r="AN44" s="83"/>
      <c r="AO44" s="585"/>
      <c r="AP44" s="586"/>
      <c r="AQ44" s="586"/>
      <c r="AR44" s="586"/>
      <c r="AS44" s="586"/>
      <c r="AT44" s="587"/>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3">
      <c r="A45" s="83"/>
      <c r="B45" s="466"/>
      <c r="C45" s="466"/>
      <c r="D45" s="467"/>
      <c r="E45" s="566"/>
      <c r="F45" s="567"/>
      <c r="G45" s="567"/>
      <c r="H45" s="567"/>
      <c r="I45" s="567"/>
      <c r="J45" s="79" t="str">
        <f>IF(AND('Mapa de Riesgos'!$Y$66="Baja",'Mapa de Riesgos'!$AA$66="Leve"),CONCATENATE("R10C",'Mapa de Riesgos'!$O$66),"")</f>
        <v/>
      </c>
      <c r="K45" s="80" t="str">
        <f>IF(AND('Mapa de Riesgos'!$Y$67="Baja",'Mapa de Riesgos'!$AA$67="Leve"),CONCATENATE("R10C",'Mapa de Riesgos'!$O$67),"")</f>
        <v/>
      </c>
      <c r="L45" s="80" t="str">
        <f>IF(AND('Mapa de Riesgos'!$Y$68="Baja",'Mapa de Riesgos'!$AA$68="Leve"),CONCATENATE("R10C",'Mapa de Riesgos'!$O$68),"")</f>
        <v/>
      </c>
      <c r="M45" s="80" t="str">
        <f>IF(AND('Mapa de Riesgos'!$Y$69="Baja",'Mapa de Riesgos'!$AA$69="Leve"),CONCATENATE("R10C",'Mapa de Riesgos'!$O$69),"")</f>
        <v/>
      </c>
      <c r="N45" s="80" t="str">
        <f>IF(AND('Mapa de Riesgos'!$Y$70="Baja",'Mapa de Riesgos'!$AA$70="Leve"),CONCATENATE("R10C",'Mapa de Riesgos'!$O$70),"")</f>
        <v/>
      </c>
      <c r="O45" s="81" t="str">
        <f>IF(AND('Mapa de Riesgos'!$Y$71="Baja",'Mapa de Riesgos'!$AA$71="Leve"),CONCATENATE("R10C",'Mapa de Riesgos'!$O$71),"")</f>
        <v/>
      </c>
      <c r="P45" s="67" t="str">
        <f>IF(AND('Mapa de Riesgos'!$Y$66="Baja",'Mapa de Riesgos'!$AA$66="Menor"),CONCATENATE("R10C",'Mapa de Riesgos'!$O$66),"")</f>
        <v/>
      </c>
      <c r="Q45" s="68" t="str">
        <f>IF(AND('Mapa de Riesgos'!$Y$67="Baja",'Mapa de Riesgos'!$AA$67="Menor"),CONCATENATE("R10C",'Mapa de Riesgos'!$O$67),"")</f>
        <v/>
      </c>
      <c r="R45" s="68" t="str">
        <f>IF(AND('Mapa de Riesgos'!$Y$68="Baja",'Mapa de Riesgos'!$AA$68="Menor"),CONCATENATE("R10C",'Mapa de Riesgos'!$O$68),"")</f>
        <v/>
      </c>
      <c r="S45" s="68" t="str">
        <f>IF(AND('Mapa de Riesgos'!$Y$69="Baja",'Mapa de Riesgos'!$AA$69="Menor"),CONCATENATE("R10C",'Mapa de Riesgos'!$O$69),"")</f>
        <v/>
      </c>
      <c r="T45" s="68" t="str">
        <f>IF(AND('Mapa de Riesgos'!$Y$70="Baja",'Mapa de Riesgos'!$AA$70="Menor"),CONCATENATE("R10C",'Mapa de Riesgos'!$O$70),"")</f>
        <v/>
      </c>
      <c r="U45" s="69" t="str">
        <f>IF(AND('Mapa de Riesgos'!$Y$71="Baja",'Mapa de Riesgos'!$AA$71="Menor"),CONCATENATE("R10C",'Mapa de Riesgos'!$O$71),"")</f>
        <v/>
      </c>
      <c r="V45" s="70" t="str">
        <f>IF(AND('Mapa de Riesgos'!$Y$66="Baja",'Mapa de Riesgos'!$AA$66="Moderado"),CONCATENATE("R10C",'Mapa de Riesgos'!$O$66),"")</f>
        <v/>
      </c>
      <c r="W45" s="71" t="str">
        <f>IF(AND('Mapa de Riesgos'!$Y$67="Baja",'Mapa de Riesgos'!$AA$67="Moderado"),CONCATENATE("R10C",'Mapa de Riesgos'!$O$67),"")</f>
        <v/>
      </c>
      <c r="X45" s="71" t="str">
        <f>IF(AND('Mapa de Riesgos'!$Y$68="Baja",'Mapa de Riesgos'!$AA$68="Moderado"),CONCATENATE("R10C",'Mapa de Riesgos'!$O$68),"")</f>
        <v/>
      </c>
      <c r="Y45" s="71" t="str">
        <f>IF(AND('Mapa de Riesgos'!$Y$69="Baja",'Mapa de Riesgos'!$AA$69="Moderado"),CONCATENATE("R10C",'Mapa de Riesgos'!$O$69),"")</f>
        <v/>
      </c>
      <c r="Z45" s="71" t="str">
        <f>IF(AND('Mapa de Riesgos'!$Y$70="Baja",'Mapa de Riesgos'!$AA$70="Moderado"),CONCATENATE("R10C",'Mapa de Riesgos'!$O$70),"")</f>
        <v/>
      </c>
      <c r="AA45" s="72" t="str">
        <f>IF(AND('Mapa de Riesgos'!$Y$71="Baja",'Mapa de Riesgos'!$AA$71="Moderado"),CONCATENATE("R10C",'Mapa de Riesgos'!$O$71),"")</f>
        <v/>
      </c>
      <c r="AB45" s="58" t="str">
        <f>IF(AND('Mapa de Riesgos'!$Y$66="Baja",'Mapa de Riesgos'!$AA$66="Mayor"),CONCATENATE("R10C",'Mapa de Riesgos'!$O$66),"")</f>
        <v/>
      </c>
      <c r="AC45" s="59" t="str">
        <f>IF(AND('Mapa de Riesgos'!$Y$67="Baja",'Mapa de Riesgos'!$AA$67="Mayor"),CONCATENATE("R10C",'Mapa de Riesgos'!$O$67),"")</f>
        <v/>
      </c>
      <c r="AD45" s="59" t="str">
        <f>IF(AND('Mapa de Riesgos'!$Y$68="Baja",'Mapa de Riesgos'!$AA$68="Mayor"),CONCATENATE("R10C",'Mapa de Riesgos'!$O$68),"")</f>
        <v/>
      </c>
      <c r="AE45" s="59" t="str">
        <f>IF(AND('Mapa de Riesgos'!$Y$69="Baja",'Mapa de Riesgos'!$AA$69="Mayor"),CONCATENATE("R10C",'Mapa de Riesgos'!$O$69),"")</f>
        <v/>
      </c>
      <c r="AF45" s="59" t="str">
        <f>IF(AND('Mapa de Riesgos'!$Y$70="Baja",'Mapa de Riesgos'!$AA$70="Mayor"),CONCATENATE("R10C",'Mapa de Riesgos'!$O$70),"")</f>
        <v/>
      </c>
      <c r="AG45" s="60" t="str">
        <f>IF(AND('Mapa de Riesgos'!$Y$71="Baja",'Mapa de Riesgos'!$AA$71="Mayor"),CONCATENATE("R10C",'Mapa de Riesgos'!$O$71),"")</f>
        <v/>
      </c>
      <c r="AH45" s="61" t="str">
        <f>IF(AND('Mapa de Riesgos'!$Y$66="Baja",'Mapa de Riesgos'!$AA$66="Catastrófico"),CONCATENATE("R10C",'Mapa de Riesgos'!$O$66),"")</f>
        <v/>
      </c>
      <c r="AI45" s="62" t="str">
        <f>IF(AND('Mapa de Riesgos'!$Y$67="Baja",'Mapa de Riesgos'!$AA$67="Catastrófico"),CONCATENATE("R10C",'Mapa de Riesgos'!$O$67),"")</f>
        <v/>
      </c>
      <c r="AJ45" s="62" t="str">
        <f>IF(AND('Mapa de Riesgos'!$Y$68="Baja",'Mapa de Riesgos'!$AA$68="Catastrófico"),CONCATENATE("R10C",'Mapa de Riesgos'!$O$68),"")</f>
        <v/>
      </c>
      <c r="AK45" s="62" t="str">
        <f>IF(AND('Mapa de Riesgos'!$Y$69="Baja",'Mapa de Riesgos'!$AA$69="Catastrófico"),CONCATENATE("R10C",'Mapa de Riesgos'!$O$69),"")</f>
        <v/>
      </c>
      <c r="AL45" s="62" t="str">
        <f>IF(AND('Mapa de Riesgos'!$Y$70="Baja",'Mapa de Riesgos'!$AA$70="Catastrófico"),CONCATENATE("R10C",'Mapa de Riesgos'!$O$70),"")</f>
        <v/>
      </c>
      <c r="AM45" s="63" t="str">
        <f>IF(AND('Mapa de Riesgos'!$Y$71="Baja",'Mapa de Riesgos'!$AA$71="Catastrófico"),CONCATENATE("R10C",'Mapa de Riesgos'!$O$71),"")</f>
        <v/>
      </c>
      <c r="AN45" s="83"/>
      <c r="AO45" s="588"/>
      <c r="AP45" s="589"/>
      <c r="AQ45" s="589"/>
      <c r="AR45" s="589"/>
      <c r="AS45" s="589"/>
      <c r="AT45" s="590"/>
    </row>
    <row r="46" spans="1:80" ht="46.5" customHeight="1" x14ac:dyDescent="0.35">
      <c r="A46" s="83"/>
      <c r="B46" s="466"/>
      <c r="C46" s="466"/>
      <c r="D46" s="467"/>
      <c r="E46" s="561" t="s">
        <v>206</v>
      </c>
      <c r="F46" s="562"/>
      <c r="G46" s="562"/>
      <c r="H46" s="562"/>
      <c r="I46" s="579"/>
      <c r="J46" s="73" t="str">
        <f>IF(AND('Mapa de Riesgos'!$Y$12="Muy Baja",'Mapa de Riesgos'!$AA$12="Leve"),CONCATENATE("R1C",'Mapa de Riesgos'!$O$12),"")</f>
        <v/>
      </c>
      <c r="K46" s="74" t="str">
        <f>IF(AND('Mapa de Riesgos'!$Y$13="Muy Baja",'Mapa de Riesgos'!$AA$13="Leve"),CONCATENATE("R1C",'Mapa de Riesgos'!$O$13),"")</f>
        <v/>
      </c>
      <c r="L46" s="74" t="str">
        <f>IF(AND('Mapa de Riesgos'!$Y$14="Muy Baja",'Mapa de Riesgos'!$AA$14="Leve"),CONCATENATE("R1C",'Mapa de Riesgos'!$O$14),"")</f>
        <v/>
      </c>
      <c r="M46" s="74" t="str">
        <f>IF(AND('Mapa de Riesgos'!$Y$15="Muy Baja",'Mapa de Riesgos'!$AA$15="Leve"),CONCATENATE("R1C",'Mapa de Riesgos'!$O$15),"")</f>
        <v/>
      </c>
      <c r="N46" s="74" t="str">
        <f>IF(AND('Mapa de Riesgos'!$Y$16="Muy Baja",'Mapa de Riesgos'!$AA$16="Leve"),CONCATENATE("R1C",'Mapa de Riesgos'!$O$16),"")</f>
        <v/>
      </c>
      <c r="O46" s="75" t="str">
        <f>IF(AND('Mapa de Riesgos'!$Y$17="Muy Baja",'Mapa de Riesgos'!$AA$17="Leve"),CONCATENATE("R1C",'Mapa de Riesgos'!$O$17),"")</f>
        <v/>
      </c>
      <c r="P46" s="73" t="str">
        <f>IF(AND('Mapa de Riesgos'!$Y$12="Muy Baja",'Mapa de Riesgos'!$AA$12="Menor"),CONCATENATE("R1C",'Mapa de Riesgos'!$O$12),"")</f>
        <v/>
      </c>
      <c r="Q46" s="74" t="str">
        <f>IF(AND('Mapa de Riesgos'!$Y$13="Muy Baja",'Mapa de Riesgos'!$AA$13="Menor"),CONCATENATE("R1C",'Mapa de Riesgos'!$O$13),"")</f>
        <v/>
      </c>
      <c r="R46" s="74" t="str">
        <f>IF(AND('Mapa de Riesgos'!$Y$14="Muy Baja",'Mapa de Riesgos'!$AA$14="Menor"),CONCATENATE("R1C",'Mapa de Riesgos'!$O$14),"")</f>
        <v/>
      </c>
      <c r="S46" s="74" t="str">
        <f>IF(AND('Mapa de Riesgos'!$Y$15="Muy Baja",'Mapa de Riesgos'!$AA$15="Menor"),CONCATENATE("R1C",'Mapa de Riesgos'!$O$15),"")</f>
        <v/>
      </c>
      <c r="T46" s="74" t="str">
        <f>IF(AND('Mapa de Riesgos'!$Y$16="Muy Baja",'Mapa de Riesgos'!$AA$16="Menor"),CONCATENATE("R1C",'Mapa de Riesgos'!$O$16),"")</f>
        <v/>
      </c>
      <c r="U46" s="75" t="str">
        <f>IF(AND('Mapa de Riesgos'!$Y$17="Muy Baja",'Mapa de Riesgos'!$AA$17="Menor"),CONCATENATE("R1C",'Mapa de Riesgos'!$O$17),"")</f>
        <v/>
      </c>
      <c r="V46" s="64" t="str">
        <f>IF(AND('Mapa de Riesgos'!$Y$12="Muy Baja",'Mapa de Riesgos'!$AA$12="Moderado"),CONCATENATE("R1C",'Mapa de Riesgos'!$O$12),"")</f>
        <v/>
      </c>
      <c r="W46" s="82" t="str">
        <f>IF(AND('Mapa de Riesgos'!$Y$13="Muy Baja",'Mapa de Riesgos'!$AA$13="Moderado"),CONCATENATE("R1C",'Mapa de Riesgos'!$O$13),"")</f>
        <v/>
      </c>
      <c r="X46" s="65" t="str">
        <f>IF(AND('Mapa de Riesgos'!$Y$14="Muy Baja",'Mapa de Riesgos'!$AA$14="Moderado"),CONCATENATE("R1C",'Mapa de Riesgos'!$O$14),"")</f>
        <v/>
      </c>
      <c r="Y46" s="65" t="str">
        <f>IF(AND('Mapa de Riesgos'!$Y$15="Muy Baja",'Mapa de Riesgos'!$AA$15="Moderado"),CONCATENATE("R1C",'Mapa de Riesgos'!$O$15),"")</f>
        <v/>
      </c>
      <c r="Z46" s="65" t="str">
        <f>IF(AND('Mapa de Riesgos'!$Y$16="Muy Baja",'Mapa de Riesgos'!$AA$16="Moderado"),CONCATENATE("R1C",'Mapa de Riesgos'!$O$16),"")</f>
        <v/>
      </c>
      <c r="AA46" s="66" t="str">
        <f>IF(AND('Mapa de Riesgos'!$Y$17="Muy Baja",'Mapa de Riesgos'!$AA$17="Moderado"),CONCATENATE("R1C",'Mapa de Riesgos'!$O$17),"")</f>
        <v/>
      </c>
      <c r="AB46" s="46" t="str">
        <f>IF(AND('Mapa de Riesgos'!$Y$12="Muy Baja",'Mapa de Riesgos'!$AA$12="Mayor"),CONCATENATE("R1C",'Mapa de Riesgos'!$O$12),"")</f>
        <v/>
      </c>
      <c r="AC46" s="47" t="str">
        <f>IF(AND('Mapa de Riesgos'!$Y$13="Muy Baja",'Mapa de Riesgos'!$AA$13="Mayor"),CONCATENATE("R1C",'Mapa de Riesgos'!$O$13),"")</f>
        <v/>
      </c>
      <c r="AD46" s="47" t="str">
        <f>IF(AND('Mapa de Riesgos'!$Y$14="Muy Baja",'Mapa de Riesgos'!$AA$14="Mayor"),CONCATENATE("R1C",'Mapa de Riesgos'!$O$14),"")</f>
        <v/>
      </c>
      <c r="AE46" s="47" t="str">
        <f>IF(AND('Mapa de Riesgos'!$Y$15="Muy Baja",'Mapa de Riesgos'!$AA$15="Mayor"),CONCATENATE("R1C",'Mapa de Riesgos'!$O$15),"")</f>
        <v/>
      </c>
      <c r="AF46" s="47" t="str">
        <f>IF(AND('Mapa de Riesgos'!$Y$16="Muy Baja",'Mapa de Riesgos'!$AA$16="Mayor"),CONCATENATE("R1C",'Mapa de Riesgos'!$O$16),"")</f>
        <v/>
      </c>
      <c r="AG46" s="48" t="str">
        <f>IF(AND('Mapa de Riesgos'!$Y$17="Muy Baja",'Mapa de Riesgos'!$AA$17="Mayor"),CONCATENATE("R1C",'Mapa de Riesgos'!$O$17),"")</f>
        <v/>
      </c>
      <c r="AH46" s="49" t="str">
        <f>IF(AND('Mapa de Riesgos'!$Y$12="Muy Baja",'Mapa de Riesgos'!$AA$12="Catastrófico"),CONCATENATE("R1C",'Mapa de Riesgos'!$O$12),"")</f>
        <v/>
      </c>
      <c r="AI46" s="50" t="str">
        <f>IF(AND('Mapa de Riesgos'!$Y$13="Muy Baja",'Mapa de Riesgos'!$AA$13="Catastrófico"),CONCATENATE("R1C",'Mapa de Riesgos'!$O$13),"")</f>
        <v/>
      </c>
      <c r="AJ46" s="50" t="str">
        <f>IF(AND('Mapa de Riesgos'!$Y$14="Muy Baja",'Mapa de Riesgos'!$AA$14="Catastrófico"),CONCATENATE("R1C",'Mapa de Riesgos'!$O$14),"")</f>
        <v/>
      </c>
      <c r="AK46" s="50" t="str">
        <f>IF(AND('Mapa de Riesgos'!$Y$15="Muy Baja",'Mapa de Riesgos'!$AA$15="Catastrófico"),CONCATENATE("R1C",'Mapa de Riesgos'!$O$15),"")</f>
        <v/>
      </c>
      <c r="AL46" s="50" t="str">
        <f>IF(AND('Mapa de Riesgos'!$Y$16="Muy Baja",'Mapa de Riesgos'!$AA$16="Catastrófico"),CONCATENATE("R1C",'Mapa de Riesgos'!$O$16),"")</f>
        <v/>
      </c>
      <c r="AM46" s="51" t="str">
        <f>IF(AND('Mapa de Riesgos'!$Y$17="Muy Baja",'Mapa de Riesgos'!$AA$17="Catastrófico"),CONCATENATE("R1C",'Mapa de Riesgos'!$O$17),"")</f>
        <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25">
      <c r="A47" s="83"/>
      <c r="B47" s="466"/>
      <c r="C47" s="466"/>
      <c r="D47" s="467"/>
      <c r="E47" s="563"/>
      <c r="F47" s="564"/>
      <c r="G47" s="564"/>
      <c r="H47" s="564"/>
      <c r="I47" s="580"/>
      <c r="J47" s="76" t="str">
        <f>IF(AND('Mapa de Riesgos'!$Y$18="Muy Baja",'Mapa de Riesgos'!$AA$18="Leve"),CONCATENATE("R2C",'Mapa de Riesgos'!$O$18),"")</f>
        <v/>
      </c>
      <c r="K47" s="77" t="str">
        <f>IF(AND('Mapa de Riesgos'!$Y$19="Muy Baja",'Mapa de Riesgos'!$AA$19="Leve"),CONCATENATE("R2C",'Mapa de Riesgos'!$O$19),"")</f>
        <v/>
      </c>
      <c r="L47" s="77" t="str">
        <f>IF(AND('Mapa de Riesgos'!$Y$20="Muy Baja",'Mapa de Riesgos'!$AA$20="Leve"),CONCATENATE("R2C",'Mapa de Riesgos'!$O$20),"")</f>
        <v/>
      </c>
      <c r="M47" s="77" t="str">
        <f>IF(AND('Mapa de Riesgos'!$Y$21="Muy Baja",'Mapa de Riesgos'!$AA$21="Leve"),CONCATENATE("R2C",'Mapa de Riesgos'!$O$21),"")</f>
        <v/>
      </c>
      <c r="N47" s="77" t="str">
        <f>IF(AND('Mapa de Riesgos'!$Y$22="Muy Baja",'Mapa de Riesgos'!$AA$22="Leve"),CONCATENATE("R2C",'Mapa de Riesgos'!$O$22),"")</f>
        <v/>
      </c>
      <c r="O47" s="78" t="str">
        <f>IF(AND('Mapa de Riesgos'!$Y$23="Muy Baja",'Mapa de Riesgos'!$AA$23="Leve"),CONCATENATE("R2C",'Mapa de Riesgos'!$O$23),"")</f>
        <v/>
      </c>
      <c r="P47" s="76" t="str">
        <f>IF(AND('Mapa de Riesgos'!$Y$18="Muy Baja",'Mapa de Riesgos'!$AA$18="Menor"),CONCATENATE("R2C",'Mapa de Riesgos'!$O$18),"")</f>
        <v/>
      </c>
      <c r="Q47" s="77" t="str">
        <f>IF(AND('Mapa de Riesgos'!$Y$19="Muy Baja",'Mapa de Riesgos'!$AA$19="Menor"),CONCATENATE("R2C",'Mapa de Riesgos'!$O$19),"")</f>
        <v/>
      </c>
      <c r="R47" s="77" t="str">
        <f>IF(AND('Mapa de Riesgos'!$Y$20="Muy Baja",'Mapa de Riesgos'!$AA$20="Menor"),CONCATENATE("R2C",'Mapa de Riesgos'!$O$20),"")</f>
        <v/>
      </c>
      <c r="S47" s="77" t="str">
        <f>IF(AND('Mapa de Riesgos'!$Y$21="Muy Baja",'Mapa de Riesgos'!$AA$21="Menor"),CONCATENATE("R2C",'Mapa de Riesgos'!$O$21),"")</f>
        <v/>
      </c>
      <c r="T47" s="77" t="str">
        <f>IF(AND('Mapa de Riesgos'!$Y$22="Muy Baja",'Mapa de Riesgos'!$AA$22="Menor"),CONCATENATE("R2C",'Mapa de Riesgos'!$O$22),"")</f>
        <v/>
      </c>
      <c r="U47" s="78" t="str">
        <f>IF(AND('Mapa de Riesgos'!$Y$23="Muy Baja",'Mapa de Riesgos'!$AA$23="Menor"),CONCATENATE("R2C",'Mapa de Riesgos'!$O$23),"")</f>
        <v/>
      </c>
      <c r="V47" s="67" t="str">
        <f>IF(AND('Mapa de Riesgos'!$Y$18="Muy Baja",'Mapa de Riesgos'!$AA$18="Moderado"),CONCATENATE("R2C",'Mapa de Riesgos'!$O$18),"")</f>
        <v/>
      </c>
      <c r="W47" s="68" t="str">
        <f>IF(AND('Mapa de Riesgos'!$Y$19="Muy Baja",'Mapa de Riesgos'!$AA$19="Moderado"),CONCATENATE("R2C",'Mapa de Riesgos'!$O$19),"")</f>
        <v/>
      </c>
      <c r="X47" s="68" t="str">
        <f>IF(AND('Mapa de Riesgos'!$Y$20="Muy Baja",'Mapa de Riesgos'!$AA$20="Moderado"),CONCATENATE("R2C",'Mapa de Riesgos'!$O$20),"")</f>
        <v/>
      </c>
      <c r="Y47" s="68" t="str">
        <f>IF(AND('Mapa de Riesgos'!$Y$21="Muy Baja",'Mapa de Riesgos'!$AA$21="Moderado"),CONCATENATE("R2C",'Mapa de Riesgos'!$O$21),"")</f>
        <v/>
      </c>
      <c r="Z47" s="68" t="str">
        <f>IF(AND('Mapa de Riesgos'!$Y$22="Muy Baja",'Mapa de Riesgos'!$AA$22="Moderado"),CONCATENATE("R2C",'Mapa de Riesgos'!$O$22),"")</f>
        <v/>
      </c>
      <c r="AA47" s="69" t="str">
        <f>IF(AND('Mapa de Riesgos'!$Y$23="Muy Baja",'Mapa de Riesgos'!$AA$23="Moderado"),CONCATENATE("R2C",'Mapa de Riesgos'!$O$23),"")</f>
        <v/>
      </c>
      <c r="AB47" s="52" t="str">
        <f>IF(AND('Mapa de Riesgos'!$Y$18="Muy Baja",'Mapa de Riesgos'!$AA$18="Mayor"),CONCATENATE("R2C",'Mapa de Riesgos'!$O$18),"")</f>
        <v/>
      </c>
      <c r="AC47" s="53" t="str">
        <f>IF(AND('Mapa de Riesgos'!$Y$19="Muy Baja",'Mapa de Riesgos'!$AA$19="Mayor"),CONCATENATE("R2C",'Mapa de Riesgos'!$O$19),"")</f>
        <v/>
      </c>
      <c r="AD47" s="53" t="str">
        <f>IF(AND('Mapa de Riesgos'!$Y$20="Muy Baja",'Mapa de Riesgos'!$AA$20="Mayor"),CONCATENATE("R2C",'Mapa de Riesgos'!$O$20),"")</f>
        <v/>
      </c>
      <c r="AE47" s="53" t="str">
        <f>IF(AND('Mapa de Riesgos'!$Y$21="Muy Baja",'Mapa de Riesgos'!$AA$21="Mayor"),CONCATENATE("R2C",'Mapa de Riesgos'!$O$21),"")</f>
        <v/>
      </c>
      <c r="AF47" s="53" t="str">
        <f>IF(AND('Mapa de Riesgos'!$Y$22="Muy Baja",'Mapa de Riesgos'!$AA$22="Mayor"),CONCATENATE("R2C",'Mapa de Riesgos'!$O$22),"")</f>
        <v/>
      </c>
      <c r="AG47" s="54" t="str">
        <f>IF(AND('Mapa de Riesgos'!$Y$23="Muy Baja",'Mapa de Riesgos'!$AA$23="Mayor"),CONCATENATE("R2C",'Mapa de Riesgos'!$O$23),"")</f>
        <v/>
      </c>
      <c r="AH47" s="55" t="str">
        <f>IF(AND('Mapa de Riesgos'!$Y$18="Muy Baja",'Mapa de Riesgos'!$AA$18="Catastrófico"),CONCATENATE("R2C",'Mapa de Riesgos'!$O$18),"")</f>
        <v/>
      </c>
      <c r="AI47" s="56" t="str">
        <f>IF(AND('Mapa de Riesgos'!$Y$19="Muy Baja",'Mapa de Riesgos'!$AA$19="Catastrófico"),CONCATENATE("R2C",'Mapa de Riesgos'!$O$19),"")</f>
        <v/>
      </c>
      <c r="AJ47" s="56" t="str">
        <f>IF(AND('Mapa de Riesgos'!$Y$20="Muy Baja",'Mapa de Riesgos'!$AA$20="Catastrófico"),CONCATENATE("R2C",'Mapa de Riesgos'!$O$20),"")</f>
        <v/>
      </c>
      <c r="AK47" s="56" t="str">
        <f>IF(AND('Mapa de Riesgos'!$Y$21="Muy Baja",'Mapa de Riesgos'!$AA$21="Catastrófico"),CONCATENATE("R2C",'Mapa de Riesgos'!$O$21),"")</f>
        <v/>
      </c>
      <c r="AL47" s="56" t="str">
        <f>IF(AND('Mapa de Riesgos'!$Y$22="Muy Baja",'Mapa de Riesgos'!$AA$22="Catastrófico"),CONCATENATE("R2C",'Mapa de Riesgos'!$O$22),"")</f>
        <v/>
      </c>
      <c r="AM47" s="57" t="str">
        <f>IF(AND('Mapa de Riesgos'!$Y$23="Muy Baja",'Mapa de Riesgos'!$AA$23="Catastrófico"),CONCATENATE("R2C",'Mapa de Riesgos'!$O$23),"")</f>
        <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25">
      <c r="A48" s="83"/>
      <c r="B48" s="466"/>
      <c r="C48" s="466"/>
      <c r="D48" s="467"/>
      <c r="E48" s="563"/>
      <c r="F48" s="564"/>
      <c r="G48" s="564"/>
      <c r="H48" s="564"/>
      <c r="I48" s="580"/>
      <c r="J48" s="76" t="str">
        <f>IF(AND('Mapa de Riesgos'!$Y$24="Muy Baja",'Mapa de Riesgos'!$AA$24="Leve"),CONCATENATE("R3C",'Mapa de Riesgos'!$O$24),"")</f>
        <v/>
      </c>
      <c r="K48" s="77" t="str">
        <f>IF(AND('Mapa de Riesgos'!$Y$25="Muy Baja",'Mapa de Riesgos'!$AA$25="Leve"),CONCATENATE("R3C",'Mapa de Riesgos'!$O$25),"")</f>
        <v/>
      </c>
      <c r="L48" s="77" t="str">
        <f>IF(AND('Mapa de Riesgos'!$Y$26="Muy Baja",'Mapa de Riesgos'!$AA$26="Leve"),CONCATENATE("R3C",'Mapa de Riesgos'!$O$26),"")</f>
        <v/>
      </c>
      <c r="M48" s="77" t="str">
        <f>IF(AND('Mapa de Riesgos'!$Y$27="Muy Baja",'Mapa de Riesgos'!$AA$27="Leve"),CONCATENATE("R3C",'Mapa de Riesgos'!$O$27),"")</f>
        <v/>
      </c>
      <c r="N48" s="77" t="str">
        <f>IF(AND('Mapa de Riesgos'!$Y$28="Muy Baja",'Mapa de Riesgos'!$AA$28="Leve"),CONCATENATE("R3C",'Mapa de Riesgos'!$O$28),"")</f>
        <v/>
      </c>
      <c r="O48" s="78" t="str">
        <f>IF(AND('Mapa de Riesgos'!$Y$29="Muy Baja",'Mapa de Riesgos'!$AA$29="Leve"),CONCATENATE("R3C",'Mapa de Riesgos'!$O$29),"")</f>
        <v/>
      </c>
      <c r="P48" s="76" t="str">
        <f>IF(AND('Mapa de Riesgos'!$Y$24="Muy Baja",'Mapa de Riesgos'!$AA$24="Menor"),CONCATENATE("R3C",'Mapa de Riesgos'!$O$24),"")</f>
        <v/>
      </c>
      <c r="Q48" s="77" t="str">
        <f>IF(AND('Mapa de Riesgos'!$Y$25="Muy Baja",'Mapa de Riesgos'!$AA$25="Menor"),CONCATENATE("R3C",'Mapa de Riesgos'!$O$25),"")</f>
        <v/>
      </c>
      <c r="R48" s="77" t="str">
        <f>IF(AND('Mapa de Riesgos'!$Y$26="Muy Baja",'Mapa de Riesgos'!$AA$26="Menor"),CONCATENATE("R3C",'Mapa de Riesgos'!$O$26),"")</f>
        <v/>
      </c>
      <c r="S48" s="77" t="str">
        <f>IF(AND('Mapa de Riesgos'!$Y$27="Muy Baja",'Mapa de Riesgos'!$AA$27="Menor"),CONCATENATE("R3C",'Mapa de Riesgos'!$O$27),"")</f>
        <v/>
      </c>
      <c r="T48" s="77" t="str">
        <f>IF(AND('Mapa de Riesgos'!$Y$28="Muy Baja",'Mapa de Riesgos'!$AA$28="Menor"),CONCATENATE("R3C",'Mapa de Riesgos'!$O$28),"")</f>
        <v/>
      </c>
      <c r="U48" s="78" t="str">
        <f>IF(AND('Mapa de Riesgos'!$Y$29="Muy Baja",'Mapa de Riesgos'!$AA$29="Menor"),CONCATENATE("R3C",'Mapa de Riesgos'!$O$29),"")</f>
        <v/>
      </c>
      <c r="V48" s="67" t="str">
        <f>IF(AND('Mapa de Riesgos'!$Y$24="Muy Baja",'Mapa de Riesgos'!$AA$24="Moderado"),CONCATENATE("R3C",'Mapa de Riesgos'!$O$24),"")</f>
        <v/>
      </c>
      <c r="W48" s="68" t="str">
        <f>IF(AND('Mapa de Riesgos'!$Y$25="Muy Baja",'Mapa de Riesgos'!$AA$25="Moderado"),CONCATENATE("R3C",'Mapa de Riesgos'!$O$25),"")</f>
        <v/>
      </c>
      <c r="X48" s="68" t="str">
        <f>IF(AND('Mapa de Riesgos'!$Y$26="Muy Baja",'Mapa de Riesgos'!$AA$26="Moderado"),CONCATENATE("R3C",'Mapa de Riesgos'!$O$26),"")</f>
        <v/>
      </c>
      <c r="Y48" s="68" t="str">
        <f>IF(AND('Mapa de Riesgos'!$Y$27="Muy Baja",'Mapa de Riesgos'!$AA$27="Moderado"),CONCATENATE("R3C",'Mapa de Riesgos'!$O$27),"")</f>
        <v/>
      </c>
      <c r="Z48" s="68" t="str">
        <f>IF(AND('Mapa de Riesgos'!$Y$28="Muy Baja",'Mapa de Riesgos'!$AA$28="Moderado"),CONCATENATE("R3C",'Mapa de Riesgos'!$O$28),"")</f>
        <v/>
      </c>
      <c r="AA48" s="69" t="str">
        <f>IF(AND('Mapa de Riesgos'!$Y$29="Muy Baja",'Mapa de Riesgos'!$AA$29="Moderado"),CONCATENATE("R3C",'Mapa de Riesgos'!$O$29),"")</f>
        <v/>
      </c>
      <c r="AB48" s="52" t="str">
        <f>IF(AND('Mapa de Riesgos'!$Y$24="Muy Baja",'Mapa de Riesgos'!$AA$24="Mayor"),CONCATENATE("R3C",'Mapa de Riesgos'!$O$24),"")</f>
        <v/>
      </c>
      <c r="AC48" s="53" t="str">
        <f>IF(AND('Mapa de Riesgos'!$Y$25="Muy Baja",'Mapa de Riesgos'!$AA$25="Mayor"),CONCATENATE("R3C",'Mapa de Riesgos'!$O$25),"")</f>
        <v/>
      </c>
      <c r="AD48" s="53" t="str">
        <f>IF(AND('Mapa de Riesgos'!$Y$26="Muy Baja",'Mapa de Riesgos'!$AA$26="Mayor"),CONCATENATE("R3C",'Mapa de Riesgos'!$O$26),"")</f>
        <v/>
      </c>
      <c r="AE48" s="53" t="str">
        <f>IF(AND('Mapa de Riesgos'!$Y$27="Muy Baja",'Mapa de Riesgos'!$AA$27="Mayor"),CONCATENATE("R3C",'Mapa de Riesgos'!$O$27),"")</f>
        <v/>
      </c>
      <c r="AF48" s="53" t="str">
        <f>IF(AND('Mapa de Riesgos'!$Y$28="Muy Baja",'Mapa de Riesgos'!$AA$28="Mayor"),CONCATENATE("R3C",'Mapa de Riesgos'!$O$28),"")</f>
        <v/>
      </c>
      <c r="AG48" s="54" t="str">
        <f>IF(AND('Mapa de Riesgos'!$Y$29="Muy Baja",'Mapa de Riesgos'!$AA$29="Mayor"),CONCATENATE("R3C",'Mapa de Riesgos'!$O$29),"")</f>
        <v/>
      </c>
      <c r="AH48" s="55" t="str">
        <f>IF(AND('Mapa de Riesgos'!$Y$24="Muy Baja",'Mapa de Riesgos'!$AA$24="Catastrófico"),CONCATENATE("R3C",'Mapa de Riesgos'!$O$24),"")</f>
        <v/>
      </c>
      <c r="AI48" s="56" t="str">
        <f>IF(AND('Mapa de Riesgos'!$Y$25="Muy Baja",'Mapa de Riesgos'!$AA$25="Catastrófico"),CONCATENATE("R3C",'Mapa de Riesgos'!$O$25),"")</f>
        <v/>
      </c>
      <c r="AJ48" s="56" t="str">
        <f>IF(AND('Mapa de Riesgos'!$Y$26="Muy Baja",'Mapa de Riesgos'!$AA$26="Catastrófico"),CONCATENATE("R3C",'Mapa de Riesgos'!$O$26),"")</f>
        <v/>
      </c>
      <c r="AK48" s="56" t="str">
        <f>IF(AND('Mapa de Riesgos'!$Y$27="Muy Baja",'Mapa de Riesgos'!$AA$27="Catastrófico"),CONCATENATE("R3C",'Mapa de Riesgos'!$O$27),"")</f>
        <v/>
      </c>
      <c r="AL48" s="56" t="str">
        <f>IF(AND('Mapa de Riesgos'!$Y$28="Muy Baja",'Mapa de Riesgos'!$AA$28="Catastrófico"),CONCATENATE("R3C",'Mapa de Riesgos'!$O$28),"")</f>
        <v/>
      </c>
      <c r="AM48" s="57" t="str">
        <f>IF(AND('Mapa de Riesgos'!$Y$29="Muy Baja",'Mapa de Riesgos'!$AA$29="Catastrófico"),CONCATENATE("R3C",'Mapa de Riesgos'!$O$29),"")</f>
        <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25">
      <c r="A49" s="83"/>
      <c r="B49" s="466"/>
      <c r="C49" s="466"/>
      <c r="D49" s="467"/>
      <c r="E49" s="565"/>
      <c r="F49" s="564"/>
      <c r="G49" s="564"/>
      <c r="H49" s="564"/>
      <c r="I49" s="580"/>
      <c r="J49" s="76" t="str">
        <f>IF(AND('Mapa de Riesgos'!$Y$30="Muy Baja",'Mapa de Riesgos'!$AA$30="Leve"),CONCATENATE("R4C",'Mapa de Riesgos'!$O$30),"")</f>
        <v/>
      </c>
      <c r="K49" s="77" t="str">
        <f>IF(AND('Mapa de Riesgos'!$Y$31="Muy Baja",'Mapa de Riesgos'!$AA$31="Leve"),CONCATENATE("R4C",'Mapa de Riesgos'!$O$31),"")</f>
        <v/>
      </c>
      <c r="L49" s="77" t="str">
        <f>IF(AND('Mapa de Riesgos'!$Y$32="Muy Baja",'Mapa de Riesgos'!$AA$32="Leve"),CONCATENATE("R4C",'Mapa de Riesgos'!$O$32),"")</f>
        <v/>
      </c>
      <c r="M49" s="77" t="str">
        <f>IF(AND('Mapa de Riesgos'!$Y$33="Muy Baja",'Mapa de Riesgos'!$AA$33="Leve"),CONCATENATE("R4C",'Mapa de Riesgos'!$O$33),"")</f>
        <v/>
      </c>
      <c r="N49" s="77" t="str">
        <f>IF(AND('Mapa de Riesgos'!$Y$34="Muy Baja",'Mapa de Riesgos'!$AA$34="Leve"),CONCATENATE("R4C",'Mapa de Riesgos'!$O$34),"")</f>
        <v/>
      </c>
      <c r="O49" s="78" t="str">
        <f>IF(AND('Mapa de Riesgos'!$Y$35="Muy Baja",'Mapa de Riesgos'!$AA$35="Leve"),CONCATENATE("R4C",'Mapa de Riesgos'!$O$35),"")</f>
        <v/>
      </c>
      <c r="P49" s="76" t="str">
        <f>IF(AND('Mapa de Riesgos'!$Y$30="Muy Baja",'Mapa de Riesgos'!$AA$30="Menor"),CONCATENATE("R4C",'Mapa de Riesgos'!$O$30),"")</f>
        <v/>
      </c>
      <c r="Q49" s="77" t="str">
        <f>IF(AND('Mapa de Riesgos'!$Y$31="Muy Baja",'Mapa de Riesgos'!$AA$31="Menor"),CONCATENATE("R4C",'Mapa de Riesgos'!$O$31),"")</f>
        <v/>
      </c>
      <c r="R49" s="77" t="str">
        <f>IF(AND('Mapa de Riesgos'!$Y$32="Muy Baja",'Mapa de Riesgos'!$AA$32="Menor"),CONCATENATE("R4C",'Mapa de Riesgos'!$O$32),"")</f>
        <v/>
      </c>
      <c r="S49" s="77" t="str">
        <f>IF(AND('Mapa de Riesgos'!$Y$33="Muy Baja",'Mapa de Riesgos'!$AA$33="Menor"),CONCATENATE("R4C",'Mapa de Riesgos'!$O$33),"")</f>
        <v/>
      </c>
      <c r="T49" s="77" t="str">
        <f>IF(AND('Mapa de Riesgos'!$Y$34="Muy Baja",'Mapa de Riesgos'!$AA$34="Menor"),CONCATENATE("R4C",'Mapa de Riesgos'!$O$34),"")</f>
        <v/>
      </c>
      <c r="U49" s="78" t="str">
        <f>IF(AND('Mapa de Riesgos'!$Y$35="Muy Baja",'Mapa de Riesgos'!$AA$35="Menor"),CONCATENATE("R4C",'Mapa de Riesgos'!$O$35),"")</f>
        <v/>
      </c>
      <c r="V49" s="67" t="str">
        <f>IF(AND('Mapa de Riesgos'!$Y$30="Muy Baja",'Mapa de Riesgos'!$AA$30="Moderado"),CONCATENATE("R4C",'Mapa de Riesgos'!$O$30),"")</f>
        <v/>
      </c>
      <c r="W49" s="68" t="str">
        <f>IF(AND('Mapa de Riesgos'!$Y$31="Muy Baja",'Mapa de Riesgos'!$AA$31="Moderado"),CONCATENATE("R4C",'Mapa de Riesgos'!$O$31),"")</f>
        <v/>
      </c>
      <c r="X49" s="68" t="str">
        <f>IF(AND('Mapa de Riesgos'!$Y$32="Muy Baja",'Mapa de Riesgos'!$AA$32="Moderado"),CONCATENATE("R4C",'Mapa de Riesgos'!$O$32),"")</f>
        <v/>
      </c>
      <c r="Y49" s="68" t="str">
        <f>IF(AND('Mapa de Riesgos'!$Y$33="Muy Baja",'Mapa de Riesgos'!$AA$33="Moderado"),CONCATENATE("R4C",'Mapa de Riesgos'!$O$33),"")</f>
        <v/>
      </c>
      <c r="Z49" s="68" t="str">
        <f>IF(AND('Mapa de Riesgos'!$Y$34="Muy Baja",'Mapa de Riesgos'!$AA$34="Moderado"),CONCATENATE("R4C",'Mapa de Riesgos'!$O$34),"")</f>
        <v/>
      </c>
      <c r="AA49" s="69" t="str">
        <f>IF(AND('Mapa de Riesgos'!$Y$35="Muy Baja",'Mapa de Riesgos'!$AA$35="Moderado"),CONCATENATE("R4C",'Mapa de Riesgos'!$O$35),"")</f>
        <v/>
      </c>
      <c r="AB49" s="52" t="str">
        <f>IF(AND('Mapa de Riesgos'!$Y$30="Muy Baja",'Mapa de Riesgos'!$AA$30="Mayor"),CONCATENATE("R4C",'Mapa de Riesgos'!$O$30),"")</f>
        <v/>
      </c>
      <c r="AC49" s="53" t="str">
        <f>IF(AND('Mapa de Riesgos'!$Y$31="Muy Baja",'Mapa de Riesgos'!$AA$31="Mayor"),CONCATENATE("R4C",'Mapa de Riesgos'!$O$31),"")</f>
        <v/>
      </c>
      <c r="AD49" s="53" t="str">
        <f>IF(AND('Mapa de Riesgos'!$Y$32="Muy Baja",'Mapa de Riesgos'!$AA$32="Mayor"),CONCATENATE("R4C",'Mapa de Riesgos'!$O$32),"")</f>
        <v/>
      </c>
      <c r="AE49" s="53" t="str">
        <f>IF(AND('Mapa de Riesgos'!$Y$33="Muy Baja",'Mapa de Riesgos'!$AA$33="Mayor"),CONCATENATE("R4C",'Mapa de Riesgos'!$O$33),"")</f>
        <v/>
      </c>
      <c r="AF49" s="53" t="str">
        <f>IF(AND('Mapa de Riesgos'!$Y$34="Muy Baja",'Mapa de Riesgos'!$AA$34="Mayor"),CONCATENATE("R4C",'Mapa de Riesgos'!$O$34),"")</f>
        <v/>
      </c>
      <c r="AG49" s="54" t="str">
        <f>IF(AND('Mapa de Riesgos'!$Y$35="Muy Baja",'Mapa de Riesgos'!$AA$35="Mayor"),CONCATENATE("R4C",'Mapa de Riesgos'!$O$35),"")</f>
        <v/>
      </c>
      <c r="AH49" s="55" t="str">
        <f>IF(AND('Mapa de Riesgos'!$Y$30="Muy Baja",'Mapa de Riesgos'!$AA$30="Catastrófico"),CONCATENATE("R4C",'Mapa de Riesgos'!$O$30),"")</f>
        <v/>
      </c>
      <c r="AI49" s="56" t="str">
        <f>IF(AND('Mapa de Riesgos'!$Y$31="Muy Baja",'Mapa de Riesgos'!$AA$31="Catastrófico"),CONCATENATE("R4C",'Mapa de Riesgos'!$O$31),"")</f>
        <v/>
      </c>
      <c r="AJ49" s="56" t="str">
        <f>IF(AND('Mapa de Riesgos'!$Y$32="Muy Baja",'Mapa de Riesgos'!$AA$32="Catastrófico"),CONCATENATE("R4C",'Mapa de Riesgos'!$O$32),"")</f>
        <v/>
      </c>
      <c r="AK49" s="56" t="str">
        <f>IF(AND('Mapa de Riesgos'!$Y$33="Muy Baja",'Mapa de Riesgos'!$AA$33="Catastrófico"),CONCATENATE("R4C",'Mapa de Riesgos'!$O$33),"")</f>
        <v/>
      </c>
      <c r="AL49" s="56" t="str">
        <f>IF(AND('Mapa de Riesgos'!$Y$34="Muy Baja",'Mapa de Riesgos'!$AA$34="Catastrófico"),CONCATENATE("R4C",'Mapa de Riesgos'!$O$34),"")</f>
        <v/>
      </c>
      <c r="AM49" s="57" t="str">
        <f>IF(AND('Mapa de Riesgos'!$Y$35="Muy Baja",'Mapa de Riesgos'!$AA$35="Catastrófico"),CONCATENATE("R4C",'Mapa de Riesgos'!$O$35),"")</f>
        <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25">
      <c r="A50" s="83"/>
      <c r="B50" s="466"/>
      <c r="C50" s="466"/>
      <c r="D50" s="467"/>
      <c r="E50" s="565"/>
      <c r="F50" s="564"/>
      <c r="G50" s="564"/>
      <c r="H50" s="564"/>
      <c r="I50" s="580"/>
      <c r="J50" s="76" t="str">
        <f>IF(AND('Mapa de Riesgos'!$Y$36="Muy Baja",'Mapa de Riesgos'!$AA$36="Leve"),CONCATENATE("R5C",'Mapa de Riesgos'!$O$36),"")</f>
        <v/>
      </c>
      <c r="K50" s="77" t="str">
        <f>IF(AND('Mapa de Riesgos'!$Y$37="Muy Baja",'Mapa de Riesgos'!$AA$37="Leve"),CONCATENATE("R5C",'Mapa de Riesgos'!$O$37),"")</f>
        <v/>
      </c>
      <c r="L50" s="77" t="str">
        <f>IF(AND('Mapa de Riesgos'!$Y$38="Muy Baja",'Mapa de Riesgos'!$AA$38="Leve"),CONCATENATE("R5C",'Mapa de Riesgos'!$O$38),"")</f>
        <v/>
      </c>
      <c r="M50" s="77" t="str">
        <f>IF(AND('Mapa de Riesgos'!$Y$39="Muy Baja",'Mapa de Riesgos'!$AA$39="Leve"),CONCATENATE("R5C",'Mapa de Riesgos'!$O$39),"")</f>
        <v/>
      </c>
      <c r="N50" s="77" t="str">
        <f>IF(AND('Mapa de Riesgos'!$Y$40="Muy Baja",'Mapa de Riesgos'!$AA$40="Leve"),CONCATENATE("R5C",'Mapa de Riesgos'!$O$40),"")</f>
        <v/>
      </c>
      <c r="O50" s="78" t="str">
        <f>IF(AND('Mapa de Riesgos'!$Y$41="Muy Baja",'Mapa de Riesgos'!$AA$41="Leve"),CONCATENATE("R5C",'Mapa de Riesgos'!$O$41),"")</f>
        <v/>
      </c>
      <c r="P50" s="76" t="str">
        <f>IF(AND('Mapa de Riesgos'!$Y$36="Muy Baja",'Mapa de Riesgos'!$AA$36="Menor"),CONCATENATE("R5C",'Mapa de Riesgos'!$O$36),"")</f>
        <v/>
      </c>
      <c r="Q50" s="77" t="str">
        <f>IF(AND('Mapa de Riesgos'!$Y$37="Muy Baja",'Mapa de Riesgos'!$AA$37="Menor"),CONCATENATE("R5C",'Mapa de Riesgos'!$O$37),"")</f>
        <v/>
      </c>
      <c r="R50" s="77" t="str">
        <f>IF(AND('Mapa de Riesgos'!$Y$38="Muy Baja",'Mapa de Riesgos'!$AA$38="Menor"),CONCATENATE("R5C",'Mapa de Riesgos'!$O$38),"")</f>
        <v/>
      </c>
      <c r="S50" s="77" t="str">
        <f>IF(AND('Mapa de Riesgos'!$Y$39="Muy Baja",'Mapa de Riesgos'!$AA$39="Menor"),CONCATENATE("R5C",'Mapa de Riesgos'!$O$39),"")</f>
        <v/>
      </c>
      <c r="T50" s="77" t="str">
        <f>IF(AND('Mapa de Riesgos'!$Y$40="Muy Baja",'Mapa de Riesgos'!$AA$40="Menor"),CONCATENATE("R5C",'Mapa de Riesgos'!$O$40),"")</f>
        <v/>
      </c>
      <c r="U50" s="78" t="str">
        <f>IF(AND('Mapa de Riesgos'!$Y$41="Muy Baja",'Mapa de Riesgos'!$AA$41="Menor"),CONCATENATE("R5C",'Mapa de Riesgos'!$O$41),"")</f>
        <v/>
      </c>
      <c r="V50" s="67" t="str">
        <f>IF(AND('Mapa de Riesgos'!$Y$36="Muy Baja",'Mapa de Riesgos'!$AA$36="Moderado"),CONCATENATE("R5C",'Mapa de Riesgos'!$O$36),"")</f>
        <v/>
      </c>
      <c r="W50" s="68" t="str">
        <f>IF(AND('Mapa de Riesgos'!$Y$37="Muy Baja",'Mapa de Riesgos'!$AA$37="Moderado"),CONCATENATE("R5C",'Mapa de Riesgos'!$O$37),"")</f>
        <v/>
      </c>
      <c r="X50" s="68" t="str">
        <f>IF(AND('Mapa de Riesgos'!$Y$38="Muy Baja",'Mapa de Riesgos'!$AA$38="Moderado"),CONCATENATE("R5C",'Mapa de Riesgos'!$O$38),"")</f>
        <v/>
      </c>
      <c r="Y50" s="68" t="str">
        <f>IF(AND('Mapa de Riesgos'!$Y$39="Muy Baja",'Mapa de Riesgos'!$AA$39="Moderado"),CONCATENATE("R5C",'Mapa de Riesgos'!$O$39),"")</f>
        <v/>
      </c>
      <c r="Z50" s="68" t="str">
        <f>IF(AND('Mapa de Riesgos'!$Y$40="Muy Baja",'Mapa de Riesgos'!$AA$40="Moderado"),CONCATENATE("R5C",'Mapa de Riesgos'!$O$40),"")</f>
        <v/>
      </c>
      <c r="AA50" s="69" t="str">
        <f>IF(AND('Mapa de Riesgos'!$Y$41="Muy Baja",'Mapa de Riesgos'!$AA$41="Moderado"),CONCATENATE("R5C",'Mapa de Riesgos'!$O$41),"")</f>
        <v/>
      </c>
      <c r="AB50" s="52" t="str">
        <f>IF(AND('Mapa de Riesgos'!$Y$36="Muy Baja",'Mapa de Riesgos'!$AA$36="Mayor"),CONCATENATE("R5C",'Mapa de Riesgos'!$O$36),"")</f>
        <v/>
      </c>
      <c r="AC50" s="53" t="str">
        <f>IF(AND('Mapa de Riesgos'!$Y$37="Muy Baja",'Mapa de Riesgos'!$AA$37="Mayor"),CONCATENATE("R5C",'Mapa de Riesgos'!$O$37),"")</f>
        <v/>
      </c>
      <c r="AD50" s="53" t="str">
        <f>IF(AND('Mapa de Riesgos'!$Y$38="Muy Baja",'Mapa de Riesgos'!$AA$38="Mayor"),CONCATENATE("R5C",'Mapa de Riesgos'!$O$38),"")</f>
        <v/>
      </c>
      <c r="AE50" s="53" t="str">
        <f>IF(AND('Mapa de Riesgos'!$Y$39="Muy Baja",'Mapa de Riesgos'!$AA$39="Mayor"),CONCATENATE("R5C",'Mapa de Riesgos'!$O$39),"")</f>
        <v/>
      </c>
      <c r="AF50" s="53" t="str">
        <f>IF(AND('Mapa de Riesgos'!$Y$40="Muy Baja",'Mapa de Riesgos'!$AA$40="Mayor"),CONCATENATE("R5C",'Mapa de Riesgos'!$O$40),"")</f>
        <v/>
      </c>
      <c r="AG50" s="54" t="str">
        <f>IF(AND('Mapa de Riesgos'!$Y$41="Muy Baja",'Mapa de Riesgos'!$AA$41="Mayor"),CONCATENATE("R5C",'Mapa de Riesgos'!$O$41),"")</f>
        <v/>
      </c>
      <c r="AH50" s="55" t="str">
        <f>IF(AND('Mapa de Riesgos'!$Y$36="Muy Baja",'Mapa de Riesgos'!$AA$36="Catastrófico"),CONCATENATE("R5C",'Mapa de Riesgos'!$O$36),"")</f>
        <v/>
      </c>
      <c r="AI50" s="56" t="str">
        <f>IF(AND('Mapa de Riesgos'!$Y$37="Muy Baja",'Mapa de Riesgos'!$AA$37="Catastrófico"),CONCATENATE("R5C",'Mapa de Riesgos'!$O$37),"")</f>
        <v/>
      </c>
      <c r="AJ50" s="56" t="str">
        <f>IF(AND('Mapa de Riesgos'!$Y$38="Muy Baja",'Mapa de Riesgos'!$AA$38="Catastrófico"),CONCATENATE("R5C",'Mapa de Riesgos'!$O$38),"")</f>
        <v/>
      </c>
      <c r="AK50" s="56" t="str">
        <f>IF(AND('Mapa de Riesgos'!$Y$39="Muy Baja",'Mapa de Riesgos'!$AA$39="Catastrófico"),CONCATENATE("R5C",'Mapa de Riesgos'!$O$39),"")</f>
        <v/>
      </c>
      <c r="AL50" s="56" t="str">
        <f>IF(AND('Mapa de Riesgos'!$Y$40="Muy Baja",'Mapa de Riesgos'!$AA$40="Catastrófico"),CONCATENATE("R5C",'Mapa de Riesgos'!$O$40),"")</f>
        <v/>
      </c>
      <c r="AM50" s="57" t="str">
        <f>IF(AND('Mapa de Riesgos'!$Y$41="Muy Baja",'Mapa de Riesgos'!$AA$41="Catastrófico"),CONCATENATE("R5C",'Mapa de Riesgos'!$O$41),"")</f>
        <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25">
      <c r="A51" s="83"/>
      <c r="B51" s="466"/>
      <c r="C51" s="466"/>
      <c r="D51" s="467"/>
      <c r="E51" s="565"/>
      <c r="F51" s="564"/>
      <c r="G51" s="564"/>
      <c r="H51" s="564"/>
      <c r="I51" s="580"/>
      <c r="J51" s="76" t="str">
        <f>IF(AND('Mapa de Riesgos'!$Y$42="Muy Baja",'Mapa de Riesgos'!$AA$42="Leve"),CONCATENATE("R6C",'Mapa de Riesgos'!$O$42),"")</f>
        <v/>
      </c>
      <c r="K51" s="77" t="str">
        <f>IF(AND('Mapa de Riesgos'!$Y$43="Muy Baja",'Mapa de Riesgos'!$AA$43="Leve"),CONCATENATE("R6C",'Mapa de Riesgos'!$O$43),"")</f>
        <v/>
      </c>
      <c r="L51" s="77" t="str">
        <f>IF(AND('Mapa de Riesgos'!$Y$44="Muy Baja",'Mapa de Riesgos'!$AA$44="Leve"),CONCATENATE("R6C",'Mapa de Riesgos'!$O$44),"")</f>
        <v/>
      </c>
      <c r="M51" s="77" t="str">
        <f>IF(AND('Mapa de Riesgos'!$Y$45="Muy Baja",'Mapa de Riesgos'!$AA$45="Leve"),CONCATENATE("R6C",'Mapa de Riesgos'!$O$45),"")</f>
        <v/>
      </c>
      <c r="N51" s="77" t="str">
        <f>IF(AND('Mapa de Riesgos'!$Y$46="Muy Baja",'Mapa de Riesgos'!$AA$46="Leve"),CONCATENATE("R6C",'Mapa de Riesgos'!$O$46),"")</f>
        <v/>
      </c>
      <c r="O51" s="78" t="str">
        <f>IF(AND('Mapa de Riesgos'!$Y$47="Muy Baja",'Mapa de Riesgos'!$AA$47="Leve"),CONCATENATE("R6C",'Mapa de Riesgos'!$O$47),"")</f>
        <v/>
      </c>
      <c r="P51" s="76" t="str">
        <f>IF(AND('Mapa de Riesgos'!$Y$42="Muy Baja",'Mapa de Riesgos'!$AA$42="Menor"),CONCATENATE("R6C",'Mapa de Riesgos'!$O$42),"")</f>
        <v/>
      </c>
      <c r="Q51" s="77" t="str">
        <f>IF(AND('Mapa de Riesgos'!$Y$43="Muy Baja",'Mapa de Riesgos'!$AA$43="Menor"),CONCATENATE("R6C",'Mapa de Riesgos'!$O$43),"")</f>
        <v/>
      </c>
      <c r="R51" s="77" t="str">
        <f>IF(AND('Mapa de Riesgos'!$Y$44="Muy Baja",'Mapa de Riesgos'!$AA$44="Menor"),CONCATENATE("R6C",'Mapa de Riesgos'!$O$44),"")</f>
        <v/>
      </c>
      <c r="S51" s="77" t="str">
        <f>IF(AND('Mapa de Riesgos'!$Y$45="Muy Baja",'Mapa de Riesgos'!$AA$45="Menor"),CONCATENATE("R6C",'Mapa de Riesgos'!$O$45),"")</f>
        <v/>
      </c>
      <c r="T51" s="77" t="str">
        <f>IF(AND('Mapa de Riesgos'!$Y$46="Muy Baja",'Mapa de Riesgos'!$AA$46="Menor"),CONCATENATE("R6C",'Mapa de Riesgos'!$O$46),"")</f>
        <v/>
      </c>
      <c r="U51" s="78" t="str">
        <f>IF(AND('Mapa de Riesgos'!$Y$47="Muy Baja",'Mapa de Riesgos'!$AA$47="Menor"),CONCATENATE("R6C",'Mapa de Riesgos'!$O$47),"")</f>
        <v/>
      </c>
      <c r="V51" s="67" t="str">
        <f>IF(AND('Mapa de Riesgos'!$Y$42="Muy Baja",'Mapa de Riesgos'!$AA$42="Moderado"),CONCATENATE("R6C",'Mapa de Riesgos'!$O$42),"")</f>
        <v/>
      </c>
      <c r="W51" s="68" t="str">
        <f>IF(AND('Mapa de Riesgos'!$Y$43="Muy Baja",'Mapa de Riesgos'!$AA$43="Moderado"),CONCATENATE("R6C",'Mapa de Riesgos'!$O$43),"")</f>
        <v/>
      </c>
      <c r="X51" s="68" t="str">
        <f>IF(AND('Mapa de Riesgos'!$Y$44="Muy Baja",'Mapa de Riesgos'!$AA$44="Moderado"),CONCATENATE("R6C",'Mapa de Riesgos'!$O$44),"")</f>
        <v/>
      </c>
      <c r="Y51" s="68" t="str">
        <f>IF(AND('Mapa de Riesgos'!$Y$45="Muy Baja",'Mapa de Riesgos'!$AA$45="Moderado"),CONCATENATE("R6C",'Mapa de Riesgos'!$O$45),"")</f>
        <v/>
      </c>
      <c r="Z51" s="68" t="str">
        <f>IF(AND('Mapa de Riesgos'!$Y$46="Muy Baja",'Mapa de Riesgos'!$AA$46="Moderado"),CONCATENATE("R6C",'Mapa de Riesgos'!$O$46),"")</f>
        <v/>
      </c>
      <c r="AA51" s="69" t="str">
        <f>IF(AND('Mapa de Riesgos'!$Y$47="Muy Baja",'Mapa de Riesgos'!$AA$47="Moderado"),CONCATENATE("R6C",'Mapa de Riesgos'!$O$47),"")</f>
        <v/>
      </c>
      <c r="AB51" s="52" t="str">
        <f>IF(AND('Mapa de Riesgos'!$Y$42="Muy Baja",'Mapa de Riesgos'!$AA$42="Mayor"),CONCATENATE("R6C",'Mapa de Riesgos'!$O$42),"")</f>
        <v/>
      </c>
      <c r="AC51" s="53" t="str">
        <f>IF(AND('Mapa de Riesgos'!$Y$43="Muy Baja",'Mapa de Riesgos'!$AA$43="Mayor"),CONCATENATE("R6C",'Mapa de Riesgos'!$O$43),"")</f>
        <v/>
      </c>
      <c r="AD51" s="53" t="str">
        <f>IF(AND('Mapa de Riesgos'!$Y$44="Muy Baja",'Mapa de Riesgos'!$AA$44="Mayor"),CONCATENATE("R6C",'Mapa de Riesgos'!$O$44),"")</f>
        <v/>
      </c>
      <c r="AE51" s="53" t="str">
        <f>IF(AND('Mapa de Riesgos'!$Y$45="Muy Baja",'Mapa de Riesgos'!$AA$45="Mayor"),CONCATENATE("R6C",'Mapa de Riesgos'!$O$45),"")</f>
        <v/>
      </c>
      <c r="AF51" s="53" t="str">
        <f>IF(AND('Mapa de Riesgos'!$Y$46="Muy Baja",'Mapa de Riesgos'!$AA$46="Mayor"),CONCATENATE("R6C",'Mapa de Riesgos'!$O$46),"")</f>
        <v/>
      </c>
      <c r="AG51" s="54" t="str">
        <f>IF(AND('Mapa de Riesgos'!$Y$47="Muy Baja",'Mapa de Riesgos'!$AA$47="Mayor"),CONCATENATE("R6C",'Mapa de Riesgos'!$O$47),"")</f>
        <v/>
      </c>
      <c r="AH51" s="55" t="str">
        <f>IF(AND('Mapa de Riesgos'!$Y$42="Muy Baja",'Mapa de Riesgos'!$AA$42="Catastrófico"),CONCATENATE("R6C",'Mapa de Riesgos'!$O$42),"")</f>
        <v/>
      </c>
      <c r="AI51" s="56" t="str">
        <f>IF(AND('Mapa de Riesgos'!$Y$43="Muy Baja",'Mapa de Riesgos'!$AA$43="Catastrófico"),CONCATENATE("R6C",'Mapa de Riesgos'!$O$43),"")</f>
        <v/>
      </c>
      <c r="AJ51" s="56" t="str">
        <f>IF(AND('Mapa de Riesgos'!$Y$44="Muy Baja",'Mapa de Riesgos'!$AA$44="Catastrófico"),CONCATENATE("R6C",'Mapa de Riesgos'!$O$44),"")</f>
        <v/>
      </c>
      <c r="AK51" s="56" t="str">
        <f>IF(AND('Mapa de Riesgos'!$Y$45="Muy Baja",'Mapa de Riesgos'!$AA$45="Catastrófico"),CONCATENATE("R6C",'Mapa de Riesgos'!$O$45),"")</f>
        <v/>
      </c>
      <c r="AL51" s="56" t="str">
        <f>IF(AND('Mapa de Riesgos'!$Y$46="Muy Baja",'Mapa de Riesgos'!$AA$46="Catastrófico"),CONCATENATE("R6C",'Mapa de Riesgos'!$O$46),"")</f>
        <v/>
      </c>
      <c r="AM51" s="57" t="str">
        <f>IF(AND('Mapa de Riesgos'!$Y$47="Muy Baja",'Mapa de Riesgos'!$AA$47="Catastrófico"),CONCATENATE("R6C",'Mapa de Riesgos'!$O$47),"")</f>
        <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25">
      <c r="A52" s="83"/>
      <c r="B52" s="466"/>
      <c r="C52" s="466"/>
      <c r="D52" s="467"/>
      <c r="E52" s="565"/>
      <c r="F52" s="564"/>
      <c r="G52" s="564"/>
      <c r="H52" s="564"/>
      <c r="I52" s="580"/>
      <c r="J52" s="76" t="str">
        <f>IF(AND('Mapa de Riesgos'!$Y$48="Muy Baja",'Mapa de Riesgos'!$AA$48="Leve"),CONCATENATE("R7C",'Mapa de Riesgos'!$O$48),"")</f>
        <v/>
      </c>
      <c r="K52" s="77" t="str">
        <f>IF(AND('Mapa de Riesgos'!$Y$49="Muy Baja",'Mapa de Riesgos'!$AA$49="Leve"),CONCATENATE("R7C",'Mapa de Riesgos'!$O$49),"")</f>
        <v/>
      </c>
      <c r="L52" s="77" t="str">
        <f>IF(AND('Mapa de Riesgos'!$Y$50="Muy Baja",'Mapa de Riesgos'!$AA$50="Leve"),CONCATENATE("R7C",'Mapa de Riesgos'!$O$50),"")</f>
        <v/>
      </c>
      <c r="M52" s="77" t="str">
        <f>IF(AND('Mapa de Riesgos'!$Y$51="Muy Baja",'Mapa de Riesgos'!$AA$51="Leve"),CONCATENATE("R7C",'Mapa de Riesgos'!$O$51),"")</f>
        <v/>
      </c>
      <c r="N52" s="77" t="str">
        <f>IF(AND('Mapa de Riesgos'!$Y$52="Muy Baja",'Mapa de Riesgos'!$AA$52="Leve"),CONCATENATE("R7C",'Mapa de Riesgos'!$O$52),"")</f>
        <v/>
      </c>
      <c r="O52" s="78" t="str">
        <f>IF(AND('Mapa de Riesgos'!$Y$53="Muy Baja",'Mapa de Riesgos'!$AA$53="Leve"),CONCATENATE("R7C",'Mapa de Riesgos'!$O$53),"")</f>
        <v/>
      </c>
      <c r="P52" s="76" t="str">
        <f>IF(AND('Mapa de Riesgos'!$Y$48="Muy Baja",'Mapa de Riesgos'!$AA$48="Menor"),CONCATENATE("R7C",'Mapa de Riesgos'!$O$48),"")</f>
        <v/>
      </c>
      <c r="Q52" s="77" t="str">
        <f>IF(AND('Mapa de Riesgos'!$Y$49="Muy Baja",'Mapa de Riesgos'!$AA$49="Menor"),CONCATENATE("R7C",'Mapa de Riesgos'!$O$49),"")</f>
        <v/>
      </c>
      <c r="R52" s="77" t="str">
        <f>IF(AND('Mapa de Riesgos'!$Y$50="Muy Baja",'Mapa de Riesgos'!$AA$50="Menor"),CONCATENATE("R7C",'Mapa de Riesgos'!$O$50),"")</f>
        <v/>
      </c>
      <c r="S52" s="77" t="str">
        <f>IF(AND('Mapa de Riesgos'!$Y$51="Muy Baja",'Mapa de Riesgos'!$AA$51="Menor"),CONCATENATE("R7C",'Mapa de Riesgos'!$O$51),"")</f>
        <v/>
      </c>
      <c r="T52" s="77" t="str">
        <f>IF(AND('Mapa de Riesgos'!$Y$52="Muy Baja",'Mapa de Riesgos'!$AA$52="Menor"),CONCATENATE("R7C",'Mapa de Riesgos'!$O$52),"")</f>
        <v/>
      </c>
      <c r="U52" s="78" t="str">
        <f>IF(AND('Mapa de Riesgos'!$Y$53="Muy Baja",'Mapa de Riesgos'!$AA$53="Menor"),CONCATENATE("R7C",'Mapa de Riesgos'!$O$53),"")</f>
        <v/>
      </c>
      <c r="V52" s="67" t="str">
        <f>IF(AND('Mapa de Riesgos'!$Y$48="Muy Baja",'Mapa de Riesgos'!$AA$48="Moderado"),CONCATENATE("R7C",'Mapa de Riesgos'!$O$48),"")</f>
        <v/>
      </c>
      <c r="W52" s="68" t="str">
        <f>IF(AND('Mapa de Riesgos'!$Y$49="Muy Baja",'Mapa de Riesgos'!$AA$49="Moderado"),CONCATENATE("R7C",'Mapa de Riesgos'!$O$49),"")</f>
        <v/>
      </c>
      <c r="X52" s="68" t="str">
        <f>IF(AND('Mapa de Riesgos'!$Y$50="Muy Baja",'Mapa de Riesgos'!$AA$50="Moderado"),CONCATENATE("R7C",'Mapa de Riesgos'!$O$50),"")</f>
        <v/>
      </c>
      <c r="Y52" s="68" t="str">
        <f>IF(AND('Mapa de Riesgos'!$Y$51="Muy Baja",'Mapa de Riesgos'!$AA$51="Moderado"),CONCATENATE("R7C",'Mapa de Riesgos'!$O$51),"")</f>
        <v/>
      </c>
      <c r="Z52" s="68" t="str">
        <f>IF(AND('Mapa de Riesgos'!$Y$52="Muy Baja",'Mapa de Riesgos'!$AA$52="Moderado"),CONCATENATE("R7C",'Mapa de Riesgos'!$O$52),"")</f>
        <v/>
      </c>
      <c r="AA52" s="69" t="str">
        <f>IF(AND('Mapa de Riesgos'!$Y$53="Muy Baja",'Mapa de Riesgos'!$AA$53="Moderado"),CONCATENATE("R7C",'Mapa de Riesgos'!$O$53),"")</f>
        <v/>
      </c>
      <c r="AB52" s="52" t="str">
        <f>IF(AND('Mapa de Riesgos'!$Y$48="Muy Baja",'Mapa de Riesgos'!$AA$48="Mayor"),CONCATENATE("R7C",'Mapa de Riesgos'!$O$48),"")</f>
        <v/>
      </c>
      <c r="AC52" s="53" t="str">
        <f>IF(AND('Mapa de Riesgos'!$Y$49="Muy Baja",'Mapa de Riesgos'!$AA$49="Mayor"),CONCATENATE("R7C",'Mapa de Riesgos'!$O$49),"")</f>
        <v/>
      </c>
      <c r="AD52" s="53" t="str">
        <f>IF(AND('Mapa de Riesgos'!$Y$50="Muy Baja",'Mapa de Riesgos'!$AA$50="Mayor"),CONCATENATE("R7C",'Mapa de Riesgos'!$O$50),"")</f>
        <v/>
      </c>
      <c r="AE52" s="53" t="str">
        <f>IF(AND('Mapa de Riesgos'!$Y$51="Muy Baja",'Mapa de Riesgos'!$AA$51="Mayor"),CONCATENATE("R7C",'Mapa de Riesgos'!$O$51),"")</f>
        <v/>
      </c>
      <c r="AF52" s="53" t="str">
        <f>IF(AND('Mapa de Riesgos'!$Y$52="Muy Baja",'Mapa de Riesgos'!$AA$52="Mayor"),CONCATENATE("R7C",'Mapa de Riesgos'!$O$52),"")</f>
        <v/>
      </c>
      <c r="AG52" s="54" t="str">
        <f>IF(AND('Mapa de Riesgos'!$Y$53="Muy Baja",'Mapa de Riesgos'!$AA$53="Mayor"),CONCATENATE("R7C",'Mapa de Riesgos'!$O$53),"")</f>
        <v/>
      </c>
      <c r="AH52" s="55" t="str">
        <f>IF(AND('Mapa de Riesgos'!$Y$48="Muy Baja",'Mapa de Riesgos'!$AA$48="Catastrófico"),CONCATENATE("R7C",'Mapa de Riesgos'!$O$48),"")</f>
        <v/>
      </c>
      <c r="AI52" s="56" t="str">
        <f>IF(AND('Mapa de Riesgos'!$Y$49="Muy Baja",'Mapa de Riesgos'!$AA$49="Catastrófico"),CONCATENATE("R7C",'Mapa de Riesgos'!$O$49),"")</f>
        <v/>
      </c>
      <c r="AJ52" s="56" t="str">
        <f>IF(AND('Mapa de Riesgos'!$Y$50="Muy Baja",'Mapa de Riesgos'!$AA$50="Catastrófico"),CONCATENATE("R7C",'Mapa de Riesgos'!$O$50),"")</f>
        <v/>
      </c>
      <c r="AK52" s="56" t="str">
        <f>IF(AND('Mapa de Riesgos'!$Y$51="Muy Baja",'Mapa de Riesgos'!$AA$51="Catastrófico"),CONCATENATE("R7C",'Mapa de Riesgos'!$O$51),"")</f>
        <v/>
      </c>
      <c r="AL52" s="56" t="str">
        <f>IF(AND('Mapa de Riesgos'!$Y$52="Muy Baja",'Mapa de Riesgos'!$AA$52="Catastrófico"),CONCATENATE("R7C",'Mapa de Riesgos'!$O$52),"")</f>
        <v/>
      </c>
      <c r="AM52" s="57" t="str">
        <f>IF(AND('Mapa de Riesgos'!$Y$53="Muy Baja",'Mapa de Riesgos'!$AA$53="Catastrófico"),CONCATENATE("R7C",'Mapa de Riesgos'!$O$53),"")</f>
        <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466"/>
      <c r="C53" s="466"/>
      <c r="D53" s="467"/>
      <c r="E53" s="565"/>
      <c r="F53" s="564"/>
      <c r="G53" s="564"/>
      <c r="H53" s="564"/>
      <c r="I53" s="580"/>
      <c r="J53" s="76" t="str">
        <f>IF(AND('Mapa de Riesgos'!$Y$54="Muy Baja",'Mapa de Riesgos'!$AA$54="Leve"),CONCATENATE("R8C",'Mapa de Riesgos'!$O$54),"")</f>
        <v/>
      </c>
      <c r="K53" s="77" t="str">
        <f>IF(AND('Mapa de Riesgos'!$Y$55="Muy Baja",'Mapa de Riesgos'!$AA$55="Leve"),CONCATENATE("R8C",'Mapa de Riesgos'!$O$55),"")</f>
        <v/>
      </c>
      <c r="L53" s="77" t="str">
        <f>IF(AND('Mapa de Riesgos'!$Y$56="Muy Baja",'Mapa de Riesgos'!$AA$56="Leve"),CONCATENATE("R8C",'Mapa de Riesgos'!$O$56),"")</f>
        <v/>
      </c>
      <c r="M53" s="77" t="str">
        <f>IF(AND('Mapa de Riesgos'!$Y$57="Muy Baja",'Mapa de Riesgos'!$AA$57="Leve"),CONCATENATE("R8C",'Mapa de Riesgos'!$O$57),"")</f>
        <v/>
      </c>
      <c r="N53" s="77" t="str">
        <f>IF(AND('Mapa de Riesgos'!$Y$58="Muy Baja",'Mapa de Riesgos'!$AA$58="Leve"),CONCATENATE("R8C",'Mapa de Riesgos'!$O$58),"")</f>
        <v/>
      </c>
      <c r="O53" s="78" t="str">
        <f>IF(AND('Mapa de Riesgos'!$Y$59="Muy Baja",'Mapa de Riesgos'!$AA$59="Leve"),CONCATENATE("R8C",'Mapa de Riesgos'!$O$59),"")</f>
        <v/>
      </c>
      <c r="P53" s="76" t="str">
        <f>IF(AND('Mapa de Riesgos'!$Y$54="Muy Baja",'Mapa de Riesgos'!$AA$54="Menor"),CONCATENATE("R8C",'Mapa de Riesgos'!$O$54),"")</f>
        <v/>
      </c>
      <c r="Q53" s="77" t="str">
        <f>IF(AND('Mapa de Riesgos'!$Y$55="Muy Baja",'Mapa de Riesgos'!$AA$55="Menor"),CONCATENATE("R8C",'Mapa de Riesgos'!$O$55),"")</f>
        <v/>
      </c>
      <c r="R53" s="77" t="str">
        <f>IF(AND('Mapa de Riesgos'!$Y$56="Muy Baja",'Mapa de Riesgos'!$AA$56="Menor"),CONCATENATE("R8C",'Mapa de Riesgos'!$O$56),"")</f>
        <v/>
      </c>
      <c r="S53" s="77" t="str">
        <f>IF(AND('Mapa de Riesgos'!$Y$57="Muy Baja",'Mapa de Riesgos'!$AA$57="Menor"),CONCATENATE("R8C",'Mapa de Riesgos'!$O$57),"")</f>
        <v/>
      </c>
      <c r="T53" s="77" t="str">
        <f>IF(AND('Mapa de Riesgos'!$Y$58="Muy Baja",'Mapa de Riesgos'!$AA$58="Menor"),CONCATENATE("R8C",'Mapa de Riesgos'!$O$58),"")</f>
        <v/>
      </c>
      <c r="U53" s="78" t="str">
        <f>IF(AND('Mapa de Riesgos'!$Y$59="Muy Baja",'Mapa de Riesgos'!$AA$59="Menor"),CONCATENATE("R8C",'Mapa de Riesgos'!$O$59),"")</f>
        <v/>
      </c>
      <c r="V53" s="67" t="str">
        <f>IF(AND('Mapa de Riesgos'!$Y$54="Muy Baja",'Mapa de Riesgos'!$AA$54="Moderado"),CONCATENATE("R8C",'Mapa de Riesgos'!$O$54),"")</f>
        <v/>
      </c>
      <c r="W53" s="68" t="str">
        <f>IF(AND('Mapa de Riesgos'!$Y$55="Muy Baja",'Mapa de Riesgos'!$AA$55="Moderado"),CONCATENATE("R8C",'Mapa de Riesgos'!$O$55),"")</f>
        <v/>
      </c>
      <c r="X53" s="68" t="str">
        <f>IF(AND('Mapa de Riesgos'!$Y$56="Muy Baja",'Mapa de Riesgos'!$AA$56="Moderado"),CONCATENATE("R8C",'Mapa de Riesgos'!$O$56),"")</f>
        <v/>
      </c>
      <c r="Y53" s="68" t="str">
        <f>IF(AND('Mapa de Riesgos'!$Y$57="Muy Baja",'Mapa de Riesgos'!$AA$57="Moderado"),CONCATENATE("R8C",'Mapa de Riesgos'!$O$57),"")</f>
        <v/>
      </c>
      <c r="Z53" s="68" t="str">
        <f>IF(AND('Mapa de Riesgos'!$Y$58="Muy Baja",'Mapa de Riesgos'!$AA$58="Moderado"),CONCATENATE("R8C",'Mapa de Riesgos'!$O$58),"")</f>
        <v/>
      </c>
      <c r="AA53" s="69" t="str">
        <f>IF(AND('Mapa de Riesgos'!$Y$59="Muy Baja",'Mapa de Riesgos'!$AA$59="Moderado"),CONCATENATE("R8C",'Mapa de Riesgos'!$O$59),"")</f>
        <v/>
      </c>
      <c r="AB53" s="52" t="str">
        <f>IF(AND('Mapa de Riesgos'!$Y$54="Muy Baja",'Mapa de Riesgos'!$AA$54="Mayor"),CONCATENATE("R8C",'Mapa de Riesgos'!$O$54),"")</f>
        <v/>
      </c>
      <c r="AC53" s="53" t="str">
        <f>IF(AND('Mapa de Riesgos'!$Y$55="Muy Baja",'Mapa de Riesgos'!$AA$55="Mayor"),CONCATENATE("R8C",'Mapa de Riesgos'!$O$55),"")</f>
        <v/>
      </c>
      <c r="AD53" s="53" t="str">
        <f>IF(AND('Mapa de Riesgos'!$Y$56="Muy Baja",'Mapa de Riesgos'!$AA$56="Mayor"),CONCATENATE("R8C",'Mapa de Riesgos'!$O$56),"")</f>
        <v/>
      </c>
      <c r="AE53" s="53" t="str">
        <f>IF(AND('Mapa de Riesgos'!$Y$57="Muy Baja",'Mapa de Riesgos'!$AA$57="Mayor"),CONCATENATE("R8C",'Mapa de Riesgos'!$O$57),"")</f>
        <v/>
      </c>
      <c r="AF53" s="53" t="str">
        <f>IF(AND('Mapa de Riesgos'!$Y$58="Muy Baja",'Mapa de Riesgos'!$AA$58="Mayor"),CONCATENATE("R8C",'Mapa de Riesgos'!$O$58),"")</f>
        <v/>
      </c>
      <c r="AG53" s="54" t="str">
        <f>IF(AND('Mapa de Riesgos'!$Y$59="Muy Baja",'Mapa de Riesgos'!$AA$59="Mayor"),CONCATENATE("R8C",'Mapa de Riesgos'!$O$59),"")</f>
        <v/>
      </c>
      <c r="AH53" s="55" t="str">
        <f>IF(AND('Mapa de Riesgos'!$Y$54="Muy Baja",'Mapa de Riesgos'!$AA$54="Catastrófico"),CONCATENATE("R8C",'Mapa de Riesgos'!$O$54),"")</f>
        <v/>
      </c>
      <c r="AI53" s="56" t="str">
        <f>IF(AND('Mapa de Riesgos'!$Y$55="Muy Baja",'Mapa de Riesgos'!$AA$55="Catastrófico"),CONCATENATE("R8C",'Mapa de Riesgos'!$O$55),"")</f>
        <v/>
      </c>
      <c r="AJ53" s="56" t="str">
        <f>IF(AND('Mapa de Riesgos'!$Y$56="Muy Baja",'Mapa de Riesgos'!$AA$56="Catastrófico"),CONCATENATE("R8C",'Mapa de Riesgos'!$O$56),"")</f>
        <v/>
      </c>
      <c r="AK53" s="56" t="str">
        <f>IF(AND('Mapa de Riesgos'!$Y$57="Muy Baja",'Mapa de Riesgos'!$AA$57="Catastrófico"),CONCATENATE("R8C",'Mapa de Riesgos'!$O$57),"")</f>
        <v/>
      </c>
      <c r="AL53" s="56" t="str">
        <f>IF(AND('Mapa de Riesgos'!$Y$58="Muy Baja",'Mapa de Riesgos'!$AA$58="Catastrófico"),CONCATENATE("R8C",'Mapa de Riesgos'!$O$58),"")</f>
        <v/>
      </c>
      <c r="AM53" s="57" t="str">
        <f>IF(AND('Mapa de Riesgos'!$Y$59="Muy Baja",'Mapa de Riesgos'!$AA$59="Catastrófico"),CONCATENATE("R8C",'Mapa de Riesgos'!$O$59),"")</f>
        <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466"/>
      <c r="C54" s="466"/>
      <c r="D54" s="467"/>
      <c r="E54" s="565"/>
      <c r="F54" s="564"/>
      <c r="G54" s="564"/>
      <c r="H54" s="564"/>
      <c r="I54" s="580"/>
      <c r="J54" s="76" t="str">
        <f>IF(AND('Mapa de Riesgos'!$Y$60="Muy Baja",'Mapa de Riesgos'!$AA$60="Leve"),CONCATENATE("R9C",'Mapa de Riesgos'!$O$60),"")</f>
        <v/>
      </c>
      <c r="K54" s="77" t="str">
        <f>IF(AND('Mapa de Riesgos'!$Y$61="Muy Baja",'Mapa de Riesgos'!$AA$61="Leve"),CONCATENATE("R9C",'Mapa de Riesgos'!$O$61),"")</f>
        <v/>
      </c>
      <c r="L54" s="77" t="str">
        <f>IF(AND('Mapa de Riesgos'!$Y$62="Muy Baja",'Mapa de Riesgos'!$AA$62="Leve"),CONCATENATE("R9C",'Mapa de Riesgos'!$O$62),"")</f>
        <v/>
      </c>
      <c r="M54" s="77" t="str">
        <f>IF(AND('Mapa de Riesgos'!$Y$63="Muy Baja",'Mapa de Riesgos'!$AA$63="Leve"),CONCATENATE("R9C",'Mapa de Riesgos'!$O$63),"")</f>
        <v/>
      </c>
      <c r="N54" s="77" t="str">
        <f>IF(AND('Mapa de Riesgos'!$Y$64="Muy Baja",'Mapa de Riesgos'!$AA$64="Leve"),CONCATENATE("R9C",'Mapa de Riesgos'!$O$64),"")</f>
        <v/>
      </c>
      <c r="O54" s="78" t="str">
        <f>IF(AND('Mapa de Riesgos'!$Y$65="Muy Baja",'Mapa de Riesgos'!$AA$65="Leve"),CONCATENATE("R9C",'Mapa de Riesgos'!$O$65),"")</f>
        <v/>
      </c>
      <c r="P54" s="76" t="str">
        <f>IF(AND('Mapa de Riesgos'!$Y$60="Muy Baja",'Mapa de Riesgos'!$AA$60="Menor"),CONCATENATE("R9C",'Mapa de Riesgos'!$O$60),"")</f>
        <v/>
      </c>
      <c r="Q54" s="77" t="str">
        <f>IF(AND('Mapa de Riesgos'!$Y$61="Muy Baja",'Mapa de Riesgos'!$AA$61="Menor"),CONCATENATE("R9C",'Mapa de Riesgos'!$O$61),"")</f>
        <v/>
      </c>
      <c r="R54" s="77" t="str">
        <f>IF(AND('Mapa de Riesgos'!$Y$62="Muy Baja",'Mapa de Riesgos'!$AA$62="Menor"),CONCATENATE("R9C",'Mapa de Riesgos'!$O$62),"")</f>
        <v/>
      </c>
      <c r="S54" s="77" t="str">
        <f>IF(AND('Mapa de Riesgos'!$Y$63="Muy Baja",'Mapa de Riesgos'!$AA$63="Menor"),CONCATENATE("R9C",'Mapa de Riesgos'!$O$63),"")</f>
        <v/>
      </c>
      <c r="T54" s="77" t="str">
        <f>IF(AND('Mapa de Riesgos'!$Y$64="Muy Baja",'Mapa de Riesgos'!$AA$64="Menor"),CONCATENATE("R9C",'Mapa de Riesgos'!$O$64),"")</f>
        <v/>
      </c>
      <c r="U54" s="78" t="str">
        <f>IF(AND('Mapa de Riesgos'!$Y$65="Muy Baja",'Mapa de Riesgos'!$AA$65="Menor"),CONCATENATE("R9C",'Mapa de Riesgos'!$O$65),"")</f>
        <v/>
      </c>
      <c r="V54" s="67" t="str">
        <f>IF(AND('Mapa de Riesgos'!$Y$60="Muy Baja",'Mapa de Riesgos'!$AA$60="Moderado"),CONCATENATE("R9C",'Mapa de Riesgos'!$O$60),"")</f>
        <v/>
      </c>
      <c r="W54" s="68" t="str">
        <f>IF(AND('Mapa de Riesgos'!$Y$61="Muy Baja",'Mapa de Riesgos'!$AA$61="Moderado"),CONCATENATE("R9C",'Mapa de Riesgos'!$O$61),"")</f>
        <v/>
      </c>
      <c r="X54" s="68" t="str">
        <f>IF(AND('Mapa de Riesgos'!$Y$62="Muy Baja",'Mapa de Riesgos'!$AA$62="Moderado"),CONCATENATE("R9C",'Mapa de Riesgos'!$O$62),"")</f>
        <v/>
      </c>
      <c r="Y54" s="68" t="str">
        <f>IF(AND('Mapa de Riesgos'!$Y$63="Muy Baja",'Mapa de Riesgos'!$AA$63="Moderado"),CONCATENATE("R9C",'Mapa de Riesgos'!$O$63),"")</f>
        <v/>
      </c>
      <c r="Z54" s="68" t="str">
        <f>IF(AND('Mapa de Riesgos'!$Y$64="Muy Baja",'Mapa de Riesgos'!$AA$64="Moderado"),CONCATENATE("R9C",'Mapa de Riesgos'!$O$64),"")</f>
        <v/>
      </c>
      <c r="AA54" s="69" t="str">
        <f>IF(AND('Mapa de Riesgos'!$Y$65="Muy Baja",'Mapa de Riesgos'!$AA$65="Moderado"),CONCATENATE("R9C",'Mapa de Riesgos'!$O$65),"")</f>
        <v/>
      </c>
      <c r="AB54" s="52" t="str">
        <f>IF(AND('Mapa de Riesgos'!$Y$60="Muy Baja",'Mapa de Riesgos'!$AA$60="Mayor"),CONCATENATE("R9C",'Mapa de Riesgos'!$O$60),"")</f>
        <v/>
      </c>
      <c r="AC54" s="53" t="str">
        <f>IF(AND('Mapa de Riesgos'!$Y$61="Muy Baja",'Mapa de Riesgos'!$AA$61="Mayor"),CONCATENATE("R9C",'Mapa de Riesgos'!$O$61),"")</f>
        <v/>
      </c>
      <c r="AD54" s="53" t="str">
        <f>IF(AND('Mapa de Riesgos'!$Y$62="Muy Baja",'Mapa de Riesgos'!$AA$62="Mayor"),CONCATENATE("R9C",'Mapa de Riesgos'!$O$62),"")</f>
        <v/>
      </c>
      <c r="AE54" s="53" t="str">
        <f>IF(AND('Mapa de Riesgos'!$Y$63="Muy Baja",'Mapa de Riesgos'!$AA$63="Mayor"),CONCATENATE("R9C",'Mapa de Riesgos'!$O$63),"")</f>
        <v/>
      </c>
      <c r="AF54" s="53" t="str">
        <f>IF(AND('Mapa de Riesgos'!$Y$64="Muy Baja",'Mapa de Riesgos'!$AA$64="Mayor"),CONCATENATE("R9C",'Mapa de Riesgos'!$O$64),"")</f>
        <v/>
      </c>
      <c r="AG54" s="54" t="str">
        <f>IF(AND('Mapa de Riesgos'!$Y$65="Muy Baja",'Mapa de Riesgos'!$AA$65="Mayor"),CONCATENATE("R9C",'Mapa de Riesgos'!$O$65),"")</f>
        <v/>
      </c>
      <c r="AH54" s="55" t="str">
        <f>IF(AND('Mapa de Riesgos'!$Y$60="Muy Baja",'Mapa de Riesgos'!$AA$60="Catastrófico"),CONCATENATE("R9C",'Mapa de Riesgos'!$O$60),"")</f>
        <v/>
      </c>
      <c r="AI54" s="56" t="str">
        <f>IF(AND('Mapa de Riesgos'!$Y$61="Muy Baja",'Mapa de Riesgos'!$AA$61="Catastrófico"),CONCATENATE("R9C",'Mapa de Riesgos'!$O$61),"")</f>
        <v/>
      </c>
      <c r="AJ54" s="56" t="str">
        <f>IF(AND('Mapa de Riesgos'!$Y$62="Muy Baja",'Mapa de Riesgos'!$AA$62="Catastrófico"),CONCATENATE("R9C",'Mapa de Riesgos'!$O$62),"")</f>
        <v/>
      </c>
      <c r="AK54" s="56" t="str">
        <f>IF(AND('Mapa de Riesgos'!$Y$63="Muy Baja",'Mapa de Riesgos'!$AA$63="Catastrófico"),CONCATENATE("R9C",'Mapa de Riesgos'!$O$63),"")</f>
        <v/>
      </c>
      <c r="AL54" s="56" t="str">
        <f>IF(AND('Mapa de Riesgos'!$Y$64="Muy Baja",'Mapa de Riesgos'!$AA$64="Catastrófico"),CONCATENATE("R9C",'Mapa de Riesgos'!$O$64),"")</f>
        <v/>
      </c>
      <c r="AM54" s="57" t="str">
        <f>IF(AND('Mapa de Riesgos'!$Y$65="Muy Baja",'Mapa de Riesgos'!$AA$65="Catastrófico"),CONCATENATE("R9C",'Mapa de Riesgos'!$O$65),"")</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3">
      <c r="A55" s="83"/>
      <c r="B55" s="466"/>
      <c r="C55" s="466"/>
      <c r="D55" s="467"/>
      <c r="E55" s="566"/>
      <c r="F55" s="567"/>
      <c r="G55" s="567"/>
      <c r="H55" s="567"/>
      <c r="I55" s="581"/>
      <c r="J55" s="79" t="str">
        <f>IF(AND('Mapa de Riesgos'!$Y$66="Muy Baja",'Mapa de Riesgos'!$AA$66="Leve"),CONCATENATE("R10C",'Mapa de Riesgos'!$O$66),"")</f>
        <v/>
      </c>
      <c r="K55" s="80" t="str">
        <f>IF(AND('Mapa de Riesgos'!$Y$67="Muy Baja",'Mapa de Riesgos'!$AA$67="Leve"),CONCATENATE("R10C",'Mapa de Riesgos'!$O$67),"")</f>
        <v/>
      </c>
      <c r="L55" s="80" t="str">
        <f>IF(AND('Mapa de Riesgos'!$Y$68="Muy Baja",'Mapa de Riesgos'!$AA$68="Leve"),CONCATENATE("R10C",'Mapa de Riesgos'!$O$68),"")</f>
        <v/>
      </c>
      <c r="M55" s="80" t="str">
        <f>IF(AND('Mapa de Riesgos'!$Y$69="Muy Baja",'Mapa de Riesgos'!$AA$69="Leve"),CONCATENATE("R10C",'Mapa de Riesgos'!$O$69),"")</f>
        <v/>
      </c>
      <c r="N55" s="80" t="str">
        <f>IF(AND('Mapa de Riesgos'!$Y$70="Muy Baja",'Mapa de Riesgos'!$AA$70="Leve"),CONCATENATE("R10C",'Mapa de Riesgos'!$O$70),"")</f>
        <v/>
      </c>
      <c r="O55" s="81" t="str">
        <f>IF(AND('Mapa de Riesgos'!$Y$71="Muy Baja",'Mapa de Riesgos'!$AA$71="Leve"),CONCATENATE("R10C",'Mapa de Riesgos'!$O$71),"")</f>
        <v/>
      </c>
      <c r="P55" s="79" t="str">
        <f>IF(AND('Mapa de Riesgos'!$Y$66="Muy Baja",'Mapa de Riesgos'!$AA$66="Menor"),CONCATENATE("R10C",'Mapa de Riesgos'!$O$66),"")</f>
        <v/>
      </c>
      <c r="Q55" s="80" t="str">
        <f>IF(AND('Mapa de Riesgos'!$Y$67="Muy Baja",'Mapa de Riesgos'!$AA$67="Menor"),CONCATENATE("R10C",'Mapa de Riesgos'!$O$67),"")</f>
        <v/>
      </c>
      <c r="R55" s="80" t="str">
        <f>IF(AND('Mapa de Riesgos'!$Y$68="Muy Baja",'Mapa de Riesgos'!$AA$68="Menor"),CONCATENATE("R10C",'Mapa de Riesgos'!$O$68),"")</f>
        <v/>
      </c>
      <c r="S55" s="80" t="str">
        <f>IF(AND('Mapa de Riesgos'!$Y$69="Muy Baja",'Mapa de Riesgos'!$AA$69="Menor"),CONCATENATE("R10C",'Mapa de Riesgos'!$O$69),"")</f>
        <v/>
      </c>
      <c r="T55" s="80" t="str">
        <f>IF(AND('Mapa de Riesgos'!$Y$70="Muy Baja",'Mapa de Riesgos'!$AA$70="Menor"),CONCATENATE("R10C",'Mapa de Riesgos'!$O$70),"")</f>
        <v/>
      </c>
      <c r="U55" s="81" t="str">
        <f>IF(AND('Mapa de Riesgos'!$Y$71="Muy Baja",'Mapa de Riesgos'!$AA$71="Menor"),CONCATENATE("R10C",'Mapa de Riesgos'!$O$71),"")</f>
        <v/>
      </c>
      <c r="V55" s="70" t="str">
        <f>IF(AND('Mapa de Riesgos'!$Y$66="Muy Baja",'Mapa de Riesgos'!$AA$66="Moderado"),CONCATENATE("R10C",'Mapa de Riesgos'!$O$66),"")</f>
        <v/>
      </c>
      <c r="W55" s="71" t="str">
        <f>IF(AND('Mapa de Riesgos'!$Y$67="Muy Baja",'Mapa de Riesgos'!$AA$67="Moderado"),CONCATENATE("R10C",'Mapa de Riesgos'!$O$67),"")</f>
        <v/>
      </c>
      <c r="X55" s="71" t="str">
        <f>IF(AND('Mapa de Riesgos'!$Y$68="Muy Baja",'Mapa de Riesgos'!$AA$68="Moderado"),CONCATENATE("R10C",'Mapa de Riesgos'!$O$68),"")</f>
        <v/>
      </c>
      <c r="Y55" s="71" t="str">
        <f>IF(AND('Mapa de Riesgos'!$Y$69="Muy Baja",'Mapa de Riesgos'!$AA$69="Moderado"),CONCATENATE("R10C",'Mapa de Riesgos'!$O$69),"")</f>
        <v/>
      </c>
      <c r="Z55" s="71" t="str">
        <f>IF(AND('Mapa de Riesgos'!$Y$70="Muy Baja",'Mapa de Riesgos'!$AA$70="Moderado"),CONCATENATE("R10C",'Mapa de Riesgos'!$O$70),"")</f>
        <v/>
      </c>
      <c r="AA55" s="72" t="str">
        <f>IF(AND('Mapa de Riesgos'!$Y$71="Muy Baja",'Mapa de Riesgos'!$AA$71="Moderado"),CONCATENATE("R10C",'Mapa de Riesgos'!$O$71),"")</f>
        <v/>
      </c>
      <c r="AB55" s="58" t="str">
        <f>IF(AND('Mapa de Riesgos'!$Y$66="Muy Baja",'Mapa de Riesgos'!$AA$66="Mayor"),CONCATENATE("R10C",'Mapa de Riesgos'!$O$66),"")</f>
        <v/>
      </c>
      <c r="AC55" s="59" t="str">
        <f>IF(AND('Mapa de Riesgos'!$Y$67="Muy Baja",'Mapa de Riesgos'!$AA$67="Mayor"),CONCATENATE("R10C",'Mapa de Riesgos'!$O$67),"")</f>
        <v/>
      </c>
      <c r="AD55" s="59" t="str">
        <f>IF(AND('Mapa de Riesgos'!$Y$68="Muy Baja",'Mapa de Riesgos'!$AA$68="Mayor"),CONCATENATE("R10C",'Mapa de Riesgos'!$O$68),"")</f>
        <v/>
      </c>
      <c r="AE55" s="59" t="str">
        <f>IF(AND('Mapa de Riesgos'!$Y$69="Muy Baja",'Mapa de Riesgos'!$AA$69="Mayor"),CONCATENATE("R10C",'Mapa de Riesgos'!$O$69),"")</f>
        <v/>
      </c>
      <c r="AF55" s="59" t="str">
        <f>IF(AND('Mapa de Riesgos'!$Y$70="Muy Baja",'Mapa de Riesgos'!$AA$70="Mayor"),CONCATENATE("R10C",'Mapa de Riesgos'!$O$70),"")</f>
        <v/>
      </c>
      <c r="AG55" s="60" t="str">
        <f>IF(AND('Mapa de Riesgos'!$Y$71="Muy Baja",'Mapa de Riesgos'!$AA$71="Mayor"),CONCATENATE("R10C",'Mapa de Riesgos'!$O$71),"")</f>
        <v/>
      </c>
      <c r="AH55" s="61" t="str">
        <f>IF(AND('Mapa de Riesgos'!$Y$66="Muy Baja",'Mapa de Riesgos'!$AA$66="Catastrófico"),CONCATENATE("R10C",'Mapa de Riesgos'!$O$66),"")</f>
        <v/>
      </c>
      <c r="AI55" s="62" t="str">
        <f>IF(AND('Mapa de Riesgos'!$Y$67="Muy Baja",'Mapa de Riesgos'!$AA$67="Catastrófico"),CONCATENATE("R10C",'Mapa de Riesgos'!$O$67),"")</f>
        <v/>
      </c>
      <c r="AJ55" s="62" t="str">
        <f>IF(AND('Mapa de Riesgos'!$Y$68="Muy Baja",'Mapa de Riesgos'!$AA$68="Catastrófico"),CONCATENATE("R10C",'Mapa de Riesgos'!$O$68),"")</f>
        <v/>
      </c>
      <c r="AK55" s="62" t="str">
        <f>IF(AND('Mapa de Riesgos'!$Y$69="Muy Baja",'Mapa de Riesgos'!$AA$69="Catastrófico"),CONCATENATE("R10C",'Mapa de Riesgos'!$O$69),"")</f>
        <v/>
      </c>
      <c r="AL55" s="62" t="str">
        <f>IF(AND('Mapa de Riesgos'!$Y$70="Muy Baja",'Mapa de Riesgos'!$AA$70="Catastrófico"),CONCATENATE("R10C",'Mapa de Riesgos'!$O$70),"")</f>
        <v/>
      </c>
      <c r="AM55" s="63" t="str">
        <f>IF(AND('Mapa de Riesgos'!$Y$71="Muy Baja",'Mapa de Riesgos'!$AA$71="Catastrófico"),CONCATENATE("R10C",'Mapa de Riesgos'!$O$71),"")</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561" t="s">
        <v>207</v>
      </c>
      <c r="K56" s="562"/>
      <c r="L56" s="562"/>
      <c r="M56" s="562"/>
      <c r="N56" s="562"/>
      <c r="O56" s="579"/>
      <c r="P56" s="561" t="s">
        <v>208</v>
      </c>
      <c r="Q56" s="562"/>
      <c r="R56" s="562"/>
      <c r="S56" s="562"/>
      <c r="T56" s="562"/>
      <c r="U56" s="579"/>
      <c r="V56" s="561" t="s">
        <v>209</v>
      </c>
      <c r="W56" s="562"/>
      <c r="X56" s="562"/>
      <c r="Y56" s="562"/>
      <c r="Z56" s="562"/>
      <c r="AA56" s="579"/>
      <c r="AB56" s="561" t="s">
        <v>210</v>
      </c>
      <c r="AC56" s="600"/>
      <c r="AD56" s="562"/>
      <c r="AE56" s="562"/>
      <c r="AF56" s="562"/>
      <c r="AG56" s="579"/>
      <c r="AH56" s="561" t="s">
        <v>211</v>
      </c>
      <c r="AI56" s="562"/>
      <c r="AJ56" s="562"/>
      <c r="AK56" s="562"/>
      <c r="AL56" s="562"/>
      <c r="AM56" s="579"/>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565"/>
      <c r="K57" s="564"/>
      <c r="L57" s="564"/>
      <c r="M57" s="564"/>
      <c r="N57" s="564"/>
      <c r="O57" s="580"/>
      <c r="P57" s="565"/>
      <c r="Q57" s="564"/>
      <c r="R57" s="564"/>
      <c r="S57" s="564"/>
      <c r="T57" s="564"/>
      <c r="U57" s="580"/>
      <c r="V57" s="565"/>
      <c r="W57" s="564"/>
      <c r="X57" s="564"/>
      <c r="Y57" s="564"/>
      <c r="Z57" s="564"/>
      <c r="AA57" s="580"/>
      <c r="AB57" s="565"/>
      <c r="AC57" s="564"/>
      <c r="AD57" s="564"/>
      <c r="AE57" s="564"/>
      <c r="AF57" s="564"/>
      <c r="AG57" s="580"/>
      <c r="AH57" s="565"/>
      <c r="AI57" s="564"/>
      <c r="AJ57" s="564"/>
      <c r="AK57" s="564"/>
      <c r="AL57" s="564"/>
      <c r="AM57" s="580"/>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565"/>
      <c r="K58" s="564"/>
      <c r="L58" s="564"/>
      <c r="M58" s="564"/>
      <c r="N58" s="564"/>
      <c r="O58" s="580"/>
      <c r="P58" s="565"/>
      <c r="Q58" s="564"/>
      <c r="R58" s="564"/>
      <c r="S58" s="564"/>
      <c r="T58" s="564"/>
      <c r="U58" s="580"/>
      <c r="V58" s="565"/>
      <c r="W58" s="564"/>
      <c r="X58" s="564"/>
      <c r="Y58" s="564"/>
      <c r="Z58" s="564"/>
      <c r="AA58" s="580"/>
      <c r="AB58" s="565"/>
      <c r="AC58" s="564"/>
      <c r="AD58" s="564"/>
      <c r="AE58" s="564"/>
      <c r="AF58" s="564"/>
      <c r="AG58" s="580"/>
      <c r="AH58" s="565"/>
      <c r="AI58" s="564"/>
      <c r="AJ58" s="564"/>
      <c r="AK58" s="564"/>
      <c r="AL58" s="564"/>
      <c r="AM58" s="580"/>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565"/>
      <c r="K59" s="564"/>
      <c r="L59" s="564"/>
      <c r="M59" s="564"/>
      <c r="N59" s="564"/>
      <c r="O59" s="580"/>
      <c r="P59" s="565"/>
      <c r="Q59" s="564"/>
      <c r="R59" s="564"/>
      <c r="S59" s="564"/>
      <c r="T59" s="564"/>
      <c r="U59" s="580"/>
      <c r="V59" s="565"/>
      <c r="W59" s="564"/>
      <c r="X59" s="564"/>
      <c r="Y59" s="564"/>
      <c r="Z59" s="564"/>
      <c r="AA59" s="580"/>
      <c r="AB59" s="565"/>
      <c r="AC59" s="564"/>
      <c r="AD59" s="564"/>
      <c r="AE59" s="564"/>
      <c r="AF59" s="564"/>
      <c r="AG59" s="580"/>
      <c r="AH59" s="565"/>
      <c r="AI59" s="564"/>
      <c r="AJ59" s="564"/>
      <c r="AK59" s="564"/>
      <c r="AL59" s="564"/>
      <c r="AM59" s="580"/>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565"/>
      <c r="K60" s="564"/>
      <c r="L60" s="564"/>
      <c r="M60" s="564"/>
      <c r="N60" s="564"/>
      <c r="O60" s="580"/>
      <c r="P60" s="565"/>
      <c r="Q60" s="564"/>
      <c r="R60" s="564"/>
      <c r="S60" s="564"/>
      <c r="T60" s="564"/>
      <c r="U60" s="580"/>
      <c r="V60" s="565"/>
      <c r="W60" s="564"/>
      <c r="X60" s="564"/>
      <c r="Y60" s="564"/>
      <c r="Z60" s="564"/>
      <c r="AA60" s="580"/>
      <c r="AB60" s="565"/>
      <c r="AC60" s="564"/>
      <c r="AD60" s="564"/>
      <c r="AE60" s="564"/>
      <c r="AF60" s="564"/>
      <c r="AG60" s="580"/>
      <c r="AH60" s="565"/>
      <c r="AI60" s="564"/>
      <c r="AJ60" s="564"/>
      <c r="AK60" s="564"/>
      <c r="AL60" s="564"/>
      <c r="AM60" s="580"/>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75" thickBot="1" x14ac:dyDescent="0.3">
      <c r="A61" s="83"/>
      <c r="B61" s="83"/>
      <c r="C61" s="83"/>
      <c r="D61" s="83"/>
      <c r="E61" s="83"/>
      <c r="F61" s="83"/>
      <c r="G61" s="83"/>
      <c r="H61" s="83"/>
      <c r="I61" s="83"/>
      <c r="J61" s="566"/>
      <c r="K61" s="567"/>
      <c r="L61" s="567"/>
      <c r="M61" s="567"/>
      <c r="N61" s="567"/>
      <c r="O61" s="581"/>
      <c r="P61" s="566"/>
      <c r="Q61" s="567"/>
      <c r="R61" s="567"/>
      <c r="S61" s="567"/>
      <c r="T61" s="567"/>
      <c r="U61" s="581"/>
      <c r="V61" s="566"/>
      <c r="W61" s="567"/>
      <c r="X61" s="567"/>
      <c r="Y61" s="567"/>
      <c r="Z61" s="567"/>
      <c r="AA61" s="581"/>
      <c r="AB61" s="566"/>
      <c r="AC61" s="567"/>
      <c r="AD61" s="567"/>
      <c r="AE61" s="567"/>
      <c r="AF61" s="567"/>
      <c r="AG61" s="581"/>
      <c r="AH61" s="566"/>
      <c r="AI61" s="567"/>
      <c r="AJ61" s="567"/>
      <c r="AK61" s="567"/>
      <c r="AL61" s="567"/>
      <c r="AM61" s="581"/>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25">
      <c r="A63" s="83"/>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3"/>
      <c r="AV63" s="83"/>
      <c r="AW63" s="83"/>
      <c r="AX63" s="83"/>
      <c r="AY63" s="83"/>
      <c r="AZ63" s="83"/>
      <c r="BA63" s="83"/>
      <c r="BB63" s="83"/>
      <c r="BC63" s="83"/>
      <c r="BD63" s="83"/>
      <c r="BE63" s="83"/>
      <c r="BF63" s="83"/>
      <c r="BG63" s="83"/>
      <c r="BH63" s="83"/>
    </row>
    <row r="64" spans="1:80" ht="15" customHeight="1" x14ac:dyDescent="0.25">
      <c r="A64" s="83"/>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3"/>
      <c r="AV64" s="83"/>
      <c r="AW64" s="83"/>
      <c r="AX64" s="83"/>
      <c r="AY64" s="83"/>
      <c r="AZ64" s="83"/>
      <c r="BA64" s="83"/>
      <c r="BB64" s="83"/>
      <c r="BC64" s="83"/>
      <c r="BD64" s="83"/>
      <c r="BE64" s="83"/>
      <c r="BF64" s="83"/>
      <c r="BG64" s="83"/>
      <c r="BH64" s="83"/>
    </row>
    <row r="65" spans="1:6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2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2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2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2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2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2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2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2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2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2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2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2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2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2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2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2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2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2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2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2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2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2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2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2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2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2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2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2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2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2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2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2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2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2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2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2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2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2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2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2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2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2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2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2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2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2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2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2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2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2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2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2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2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2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25">
      <c r="A245" s="83"/>
    </row>
    <row r="246" spans="1:60" x14ac:dyDescent="0.25">
      <c r="A246" s="83"/>
    </row>
    <row r="247" spans="1:60" x14ac:dyDescent="0.25">
      <c r="A247" s="83"/>
    </row>
    <row r="248" spans="1:60" x14ac:dyDescent="0.25">
      <c r="A248" s="83"/>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K55"/>
  <sheetViews>
    <sheetView zoomScale="80" zoomScaleNormal="80" workbookViewId="0">
      <selection activeCell="C5" sqref="C5"/>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83"/>
      <c r="B1" s="601" t="s">
        <v>213</v>
      </c>
      <c r="C1" s="601"/>
      <c r="D1" s="601"/>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2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5" x14ac:dyDescent="0.25">
      <c r="A3" s="83"/>
      <c r="B3" s="11"/>
      <c r="C3" s="12" t="s">
        <v>214</v>
      </c>
      <c r="D3" s="12" t="s">
        <v>184</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1" x14ac:dyDescent="0.25">
      <c r="A4" s="83"/>
      <c r="B4" s="13" t="s">
        <v>215</v>
      </c>
      <c r="C4" s="14" t="s">
        <v>216</v>
      </c>
      <c r="D4" s="15">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1" x14ac:dyDescent="0.25">
      <c r="A5" s="83"/>
      <c r="B5" s="16" t="s">
        <v>217</v>
      </c>
      <c r="C5" s="17" t="s">
        <v>218</v>
      </c>
      <c r="D5" s="18">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1" x14ac:dyDescent="0.25">
      <c r="A6" s="83"/>
      <c r="B6" s="19" t="s">
        <v>219</v>
      </c>
      <c r="C6" s="17" t="s">
        <v>220</v>
      </c>
      <c r="D6" s="18">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6.5" x14ac:dyDescent="0.25">
      <c r="A7" s="83"/>
      <c r="B7" s="20" t="s">
        <v>221</v>
      </c>
      <c r="C7" s="17" t="s">
        <v>222</v>
      </c>
      <c r="D7" s="18">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1" x14ac:dyDescent="0.25">
      <c r="A8" s="83"/>
      <c r="B8" s="21" t="s">
        <v>223</v>
      </c>
      <c r="C8" s="17" t="s">
        <v>224</v>
      </c>
      <c r="D8" s="18">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25">
      <c r="A9" s="83"/>
      <c r="B9" s="104"/>
      <c r="C9" s="104"/>
      <c r="D9" s="104"/>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ht="16.5" x14ac:dyDescent="0.25">
      <c r="A10" s="83"/>
      <c r="B10" s="105"/>
      <c r="C10" s="104"/>
      <c r="D10" s="104"/>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25">
      <c r="A11" s="83"/>
      <c r="B11" s="104"/>
      <c r="C11" s="104"/>
      <c r="D11" s="104"/>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25">
      <c r="A12" s="83"/>
      <c r="B12" s="104"/>
      <c r="C12" s="104"/>
      <c r="D12" s="104"/>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25">
      <c r="A13" s="83"/>
      <c r="B13" s="104"/>
      <c r="C13" s="104"/>
      <c r="D13" s="104"/>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25">
      <c r="A14" s="83"/>
      <c r="B14" s="104"/>
      <c r="C14" s="104"/>
      <c r="D14" s="104"/>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25">
      <c r="A15" s="83"/>
      <c r="B15" s="104"/>
      <c r="C15" s="104"/>
      <c r="D15" s="104"/>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25">
      <c r="A16" s="83"/>
      <c r="B16" s="104"/>
      <c r="C16" s="104"/>
      <c r="D16" s="104"/>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25">
      <c r="A17" s="83"/>
      <c r="B17" s="104"/>
      <c r="C17" s="104"/>
      <c r="D17" s="104"/>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25">
      <c r="A18" s="83"/>
      <c r="B18" s="104"/>
      <c r="C18" s="104"/>
      <c r="D18" s="104"/>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2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2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2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2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2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2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2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2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2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2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2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2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2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2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2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25">
      <c r="A35" s="83"/>
    </row>
    <row r="36" spans="1:31" x14ac:dyDescent="0.25">
      <c r="A36" s="83"/>
    </row>
    <row r="37" spans="1:31" x14ac:dyDescent="0.25">
      <c r="A37" s="83"/>
    </row>
    <row r="38" spans="1:31" x14ac:dyDescent="0.25">
      <c r="A38" s="83"/>
    </row>
    <row r="39" spans="1:31" x14ac:dyDescent="0.25">
      <c r="A39" s="83"/>
    </row>
    <row r="40" spans="1:31" x14ac:dyDescent="0.25">
      <c r="A40" s="83"/>
    </row>
    <row r="41" spans="1:31" x14ac:dyDescent="0.25">
      <c r="A41" s="83"/>
    </row>
    <row r="42" spans="1:31" x14ac:dyDescent="0.25">
      <c r="A42" s="83"/>
    </row>
    <row r="43" spans="1:31" x14ac:dyDescent="0.25">
      <c r="A43" s="83"/>
    </row>
    <row r="44" spans="1:31" x14ac:dyDescent="0.25">
      <c r="A44" s="83"/>
    </row>
    <row r="45" spans="1:31" x14ac:dyDescent="0.25">
      <c r="A45" s="83"/>
    </row>
    <row r="46" spans="1:31" x14ac:dyDescent="0.25">
      <c r="A46" s="83"/>
    </row>
    <row r="47" spans="1:31" x14ac:dyDescent="0.25">
      <c r="A47" s="83"/>
    </row>
    <row r="48" spans="1:31" x14ac:dyDescent="0.25">
      <c r="A48" s="83"/>
    </row>
    <row r="49" spans="1:1" x14ac:dyDescent="0.25">
      <c r="A49" s="83"/>
    </row>
    <row r="50" spans="1:1" x14ac:dyDescent="0.25">
      <c r="A50" s="83"/>
    </row>
    <row r="51" spans="1:1" x14ac:dyDescent="0.25">
      <c r="A51" s="83"/>
    </row>
    <row r="52" spans="1:1" x14ac:dyDescent="0.25">
      <c r="A52" s="83"/>
    </row>
    <row r="53" spans="1:1" x14ac:dyDescent="0.25">
      <c r="A53" s="83"/>
    </row>
    <row r="54" spans="1:1" x14ac:dyDescent="0.25">
      <c r="A54" s="83"/>
    </row>
    <row r="55" spans="1:1" x14ac:dyDescent="0.25">
      <c r="A55" s="83"/>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sheetPr>
  <dimension ref="A1:U232"/>
  <sheetViews>
    <sheetView zoomScale="60" zoomScaleNormal="60" workbookViewId="0">
      <selection activeCell="C5" sqref="C5"/>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3"/>
      <c r="B1" s="602" t="s">
        <v>225</v>
      </c>
      <c r="C1" s="602"/>
      <c r="D1" s="602"/>
      <c r="E1" s="83"/>
      <c r="F1" s="83"/>
      <c r="G1" s="83"/>
      <c r="H1" s="83"/>
      <c r="I1" s="83"/>
      <c r="J1" s="83"/>
      <c r="K1" s="83"/>
      <c r="L1" s="83"/>
      <c r="M1" s="83"/>
      <c r="N1" s="83"/>
      <c r="O1" s="83"/>
      <c r="P1" s="83"/>
      <c r="Q1" s="83"/>
      <c r="R1" s="83"/>
      <c r="S1" s="83"/>
      <c r="T1" s="83"/>
      <c r="U1" s="83"/>
    </row>
    <row r="2" spans="1:21" x14ac:dyDescent="0.25">
      <c r="A2" s="83"/>
      <c r="B2" s="83"/>
      <c r="C2" s="83"/>
      <c r="D2" s="83"/>
      <c r="E2" s="83"/>
      <c r="F2" s="83"/>
      <c r="G2" s="83"/>
      <c r="H2" s="83"/>
      <c r="I2" s="83"/>
      <c r="J2" s="83"/>
      <c r="K2" s="83"/>
      <c r="L2" s="83"/>
      <c r="M2" s="83"/>
      <c r="N2" s="83"/>
      <c r="O2" s="83"/>
      <c r="P2" s="83"/>
      <c r="Q2" s="83"/>
      <c r="R2" s="83"/>
      <c r="S2" s="83"/>
      <c r="T2" s="83"/>
      <c r="U2" s="83"/>
    </row>
    <row r="3" spans="1:21" ht="30" x14ac:dyDescent="0.25">
      <c r="A3" s="83"/>
      <c r="B3" s="101"/>
      <c r="C3" s="36" t="s">
        <v>226</v>
      </c>
      <c r="D3" s="36" t="s">
        <v>227</v>
      </c>
      <c r="E3" s="83"/>
      <c r="F3" s="83"/>
      <c r="G3" s="83"/>
      <c r="H3" s="83"/>
      <c r="I3" s="83"/>
      <c r="J3" s="83"/>
      <c r="K3" s="83"/>
      <c r="L3" s="83"/>
      <c r="M3" s="83"/>
      <c r="N3" s="83"/>
      <c r="O3" s="83"/>
      <c r="P3" s="83"/>
      <c r="Q3" s="83"/>
      <c r="R3" s="83"/>
      <c r="S3" s="83"/>
      <c r="T3" s="83"/>
      <c r="U3" s="83"/>
    </row>
    <row r="4" spans="1:21" ht="33.75" x14ac:dyDescent="0.25">
      <c r="A4" s="100" t="s">
        <v>228</v>
      </c>
      <c r="B4" s="39" t="s">
        <v>229</v>
      </c>
      <c r="C4" s="44" t="s">
        <v>230</v>
      </c>
      <c r="D4" s="37" t="s">
        <v>231</v>
      </c>
      <c r="E4" s="83"/>
      <c r="F4" s="83"/>
      <c r="G4" s="83"/>
      <c r="H4" s="83"/>
      <c r="I4" s="83"/>
      <c r="J4" s="83"/>
      <c r="K4" s="83"/>
      <c r="L4" s="83"/>
      <c r="M4" s="83"/>
      <c r="N4" s="83"/>
      <c r="O4" s="83"/>
      <c r="P4" s="83"/>
      <c r="Q4" s="83"/>
      <c r="R4" s="83"/>
      <c r="S4" s="83"/>
      <c r="T4" s="83"/>
      <c r="U4" s="83"/>
    </row>
    <row r="5" spans="1:21" ht="67.5" x14ac:dyDescent="0.25">
      <c r="A5" s="100" t="s">
        <v>232</v>
      </c>
      <c r="B5" s="40" t="s">
        <v>233</v>
      </c>
      <c r="C5" s="45" t="s">
        <v>234</v>
      </c>
      <c r="D5" s="38" t="s">
        <v>235</v>
      </c>
      <c r="E5" s="83"/>
      <c r="F5" s="83"/>
      <c r="G5" s="83"/>
      <c r="H5" s="83"/>
      <c r="I5" s="83"/>
      <c r="J5" s="83"/>
      <c r="K5" s="83"/>
      <c r="L5" s="83"/>
      <c r="M5" s="83"/>
      <c r="N5" s="83"/>
      <c r="O5" s="83"/>
      <c r="P5" s="83"/>
      <c r="Q5" s="83"/>
      <c r="R5" s="83"/>
      <c r="S5" s="83"/>
      <c r="T5" s="83"/>
      <c r="U5" s="83"/>
    </row>
    <row r="6" spans="1:21" ht="67.5" x14ac:dyDescent="0.25">
      <c r="A6" s="100" t="s">
        <v>203</v>
      </c>
      <c r="B6" s="41" t="s">
        <v>236</v>
      </c>
      <c r="C6" s="45" t="s">
        <v>237</v>
      </c>
      <c r="D6" s="38" t="s">
        <v>238</v>
      </c>
      <c r="E6" s="83"/>
      <c r="F6" s="83"/>
      <c r="G6" s="83"/>
      <c r="H6" s="83"/>
      <c r="I6" s="83"/>
      <c r="J6" s="83"/>
      <c r="K6" s="83"/>
      <c r="L6" s="83"/>
      <c r="M6" s="83"/>
      <c r="N6" s="83"/>
      <c r="O6" s="83"/>
      <c r="P6" s="83"/>
      <c r="Q6" s="83"/>
      <c r="R6" s="83"/>
      <c r="S6" s="83"/>
      <c r="T6" s="83"/>
      <c r="U6" s="83"/>
    </row>
    <row r="7" spans="1:21" ht="101.25" x14ac:dyDescent="0.25">
      <c r="A7" s="100" t="s">
        <v>239</v>
      </c>
      <c r="B7" s="42" t="s">
        <v>240</v>
      </c>
      <c r="C7" s="45" t="s">
        <v>241</v>
      </c>
      <c r="D7" s="38" t="s">
        <v>242</v>
      </c>
      <c r="E7" s="83"/>
      <c r="F7" s="83"/>
      <c r="G7" s="83"/>
      <c r="H7" s="83"/>
      <c r="I7" s="83"/>
      <c r="J7" s="83"/>
      <c r="K7" s="83"/>
      <c r="L7" s="83"/>
      <c r="M7" s="83"/>
      <c r="N7" s="83"/>
      <c r="O7" s="83"/>
      <c r="P7" s="83"/>
      <c r="Q7" s="83"/>
      <c r="R7" s="83"/>
      <c r="S7" s="83"/>
      <c r="T7" s="83"/>
      <c r="U7" s="83"/>
    </row>
    <row r="8" spans="1:21" ht="67.5" x14ac:dyDescent="0.25">
      <c r="A8" s="100" t="s">
        <v>243</v>
      </c>
      <c r="B8" s="43" t="s">
        <v>244</v>
      </c>
      <c r="C8" s="45" t="s">
        <v>245</v>
      </c>
      <c r="D8" s="38" t="s">
        <v>246</v>
      </c>
      <c r="E8" s="83"/>
      <c r="F8" s="83"/>
      <c r="G8" s="83"/>
      <c r="H8" s="83"/>
      <c r="I8" s="83"/>
      <c r="J8" s="83"/>
      <c r="K8" s="83"/>
      <c r="L8" s="83"/>
      <c r="M8" s="83"/>
      <c r="N8" s="83"/>
      <c r="O8" s="83"/>
      <c r="P8" s="83"/>
      <c r="Q8" s="83"/>
      <c r="R8" s="83"/>
      <c r="S8" s="83"/>
      <c r="T8" s="83"/>
      <c r="U8" s="83"/>
    </row>
    <row r="9" spans="1:21" ht="20.25" x14ac:dyDescent="0.25">
      <c r="A9" s="100"/>
      <c r="B9" s="100"/>
      <c r="C9" s="102"/>
      <c r="D9" s="102"/>
      <c r="E9" s="83"/>
      <c r="F9" s="83"/>
      <c r="G9" s="83"/>
      <c r="H9" s="83"/>
      <c r="I9" s="83"/>
      <c r="J9" s="83"/>
      <c r="K9" s="83"/>
      <c r="L9" s="83"/>
      <c r="M9" s="83"/>
      <c r="N9" s="83"/>
      <c r="O9" s="83"/>
      <c r="P9" s="83"/>
      <c r="Q9" s="83"/>
      <c r="R9" s="83"/>
      <c r="S9" s="83"/>
      <c r="T9" s="83"/>
      <c r="U9" s="83"/>
    </row>
    <row r="10" spans="1:21" ht="16.5" x14ac:dyDescent="0.25">
      <c r="A10" s="100"/>
      <c r="B10" s="103"/>
      <c r="C10" s="103"/>
      <c r="D10" s="103"/>
      <c r="E10" s="83"/>
      <c r="F10" s="83"/>
      <c r="G10" s="83"/>
      <c r="H10" s="83"/>
      <c r="I10" s="83"/>
      <c r="J10" s="83"/>
      <c r="K10" s="83"/>
      <c r="L10" s="83"/>
      <c r="M10" s="83"/>
      <c r="N10" s="83"/>
      <c r="O10" s="83"/>
      <c r="P10" s="83"/>
      <c r="Q10" s="83"/>
      <c r="R10" s="83"/>
      <c r="S10" s="83"/>
      <c r="T10" s="83"/>
      <c r="U10" s="83"/>
    </row>
    <row r="11" spans="1:21" x14ac:dyDescent="0.25">
      <c r="A11" s="100"/>
      <c r="B11" s="100" t="s">
        <v>247</v>
      </c>
      <c r="C11" s="100" t="s">
        <v>248</v>
      </c>
      <c r="D11" s="100" t="s">
        <v>249</v>
      </c>
      <c r="E11" s="83"/>
      <c r="F11" s="83"/>
      <c r="G11" s="83"/>
      <c r="H11" s="83"/>
      <c r="I11" s="83"/>
      <c r="J11" s="83"/>
      <c r="K11" s="83"/>
      <c r="L11" s="83"/>
      <c r="M11" s="83"/>
      <c r="N11" s="83"/>
      <c r="O11" s="83"/>
      <c r="P11" s="83"/>
      <c r="Q11" s="83"/>
      <c r="R11" s="83"/>
      <c r="S11" s="83"/>
      <c r="T11" s="83"/>
      <c r="U11" s="83"/>
    </row>
    <row r="12" spans="1:21" x14ac:dyDescent="0.25">
      <c r="A12" s="100"/>
      <c r="B12" s="100" t="s">
        <v>250</v>
      </c>
      <c r="C12" s="100" t="s">
        <v>251</v>
      </c>
      <c r="D12" s="100" t="s">
        <v>252</v>
      </c>
      <c r="E12" s="83"/>
      <c r="F12" s="83"/>
      <c r="G12" s="83"/>
      <c r="H12" s="83"/>
      <c r="I12" s="83"/>
      <c r="J12" s="83"/>
      <c r="K12" s="83"/>
      <c r="L12" s="83"/>
      <c r="M12" s="83"/>
      <c r="N12" s="83"/>
      <c r="O12" s="83"/>
      <c r="P12" s="83"/>
      <c r="Q12" s="83"/>
      <c r="R12" s="83"/>
      <c r="S12" s="83"/>
      <c r="T12" s="83"/>
      <c r="U12" s="83"/>
    </row>
    <row r="13" spans="1:21" x14ac:dyDescent="0.25">
      <c r="A13" s="100"/>
      <c r="B13" s="100"/>
      <c r="C13" s="100" t="s">
        <v>253</v>
      </c>
      <c r="D13" s="100" t="s">
        <v>254</v>
      </c>
      <c r="E13" s="83"/>
      <c r="F13" s="83"/>
      <c r="G13" s="83"/>
      <c r="H13" s="83"/>
      <c r="I13" s="83"/>
      <c r="J13" s="83"/>
      <c r="K13" s="83"/>
      <c r="L13" s="83"/>
      <c r="M13" s="83"/>
      <c r="N13" s="83"/>
      <c r="O13" s="83"/>
      <c r="P13" s="83"/>
      <c r="Q13" s="83"/>
      <c r="R13" s="83"/>
      <c r="S13" s="83"/>
      <c r="T13" s="83"/>
      <c r="U13" s="83"/>
    </row>
    <row r="14" spans="1:21" x14ac:dyDescent="0.25">
      <c r="A14" s="100"/>
      <c r="B14" s="100"/>
      <c r="C14" s="100" t="s">
        <v>154</v>
      </c>
      <c r="D14" s="100" t="s">
        <v>255</v>
      </c>
      <c r="E14" s="83"/>
      <c r="F14" s="83"/>
      <c r="G14" s="83"/>
      <c r="H14" s="83"/>
      <c r="I14" s="83"/>
      <c r="J14" s="83"/>
      <c r="K14" s="83"/>
      <c r="L14" s="83"/>
      <c r="M14" s="83"/>
      <c r="N14" s="83"/>
      <c r="O14" s="83"/>
      <c r="P14" s="83"/>
      <c r="Q14" s="83"/>
      <c r="R14" s="83"/>
      <c r="S14" s="83"/>
      <c r="T14" s="83"/>
      <c r="U14" s="83"/>
    </row>
    <row r="15" spans="1:21" x14ac:dyDescent="0.25">
      <c r="A15" s="100"/>
      <c r="B15" s="100"/>
      <c r="C15" s="100" t="s">
        <v>168</v>
      </c>
      <c r="D15" s="100" t="s">
        <v>256</v>
      </c>
      <c r="E15" s="83"/>
      <c r="F15" s="83"/>
      <c r="G15" s="83"/>
      <c r="H15" s="83"/>
      <c r="I15" s="83"/>
      <c r="J15" s="83"/>
      <c r="K15" s="83"/>
      <c r="L15" s="83"/>
      <c r="M15" s="83"/>
      <c r="N15" s="83"/>
      <c r="O15" s="83"/>
      <c r="P15" s="83"/>
      <c r="Q15" s="83"/>
      <c r="R15" s="83"/>
      <c r="S15" s="83"/>
      <c r="T15" s="83"/>
      <c r="U15" s="83"/>
    </row>
    <row r="16" spans="1:21" x14ac:dyDescent="0.25">
      <c r="A16" s="100"/>
      <c r="B16" s="100"/>
      <c r="C16" s="100"/>
      <c r="D16" s="100"/>
      <c r="E16" s="83"/>
      <c r="F16" s="83"/>
      <c r="G16" s="83"/>
      <c r="H16" s="83"/>
      <c r="I16" s="83"/>
      <c r="J16" s="83"/>
      <c r="K16" s="83"/>
      <c r="L16" s="83"/>
      <c r="M16" s="83"/>
      <c r="N16" s="83"/>
      <c r="O16" s="83"/>
    </row>
    <row r="17" spans="1:15" x14ac:dyDescent="0.25">
      <c r="A17" s="100"/>
      <c r="B17" s="100"/>
      <c r="C17" s="100"/>
      <c r="D17" s="100"/>
      <c r="E17" s="83"/>
      <c r="F17" s="83"/>
      <c r="G17" s="83"/>
      <c r="H17" s="83"/>
      <c r="I17" s="83"/>
      <c r="J17" s="83"/>
      <c r="K17" s="83"/>
      <c r="L17" s="83"/>
      <c r="M17" s="83"/>
      <c r="N17" s="83"/>
      <c r="O17" s="83"/>
    </row>
    <row r="18" spans="1:15" x14ac:dyDescent="0.25">
      <c r="A18" s="100"/>
      <c r="B18" s="104"/>
      <c r="C18" s="104"/>
      <c r="D18" s="104"/>
      <c r="E18" s="83"/>
      <c r="F18" s="83"/>
      <c r="G18" s="83"/>
      <c r="H18" s="83"/>
      <c r="I18" s="83"/>
      <c r="J18" s="83"/>
      <c r="K18" s="83"/>
      <c r="L18" s="83"/>
      <c r="M18" s="83"/>
      <c r="N18" s="83"/>
      <c r="O18" s="83"/>
    </row>
    <row r="19" spans="1:15" x14ac:dyDescent="0.25">
      <c r="A19" s="100"/>
      <c r="B19" s="104"/>
      <c r="C19" s="104"/>
      <c r="D19" s="104"/>
      <c r="E19" s="83"/>
      <c r="F19" s="83"/>
      <c r="G19" s="83"/>
      <c r="H19" s="83"/>
      <c r="I19" s="83"/>
      <c r="J19" s="83"/>
      <c r="K19" s="83"/>
      <c r="L19" s="83"/>
      <c r="M19" s="83"/>
      <c r="N19" s="83"/>
      <c r="O19" s="83"/>
    </row>
    <row r="20" spans="1:15" x14ac:dyDescent="0.25">
      <c r="A20" s="100"/>
      <c r="B20" s="104"/>
      <c r="C20" s="104"/>
      <c r="D20" s="104"/>
      <c r="E20" s="83"/>
      <c r="F20" s="83"/>
      <c r="G20" s="83"/>
      <c r="H20" s="83"/>
      <c r="I20" s="83"/>
      <c r="J20" s="83"/>
      <c r="K20" s="83"/>
      <c r="L20" s="83"/>
      <c r="M20" s="83"/>
      <c r="N20" s="83"/>
      <c r="O20" s="83"/>
    </row>
    <row r="21" spans="1:15" x14ac:dyDescent="0.25">
      <c r="A21" s="100"/>
      <c r="B21" s="104"/>
      <c r="C21" s="104"/>
      <c r="D21" s="104"/>
      <c r="E21" s="83"/>
      <c r="F21" s="83"/>
      <c r="G21" s="83"/>
      <c r="H21" s="83"/>
      <c r="I21" s="83"/>
      <c r="J21" s="83"/>
      <c r="K21" s="83"/>
      <c r="L21" s="83"/>
      <c r="M21" s="83"/>
      <c r="N21" s="83"/>
      <c r="O21" s="83"/>
    </row>
    <row r="22" spans="1:15" ht="20.25" x14ac:dyDescent="0.25">
      <c r="A22" s="100"/>
      <c r="B22" s="100"/>
      <c r="C22" s="102"/>
      <c r="D22" s="102"/>
      <c r="E22" s="83"/>
      <c r="F22" s="83"/>
      <c r="G22" s="83"/>
      <c r="H22" s="83"/>
      <c r="I22" s="83"/>
      <c r="J22" s="83"/>
      <c r="K22" s="83"/>
      <c r="L22" s="83"/>
      <c r="M22" s="83"/>
      <c r="N22" s="83"/>
      <c r="O22" s="83"/>
    </row>
    <row r="23" spans="1:15" ht="20.25" x14ac:dyDescent="0.25">
      <c r="A23" s="100"/>
      <c r="B23" s="100"/>
      <c r="C23" s="102"/>
      <c r="D23" s="102"/>
      <c r="E23" s="83"/>
      <c r="F23" s="83"/>
      <c r="G23" s="83"/>
      <c r="H23" s="83"/>
      <c r="I23" s="83"/>
      <c r="J23" s="83"/>
      <c r="K23" s="83"/>
      <c r="L23" s="83"/>
      <c r="M23" s="83"/>
      <c r="N23" s="83"/>
      <c r="O23" s="83"/>
    </row>
    <row r="24" spans="1:15" ht="20.25" x14ac:dyDescent="0.25">
      <c r="A24" s="100"/>
      <c r="B24" s="100"/>
      <c r="C24" s="102"/>
      <c r="D24" s="102"/>
      <c r="E24" s="83"/>
      <c r="F24" s="83"/>
      <c r="G24" s="83"/>
      <c r="H24" s="83"/>
      <c r="I24" s="83"/>
      <c r="J24" s="83"/>
      <c r="K24" s="83"/>
      <c r="L24" s="83"/>
      <c r="M24" s="83"/>
      <c r="N24" s="83"/>
      <c r="O24" s="83"/>
    </row>
    <row r="25" spans="1:15" ht="20.25" x14ac:dyDescent="0.25">
      <c r="A25" s="100"/>
      <c r="B25" s="100"/>
      <c r="C25" s="102"/>
      <c r="D25" s="102"/>
      <c r="E25" s="83"/>
      <c r="F25" s="83"/>
      <c r="G25" s="83"/>
      <c r="H25" s="83"/>
      <c r="I25" s="83"/>
      <c r="J25" s="83"/>
      <c r="K25" s="83"/>
      <c r="L25" s="83"/>
      <c r="M25" s="83"/>
      <c r="N25" s="83"/>
      <c r="O25" s="83"/>
    </row>
    <row r="26" spans="1:15" ht="20.25" x14ac:dyDescent="0.25">
      <c r="A26" s="100"/>
      <c r="B26" s="100"/>
      <c r="C26" s="102"/>
      <c r="D26" s="102"/>
      <c r="E26" s="83"/>
      <c r="F26" s="83"/>
      <c r="G26" s="83"/>
      <c r="H26" s="83"/>
      <c r="I26" s="83"/>
      <c r="J26" s="83"/>
      <c r="K26" s="83"/>
      <c r="L26" s="83"/>
      <c r="M26" s="83"/>
      <c r="N26" s="83"/>
      <c r="O26" s="83"/>
    </row>
    <row r="27" spans="1:15" ht="20.25" x14ac:dyDescent="0.25">
      <c r="A27" s="100"/>
      <c r="B27" s="100"/>
      <c r="C27" s="102"/>
      <c r="D27" s="102"/>
      <c r="E27" s="83"/>
      <c r="F27" s="83"/>
      <c r="G27" s="83"/>
      <c r="H27" s="83"/>
      <c r="I27" s="83"/>
      <c r="J27" s="83"/>
      <c r="K27" s="83"/>
      <c r="L27" s="83"/>
      <c r="M27" s="83"/>
      <c r="N27" s="83"/>
      <c r="O27" s="83"/>
    </row>
    <row r="28" spans="1:15" ht="20.25" x14ac:dyDescent="0.25">
      <c r="A28" s="100"/>
      <c r="B28" s="100"/>
      <c r="C28" s="102"/>
      <c r="D28" s="102"/>
      <c r="E28" s="83"/>
      <c r="F28" s="83"/>
      <c r="G28" s="83"/>
      <c r="H28" s="83"/>
      <c r="I28" s="83"/>
      <c r="J28" s="83"/>
      <c r="K28" s="83"/>
      <c r="L28" s="83"/>
      <c r="M28" s="83"/>
      <c r="N28" s="83"/>
      <c r="O28" s="83"/>
    </row>
    <row r="29" spans="1:15" ht="20.25" x14ac:dyDescent="0.25">
      <c r="A29" s="100"/>
      <c r="B29" s="100"/>
      <c r="C29" s="102"/>
      <c r="D29" s="102"/>
      <c r="E29" s="83"/>
      <c r="F29" s="83"/>
      <c r="G29" s="83"/>
      <c r="H29" s="83"/>
      <c r="I29" s="83"/>
      <c r="J29" s="83"/>
      <c r="K29" s="83"/>
      <c r="L29" s="83"/>
      <c r="M29" s="83"/>
      <c r="N29" s="83"/>
      <c r="O29" s="83"/>
    </row>
    <row r="30" spans="1:15" ht="20.25" x14ac:dyDescent="0.25">
      <c r="A30" s="100"/>
      <c r="B30" s="100"/>
      <c r="C30" s="102"/>
      <c r="D30" s="102"/>
      <c r="E30" s="83"/>
      <c r="F30" s="83"/>
      <c r="G30" s="83"/>
      <c r="H30" s="83"/>
      <c r="I30" s="83"/>
      <c r="J30" s="83"/>
      <c r="K30" s="83"/>
      <c r="L30" s="83"/>
      <c r="M30" s="83"/>
      <c r="N30" s="83"/>
      <c r="O30" s="83"/>
    </row>
    <row r="31" spans="1:15" ht="20.25" x14ac:dyDescent="0.25">
      <c r="A31" s="100"/>
      <c r="B31" s="100"/>
      <c r="C31" s="102"/>
      <c r="D31" s="102"/>
      <c r="E31" s="83"/>
      <c r="F31" s="83"/>
      <c r="G31" s="83"/>
      <c r="H31" s="83"/>
      <c r="I31" s="83"/>
      <c r="J31" s="83"/>
      <c r="K31" s="83"/>
      <c r="L31" s="83"/>
      <c r="M31" s="83"/>
      <c r="N31" s="83"/>
      <c r="O31" s="83"/>
    </row>
    <row r="32" spans="1:15" ht="20.25" x14ac:dyDescent="0.25">
      <c r="A32" s="100"/>
      <c r="B32" s="100"/>
      <c r="C32" s="102"/>
      <c r="D32" s="102"/>
      <c r="E32" s="83"/>
      <c r="F32" s="83"/>
      <c r="G32" s="83"/>
      <c r="H32" s="83"/>
      <c r="I32" s="83"/>
      <c r="J32" s="83"/>
      <c r="K32" s="83"/>
      <c r="L32" s="83"/>
      <c r="M32" s="83"/>
      <c r="N32" s="83"/>
      <c r="O32" s="83"/>
    </row>
    <row r="33" spans="1:15" ht="20.25" x14ac:dyDescent="0.25">
      <c r="A33" s="100"/>
      <c r="B33" s="100"/>
      <c r="C33" s="102"/>
      <c r="D33" s="102"/>
      <c r="E33" s="83"/>
      <c r="F33" s="83"/>
      <c r="G33" s="83"/>
      <c r="H33" s="83"/>
      <c r="I33" s="83"/>
      <c r="J33" s="83"/>
      <c r="K33" s="83"/>
      <c r="L33" s="83"/>
      <c r="M33" s="83"/>
      <c r="N33" s="83"/>
      <c r="O33" s="83"/>
    </row>
    <row r="34" spans="1:15" ht="20.25" x14ac:dyDescent="0.25">
      <c r="A34" s="100"/>
      <c r="B34" s="100"/>
      <c r="C34" s="102"/>
      <c r="D34" s="102"/>
      <c r="E34" s="83"/>
      <c r="F34" s="83"/>
      <c r="G34" s="83"/>
      <c r="H34" s="83"/>
      <c r="I34" s="83"/>
      <c r="J34" s="83"/>
      <c r="K34" s="83"/>
      <c r="L34" s="83"/>
      <c r="M34" s="83"/>
      <c r="N34" s="83"/>
      <c r="O34" s="83"/>
    </row>
    <row r="35" spans="1:15" ht="20.25" x14ac:dyDescent="0.25">
      <c r="A35" s="100"/>
      <c r="B35" s="100"/>
      <c r="C35" s="102"/>
      <c r="D35" s="102"/>
      <c r="E35" s="83"/>
      <c r="F35" s="83"/>
      <c r="G35" s="83"/>
      <c r="H35" s="83"/>
      <c r="I35" s="83"/>
      <c r="J35" s="83"/>
      <c r="K35" s="83"/>
      <c r="L35" s="83"/>
      <c r="M35" s="83"/>
      <c r="N35" s="83"/>
      <c r="O35" s="83"/>
    </row>
    <row r="36" spans="1:15" ht="20.25" x14ac:dyDescent="0.25">
      <c r="A36" s="100"/>
      <c r="B36" s="100"/>
      <c r="C36" s="102"/>
      <c r="D36" s="102"/>
      <c r="E36" s="83"/>
      <c r="F36" s="83"/>
      <c r="G36" s="83"/>
      <c r="H36" s="83"/>
      <c r="I36" s="83"/>
      <c r="J36" s="83"/>
      <c r="K36" s="83"/>
      <c r="L36" s="83"/>
      <c r="M36" s="83"/>
      <c r="N36" s="83"/>
      <c r="O36" s="83"/>
    </row>
    <row r="37" spans="1:15" ht="20.25" x14ac:dyDescent="0.25">
      <c r="A37" s="100"/>
      <c r="B37" s="100"/>
      <c r="C37" s="102"/>
      <c r="D37" s="102"/>
      <c r="E37" s="83"/>
      <c r="F37" s="83"/>
      <c r="G37" s="83"/>
      <c r="H37" s="83"/>
      <c r="I37" s="83"/>
      <c r="J37" s="83"/>
      <c r="K37" s="83"/>
      <c r="L37" s="83"/>
      <c r="M37" s="83"/>
      <c r="N37" s="83"/>
      <c r="O37" s="83"/>
    </row>
    <row r="38" spans="1:15" ht="20.25" x14ac:dyDescent="0.25">
      <c r="A38" s="100"/>
      <c r="B38" s="100"/>
      <c r="C38" s="102"/>
      <c r="D38" s="102"/>
      <c r="E38" s="83"/>
      <c r="F38" s="83"/>
      <c r="G38" s="83"/>
      <c r="H38" s="83"/>
      <c r="I38" s="83"/>
      <c r="J38" s="83"/>
      <c r="K38" s="83"/>
      <c r="L38" s="83"/>
      <c r="M38" s="83"/>
      <c r="N38" s="83"/>
      <c r="O38" s="83"/>
    </row>
    <row r="39" spans="1:15" ht="20.25" x14ac:dyDescent="0.25">
      <c r="A39" s="100"/>
      <c r="B39" s="100"/>
      <c r="C39" s="102"/>
      <c r="D39" s="102"/>
      <c r="E39" s="83"/>
      <c r="F39" s="83"/>
      <c r="G39" s="83"/>
      <c r="H39" s="83"/>
      <c r="I39" s="83"/>
      <c r="J39" s="83"/>
      <c r="K39" s="83"/>
      <c r="L39" s="83"/>
      <c r="M39" s="83"/>
      <c r="N39" s="83"/>
      <c r="O39" s="83"/>
    </row>
    <row r="40" spans="1:15" ht="20.25" x14ac:dyDescent="0.25">
      <c r="A40" s="100"/>
      <c r="B40" s="100"/>
      <c r="C40" s="102"/>
      <c r="D40" s="102"/>
      <c r="E40" s="83"/>
      <c r="F40" s="83"/>
      <c r="G40" s="83"/>
      <c r="H40" s="83"/>
      <c r="I40" s="83"/>
      <c r="J40" s="83"/>
      <c r="K40" s="83"/>
      <c r="L40" s="83"/>
      <c r="M40" s="83"/>
      <c r="N40" s="83"/>
      <c r="O40" s="83"/>
    </row>
    <row r="41" spans="1:15" ht="20.25" x14ac:dyDescent="0.25">
      <c r="A41" s="100"/>
      <c r="B41" s="100"/>
      <c r="C41" s="102"/>
      <c r="D41" s="102"/>
      <c r="E41" s="83"/>
      <c r="F41" s="83"/>
      <c r="G41" s="83"/>
      <c r="H41" s="83"/>
      <c r="I41" s="83"/>
      <c r="J41" s="83"/>
      <c r="K41" s="83"/>
      <c r="L41" s="83"/>
      <c r="M41" s="83"/>
      <c r="N41" s="83"/>
      <c r="O41" s="83"/>
    </row>
    <row r="42" spans="1:15" ht="20.25" x14ac:dyDescent="0.25">
      <c r="A42" s="100"/>
      <c r="B42" s="100"/>
      <c r="C42" s="102"/>
      <c r="D42" s="102"/>
      <c r="E42" s="83"/>
      <c r="F42" s="83"/>
      <c r="G42" s="83"/>
      <c r="H42" s="83"/>
      <c r="I42" s="83"/>
      <c r="J42" s="83"/>
      <c r="K42" s="83"/>
      <c r="L42" s="83"/>
      <c r="M42" s="83"/>
      <c r="N42" s="83"/>
      <c r="O42" s="83"/>
    </row>
    <row r="43" spans="1:15" ht="20.25" x14ac:dyDescent="0.25">
      <c r="A43" s="100"/>
      <c r="B43" s="100"/>
      <c r="C43" s="102"/>
      <c r="D43" s="102"/>
      <c r="E43" s="83"/>
      <c r="F43" s="83"/>
      <c r="G43" s="83"/>
      <c r="H43" s="83"/>
      <c r="I43" s="83"/>
      <c r="J43" s="83"/>
      <c r="K43" s="83"/>
      <c r="L43" s="83"/>
      <c r="M43" s="83"/>
      <c r="N43" s="83"/>
      <c r="O43" s="83"/>
    </row>
    <row r="44" spans="1:15" ht="20.25" x14ac:dyDescent="0.25">
      <c r="A44" s="100"/>
      <c r="B44" s="100"/>
      <c r="C44" s="102"/>
      <c r="D44" s="102"/>
      <c r="E44" s="83"/>
      <c r="F44" s="83"/>
      <c r="G44" s="83"/>
      <c r="H44" s="83"/>
      <c r="I44" s="83"/>
      <c r="J44" s="83"/>
      <c r="K44" s="83"/>
      <c r="L44" s="83"/>
      <c r="M44" s="83"/>
      <c r="N44" s="83"/>
      <c r="O44" s="83"/>
    </row>
    <row r="45" spans="1:15" ht="20.25" x14ac:dyDescent="0.25">
      <c r="A45" s="100"/>
      <c r="B45" s="100"/>
      <c r="C45" s="102"/>
      <c r="D45" s="102"/>
      <c r="E45" s="83"/>
      <c r="F45" s="83"/>
      <c r="G45" s="83"/>
      <c r="H45" s="83"/>
      <c r="I45" s="83"/>
      <c r="J45" s="83"/>
      <c r="K45" s="83"/>
      <c r="L45" s="83"/>
      <c r="M45" s="83"/>
      <c r="N45" s="83"/>
      <c r="O45" s="83"/>
    </row>
    <row r="46" spans="1:15" ht="20.25" x14ac:dyDescent="0.25">
      <c r="A46" s="100"/>
      <c r="B46" s="100"/>
      <c r="C46" s="102"/>
      <c r="D46" s="102"/>
      <c r="E46" s="83"/>
      <c r="F46" s="83"/>
      <c r="G46" s="83"/>
      <c r="H46" s="83"/>
      <c r="I46" s="83"/>
      <c r="J46" s="83"/>
      <c r="K46" s="83"/>
      <c r="L46" s="83"/>
      <c r="M46" s="83"/>
      <c r="N46" s="83"/>
      <c r="O46" s="83"/>
    </row>
    <row r="47" spans="1:15" ht="20.25" x14ac:dyDescent="0.25">
      <c r="A47" s="100"/>
      <c r="B47" s="100"/>
      <c r="C47" s="102"/>
      <c r="D47" s="102"/>
      <c r="E47" s="83"/>
      <c r="F47" s="83"/>
      <c r="G47" s="83"/>
      <c r="H47" s="83"/>
      <c r="I47" s="83"/>
      <c r="J47" s="83"/>
      <c r="K47" s="83"/>
      <c r="L47" s="83"/>
      <c r="M47" s="83"/>
      <c r="N47" s="83"/>
      <c r="O47" s="83"/>
    </row>
    <row r="48" spans="1:15" ht="20.25" x14ac:dyDescent="0.25">
      <c r="A48" s="100"/>
      <c r="B48" s="100"/>
      <c r="C48" s="102"/>
      <c r="D48" s="102"/>
      <c r="E48" s="83"/>
      <c r="F48" s="83"/>
      <c r="G48" s="83"/>
      <c r="H48" s="83"/>
      <c r="I48" s="83"/>
      <c r="J48" s="83"/>
      <c r="K48" s="83"/>
      <c r="L48" s="83"/>
      <c r="M48" s="83"/>
      <c r="N48" s="83"/>
      <c r="O48" s="83"/>
    </row>
    <row r="49" spans="1:15" ht="20.25" x14ac:dyDescent="0.25">
      <c r="A49" s="100"/>
      <c r="B49" s="100"/>
      <c r="C49" s="102"/>
      <c r="D49" s="102"/>
      <c r="E49" s="83"/>
      <c r="F49" s="83"/>
      <c r="G49" s="83"/>
      <c r="H49" s="83"/>
      <c r="I49" s="83"/>
      <c r="J49" s="83"/>
      <c r="K49" s="83"/>
      <c r="L49" s="83"/>
      <c r="M49" s="83"/>
      <c r="N49" s="83"/>
      <c r="O49" s="83"/>
    </row>
    <row r="50" spans="1:15" ht="20.25" x14ac:dyDescent="0.25">
      <c r="A50" s="100"/>
      <c r="B50" s="100"/>
      <c r="C50" s="102"/>
      <c r="D50" s="102"/>
      <c r="E50" s="83"/>
      <c r="F50" s="83"/>
      <c r="G50" s="83"/>
      <c r="H50" s="83"/>
      <c r="I50" s="83"/>
      <c r="J50" s="83"/>
      <c r="K50" s="83"/>
      <c r="L50" s="83"/>
      <c r="M50" s="83"/>
      <c r="N50" s="83"/>
      <c r="O50" s="83"/>
    </row>
    <row r="51" spans="1:15" ht="20.25" x14ac:dyDescent="0.25">
      <c r="A51" s="100"/>
      <c r="B51" s="100"/>
      <c r="C51" s="102"/>
      <c r="D51" s="102"/>
      <c r="E51" s="83"/>
      <c r="F51" s="83"/>
      <c r="G51" s="83"/>
      <c r="H51" s="83"/>
      <c r="I51" s="83"/>
      <c r="J51" s="83"/>
      <c r="K51" s="83"/>
      <c r="L51" s="83"/>
      <c r="M51" s="83"/>
      <c r="N51" s="83"/>
      <c r="O51" s="83"/>
    </row>
    <row r="52" spans="1:15" ht="20.25" x14ac:dyDescent="0.25">
      <c r="A52" s="100"/>
      <c r="B52" s="23"/>
      <c r="C52" s="34"/>
      <c r="D52" s="34"/>
    </row>
    <row r="53" spans="1:15" ht="20.25" x14ac:dyDescent="0.25">
      <c r="A53" s="100"/>
      <c r="B53" s="23"/>
      <c r="C53" s="34"/>
      <c r="D53" s="34"/>
    </row>
    <row r="54" spans="1:15" ht="20.25" x14ac:dyDescent="0.25">
      <c r="A54" s="100"/>
      <c r="B54" s="23"/>
      <c r="C54" s="34"/>
      <c r="D54" s="34"/>
    </row>
    <row r="55" spans="1:15" ht="20.25" x14ac:dyDescent="0.25">
      <c r="A55" s="100"/>
      <c r="B55" s="23"/>
      <c r="C55" s="34"/>
      <c r="D55" s="34"/>
    </row>
    <row r="56" spans="1:15" ht="20.25" x14ac:dyDescent="0.25">
      <c r="A56" s="100"/>
      <c r="B56" s="23"/>
      <c r="C56" s="34"/>
      <c r="D56" s="34"/>
    </row>
    <row r="57" spans="1:15" ht="20.25" x14ac:dyDescent="0.25">
      <c r="A57" s="100"/>
      <c r="B57" s="23"/>
      <c r="C57" s="34"/>
      <c r="D57" s="34"/>
    </row>
    <row r="58" spans="1:15" ht="20.25" x14ac:dyDescent="0.25">
      <c r="A58" s="100"/>
      <c r="B58" s="23"/>
      <c r="C58" s="34"/>
      <c r="D58" s="34"/>
    </row>
    <row r="59" spans="1:15" ht="20.25" x14ac:dyDescent="0.25">
      <c r="A59" s="100"/>
      <c r="B59" s="23"/>
      <c r="C59" s="34"/>
      <c r="D59" s="34"/>
    </row>
    <row r="60" spans="1:15" ht="20.25" x14ac:dyDescent="0.25">
      <c r="A60" s="100"/>
      <c r="B60" s="23"/>
      <c r="C60" s="34"/>
      <c r="D60" s="34"/>
    </row>
    <row r="61" spans="1:15" ht="20.25" x14ac:dyDescent="0.25">
      <c r="A61" s="100"/>
      <c r="B61" s="23"/>
      <c r="C61" s="34"/>
      <c r="D61" s="34"/>
    </row>
    <row r="62" spans="1:15" ht="20.25" x14ac:dyDescent="0.25">
      <c r="A62" s="100"/>
      <c r="B62" s="23"/>
      <c r="C62" s="34"/>
      <c r="D62" s="34"/>
    </row>
    <row r="63" spans="1:15" ht="20.25" x14ac:dyDescent="0.25">
      <c r="A63" s="100"/>
      <c r="B63" s="23"/>
      <c r="C63" s="34"/>
      <c r="D63" s="34"/>
    </row>
    <row r="64" spans="1:15" ht="20.25" x14ac:dyDescent="0.25">
      <c r="A64" s="100"/>
      <c r="B64" s="23"/>
      <c r="C64" s="34"/>
      <c r="D64" s="34"/>
    </row>
    <row r="65" spans="1:4" ht="20.25" x14ac:dyDescent="0.25">
      <c r="A65" s="100"/>
      <c r="B65" s="23"/>
      <c r="C65" s="34"/>
      <c r="D65" s="34"/>
    </row>
    <row r="66" spans="1:4" ht="20.25" x14ac:dyDescent="0.25">
      <c r="A66" s="100"/>
      <c r="B66" s="23"/>
      <c r="C66" s="34"/>
      <c r="D66" s="34"/>
    </row>
    <row r="67" spans="1:4" ht="20.25" x14ac:dyDescent="0.25">
      <c r="A67" s="100"/>
      <c r="B67" s="23"/>
      <c r="C67" s="34"/>
      <c r="D67" s="34"/>
    </row>
    <row r="68" spans="1:4" ht="20.25" x14ac:dyDescent="0.25">
      <c r="A68" s="100"/>
      <c r="B68" s="23"/>
      <c r="C68" s="34"/>
      <c r="D68" s="34"/>
    </row>
    <row r="69" spans="1:4" ht="20.25" x14ac:dyDescent="0.25">
      <c r="A69" s="100"/>
      <c r="B69" s="23"/>
      <c r="C69" s="34"/>
      <c r="D69" s="34"/>
    </row>
    <row r="70" spans="1:4" ht="20.25" x14ac:dyDescent="0.25">
      <c r="A70" s="100"/>
      <c r="B70" s="23"/>
      <c r="C70" s="34"/>
      <c r="D70" s="34"/>
    </row>
    <row r="71" spans="1:4" ht="20.25" x14ac:dyDescent="0.25">
      <c r="A71" s="100"/>
      <c r="B71" s="23"/>
      <c r="C71" s="34"/>
      <c r="D71" s="34"/>
    </row>
    <row r="72" spans="1:4" ht="20.25" x14ac:dyDescent="0.25">
      <c r="A72" s="100"/>
      <c r="B72" s="23"/>
      <c r="C72" s="34"/>
      <c r="D72" s="34"/>
    </row>
    <row r="73" spans="1:4" ht="20.25" x14ac:dyDescent="0.25">
      <c r="A73" s="100"/>
      <c r="B73" s="23"/>
      <c r="C73" s="34"/>
      <c r="D73" s="34"/>
    </row>
    <row r="74" spans="1:4" ht="20.25" x14ac:dyDescent="0.25">
      <c r="A74" s="100"/>
      <c r="B74" s="23"/>
      <c r="C74" s="34"/>
      <c r="D74" s="34"/>
    </row>
    <row r="75" spans="1:4" ht="20.25" x14ac:dyDescent="0.25">
      <c r="A75" s="100"/>
      <c r="B75" s="23"/>
      <c r="C75" s="34"/>
      <c r="D75" s="34"/>
    </row>
    <row r="76" spans="1:4" ht="20.25" x14ac:dyDescent="0.25">
      <c r="A76" s="100"/>
      <c r="B76" s="23"/>
      <c r="C76" s="34"/>
      <c r="D76" s="34"/>
    </row>
    <row r="77" spans="1:4" ht="20.25" x14ac:dyDescent="0.25">
      <c r="A77" s="100"/>
      <c r="B77" s="23"/>
      <c r="C77" s="34"/>
      <c r="D77" s="34"/>
    </row>
    <row r="78" spans="1:4" ht="20.25" x14ac:dyDescent="0.25">
      <c r="A78" s="100"/>
      <c r="B78" s="23"/>
      <c r="C78" s="34"/>
      <c r="D78" s="34"/>
    </row>
    <row r="79" spans="1:4" ht="20.25" x14ac:dyDescent="0.25">
      <c r="A79" s="100"/>
      <c r="B79" s="23"/>
      <c r="C79" s="34"/>
      <c r="D79" s="34"/>
    </row>
    <row r="80" spans="1:4" ht="20.25" x14ac:dyDescent="0.25">
      <c r="A80" s="100"/>
      <c r="B80" s="23"/>
      <c r="C80" s="34"/>
      <c r="D80" s="34"/>
    </row>
    <row r="81" spans="1:4" ht="20.25" x14ac:dyDescent="0.25">
      <c r="A81" s="100"/>
      <c r="B81" s="23"/>
      <c r="C81" s="34"/>
      <c r="D81" s="34"/>
    </row>
    <row r="82" spans="1:4" ht="20.25" x14ac:dyDescent="0.25">
      <c r="A82" s="100"/>
      <c r="B82" s="23"/>
      <c r="C82" s="34"/>
      <c r="D82" s="34"/>
    </row>
    <row r="83" spans="1:4" ht="20.25" x14ac:dyDescent="0.25">
      <c r="A83" s="100"/>
      <c r="B83" s="23"/>
      <c r="C83" s="34"/>
      <c r="D83" s="34"/>
    </row>
    <row r="84" spans="1:4" ht="20.25" x14ac:dyDescent="0.25">
      <c r="A84" s="100"/>
      <c r="B84" s="23"/>
      <c r="C84" s="34"/>
      <c r="D84" s="34"/>
    </row>
    <row r="85" spans="1:4" ht="20.25" x14ac:dyDescent="0.25">
      <c r="A85" s="100"/>
      <c r="B85" s="23"/>
      <c r="C85" s="34"/>
      <c r="D85" s="34"/>
    </row>
    <row r="86" spans="1:4" ht="20.25" x14ac:dyDescent="0.25">
      <c r="A86" s="100"/>
      <c r="B86" s="23"/>
      <c r="C86" s="34"/>
      <c r="D86" s="34"/>
    </row>
    <row r="87" spans="1:4" ht="20.25" x14ac:dyDescent="0.25">
      <c r="A87" s="100"/>
      <c r="B87" s="23"/>
      <c r="C87" s="34"/>
      <c r="D87" s="34"/>
    </row>
    <row r="88" spans="1:4" ht="20.25" x14ac:dyDescent="0.25">
      <c r="A88" s="100"/>
      <c r="B88" s="23"/>
      <c r="C88" s="34"/>
      <c r="D88" s="34"/>
    </row>
    <row r="89" spans="1:4" ht="20.25" x14ac:dyDescent="0.25">
      <c r="A89" s="100"/>
      <c r="B89" s="23"/>
      <c r="C89" s="34"/>
      <c r="D89" s="34"/>
    </row>
    <row r="90" spans="1:4" ht="20.25" x14ac:dyDescent="0.25">
      <c r="A90" s="100"/>
      <c r="B90" s="23"/>
      <c r="C90" s="34"/>
      <c r="D90" s="34"/>
    </row>
    <row r="91" spans="1:4" ht="20.25" x14ac:dyDescent="0.25">
      <c r="A91" s="100"/>
      <c r="B91" s="23"/>
      <c r="C91" s="34"/>
      <c r="D91" s="34"/>
    </row>
    <row r="92" spans="1:4" ht="20.25" x14ac:dyDescent="0.25">
      <c r="A92" s="100"/>
      <c r="B92" s="23"/>
      <c r="C92" s="34"/>
      <c r="D92" s="34"/>
    </row>
    <row r="93" spans="1:4" ht="20.25" x14ac:dyDescent="0.25">
      <c r="A93" s="100"/>
      <c r="B93" s="23"/>
      <c r="C93" s="34"/>
      <c r="D93" s="34"/>
    </row>
    <row r="94" spans="1:4" ht="20.25" x14ac:dyDescent="0.25">
      <c r="A94" s="100"/>
      <c r="B94" s="23"/>
      <c r="C94" s="34"/>
      <c r="D94" s="34"/>
    </row>
    <row r="95" spans="1:4" ht="20.25" x14ac:dyDescent="0.25">
      <c r="A95" s="100"/>
      <c r="B95" s="23"/>
      <c r="C95" s="34"/>
      <c r="D95" s="34"/>
    </row>
    <row r="96" spans="1:4" ht="20.25" x14ac:dyDescent="0.25">
      <c r="A96" s="100"/>
      <c r="B96" s="23"/>
      <c r="C96" s="34"/>
      <c r="D96" s="34"/>
    </row>
    <row r="97" spans="1:4" ht="20.25" x14ac:dyDescent="0.25">
      <c r="A97" s="100"/>
      <c r="B97" s="23"/>
      <c r="C97" s="34"/>
      <c r="D97" s="34"/>
    </row>
    <row r="98" spans="1:4" ht="20.25" x14ac:dyDescent="0.25">
      <c r="A98" s="100"/>
      <c r="B98" s="23"/>
      <c r="C98" s="34"/>
      <c r="D98" s="34"/>
    </row>
    <row r="99" spans="1:4" ht="20.25" x14ac:dyDescent="0.25">
      <c r="A99" s="100"/>
      <c r="B99" s="23"/>
      <c r="C99" s="34"/>
      <c r="D99" s="34"/>
    </row>
    <row r="100" spans="1:4" ht="20.25" x14ac:dyDescent="0.25">
      <c r="A100" s="100"/>
      <c r="B100" s="23"/>
      <c r="C100" s="34"/>
      <c r="D100" s="34"/>
    </row>
    <row r="101" spans="1:4" ht="20.25" x14ac:dyDescent="0.25">
      <c r="A101" s="100"/>
      <c r="B101" s="23"/>
      <c r="C101" s="34"/>
      <c r="D101" s="34"/>
    </row>
    <row r="102" spans="1:4" ht="20.25" x14ac:dyDescent="0.25">
      <c r="A102" s="100"/>
      <c r="B102" s="23"/>
      <c r="C102" s="34"/>
      <c r="D102" s="34"/>
    </row>
    <row r="103" spans="1:4" ht="20.25" x14ac:dyDescent="0.25">
      <c r="A103" s="100"/>
      <c r="B103" s="23"/>
      <c r="C103" s="34"/>
      <c r="D103" s="34"/>
    </row>
    <row r="104" spans="1:4" ht="20.25" x14ac:dyDescent="0.25">
      <c r="A104" s="100"/>
      <c r="B104" s="23"/>
      <c r="C104" s="34"/>
      <c r="D104" s="34"/>
    </row>
    <row r="105" spans="1:4" ht="20.25" x14ac:dyDescent="0.25">
      <c r="A105" s="100"/>
      <c r="B105" s="23"/>
      <c r="C105" s="34"/>
      <c r="D105" s="34"/>
    </row>
    <row r="106" spans="1:4" ht="20.25" x14ac:dyDescent="0.25">
      <c r="A106" s="100"/>
      <c r="B106" s="23"/>
      <c r="C106" s="34"/>
      <c r="D106" s="34"/>
    </row>
    <row r="107" spans="1:4" ht="20.25" x14ac:dyDescent="0.25">
      <c r="A107" s="100"/>
      <c r="B107" s="23"/>
      <c r="C107" s="34"/>
      <c r="D107" s="34"/>
    </row>
    <row r="108" spans="1:4" ht="20.25" x14ac:dyDescent="0.25">
      <c r="A108" s="100"/>
      <c r="B108" s="23"/>
      <c r="C108" s="34"/>
      <c r="D108" s="34"/>
    </row>
    <row r="109" spans="1:4" ht="20.25" x14ac:dyDescent="0.25">
      <c r="A109" s="100"/>
      <c r="B109" s="23"/>
      <c r="C109" s="34"/>
      <c r="D109" s="34"/>
    </row>
    <row r="110" spans="1:4" ht="20.25" x14ac:dyDescent="0.25">
      <c r="A110" s="100"/>
      <c r="B110" s="23"/>
      <c r="C110" s="34"/>
      <c r="D110" s="34"/>
    </row>
    <row r="111" spans="1:4" ht="20.25" x14ac:dyDescent="0.25">
      <c r="A111" s="100"/>
      <c r="B111" s="23"/>
      <c r="C111" s="34"/>
      <c r="D111" s="34"/>
    </row>
    <row r="112" spans="1:4" ht="20.25" x14ac:dyDescent="0.25">
      <c r="A112" s="100"/>
      <c r="B112" s="23"/>
      <c r="C112" s="34"/>
      <c r="D112" s="34"/>
    </row>
    <row r="113" spans="1:4" ht="20.25" x14ac:dyDescent="0.25">
      <c r="A113" s="100"/>
      <c r="B113" s="23"/>
      <c r="C113" s="34"/>
      <c r="D113" s="34"/>
    </row>
    <row r="114" spans="1:4" ht="20.25" x14ac:dyDescent="0.25">
      <c r="A114" s="100"/>
      <c r="B114" s="23"/>
      <c r="C114" s="34"/>
      <c r="D114" s="34"/>
    </row>
    <row r="115" spans="1:4" ht="20.25" x14ac:dyDescent="0.25">
      <c r="A115" s="100"/>
      <c r="B115" s="23"/>
      <c r="C115" s="34"/>
      <c r="D115" s="34"/>
    </row>
    <row r="116" spans="1:4" ht="20.25" x14ac:dyDescent="0.25">
      <c r="A116" s="100"/>
      <c r="B116" s="23"/>
      <c r="C116" s="34"/>
      <c r="D116" s="34"/>
    </row>
    <row r="117" spans="1:4" ht="20.25" x14ac:dyDescent="0.25">
      <c r="A117" s="100"/>
      <c r="B117" s="23"/>
      <c r="C117" s="34"/>
      <c r="D117" s="34"/>
    </row>
    <row r="118" spans="1:4" ht="20.25" x14ac:dyDescent="0.25">
      <c r="A118" s="100"/>
      <c r="B118" s="23"/>
      <c r="C118" s="34"/>
      <c r="D118" s="34"/>
    </row>
    <row r="119" spans="1:4" ht="20.25" x14ac:dyDescent="0.25">
      <c r="A119" s="100"/>
      <c r="B119" s="23"/>
      <c r="C119" s="34"/>
      <c r="D119" s="34"/>
    </row>
    <row r="120" spans="1:4" ht="20.25" x14ac:dyDescent="0.25">
      <c r="A120" s="100"/>
      <c r="B120" s="23"/>
      <c r="C120" s="34"/>
      <c r="D120" s="34"/>
    </row>
    <row r="121" spans="1:4" ht="20.25" x14ac:dyDescent="0.25">
      <c r="A121" s="100"/>
      <c r="B121" s="23"/>
      <c r="C121" s="34"/>
      <c r="D121" s="34"/>
    </row>
    <row r="122" spans="1:4" ht="20.25" x14ac:dyDescent="0.25">
      <c r="A122" s="100"/>
      <c r="B122" s="23"/>
      <c r="C122" s="34"/>
      <c r="D122" s="34"/>
    </row>
    <row r="123" spans="1:4" ht="20.25" x14ac:dyDescent="0.25">
      <c r="A123" s="100"/>
      <c r="B123" s="23"/>
      <c r="C123" s="34"/>
      <c r="D123" s="34"/>
    </row>
    <row r="124" spans="1:4" ht="20.25" x14ac:dyDescent="0.25">
      <c r="A124" s="100"/>
      <c r="B124" s="23"/>
      <c r="C124" s="34"/>
      <c r="D124" s="34"/>
    </row>
    <row r="125" spans="1:4" ht="20.25" x14ac:dyDescent="0.25">
      <c r="A125" s="100"/>
      <c r="B125" s="23"/>
      <c r="C125" s="34"/>
      <c r="D125" s="34"/>
    </row>
    <row r="126" spans="1:4" ht="20.25" x14ac:dyDescent="0.25">
      <c r="A126" s="100"/>
      <c r="B126" s="23"/>
      <c r="C126" s="34"/>
      <c r="D126" s="34"/>
    </row>
    <row r="127" spans="1:4" ht="20.25" x14ac:dyDescent="0.25">
      <c r="A127" s="100"/>
      <c r="B127" s="23"/>
      <c r="C127" s="34"/>
      <c r="D127" s="34"/>
    </row>
    <row r="128" spans="1:4" ht="20.25" x14ac:dyDescent="0.25">
      <c r="A128" s="100"/>
      <c r="B128" s="23"/>
      <c r="C128" s="34"/>
      <c r="D128" s="34"/>
    </row>
    <row r="129" spans="1:4" ht="20.25" x14ac:dyDescent="0.25">
      <c r="A129" s="100"/>
      <c r="B129" s="23"/>
      <c r="C129" s="34"/>
      <c r="D129" s="34"/>
    </row>
    <row r="130" spans="1:4" ht="20.25" x14ac:dyDescent="0.25">
      <c r="A130" s="100"/>
      <c r="B130" s="23"/>
      <c r="C130" s="34"/>
      <c r="D130" s="34"/>
    </row>
    <row r="131" spans="1:4" ht="20.25" x14ac:dyDescent="0.25">
      <c r="A131" s="100"/>
      <c r="B131" s="23"/>
      <c r="C131" s="34"/>
      <c r="D131" s="34"/>
    </row>
    <row r="132" spans="1:4" ht="20.25" x14ac:dyDescent="0.25">
      <c r="A132" s="100"/>
      <c r="B132" s="23"/>
      <c r="C132" s="34"/>
      <c r="D132" s="34"/>
    </row>
    <row r="133" spans="1:4" ht="20.25" x14ac:dyDescent="0.25">
      <c r="A133" s="100"/>
      <c r="B133" s="23"/>
      <c r="C133" s="34"/>
      <c r="D133" s="34"/>
    </row>
    <row r="134" spans="1:4" ht="20.25" x14ac:dyDescent="0.25">
      <c r="A134" s="100"/>
      <c r="B134" s="23"/>
      <c r="C134" s="34"/>
      <c r="D134" s="34"/>
    </row>
    <row r="135" spans="1:4" ht="20.25" x14ac:dyDescent="0.25">
      <c r="A135" s="100"/>
      <c r="B135" s="23"/>
      <c r="C135" s="34"/>
      <c r="D135" s="34"/>
    </row>
    <row r="136" spans="1:4" ht="20.25" x14ac:dyDescent="0.25">
      <c r="A136" s="100"/>
      <c r="B136" s="23"/>
      <c r="C136" s="34"/>
      <c r="D136" s="34"/>
    </row>
    <row r="137" spans="1:4" ht="20.25" x14ac:dyDescent="0.25">
      <c r="A137" s="100"/>
      <c r="B137" s="23"/>
      <c r="C137" s="34"/>
      <c r="D137" s="34"/>
    </row>
    <row r="138" spans="1:4" ht="20.25" x14ac:dyDescent="0.25">
      <c r="A138" s="100"/>
      <c r="B138" s="23"/>
      <c r="C138" s="34"/>
      <c r="D138" s="34"/>
    </row>
    <row r="139" spans="1:4" ht="20.25" x14ac:dyDescent="0.25">
      <c r="A139" s="100"/>
      <c r="B139" s="23"/>
      <c r="C139" s="34"/>
      <c r="D139" s="34"/>
    </row>
    <row r="140" spans="1:4" ht="20.25" x14ac:dyDescent="0.25">
      <c r="A140" s="100"/>
      <c r="B140" s="23"/>
      <c r="C140" s="34"/>
      <c r="D140" s="34"/>
    </row>
    <row r="141" spans="1:4" ht="20.25" x14ac:dyDescent="0.25">
      <c r="A141" s="100"/>
      <c r="B141" s="23"/>
      <c r="C141" s="34"/>
      <c r="D141" s="34"/>
    </row>
    <row r="142" spans="1:4" ht="20.25" x14ac:dyDescent="0.25">
      <c r="A142" s="100"/>
      <c r="B142" s="23"/>
      <c r="C142" s="34"/>
      <c r="D142" s="34"/>
    </row>
    <row r="143" spans="1:4" ht="20.25" x14ac:dyDescent="0.25">
      <c r="A143" s="100"/>
      <c r="B143" s="23"/>
      <c r="C143" s="34"/>
      <c r="D143" s="34"/>
    </row>
    <row r="144" spans="1:4" ht="20.25" x14ac:dyDescent="0.25">
      <c r="A144" s="100"/>
      <c r="B144" s="23"/>
      <c r="C144" s="34"/>
      <c r="D144" s="34"/>
    </row>
    <row r="145" spans="1:4" ht="20.25" x14ac:dyDescent="0.25">
      <c r="A145" s="100"/>
      <c r="B145" s="23"/>
      <c r="C145" s="34"/>
      <c r="D145" s="34"/>
    </row>
    <row r="146" spans="1:4" ht="20.25" x14ac:dyDescent="0.25">
      <c r="A146" s="100"/>
      <c r="B146" s="23"/>
      <c r="C146" s="34"/>
      <c r="D146" s="34"/>
    </row>
    <row r="147" spans="1:4" ht="20.25" x14ac:dyDescent="0.25">
      <c r="A147" s="100"/>
      <c r="B147" s="23"/>
      <c r="C147" s="34"/>
      <c r="D147" s="34"/>
    </row>
    <row r="148" spans="1:4" ht="20.25" x14ac:dyDescent="0.25">
      <c r="A148" s="100"/>
      <c r="B148" s="23"/>
      <c r="C148" s="34"/>
      <c r="D148" s="34"/>
    </row>
    <row r="149" spans="1:4" ht="20.25" x14ac:dyDescent="0.25">
      <c r="A149" s="100"/>
      <c r="B149" s="23"/>
      <c r="C149" s="34"/>
      <c r="D149" s="34"/>
    </row>
    <row r="150" spans="1:4" ht="20.25" x14ac:dyDescent="0.25">
      <c r="A150" s="100"/>
      <c r="B150" s="23"/>
      <c r="C150" s="34"/>
      <c r="D150" s="34"/>
    </row>
    <row r="151" spans="1:4" ht="20.25" x14ac:dyDescent="0.25">
      <c r="A151" s="100"/>
      <c r="B151" s="23"/>
      <c r="C151" s="34"/>
      <c r="D151" s="34"/>
    </row>
    <row r="152" spans="1:4" ht="20.25" x14ac:dyDescent="0.25">
      <c r="A152" s="100"/>
      <c r="B152" s="23"/>
      <c r="C152" s="34"/>
      <c r="D152" s="34"/>
    </row>
    <row r="153" spans="1:4" ht="20.25" x14ac:dyDescent="0.25">
      <c r="A153" s="100"/>
      <c r="B153" s="23"/>
      <c r="C153" s="34"/>
      <c r="D153" s="34"/>
    </row>
    <row r="154" spans="1:4" ht="20.25" x14ac:dyDescent="0.25">
      <c r="A154" s="100"/>
      <c r="B154" s="23"/>
      <c r="C154" s="34"/>
      <c r="D154" s="34"/>
    </row>
    <row r="155" spans="1:4" ht="20.25" x14ac:dyDescent="0.25">
      <c r="A155" s="100"/>
      <c r="B155" s="23"/>
      <c r="C155" s="34"/>
      <c r="D155" s="34"/>
    </row>
    <row r="156" spans="1:4" ht="20.25" x14ac:dyDescent="0.25">
      <c r="A156" s="100"/>
      <c r="B156" s="23"/>
      <c r="C156" s="34"/>
      <c r="D156" s="34"/>
    </row>
    <row r="157" spans="1:4" ht="20.25" x14ac:dyDescent="0.25">
      <c r="A157" s="100"/>
      <c r="B157" s="23"/>
      <c r="C157" s="34"/>
      <c r="D157" s="34"/>
    </row>
    <row r="158" spans="1:4" ht="20.25" x14ac:dyDescent="0.25">
      <c r="A158" s="100"/>
      <c r="B158" s="23"/>
      <c r="C158" s="34"/>
      <c r="D158" s="34"/>
    </row>
    <row r="159" spans="1:4" ht="20.25" x14ac:dyDescent="0.25">
      <c r="A159" s="100"/>
      <c r="B159" s="23"/>
      <c r="C159" s="34"/>
      <c r="D159" s="34"/>
    </row>
    <row r="160" spans="1:4" ht="20.25" x14ac:dyDescent="0.25">
      <c r="A160" s="100"/>
      <c r="B160" s="23"/>
      <c r="C160" s="34"/>
      <c r="D160" s="34"/>
    </row>
    <row r="161" spans="1:4" ht="20.25" x14ac:dyDescent="0.25">
      <c r="A161" s="100"/>
      <c r="B161" s="23"/>
      <c r="C161" s="34"/>
      <c r="D161" s="34"/>
    </row>
    <row r="162" spans="1:4" ht="20.25" x14ac:dyDescent="0.25">
      <c r="A162" s="100"/>
      <c r="B162" s="23"/>
      <c r="C162" s="34"/>
      <c r="D162" s="34"/>
    </row>
    <row r="163" spans="1:4" ht="20.25" x14ac:dyDescent="0.25">
      <c r="A163" s="100"/>
      <c r="B163" s="23"/>
      <c r="C163" s="34"/>
      <c r="D163" s="34"/>
    </row>
    <row r="164" spans="1:4" ht="20.25" x14ac:dyDescent="0.25">
      <c r="A164" s="100"/>
      <c r="B164" s="23"/>
      <c r="C164" s="34"/>
      <c r="D164" s="34"/>
    </row>
    <row r="165" spans="1:4" ht="20.25" x14ac:dyDescent="0.25">
      <c r="A165" s="100"/>
      <c r="B165" s="23"/>
      <c r="C165" s="34"/>
      <c r="D165" s="34"/>
    </row>
    <row r="166" spans="1:4" ht="20.25" x14ac:dyDescent="0.25">
      <c r="A166" s="100"/>
      <c r="B166" s="23"/>
      <c r="C166" s="34"/>
      <c r="D166" s="34"/>
    </row>
    <row r="167" spans="1:4" ht="20.25" x14ac:dyDescent="0.25">
      <c r="A167" s="100"/>
      <c r="B167" s="23"/>
      <c r="C167" s="34"/>
      <c r="D167" s="34"/>
    </row>
    <row r="168" spans="1:4" ht="20.25" x14ac:dyDescent="0.25">
      <c r="A168" s="100"/>
      <c r="B168" s="23"/>
      <c r="C168" s="34"/>
      <c r="D168" s="34"/>
    </row>
    <row r="169" spans="1:4" ht="20.25" x14ac:dyDescent="0.25">
      <c r="A169" s="100"/>
      <c r="B169" s="23"/>
      <c r="C169" s="34"/>
      <c r="D169" s="34"/>
    </row>
    <row r="170" spans="1:4" ht="20.25" x14ac:dyDescent="0.25">
      <c r="A170" s="100"/>
      <c r="B170" s="23"/>
      <c r="C170" s="34"/>
      <c r="D170" s="34"/>
    </row>
    <row r="171" spans="1:4" ht="20.25" x14ac:dyDescent="0.25">
      <c r="A171" s="100"/>
      <c r="B171" s="23"/>
      <c r="C171" s="34"/>
      <c r="D171" s="34"/>
    </row>
    <row r="172" spans="1:4" ht="20.25" x14ac:dyDescent="0.25">
      <c r="A172" s="100"/>
      <c r="B172" s="23"/>
      <c r="C172" s="34"/>
      <c r="D172" s="34"/>
    </row>
    <row r="173" spans="1:4" ht="20.25" x14ac:dyDescent="0.25">
      <c r="A173" s="100"/>
      <c r="B173" s="23"/>
      <c r="C173" s="34"/>
      <c r="D173" s="34"/>
    </row>
    <row r="174" spans="1:4" ht="20.25" x14ac:dyDescent="0.25">
      <c r="A174" s="100"/>
      <c r="B174" s="23"/>
      <c r="C174" s="34"/>
      <c r="D174" s="34"/>
    </row>
    <row r="175" spans="1:4" ht="20.25" x14ac:dyDescent="0.25">
      <c r="A175" s="100"/>
      <c r="B175" s="23"/>
      <c r="C175" s="34"/>
      <c r="D175" s="34"/>
    </row>
    <row r="176" spans="1:4" ht="20.25" x14ac:dyDescent="0.25">
      <c r="A176" s="100"/>
      <c r="B176" s="23"/>
      <c r="C176" s="34"/>
      <c r="D176" s="34"/>
    </row>
    <row r="177" spans="1:4" ht="20.25" x14ac:dyDescent="0.25">
      <c r="A177" s="100"/>
      <c r="B177" s="23"/>
      <c r="C177" s="34"/>
      <c r="D177" s="34"/>
    </row>
    <row r="178" spans="1:4" ht="20.25" x14ac:dyDescent="0.25">
      <c r="A178" s="100"/>
      <c r="B178" s="23"/>
      <c r="C178" s="34"/>
      <c r="D178" s="34"/>
    </row>
    <row r="179" spans="1:4" ht="20.25" x14ac:dyDescent="0.25">
      <c r="A179" s="100"/>
      <c r="B179" s="23"/>
      <c r="C179" s="34"/>
      <c r="D179" s="34"/>
    </row>
    <row r="180" spans="1:4" ht="20.25" x14ac:dyDescent="0.25">
      <c r="A180" s="100"/>
      <c r="B180" s="23"/>
      <c r="C180" s="34"/>
      <c r="D180" s="34"/>
    </row>
    <row r="181" spans="1:4" ht="20.25" x14ac:dyDescent="0.25">
      <c r="A181" s="100"/>
      <c r="B181" s="23"/>
      <c r="C181" s="34"/>
      <c r="D181" s="34"/>
    </row>
    <row r="182" spans="1:4" ht="20.25" x14ac:dyDescent="0.25">
      <c r="A182" s="100"/>
      <c r="B182" s="23"/>
      <c r="C182" s="34"/>
      <c r="D182" s="34"/>
    </row>
    <row r="183" spans="1:4" ht="20.25" x14ac:dyDescent="0.25">
      <c r="A183" s="100"/>
      <c r="B183" s="23"/>
      <c r="C183" s="34"/>
      <c r="D183" s="34"/>
    </row>
    <row r="184" spans="1:4" ht="20.25" x14ac:dyDescent="0.25">
      <c r="A184" s="100"/>
      <c r="B184" s="23"/>
      <c r="C184" s="34"/>
      <c r="D184" s="34"/>
    </row>
    <row r="185" spans="1:4" ht="20.25" x14ac:dyDescent="0.25">
      <c r="A185" s="100"/>
      <c r="B185" s="23"/>
      <c r="C185" s="34"/>
      <c r="D185" s="34"/>
    </row>
    <row r="186" spans="1:4" ht="20.25" x14ac:dyDescent="0.25">
      <c r="A186" s="100"/>
      <c r="B186" s="23"/>
      <c r="C186" s="34"/>
      <c r="D186" s="34"/>
    </row>
    <row r="187" spans="1:4" ht="20.25" x14ac:dyDescent="0.25">
      <c r="A187" s="100"/>
      <c r="B187" s="23"/>
      <c r="C187" s="34"/>
      <c r="D187" s="34"/>
    </row>
    <row r="188" spans="1:4" ht="20.25" x14ac:dyDescent="0.25">
      <c r="A188" s="100"/>
      <c r="B188" s="23"/>
      <c r="C188" s="34"/>
      <c r="D188" s="34"/>
    </row>
    <row r="189" spans="1:4" ht="20.25" x14ac:dyDescent="0.25">
      <c r="A189" s="100"/>
      <c r="B189" s="23"/>
      <c r="C189" s="34"/>
      <c r="D189" s="34"/>
    </row>
    <row r="190" spans="1:4" ht="20.25" x14ac:dyDescent="0.25">
      <c r="A190" s="100"/>
      <c r="B190" s="23"/>
      <c r="C190" s="34"/>
      <c r="D190" s="34"/>
    </row>
    <row r="191" spans="1:4" ht="20.25" x14ac:dyDescent="0.25">
      <c r="A191" s="100"/>
      <c r="B191" s="23"/>
      <c r="C191" s="34"/>
      <c r="D191" s="34"/>
    </row>
    <row r="192" spans="1:4" ht="20.25" x14ac:dyDescent="0.25">
      <c r="A192" s="100"/>
      <c r="B192" s="23"/>
      <c r="C192" s="34"/>
      <c r="D192" s="34"/>
    </row>
    <row r="193" spans="1:4" ht="20.25" x14ac:dyDescent="0.25">
      <c r="A193" s="100"/>
      <c r="B193" s="23"/>
      <c r="C193" s="34"/>
      <c r="D193" s="34"/>
    </row>
    <row r="194" spans="1:4" ht="20.25" x14ac:dyDescent="0.25">
      <c r="A194" s="100"/>
      <c r="B194" s="23"/>
      <c r="C194" s="34"/>
      <c r="D194" s="34"/>
    </row>
    <row r="195" spans="1:4" ht="20.25" x14ac:dyDescent="0.25">
      <c r="A195" s="100"/>
      <c r="B195" s="23"/>
      <c r="C195" s="34"/>
      <c r="D195" s="34"/>
    </row>
    <row r="196" spans="1:4" ht="20.25" x14ac:dyDescent="0.25">
      <c r="A196" s="100"/>
      <c r="B196" s="23"/>
      <c r="C196" s="34"/>
      <c r="D196" s="34"/>
    </row>
    <row r="197" spans="1:4" ht="20.25" x14ac:dyDescent="0.25">
      <c r="A197" s="100"/>
      <c r="B197" s="23"/>
      <c r="C197" s="34"/>
      <c r="D197" s="34"/>
    </row>
    <row r="198" spans="1:4" ht="20.25" x14ac:dyDescent="0.25">
      <c r="A198" s="100"/>
      <c r="B198" s="23"/>
      <c r="C198" s="34"/>
      <c r="D198" s="34"/>
    </row>
    <row r="199" spans="1:4" ht="20.25" x14ac:dyDescent="0.25">
      <c r="A199" s="100"/>
      <c r="B199" s="23"/>
      <c r="C199" s="34"/>
      <c r="D199" s="34"/>
    </row>
    <row r="200" spans="1:4" ht="20.25" x14ac:dyDescent="0.25">
      <c r="A200" s="100"/>
      <c r="B200" s="23"/>
      <c r="C200" s="34"/>
      <c r="D200" s="34"/>
    </row>
    <row r="201" spans="1:4" ht="20.25" x14ac:dyDescent="0.25">
      <c r="A201" s="100"/>
      <c r="B201" s="23"/>
      <c r="C201" s="34"/>
      <c r="D201" s="34"/>
    </row>
    <row r="202" spans="1:4" ht="20.25" x14ac:dyDescent="0.25">
      <c r="A202" s="100"/>
      <c r="B202" s="23"/>
      <c r="C202" s="34"/>
      <c r="D202" s="34"/>
    </row>
    <row r="203" spans="1:4" ht="20.25" x14ac:dyDescent="0.25">
      <c r="A203" s="100"/>
      <c r="B203" s="23"/>
      <c r="C203" s="34"/>
      <c r="D203" s="34"/>
    </row>
    <row r="204" spans="1:4" ht="20.25" x14ac:dyDescent="0.25">
      <c r="A204" s="100"/>
      <c r="B204" s="23"/>
      <c r="C204" s="34"/>
      <c r="D204" s="34"/>
    </row>
    <row r="205" spans="1:4" ht="20.25" x14ac:dyDescent="0.25">
      <c r="A205" s="100"/>
      <c r="B205" s="23"/>
      <c r="C205" s="34"/>
      <c r="D205" s="34"/>
    </row>
    <row r="206" spans="1:4" ht="20.25" x14ac:dyDescent="0.25">
      <c r="A206" s="100"/>
      <c r="B206" s="23"/>
      <c r="C206" s="34"/>
      <c r="D206" s="34"/>
    </row>
    <row r="207" spans="1:4" ht="20.25" x14ac:dyDescent="0.25">
      <c r="A207" s="100"/>
      <c r="B207" s="23"/>
      <c r="C207" s="34"/>
      <c r="D207" s="34"/>
    </row>
    <row r="208" spans="1:4" x14ac:dyDescent="0.25">
      <c r="A208" s="83"/>
      <c r="B208" s="23"/>
      <c r="C208" s="23"/>
      <c r="D208" s="23"/>
    </row>
    <row r="209" spans="1:8" ht="20.25" x14ac:dyDescent="0.25">
      <c r="A209" s="83"/>
      <c r="B209" s="30" t="s">
        <v>257</v>
      </c>
      <c r="C209" s="30" t="s">
        <v>258</v>
      </c>
      <c r="D209" s="33" t="s">
        <v>257</v>
      </c>
      <c r="E209" s="33" t="s">
        <v>258</v>
      </c>
    </row>
    <row r="210" spans="1:8" ht="21" x14ac:dyDescent="0.35">
      <c r="A210" s="83"/>
      <c r="B210" s="31" t="s">
        <v>259</v>
      </c>
      <c r="C210" s="31" t="s">
        <v>260</v>
      </c>
      <c r="D210" t="s">
        <v>259</v>
      </c>
      <c r="F210" t="str">
        <f>IF(NOT(ISBLANK(D210)),D210,IF(NOT(ISBLANK(E210)),"     "&amp;E210,FALSE))</f>
        <v>Afectación Económica o presupuestal</v>
      </c>
      <c r="G210" t="s">
        <v>259</v>
      </c>
      <c r="H210" t="str">
        <f>IF(NOT(ISERROR(MATCH(G210,_xlfn.ANCHORARRAY(B221),0))),F223&amp;"Por favor no seleccionar los criterios de impacto",G210)</f>
        <v>❌Por favor no seleccionar los criterios de impacto</v>
      </c>
    </row>
    <row r="211" spans="1:8" ht="21" x14ac:dyDescent="0.35">
      <c r="A211" s="83"/>
      <c r="B211" s="31" t="s">
        <v>259</v>
      </c>
      <c r="C211" s="31" t="s">
        <v>234</v>
      </c>
      <c r="E211" t="s">
        <v>260</v>
      </c>
      <c r="F211" t="str">
        <f t="shared" ref="F211:F221" si="0">IF(NOT(ISBLANK(D211)),D211,IF(NOT(ISBLANK(E211)),"     "&amp;E211,FALSE))</f>
        <v xml:space="preserve">     Afectación menor a 10 SMLMV .</v>
      </c>
    </row>
    <row r="212" spans="1:8" ht="21" x14ac:dyDescent="0.35">
      <c r="A212" s="83"/>
      <c r="B212" s="31" t="s">
        <v>259</v>
      </c>
      <c r="C212" s="31" t="s">
        <v>237</v>
      </c>
      <c r="E212" t="s">
        <v>234</v>
      </c>
      <c r="F212" t="str">
        <f t="shared" si="0"/>
        <v xml:space="preserve">     Entre 10 y 50 SMLMV </v>
      </c>
    </row>
    <row r="213" spans="1:8" ht="21" x14ac:dyDescent="0.35">
      <c r="A213" s="83"/>
      <c r="B213" s="31" t="s">
        <v>259</v>
      </c>
      <c r="C213" s="31" t="s">
        <v>241</v>
      </c>
      <c r="E213" t="s">
        <v>237</v>
      </c>
      <c r="F213" t="str">
        <f t="shared" si="0"/>
        <v xml:space="preserve">     Entre 50 y 100 SMLMV </v>
      </c>
    </row>
    <row r="214" spans="1:8" ht="21" x14ac:dyDescent="0.35">
      <c r="A214" s="83"/>
      <c r="B214" s="31" t="s">
        <v>259</v>
      </c>
      <c r="C214" s="31" t="s">
        <v>245</v>
      </c>
      <c r="E214" t="s">
        <v>241</v>
      </c>
      <c r="F214" t="str">
        <f t="shared" si="0"/>
        <v xml:space="preserve">     Entre 100 y 500 SMLMV </v>
      </c>
    </row>
    <row r="215" spans="1:8" ht="21" x14ac:dyDescent="0.35">
      <c r="A215" s="83"/>
      <c r="B215" s="31" t="s">
        <v>227</v>
      </c>
      <c r="C215" s="31" t="s">
        <v>231</v>
      </c>
      <c r="E215" t="s">
        <v>245</v>
      </c>
      <c r="F215" t="str">
        <f t="shared" si="0"/>
        <v xml:space="preserve">     Mayor a 500 SMLMV </v>
      </c>
    </row>
    <row r="216" spans="1:8" ht="21" x14ac:dyDescent="0.35">
      <c r="A216" s="83"/>
      <c r="B216" s="31" t="s">
        <v>227</v>
      </c>
      <c r="C216" s="31" t="s">
        <v>235</v>
      </c>
      <c r="D216" t="s">
        <v>227</v>
      </c>
      <c r="F216" t="str">
        <f t="shared" si="0"/>
        <v>Pérdida Reputacional</v>
      </c>
    </row>
    <row r="217" spans="1:8" ht="21" x14ac:dyDescent="0.35">
      <c r="A217" s="83"/>
      <c r="B217" s="31" t="s">
        <v>227</v>
      </c>
      <c r="C217" s="31" t="s">
        <v>238</v>
      </c>
      <c r="E217" t="s">
        <v>231</v>
      </c>
      <c r="F217" t="str">
        <f t="shared" si="0"/>
        <v xml:space="preserve">     El riesgo afecta la imagen de alguna área de la organización</v>
      </c>
    </row>
    <row r="218" spans="1:8" ht="21" x14ac:dyDescent="0.35">
      <c r="A218" s="83"/>
      <c r="B218" s="31" t="s">
        <v>227</v>
      </c>
      <c r="C218" s="31" t="s">
        <v>242</v>
      </c>
      <c r="E218" t="s">
        <v>235</v>
      </c>
      <c r="F218" t="str">
        <f t="shared" si="0"/>
        <v xml:space="preserve">     El riesgo afecta la imagen de la entidad internamente, de conocimiento general, nivel interno, de junta dircetiva y accionistas y/o de provedores</v>
      </c>
    </row>
    <row r="219" spans="1:8" ht="21" x14ac:dyDescent="0.35">
      <c r="A219" s="83"/>
      <c r="B219" s="31" t="s">
        <v>227</v>
      </c>
      <c r="C219" s="31" t="s">
        <v>246</v>
      </c>
      <c r="E219" t="s">
        <v>238</v>
      </c>
      <c r="F219" t="str">
        <f t="shared" si="0"/>
        <v xml:space="preserve">     El riesgo afecta la imagen de la entidad con algunos usuarios de relevancia frente al logro de los objetivos</v>
      </c>
    </row>
    <row r="220" spans="1:8" x14ac:dyDescent="0.25">
      <c r="A220" s="83"/>
      <c r="B220" s="32"/>
      <c r="C220" s="32"/>
      <c r="E220" t="s">
        <v>242</v>
      </c>
      <c r="F220" t="str">
        <f t="shared" si="0"/>
        <v xml:space="preserve">     El riesgo afecta la imagen de de la entidad con efecto publicitario sostenido a nivel de sector administrativo, nivel departamental o municipal</v>
      </c>
    </row>
    <row r="221" spans="1:8" x14ac:dyDescent="0.25">
      <c r="A221" s="83"/>
      <c r="B221" s="32" t="str" cm="1">
        <f t="array" ref="B221:B223">_xlfn.UNIQUE(Tabla1[[#All],[Criterios]])</f>
        <v>Criterios</v>
      </c>
      <c r="C221" s="32"/>
      <c r="E221" t="s">
        <v>246</v>
      </c>
      <c r="F221" t="str">
        <f t="shared" si="0"/>
        <v xml:space="preserve">     El riesgo afecta la imagen de la entidad a nivel nacional, con efecto publicitarios sostenible a nivel país</v>
      </c>
    </row>
    <row r="222" spans="1:8" x14ac:dyDescent="0.25">
      <c r="A222" s="83"/>
      <c r="B222" s="32" t="str">
        <v>Afectación Económica o presupuestal</v>
      </c>
      <c r="C222" s="32"/>
    </row>
    <row r="223" spans="1:8" x14ac:dyDescent="0.25">
      <c r="B223" s="32" t="str">
        <v>Pérdida Reputacional</v>
      </c>
      <c r="C223" s="32"/>
      <c r="F223" s="35" t="s">
        <v>261</v>
      </c>
    </row>
    <row r="224" spans="1:8" x14ac:dyDescent="0.25">
      <c r="B224" s="22"/>
      <c r="C224" s="22"/>
      <c r="F224" s="35" t="s">
        <v>262</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6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249977111117893"/>
  </sheetPr>
  <dimension ref="B1:F16"/>
  <sheetViews>
    <sheetView workbookViewId="0">
      <selection activeCell="D9" sqref="D9:D10"/>
    </sheetView>
  </sheetViews>
  <sheetFormatPr baseColWidth="10" defaultColWidth="14.28515625" defaultRowHeight="12.75" x14ac:dyDescent="0.2"/>
  <cols>
    <col min="1" max="2" width="14.28515625" style="85"/>
    <col min="3" max="3" width="17" style="85" customWidth="1"/>
    <col min="4" max="4" width="14.28515625" style="85"/>
    <col min="5" max="5" width="46" style="85" customWidth="1"/>
    <col min="6" max="16384" width="14.28515625" style="85"/>
  </cols>
  <sheetData>
    <row r="1" spans="2:6" ht="24" customHeight="1" thickBot="1" x14ac:dyDescent="0.25">
      <c r="B1" s="603" t="s">
        <v>263</v>
      </c>
      <c r="C1" s="604"/>
      <c r="D1" s="604"/>
      <c r="E1" s="604"/>
      <c r="F1" s="605"/>
    </row>
    <row r="2" spans="2:6" ht="16.5" thickBot="1" x14ac:dyDescent="0.3">
      <c r="B2" s="86"/>
      <c r="C2" s="86"/>
      <c r="D2" s="86"/>
      <c r="E2" s="86"/>
      <c r="F2" s="86"/>
    </row>
    <row r="3" spans="2:6" ht="16.5" thickBot="1" x14ac:dyDescent="0.25">
      <c r="B3" s="607" t="s">
        <v>264</v>
      </c>
      <c r="C3" s="608"/>
      <c r="D3" s="608"/>
      <c r="E3" s="98" t="s">
        <v>265</v>
      </c>
      <c r="F3" s="99" t="s">
        <v>266</v>
      </c>
    </row>
    <row r="4" spans="2:6" ht="31.5" x14ac:dyDescent="0.2">
      <c r="B4" s="609" t="s">
        <v>267</v>
      </c>
      <c r="C4" s="611" t="s">
        <v>143</v>
      </c>
      <c r="D4" s="87" t="s">
        <v>176</v>
      </c>
      <c r="E4" s="88" t="s">
        <v>268</v>
      </c>
      <c r="F4" s="89">
        <v>0.25</v>
      </c>
    </row>
    <row r="5" spans="2:6" ht="47.25" x14ac:dyDescent="0.2">
      <c r="B5" s="610"/>
      <c r="C5" s="612"/>
      <c r="D5" s="90" t="s">
        <v>156</v>
      </c>
      <c r="E5" s="91" t="s">
        <v>269</v>
      </c>
      <c r="F5" s="92">
        <v>0.15</v>
      </c>
    </row>
    <row r="6" spans="2:6" ht="47.25" x14ac:dyDescent="0.2">
      <c r="B6" s="610"/>
      <c r="C6" s="612"/>
      <c r="D6" s="90" t="s">
        <v>191</v>
      </c>
      <c r="E6" s="91" t="s">
        <v>270</v>
      </c>
      <c r="F6" s="92">
        <v>0.1</v>
      </c>
    </row>
    <row r="7" spans="2:6" ht="63" x14ac:dyDescent="0.2">
      <c r="B7" s="610"/>
      <c r="C7" s="612" t="s">
        <v>144</v>
      </c>
      <c r="D7" s="90" t="s">
        <v>271</v>
      </c>
      <c r="E7" s="91" t="s">
        <v>272</v>
      </c>
      <c r="F7" s="92">
        <v>0.25</v>
      </c>
    </row>
    <row r="8" spans="2:6" ht="31.5" x14ac:dyDescent="0.2">
      <c r="B8" s="610"/>
      <c r="C8" s="612"/>
      <c r="D8" s="90" t="s">
        <v>157</v>
      </c>
      <c r="E8" s="91" t="s">
        <v>273</v>
      </c>
      <c r="F8" s="92">
        <v>0.15</v>
      </c>
    </row>
    <row r="9" spans="2:6" ht="47.25" x14ac:dyDescent="0.2">
      <c r="B9" s="610" t="s">
        <v>274</v>
      </c>
      <c r="C9" s="612" t="s">
        <v>146</v>
      </c>
      <c r="D9" s="90" t="s">
        <v>158</v>
      </c>
      <c r="E9" s="91" t="s">
        <v>275</v>
      </c>
      <c r="F9" s="93" t="s">
        <v>276</v>
      </c>
    </row>
    <row r="10" spans="2:6" ht="63" x14ac:dyDescent="0.2">
      <c r="B10" s="610"/>
      <c r="C10" s="612"/>
      <c r="D10" s="90" t="s">
        <v>277</v>
      </c>
      <c r="E10" s="91" t="s">
        <v>278</v>
      </c>
      <c r="F10" s="93" t="s">
        <v>276</v>
      </c>
    </row>
    <row r="11" spans="2:6" ht="47.25" x14ac:dyDescent="0.2">
      <c r="B11" s="610"/>
      <c r="C11" s="612" t="s">
        <v>147</v>
      </c>
      <c r="D11" s="90" t="s">
        <v>159</v>
      </c>
      <c r="E11" s="91" t="s">
        <v>279</v>
      </c>
      <c r="F11" s="93" t="s">
        <v>276</v>
      </c>
    </row>
    <row r="12" spans="2:6" ht="47.25" x14ac:dyDescent="0.2">
      <c r="B12" s="610"/>
      <c r="C12" s="612"/>
      <c r="D12" s="90" t="s">
        <v>280</v>
      </c>
      <c r="E12" s="91" t="s">
        <v>281</v>
      </c>
      <c r="F12" s="93" t="s">
        <v>276</v>
      </c>
    </row>
    <row r="13" spans="2:6" ht="31.5" x14ac:dyDescent="0.2">
      <c r="B13" s="610"/>
      <c r="C13" s="612" t="s">
        <v>148</v>
      </c>
      <c r="D13" s="90" t="s">
        <v>160</v>
      </c>
      <c r="E13" s="91" t="s">
        <v>282</v>
      </c>
      <c r="F13" s="93" t="s">
        <v>276</v>
      </c>
    </row>
    <row r="14" spans="2:6" ht="32.25" thickBot="1" x14ac:dyDescent="0.25">
      <c r="B14" s="613"/>
      <c r="C14" s="614"/>
      <c r="D14" s="94" t="s">
        <v>283</v>
      </c>
      <c r="E14" s="95" t="s">
        <v>284</v>
      </c>
      <c r="F14" s="96" t="s">
        <v>276</v>
      </c>
    </row>
    <row r="15" spans="2:6" ht="49.5" customHeight="1" x14ac:dyDescent="0.2">
      <c r="B15" s="606" t="s">
        <v>285</v>
      </c>
      <c r="C15" s="606"/>
      <c r="D15" s="606"/>
      <c r="E15" s="606"/>
      <c r="F15" s="606"/>
    </row>
    <row r="16" spans="2:6" ht="27" customHeight="1" x14ac:dyDescent="0.25">
      <c r="B16" s="9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topLeftCell="A4" workbookViewId="0">
      <selection activeCell="B13" sqref="B13:B19"/>
    </sheetView>
  </sheetViews>
  <sheetFormatPr baseColWidth="10" defaultColWidth="11.42578125" defaultRowHeight="15" x14ac:dyDescent="0.25"/>
  <sheetData>
    <row r="2" spans="2:5" x14ac:dyDescent="0.25">
      <c r="B2" t="s">
        <v>286</v>
      </c>
      <c r="E2" t="s">
        <v>164</v>
      </c>
    </row>
    <row r="3" spans="2:5" x14ac:dyDescent="0.25">
      <c r="B3" t="s">
        <v>287</v>
      </c>
      <c r="E3" t="s">
        <v>179</v>
      </c>
    </row>
    <row r="4" spans="2:5" x14ac:dyDescent="0.25">
      <c r="B4" t="s">
        <v>288</v>
      </c>
      <c r="E4" t="s">
        <v>149</v>
      </c>
    </row>
    <row r="5" spans="2:5" x14ac:dyDescent="0.25">
      <c r="B5" t="s">
        <v>161</v>
      </c>
    </row>
    <row r="8" spans="2:5" x14ac:dyDescent="0.25">
      <c r="B8" t="s">
        <v>289</v>
      </c>
    </row>
    <row r="9" spans="2:5" x14ac:dyDescent="0.25">
      <c r="B9" t="s">
        <v>290</v>
      </c>
    </row>
    <row r="10" spans="2:5" x14ac:dyDescent="0.25">
      <c r="B10" t="s">
        <v>291</v>
      </c>
    </row>
    <row r="13" spans="2:5" x14ac:dyDescent="0.25">
      <c r="B13" t="s">
        <v>292</v>
      </c>
    </row>
    <row r="14" spans="2:5" x14ac:dyDescent="0.25">
      <c r="B14" t="s">
        <v>153</v>
      </c>
    </row>
    <row r="15" spans="2:5" x14ac:dyDescent="0.25">
      <c r="B15" t="s">
        <v>293</v>
      </c>
    </row>
    <row r="16" spans="2:5" x14ac:dyDescent="0.25">
      <c r="B16" t="s">
        <v>294</v>
      </c>
    </row>
    <row r="17" spans="2:2" x14ac:dyDescent="0.25">
      <c r="B17" t="s">
        <v>295</v>
      </c>
    </row>
    <row r="18" spans="2:2" x14ac:dyDescent="0.25">
      <c r="B18" t="s">
        <v>296</v>
      </c>
    </row>
    <row r="19" spans="2:2" x14ac:dyDescent="0.25">
      <c r="B19" t="s">
        <v>297</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 </vt:lpstr>
      <vt:lpstr>CONTEXTO</vt:lpstr>
      <vt:lpstr>Mapa de Riesgos</vt:lpstr>
      <vt:lpstr>Matriz Calor Inherente</vt:lpstr>
      <vt:lpstr>Matriz Calor Residual</vt:lpstr>
      <vt:lpstr>Tabla probabilidad</vt:lpstr>
      <vt:lpstr>Tabla Impacto</vt:lpstr>
      <vt:lpstr>Tabla Valoración controles</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2024-04-05T15:10:34Z</dcterms:modified>
  <cp:category/>
  <cp:contentStatus/>
</cp:coreProperties>
</file>