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INTERIOR\"/>
    </mc:Choice>
  </mc:AlternateContent>
  <xr:revisionPtr revIDLastSave="0" documentId="13_ncr:1_{3EE56C97-B555-44B6-99D0-B65C59C69960}"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3" r:id="rId2"/>
    <sheet name="Mapa de Riesgos" sheetId="1" r:id="rId3"/>
    <sheet name="Matriz Calor Residual" sheetId="19" r:id="rId4"/>
    <sheet name="Matriz Calor Inherente" sheetId="18"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1" l="1"/>
  <c r="Q24" i="1"/>
  <c r="AB24" i="1" s="1"/>
  <c r="AA24" i="1" s="1"/>
  <c r="L24" i="1"/>
  <c r="K24" i="1"/>
  <c r="H24" i="1"/>
  <c r="X24" i="1" l="1"/>
  <c r="M24" i="1"/>
  <c r="N24" i="1"/>
  <c r="I24" i="1"/>
  <c r="Y24" i="1" l="1"/>
  <c r="AC24" i="1" s="1"/>
  <c r="Z24" i="1"/>
  <c r="H61" i="1" l="1"/>
  <c r="I61" i="1" s="1"/>
  <c r="T67" i="1"/>
  <c r="T61" i="1"/>
  <c r="K62" i="1"/>
  <c r="Q62" i="1"/>
  <c r="T62" i="1"/>
  <c r="K63" i="1"/>
  <c r="Q63" i="1"/>
  <c r="T63" i="1"/>
  <c r="K64" i="1"/>
  <c r="Q64" i="1"/>
  <c r="T64" i="1"/>
  <c r="K65" i="1"/>
  <c r="Q65" i="1"/>
  <c r="T65" i="1"/>
  <c r="K66" i="1"/>
  <c r="Q66" i="1"/>
  <c r="T66" i="1"/>
  <c r="H67" i="1"/>
  <c r="I67" i="1" s="1"/>
  <c r="K68" i="1"/>
  <c r="Q68" i="1"/>
  <c r="T68" i="1"/>
  <c r="K69" i="1"/>
  <c r="Q69" i="1"/>
  <c r="T69" i="1"/>
  <c r="K70" i="1"/>
  <c r="Q70" i="1"/>
  <c r="T70" i="1"/>
  <c r="K71" i="1"/>
  <c r="Q71" i="1"/>
  <c r="T71" i="1"/>
  <c r="K72" i="1"/>
  <c r="Q72" i="1"/>
  <c r="T72" i="1"/>
  <c r="AB65" i="1" l="1"/>
  <c r="AA65" i="1" s="1"/>
  <c r="X69" i="1"/>
  <c r="Y69" i="1" s="1"/>
  <c r="AB64" i="1"/>
  <c r="AA64" i="1" s="1"/>
  <c r="AB68" i="1"/>
  <c r="AA68" i="1" s="1"/>
  <c r="AB67" i="1"/>
  <c r="AA67" i="1" s="1"/>
  <c r="X67" i="1"/>
  <c r="Z67" i="1" s="1"/>
  <c r="X63" i="1"/>
  <c r="Z63" i="1" s="1"/>
  <c r="X72" i="1"/>
  <c r="Z72" i="1" s="1"/>
  <c r="X68" i="1"/>
  <c r="Z68" i="1" s="1"/>
  <c r="X66" i="1"/>
  <c r="Y66" i="1" s="1"/>
  <c r="X64" i="1"/>
  <c r="Z64" i="1" s="1"/>
  <c r="X71" i="1"/>
  <c r="Y71" i="1" s="1"/>
  <c r="AB69" i="1"/>
  <c r="AA69" i="1" s="1"/>
  <c r="X65" i="1"/>
  <c r="Y65" i="1" s="1"/>
  <c r="X70" i="1"/>
  <c r="Z70" i="1" s="1"/>
  <c r="X61" i="1"/>
  <c r="AB71" i="1"/>
  <c r="AA71" i="1" s="1"/>
  <c r="AB63" i="1"/>
  <c r="AA63" i="1" s="1"/>
  <c r="AB72" i="1"/>
  <c r="AA72" i="1" s="1"/>
  <c r="AB70" i="1"/>
  <c r="AA70" i="1" s="1"/>
  <c r="AB62" i="1"/>
  <c r="AA62" i="1" s="1"/>
  <c r="AB66" i="1"/>
  <c r="AA66" i="1" s="1"/>
  <c r="X62" i="1"/>
  <c r="Z69" i="1" l="1"/>
  <c r="AC66" i="1"/>
  <c r="AC69" i="1"/>
  <c r="Y64" i="1"/>
  <c r="AC64" i="1" s="1"/>
  <c r="AC65" i="1"/>
  <c r="Y63" i="1"/>
  <c r="AC63" i="1" s="1"/>
  <c r="Z66" i="1"/>
  <c r="Y70" i="1"/>
  <c r="AC70" i="1" s="1"/>
  <c r="Y67" i="1"/>
  <c r="AC67" i="1" s="1"/>
  <c r="Y72" i="1"/>
  <c r="AC72" i="1" s="1"/>
  <c r="Y68" i="1"/>
  <c r="AC68" i="1" s="1"/>
  <c r="Z65" i="1"/>
  <c r="Z71" i="1"/>
  <c r="Y61" i="1"/>
  <c r="Z61" i="1"/>
  <c r="AC71" i="1"/>
  <c r="Y62" i="1"/>
  <c r="AC62" i="1" s="1"/>
  <c r="Z62" i="1"/>
  <c r="T12" i="1" l="1"/>
  <c r="Q12" i="1"/>
  <c r="H12" i="1" l="1"/>
  <c r="I12" i="1" s="1"/>
  <c r="K60" i="1"/>
  <c r="K34" i="1"/>
  <c r="K19" i="1"/>
  <c r="K32" i="1"/>
  <c r="K52" i="1"/>
  <c r="K57" i="1"/>
  <c r="K33" i="1"/>
  <c r="K41" i="1"/>
  <c r="K51" i="1"/>
  <c r="K38" i="1"/>
  <c r="K50" i="1"/>
  <c r="K59" i="1"/>
  <c r="K42" i="1"/>
  <c r="K53" i="1"/>
  <c r="K40" i="1"/>
  <c r="K44" i="1"/>
  <c r="K23" i="1"/>
  <c r="K21" i="1"/>
  <c r="K58" i="1"/>
  <c r="K20" i="1"/>
  <c r="K35" i="1"/>
  <c r="K36" i="1"/>
  <c r="K45" i="1"/>
  <c r="K22" i="1"/>
  <c r="K39" i="1"/>
  <c r="K56" i="1"/>
  <c r="K46" i="1"/>
  <c r="K54" i="1"/>
  <c r="K47" i="1"/>
  <c r="K48" i="1"/>
  <c r="F221" i="13" l="1"/>
  <c r="F211" i="13"/>
  <c r="F212" i="13"/>
  <c r="F213" i="13"/>
  <c r="F214" i="13"/>
  <c r="F215" i="13"/>
  <c r="F216" i="13"/>
  <c r="F217" i="13"/>
  <c r="F218" i="13"/>
  <c r="F219" i="13"/>
  <c r="F220" i="13"/>
  <c r="F210" i="13"/>
  <c r="K17" i="1"/>
  <c r="K16" i="1"/>
  <c r="K13" i="1"/>
  <c r="K14" i="1"/>
  <c r="B221" i="13" a="1"/>
  <c r="K15" i="1"/>
  <c r="B221" i="13" l="1"/>
  <c r="Q50" i="1"/>
  <c r="Q44" i="1"/>
  <c r="K61" i="1" l="1"/>
  <c r="L61" i="1" s="1"/>
  <c r="K67" i="1"/>
  <c r="L67"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7" i="1" l="1"/>
  <c r="N67" i="1"/>
  <c r="N61" i="1"/>
  <c r="M61" i="1"/>
  <c r="AB61" i="1" s="1"/>
  <c r="AA61" i="1" s="1"/>
  <c r="AC61" i="1" s="1"/>
  <c r="T60" i="1"/>
  <c r="Q60" i="1"/>
  <c r="T59" i="1"/>
  <c r="Q59" i="1"/>
  <c r="T58" i="1"/>
  <c r="Q58" i="1"/>
  <c r="T57" i="1"/>
  <c r="Q57" i="1"/>
  <c r="T56" i="1"/>
  <c r="Q56" i="1"/>
  <c r="T55" i="1"/>
  <c r="H55" i="1"/>
  <c r="I55" i="1" s="1"/>
  <c r="T54" i="1"/>
  <c r="Q54" i="1"/>
  <c r="T53" i="1"/>
  <c r="Q53" i="1"/>
  <c r="T52" i="1"/>
  <c r="Q52" i="1"/>
  <c r="T51" i="1"/>
  <c r="Q51" i="1"/>
  <c r="T50" i="1"/>
  <c r="T49" i="1"/>
  <c r="Q49" i="1"/>
  <c r="H49" i="1"/>
  <c r="I49" i="1" s="1"/>
  <c r="T48" i="1"/>
  <c r="Q48" i="1"/>
  <c r="T47" i="1"/>
  <c r="Q47" i="1"/>
  <c r="T46" i="1"/>
  <c r="Q46" i="1"/>
  <c r="T45" i="1"/>
  <c r="Q45" i="1"/>
  <c r="T44" i="1"/>
  <c r="H43" i="1"/>
  <c r="I43" i="1" s="1"/>
  <c r="T42" i="1"/>
  <c r="Q42" i="1"/>
  <c r="T41" i="1"/>
  <c r="Q41" i="1"/>
  <c r="T40" i="1"/>
  <c r="Q40" i="1"/>
  <c r="T39" i="1"/>
  <c r="Q39" i="1"/>
  <c r="T38" i="1"/>
  <c r="Q38" i="1"/>
  <c r="I37" i="1"/>
  <c r="T36" i="1"/>
  <c r="Q36" i="1"/>
  <c r="T35" i="1"/>
  <c r="Q35" i="1"/>
  <c r="T34" i="1"/>
  <c r="Q34" i="1"/>
  <c r="T33" i="1"/>
  <c r="Q33" i="1"/>
  <c r="T32" i="1"/>
  <c r="Q32" i="1"/>
  <c r="Q31" i="1"/>
  <c r="H31" i="1"/>
  <c r="I31" i="1" s="1"/>
  <c r="T30" i="1"/>
  <c r="Q30" i="1"/>
  <c r="T29" i="1"/>
  <c r="Q29" i="1"/>
  <c r="T28" i="1"/>
  <c r="Q28" i="1"/>
  <c r="T27" i="1"/>
  <c r="Q27" i="1"/>
  <c r="T26" i="1"/>
  <c r="Q26" i="1"/>
  <c r="H18" i="1"/>
  <c r="Q17" i="1"/>
  <c r="Q16" i="1"/>
  <c r="T23" i="1"/>
  <c r="Q23" i="1"/>
  <c r="T22" i="1"/>
  <c r="Q22" i="1"/>
  <c r="T21" i="1"/>
  <c r="Q21" i="1"/>
  <c r="T20" i="1"/>
  <c r="Q20" i="1"/>
  <c r="T19" i="1"/>
  <c r="Q19" i="1"/>
  <c r="T18" i="1"/>
  <c r="Q18" i="1"/>
  <c r="X55" i="1" l="1"/>
  <c r="X28" i="1"/>
  <c r="X39" i="1"/>
  <c r="X47" i="1"/>
  <c r="X59" i="1"/>
  <c r="X33" i="1"/>
  <c r="X30" i="1"/>
  <c r="X41" i="1"/>
  <c r="X53" i="1"/>
  <c r="X36" i="1"/>
  <c r="X35" i="1"/>
  <c r="X34" i="1"/>
  <c r="AB56" i="1"/>
  <c r="X57" i="1"/>
  <c r="X56" i="1"/>
  <c r="X32" i="1"/>
  <c r="X31" i="1"/>
  <c r="X52" i="1"/>
  <c r="X51" i="1"/>
  <c r="X54" i="1"/>
  <c r="X58" i="1"/>
  <c r="X60" i="1"/>
  <c r="X27" i="1"/>
  <c r="X29" i="1"/>
  <c r="X38" i="1"/>
  <c r="X37" i="1"/>
  <c r="X40" i="1"/>
  <c r="X42" i="1"/>
  <c r="X46" i="1"/>
  <c r="X45" i="1"/>
  <c r="X48" i="1"/>
  <c r="AB44" i="1"/>
  <c r="X44" i="1"/>
  <c r="X43" i="1"/>
  <c r="X49" i="1"/>
  <c r="AB32" i="1"/>
  <c r="AB38" i="1"/>
  <c r="AB53" i="1"/>
  <c r="AA53" i="1" s="1"/>
  <c r="AB54" i="1"/>
  <c r="AA54" i="1" s="1"/>
  <c r="I18" i="1"/>
  <c r="X18" i="1" s="1"/>
  <c r="Y55" i="1" l="1"/>
  <c r="Z55" i="1"/>
  <c r="Z56" i="1" s="1"/>
  <c r="Y54" i="1"/>
  <c r="Z54" i="1"/>
  <c r="Y53" i="1"/>
  <c r="Z53" i="1"/>
  <c r="Y49" i="1"/>
  <c r="Z49" i="1"/>
  <c r="X50" i="1" s="1"/>
  <c r="Y43" i="1"/>
  <c r="Z43" i="1"/>
  <c r="Z44" i="1" s="1"/>
  <c r="Y37" i="1"/>
  <c r="Z37" i="1"/>
  <c r="Y31" i="1"/>
  <c r="Z31" i="1"/>
  <c r="Z32" i="1" s="1"/>
  <c r="Y33" i="1" s="1"/>
  <c r="Y18" i="1"/>
  <c r="Z18" i="1"/>
  <c r="X19" i="1" s="1"/>
  <c r="X26" i="1" l="1"/>
  <c r="Y26" i="1" s="1"/>
  <c r="Y56" i="1"/>
  <c r="Y44" i="1"/>
  <c r="Y32" i="1"/>
  <c r="Y45" i="1"/>
  <c r="Z45"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3" i="1"/>
  <c r="T16" i="1"/>
  <c r="T17" i="1"/>
  <c r="Z26" i="1" l="1"/>
  <c r="Y27" i="1" s="1"/>
  <c r="Y58" i="1"/>
  <c r="Z58" i="1"/>
  <c r="Z27" i="1"/>
  <c r="Z28" i="1" s="1"/>
  <c r="Y51" i="1"/>
  <c r="Z51" i="1"/>
  <c r="Y50" i="1"/>
  <c r="Z50" i="1"/>
  <c r="Y38" i="1"/>
  <c r="Z38" i="1"/>
  <c r="Y39" i="1" s="1"/>
  <c r="Y35" i="1"/>
  <c r="Y19" i="1"/>
  <c r="Z19" i="1"/>
  <c r="X20" i="1" s="1"/>
  <c r="Y20" i="1" s="1"/>
  <c r="Z39" i="1" l="1"/>
  <c r="Z40" i="1" s="1"/>
  <c r="Y59" i="1"/>
  <c r="Z59" i="1"/>
  <c r="Y28" i="1"/>
  <c r="Y46" i="1"/>
  <c r="Z46" i="1"/>
  <c r="Y47" i="1" s="1"/>
  <c r="Y40" i="1"/>
  <c r="Y52" i="1"/>
  <c r="Z52" i="1"/>
  <c r="Y34" i="1"/>
  <c r="Z34" i="1"/>
  <c r="Z35" i="1"/>
  <c r="Z20" i="1"/>
  <c r="X21" i="1" s="1"/>
  <c r="Y21" i="1" s="1"/>
  <c r="Y60" i="1" l="1"/>
  <c r="Z60" i="1"/>
  <c r="Z47" i="1"/>
  <c r="Y48" i="1" s="1"/>
  <c r="Z41" i="1"/>
  <c r="Y41" i="1"/>
  <c r="Y29" i="1"/>
  <c r="Z29" i="1"/>
  <c r="Y30" i="1" s="1"/>
  <c r="Y36" i="1"/>
  <c r="Z36" i="1"/>
  <c r="Z21" i="1"/>
  <c r="X22" i="1" s="1"/>
  <c r="Z22" i="1" s="1"/>
  <c r="X23" i="1" s="1"/>
  <c r="X12" i="1"/>
  <c r="Y12" i="1" s="1"/>
  <c r="Y42" i="1" l="1"/>
  <c r="Z42" i="1"/>
  <c r="Z48" i="1"/>
  <c r="Z30" i="1"/>
  <c r="Y22" i="1"/>
  <c r="Y23" i="1"/>
  <c r="Z23" i="1"/>
  <c r="Q13" i="1"/>
  <c r="Z12" i="1" l="1"/>
  <c r="X13" i="1" s="1"/>
  <c r="Y13" i="1" l="1"/>
  <c r="Z13" i="1" l="1"/>
  <c r="X16" i="1" l="1"/>
  <c r="Y16" i="1" l="1"/>
  <c r="Z16" i="1"/>
  <c r="X17" i="1" s="1"/>
  <c r="Y17" i="1" l="1"/>
  <c r="Z17" i="1"/>
  <c r="K43" i="1" l="1"/>
  <c r="L43" i="1" s="1"/>
  <c r="K31" i="1"/>
  <c r="L31" i="1" s="1"/>
  <c r="K55" i="1"/>
  <c r="L55" i="1" s="1"/>
  <c r="K49" i="1"/>
  <c r="L49" i="1" s="1"/>
  <c r="K37" i="1"/>
  <c r="L37"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5" i="1"/>
  <c r="AJ42" i="18"/>
  <c r="AJ18" i="18"/>
  <c r="AD26" i="18"/>
  <c r="L10" i="18"/>
  <c r="AD10" i="18"/>
  <c r="X18" i="18"/>
  <c r="AD42" i="18"/>
  <c r="L18" i="18"/>
  <c r="R10" i="18"/>
  <c r="N55"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M37" i="1"/>
  <c r="X32" i="18"/>
  <c r="AD32" i="18"/>
  <c r="AJ8" i="18"/>
  <c r="L16" i="18"/>
  <c r="R32" i="18"/>
  <c r="AJ32" i="18"/>
  <c r="N37" i="1"/>
  <c r="R40" i="18"/>
  <c r="AJ40" i="18"/>
  <c r="AD24" i="18"/>
  <c r="AJ24" i="18"/>
  <c r="R24" i="18"/>
  <c r="AJ16" i="18"/>
  <c r="AD8" i="18"/>
  <c r="L32" i="18"/>
  <c r="L40" i="18"/>
  <c r="R16" i="18"/>
  <c r="L24" i="18"/>
  <c r="AD16" i="18"/>
  <c r="L8" i="18"/>
  <c r="R8" i="18"/>
  <c r="X40" i="18"/>
  <c r="X8" i="18"/>
  <c r="X16" i="18"/>
  <c r="AD40" i="18"/>
  <c r="X24" i="18"/>
  <c r="M31" i="1"/>
  <c r="J40" i="18"/>
  <c r="J16" i="18"/>
  <c r="P16" i="18"/>
  <c r="V8" i="18"/>
  <c r="J8" i="18"/>
  <c r="J24" i="18"/>
  <c r="AH16" i="18"/>
  <c r="AB16" i="18"/>
  <c r="AB40" i="18"/>
  <c r="P32" i="18"/>
  <c r="P40" i="18"/>
  <c r="AH24" i="18"/>
  <c r="AB32" i="18"/>
  <c r="J32" i="18"/>
  <c r="V16" i="18"/>
  <c r="V40" i="18"/>
  <c r="AH32" i="18"/>
  <c r="V24" i="18"/>
  <c r="V32" i="18"/>
  <c r="AH8" i="18"/>
  <c r="AB8" i="18"/>
  <c r="P8" i="18"/>
  <c r="N31"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9" i="1"/>
  <c r="AH34" i="18"/>
  <c r="AH42" i="18"/>
  <c r="AH18" i="18"/>
  <c r="AB10" i="18"/>
  <c r="J26" i="18"/>
  <c r="V18" i="18"/>
  <c r="V42" i="18"/>
  <c r="J42" i="18"/>
  <c r="P10" i="18"/>
  <c r="AB26" i="18"/>
  <c r="J34" i="18"/>
  <c r="J18" i="18"/>
  <c r="AH10" i="18"/>
  <c r="AB34" i="18"/>
  <c r="P26" i="18"/>
  <c r="P34" i="18"/>
  <c r="V34" i="18"/>
  <c r="AH26" i="18"/>
  <c r="J10" i="18"/>
  <c r="N49" i="1"/>
  <c r="P18" i="18"/>
  <c r="AB42" i="18"/>
  <c r="V10" i="18"/>
  <c r="AB18" i="18"/>
  <c r="P42" i="18"/>
  <c r="V26" i="18"/>
  <c r="Z32" i="18"/>
  <c r="N24" i="18"/>
  <c r="AL32" i="18"/>
  <c r="AL40" i="18"/>
  <c r="N8" i="18"/>
  <c r="AF24" i="18"/>
  <c r="Z40" i="18"/>
  <c r="Z16" i="18"/>
  <c r="N32" i="18"/>
  <c r="T32" i="18"/>
  <c r="N40" i="18"/>
  <c r="T8" i="18"/>
  <c r="M43" i="1"/>
  <c r="AF32" i="18"/>
  <c r="AL8" i="18"/>
  <c r="T24" i="18"/>
  <c r="N16" i="18"/>
  <c r="T16" i="18"/>
  <c r="Z24" i="18"/>
  <c r="AF16" i="18"/>
  <c r="N43" i="1"/>
  <c r="T40" i="18"/>
  <c r="AF8" i="18"/>
  <c r="AL24" i="18"/>
  <c r="Z8" i="18"/>
  <c r="AF40" i="18"/>
  <c r="AL16" i="18"/>
  <c r="AB31" i="1" l="1"/>
  <c r="AA31" i="1" s="1"/>
  <c r="AB43" i="1"/>
  <c r="AA43" i="1" s="1"/>
  <c r="AB55" i="1"/>
  <c r="AA55" i="1" s="1"/>
  <c r="AA12" i="1"/>
  <c r="AB18" i="1"/>
  <c r="AB49" i="1"/>
  <c r="AB37" i="1"/>
  <c r="AA37" i="1" s="1"/>
  <c r="AA49" i="1" l="1"/>
  <c r="V22" i="19" s="1"/>
  <c r="AB50" i="1"/>
  <c r="P18" i="19"/>
  <c r="AB26" i="1"/>
  <c r="AA26"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7" i="1"/>
  <c r="V10" i="19"/>
  <c r="P20" i="19"/>
  <c r="J20" i="19"/>
  <c r="P40" i="19"/>
  <c r="V40" i="19"/>
  <c r="AB30" i="19"/>
  <c r="J11" i="19"/>
  <c r="V11" i="19"/>
  <c r="AB21" i="19"/>
  <c r="P31" i="19"/>
  <c r="J31" i="19"/>
  <c r="AB41" i="19"/>
  <c r="AC43" i="1"/>
  <c r="AH41" i="19"/>
  <c r="P41" i="19"/>
  <c r="J21" i="19"/>
  <c r="AB31" i="19"/>
  <c r="AB51" i="19"/>
  <c r="P21" i="19"/>
  <c r="V41" i="19"/>
  <c r="V31" i="19"/>
  <c r="AH21" i="19"/>
  <c r="AB11" i="19"/>
  <c r="P51" i="19"/>
  <c r="V21" i="19"/>
  <c r="AH31" i="19"/>
  <c r="V51" i="19"/>
  <c r="J51" i="19"/>
  <c r="AH51" i="19"/>
  <c r="AH11" i="19"/>
  <c r="J41" i="19"/>
  <c r="P11" i="19"/>
  <c r="AB27"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38" i="19"/>
  <c r="AB48" i="19"/>
  <c r="AH38" i="19"/>
  <c r="V8" i="19"/>
  <c r="P48" i="19"/>
  <c r="AH48" i="19"/>
  <c r="AB18" i="19"/>
  <c r="AH18" i="19"/>
  <c r="J8" i="19"/>
  <c r="V18" i="19"/>
  <c r="J18" i="19"/>
  <c r="J38" i="19"/>
  <c r="AA13" i="1"/>
  <c r="AB39" i="1"/>
  <c r="AA38" i="1"/>
  <c r="AA44" i="1"/>
  <c r="AB45" i="1"/>
  <c r="AA45" i="1" s="1"/>
  <c r="AB46" i="1"/>
  <c r="AB51" i="1"/>
  <c r="AA51" i="1" s="1"/>
  <c r="AB52" i="1"/>
  <c r="AA52" i="1" s="1"/>
  <c r="AA50" i="1"/>
  <c r="AA56" i="1"/>
  <c r="AB57" i="1"/>
  <c r="AA32" i="1"/>
  <c r="AB33" i="1"/>
  <c r="P8" i="19" l="1"/>
  <c r="V48" i="19"/>
  <c r="AB38" i="19"/>
  <c r="AH28" i="19"/>
  <c r="V38" i="19"/>
  <c r="AB28" i="19"/>
  <c r="P28" i="19"/>
  <c r="AB8" i="19"/>
  <c r="V28" i="19"/>
  <c r="J48" i="19"/>
  <c r="J28" i="19"/>
  <c r="P47" i="19"/>
  <c r="V27" i="19"/>
  <c r="P7" i="19"/>
  <c r="J7" i="19"/>
  <c r="AB17" i="19"/>
  <c r="AH17" i="19"/>
  <c r="V37" i="19"/>
  <c r="P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1" i="1"/>
  <c r="AA20"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8"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8" i="1"/>
  <c r="AA27" i="1"/>
  <c r="K39" i="19"/>
  <c r="AC39" i="19"/>
  <c r="W29" i="19"/>
  <c r="AI49" i="19"/>
  <c r="W9" i="19"/>
  <c r="AC19" i="19"/>
  <c r="Q49" i="19"/>
  <c r="W49" i="19"/>
  <c r="AC9" i="19"/>
  <c r="AI9" i="19"/>
  <c r="Q29" i="19"/>
  <c r="W39" i="19"/>
  <c r="Q39" i="19"/>
  <c r="AC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9" i="1"/>
  <c r="AB40"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6"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9"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9" i="1"/>
  <c r="AA29" i="1" s="1"/>
  <c r="AA28" i="1"/>
  <c r="AB30" i="1"/>
  <c r="AA30"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7"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4" i="1"/>
  <c r="AB35" i="1"/>
  <c r="AA35" i="1" s="1"/>
  <c r="AB36" i="1"/>
  <c r="AA36"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0" i="1"/>
  <c r="AB41"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A41" i="1" l="1"/>
  <c r="AB42" i="1"/>
  <c r="AA42" i="1" s="1"/>
  <c r="AG39" i="19"/>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8"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9"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<sst xmlns="http://schemas.openxmlformats.org/spreadsheetml/2006/main" count="433" uniqueCount="299">
  <si>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</si>
  <si>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</si>
  <si>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</si>
  <si>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</si>
  <si>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</si>
  <si>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</si>
  <si>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</si>
  <si>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</si>
  <si>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</si>
  <si>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</si>
  <si>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</si>
  <si>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</si>
  <si>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</si>
  <si>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</si>
  <si>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</si>
  <si>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</si>
  <si>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</si>
  <si>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</si>
  <si>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</si>
  <si>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</si>
  <si>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</si>
  <si>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</si>
  <si>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</si>
  <si>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</si>
  <si>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</si>
  <si>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</si>
  <si>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</si>
  <si>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</si>
  <si>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</si>
  <si>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</si>
  <si>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</si>
  <si>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</si>
  <si>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</si>
  <si>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</si>
  <si>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</si>
  <si>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</si>
  <si>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</si>
  <si>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</si>
  <si>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</si>
  <si>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</si>
  <si>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</si>
  <si>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</si>
  <si>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</si>
  <si>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</si>
  <si>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</si>
  <si>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</si>
  <si>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</si>
  <si>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</si>
  <si>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</si>
  <si>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</si>
  <si>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</si>
  <si>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</si>
  <si>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</si>
  <si>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</si>
  <si>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</si>
  <si>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</si>
  <si>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</si>
  <si>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</si>
  <si>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</si>
  <si>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</si>
  <si>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</si>
  <si>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</si>
  <si>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</si>
  <si>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</si>
  <si>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</si>
  <si>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</si>
  <si>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</si>
  <si>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</si>
  <si>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</si>
  <si>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</si>
  <si>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</si>
  <si>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</si>
  <si>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</si>
  <si>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</si>
  <si>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</si>
  <si>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</si>
  <si>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</si>
  <si>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</si>
  <si>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Proyección y desarrollo comunitario.</t>
  </si>
  <si>
    <t>ALCANCE:</t>
  </si>
  <si>
    <r>
      <rPr>
        <b/>
        <sz val="12"/>
        <rFont val="Arial Narrow"/>
        <family val="2"/>
      </rPr>
      <t>Gestión del Riesgos de Desastres:</t>
    </r>
    <r>
      <rPr>
        <b/>
        <i/>
        <sz val="12"/>
        <rFont val="Arial Narrow"/>
        <family val="2"/>
      </rPr>
      <t xml:space="preserve"> </t>
    </r>
    <r>
      <rPr>
        <sz val="12"/>
        <rFont val="Arial Narrow"/>
        <family val="2"/>
      </rPr>
      <t xml:space="preserve">Inicia con identificación de la población en zonas de alto riesgo y finaliza con atención a población afectada por fenomenos naturales o antropicos.
</t>
    </r>
    <r>
      <rPr>
        <b/>
        <sz val="12"/>
        <rFont val="Arial Narrow"/>
        <family val="2"/>
      </rPr>
      <t xml:space="preserve">Plazas de Mercado: </t>
    </r>
    <r>
      <rPr>
        <sz val="12"/>
        <rFont val="Arial Narrow"/>
        <family val="2"/>
      </rPr>
      <t xml:space="preserve"> Inicia con la planeación del mantenimiento y administración de las 4 plazas públicas para abastecer alimentariamente al Municipio de Bucaramanga.
</t>
    </r>
    <r>
      <rPr>
        <b/>
        <sz val="12"/>
        <rFont val="Arial Narrow"/>
        <family val="2"/>
      </rPr>
      <t>Atención a victimas del conflicto interno armado:</t>
    </r>
    <r>
      <rPr>
        <b/>
        <i/>
        <sz val="12"/>
        <rFont val="Arial Narrow"/>
        <family val="2"/>
      </rPr>
      <t xml:space="preserve">  </t>
    </r>
    <r>
      <rPr>
        <sz val="12"/>
        <rFont val="Arial Narrow"/>
        <family val="2"/>
      </rPr>
      <t>Inicia con la elaboración y aprobación del Plan de Acción Territorial PAT y finaliza con la atención, asistencia y garantía de los derechos de la población víctima del conflicto armado residente en el municipio de Bucaramanga.</t>
    </r>
  </si>
  <si>
    <t>OBJETIVOS ESTRATÉGICOS</t>
  </si>
  <si>
    <t>OBJETIVO DEL PROCESO</t>
  </si>
  <si>
    <t>PLANEACIÓN INSTITUCIONAL</t>
  </si>
  <si>
    <t>PUNTOS DE RIESGO EN LA CADENA DE VALOR</t>
  </si>
  <si>
    <t>Direccionar el diseño, monitoreo y asesoría a los diferentes programas de las Secretarias de Desarrollo Social y del Interior mediante estrategias y acciones que promuevan la igualdad de derechos y oportunidades de los diversos grupos poblacionales de Bucaramanga.</t>
  </si>
  <si>
    <t xml:space="preserve">Plan Municipal de Gestión del Riesgo 
EMRE
Informes de gestión de las actividades de los Programas ejecutados
Programa Población con Discapacidad
Programa Victimas del Conflicto Interno Armado
Plan de Acción Territorial - PAT
</t>
  </si>
  <si>
    <t>Estudios de amenaza, vulnerabilidad y riesgo de algunos sectores de la ciudad. 
Ejecución y seguimiento de obras de mitigación en zonas de alto riesgo.
Formulación de proyectos.
Atención y asistencia de Victimas del Conflicto Interno Armado.</t>
  </si>
  <si>
    <t>MATRIZ DOFA</t>
  </si>
  <si>
    <t>DEBILIDADES</t>
  </si>
  <si>
    <t>AMENAZAS</t>
  </si>
  <si>
    <t>Insuficiencia de recurso humano y financiero para atender toda la problemática del Municipio.</t>
  </si>
  <si>
    <t>Baja credibilidad en la respuesta intitucional.</t>
  </si>
  <si>
    <t>Falta de comunicación interna.</t>
  </si>
  <si>
    <t>Posibles alteraciones del Orden Público.</t>
  </si>
  <si>
    <t>Claridad en las funciones y competencias.</t>
  </si>
  <si>
    <t>Tramitología y burocracia externa.</t>
  </si>
  <si>
    <t>Perfiles inadecuados para los cargos.</t>
  </si>
  <si>
    <t>Ubicaciones de oficinas y desarrollo de actividades con entornos de mayor afectación de seguridad.</t>
  </si>
  <si>
    <t>Falta de compromiso institucional.</t>
  </si>
  <si>
    <t>El espacio fisico y elementos tecnicos y tecnologicos de las oficinas no es adecuado para el desarrollo de las actividades propias y de atención a la comunidad.</t>
  </si>
  <si>
    <t>Falta de bases de datos de los beneficiarios consolidada de todos programas sociales del municipio.</t>
  </si>
  <si>
    <t>Carencia de la oficina de Gestión del Riesgo del Desastre exigida por la Ley 1523 de 2012.</t>
  </si>
  <si>
    <t>FORTALEZAS</t>
  </si>
  <si>
    <t>OPORTUNIDADES</t>
  </si>
  <si>
    <t>Apoyo interinstitucional con entidades como Policía, Migración, Fiscalía y entre otros.</t>
  </si>
  <si>
    <t>Promoción de los Derechos Humanos</t>
  </si>
  <si>
    <t>Interes y liderazgo general en riesgos para la población victima.</t>
  </si>
  <si>
    <t>Políticas de transferencia de recursos.</t>
  </si>
  <si>
    <t>Interes y liderazgo general en la ciudadania en temas de Gestión del Riesgo de desastre.</t>
  </si>
  <si>
    <t>Aplicación de la Ley 1523 de 2012.</t>
  </si>
  <si>
    <t>Presencia institucional y proximidad ciudadana.</t>
  </si>
  <si>
    <t>Permanente acción para la mejora de los procesos de la entidad.</t>
  </si>
  <si>
    <t>Destinación de recurso especificos para garantizar a la población victima del conflicto interno armado.</t>
  </si>
  <si>
    <t>Gestión de recursos con organizaciones nacionales e internacionales.</t>
  </si>
  <si>
    <t>Matriz Mapa Riesgos de Gestión</t>
  </si>
  <si>
    <t>Código: F-DPM-1210-238,37-013</t>
  </si>
  <si>
    <t>Versión: 3.0</t>
  </si>
  <si>
    <t>Fecha Aprobación: Octubre-19-2021</t>
  </si>
  <si>
    <t xml:space="preserve">Página: 1 de 1 </t>
  </si>
  <si>
    <t>Proceso:</t>
  </si>
  <si>
    <t>PROYECCIÓN Y DESARROLLO COMUNITARIO</t>
  </si>
  <si>
    <t>Objetivo:</t>
  </si>
  <si>
    <t>Direccionar el diseño, monitoreo y asesoría a los diferentes programas las Secretarias de Desarrollo Social y del Interior mediante estrategias y acciones que promuevan la igualdad de derechos y oportunidades de los diversos grupos poblacionales de Bucaramanga.</t>
  </si>
  <si>
    <t>Alcance:</t>
  </si>
  <si>
    <r>
      <rPr>
        <b/>
        <sz val="14"/>
        <color theme="1"/>
        <rFont val="Arial Narrow"/>
        <family val="2"/>
      </rPr>
      <t>Gestión del Riesgos de Desastres:</t>
    </r>
    <r>
      <rPr>
        <sz val="14"/>
        <color theme="1"/>
        <rFont val="Arial Narrow"/>
        <family val="2"/>
      </rPr>
      <t xml:space="preserve"> Identificación de la población en zonas de alto riesgo y atención a población afectada por fenomenos naturales o antropicos.
</t>
    </r>
    <r>
      <rPr>
        <b/>
        <sz val="14"/>
        <color theme="1"/>
        <rFont val="Arial Narrow"/>
        <family val="2"/>
      </rPr>
      <t xml:space="preserve">Plazas de Mercado: </t>
    </r>
    <r>
      <rPr>
        <sz val="14"/>
        <color theme="1"/>
        <rFont val="Arial Narrow"/>
        <family val="2"/>
      </rPr>
      <t xml:space="preserve"> Inicia con la planeación del mantenimiento y administración de las 4 plazas públicas para abastecer alimentariamente al Municipio de Bucaramanga.
</t>
    </r>
    <r>
      <rPr>
        <b/>
        <sz val="14"/>
        <color theme="1"/>
        <rFont val="Arial Narrow"/>
        <family val="2"/>
      </rPr>
      <t>Atención a victimas del conflicto interno armado:</t>
    </r>
    <r>
      <rPr>
        <sz val="14"/>
        <color theme="1"/>
        <rFont val="Arial Narrow"/>
        <family val="2"/>
      </rPr>
      <t xml:space="preserve">  Inicia con la elaboración y aprobación del Plan de Acción Territorial PAT y finaliza con la atención, asistencia y garantía de los derechos de la población víctima del conflicto armado residente en el municipio de Bucaramanga</t>
    </r>
  </si>
  <si>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</si>
  <si>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</si>
  <si>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</si>
  <si>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</si>
  <si>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</si>
  <si>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</si>
  <si>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</si>
  <si>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</si>
  <si>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</si>
  <si>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</si>
  <si>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</si>
  <si>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</si>
  <si>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</si>
  <si>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</si>
  <si>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</si>
  <si>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</si>
  <si>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</si>
  <si>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</si>
  <si>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</si>
  <si>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</si>
  <si>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</si>
  <si>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</si>
  <si>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</si>
  <si>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</si>
  <si>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</si>
  <si>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</si>
  <si>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</si>
  <si>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</si>
  <si>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</si>
  <si>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</si>
  <si>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Investigaciones y sanciones de entes de control</t>
  </si>
  <si>
    <t>Incumplimiento en la entrega de ayuda humanitaria inmediata y asistencia exequial para la población víctima del conflicto armado residente en Bucaramanga, debido a la demora en los procesos de contratación y continuidad de los mismos.</t>
  </si>
  <si>
    <t>Posibilidad de afectación económica y reputacional por investigaciones y sanciones de entes de control, debido al incumplimiento en la entrega de ayuda humanitaria inmediata y asistencia exequial para la población víctima del conflicto armado residente en Bucaramanga, en razón a la demora en la expedición del acto administrativo y el proceso de contratación y continuidad de los mismos.</t>
  </si>
  <si>
    <t>Ejecucion y Administracion de procesos</t>
  </si>
  <si>
    <t xml:space="preserve">     El riesgo afecta la imagen de la entidad con algunos usuarios de relevancia frente al logro de los objetivos</t>
  </si>
  <si>
    <t>El Subsecretario del Interior y su equipo de trabajo del área del CAIV, revisa que las ayudas humanitarias se entreguen por medio de resoluciones a las víctimas del conflicto interno armado.</t>
  </si>
  <si>
    <t>Preventivo</t>
  </si>
  <si>
    <t>Manual</t>
  </si>
  <si>
    <t>Documentado</t>
  </si>
  <si>
    <t>Continua</t>
  </si>
  <si>
    <t>Con Registro</t>
  </si>
  <si>
    <t>Reducir (mitigar)</t>
  </si>
  <si>
    <t>Generar el 100% de las ayudas humanitarias por medio de resoluciones a las víctimas del conflicto interno armado.</t>
  </si>
  <si>
    <t>Secreario del Interior</t>
  </si>
  <si>
    <t>El Subsecretario del Interior y su equipo de trabajo del área del CAIV, revisa que el contrato para las asistencias exequiales esté vigente, para asegurar la prestación oportuna del servicio.</t>
  </si>
  <si>
    <t>Realizar un (1) informe semestral por parte del CAIV, de la prestación del servicio de asistencia exequial a las víctimas del conflicto interno armado.</t>
  </si>
  <si>
    <t>Secretaria del Inteirior</t>
  </si>
  <si>
    <t>Investigaciones y sanciones por entes de control</t>
  </si>
  <si>
    <t xml:space="preserve">Deficiente control en la supervisión y entrega de los insumos de aseo para atender  la operatividad de las 4 Plazas de mercado a cargo del Municipio de Bucaramanga. </t>
  </si>
  <si>
    <t>Posibilidad de afectación económica y reputacional por investigaciones y sanciones por entes de control debido al deficiente control en la supervisión y entrega de los insumos de aseo para atender la operatividad de las 4 Plazas de mercado a cargo del Municipio de Bucaramanga</t>
  </si>
  <si>
    <t>El profesional responsable del programa Plazas de Mercado, verifica la entrega de insumos del proveedor, de acuerdo con lo pactado en el contrato, mediante acta y formatos establecidos.</t>
  </si>
  <si>
    <t>Recepción de insumos por parte del proveedor en las 4 plazas de mercado a cargo del municipio, a través del formato "SOLICITUD ELEMENTOS ASEO Y CAFETERÍA F-INV-8500-238,37-006"</t>
  </si>
  <si>
    <t>Profesional coordinador del programa</t>
  </si>
  <si>
    <t>Reputacional</t>
  </si>
  <si>
    <t>Falta de control en la ejecución de los recursos</t>
  </si>
  <si>
    <t>Desconocimiento y correcta aplicación del procedimiento del fondo gestión del riesgo</t>
  </si>
  <si>
    <t>Posibilidad de afectación reputacional por falta de control en la ejecución de los recursos debido al desconocimiento y correcta aplicación del procedimiento del fondo gestión del riesgo</t>
  </si>
  <si>
    <t>El ordenador del gasto, la secretaría gestora y la secretaría ejecutora, verifican la correcta aplicación del procedimiento del fondo gestión del riesgo.</t>
  </si>
  <si>
    <t>Sin Documentar</t>
  </si>
  <si>
    <t>Realizar 1 procedimiento transerval con las áreas involucradas donde se definan las responsabilidades y alcances para la ejecución del fondo de gestión del riesgo</t>
  </si>
  <si>
    <t>Profesional encargado</t>
  </si>
  <si>
    <t>Realizar 1 informe semestral de seguimiento a la correcta aplicación del procedimiento del fondo gestión del riesgo.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</si>
  <si>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</si>
  <si>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</si>
  <si>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 xml:space="preserve"> Matriz de Calor Residual</t>
  </si>
  <si>
    <t>Probabilidad</t>
  </si>
  <si>
    <t>Muy Alta
100%</t>
  </si>
  <si>
    <t>Extremo</t>
  </si>
  <si>
    <t>Alta
80%</t>
  </si>
  <si>
    <t>Alto</t>
  </si>
  <si>
    <t>Media
60%</t>
  </si>
  <si>
    <t>Moderado</t>
  </si>
  <si>
    <t>Baja
40%</t>
  </si>
  <si>
    <t>Bajo</t>
  </si>
  <si>
    <t>Muy Baja
20%</t>
  </si>
  <si>
    <t>Leve
20%</t>
  </si>
  <si>
    <t>Menor
40%</t>
  </si>
  <si>
    <t>Moderado
60%</t>
  </si>
  <si>
    <t>Mayor
80%</t>
  </si>
  <si>
    <t>Catastrófico
100%</t>
  </si>
  <si>
    <t>Matriz de Calor Inherente</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</si>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</sst>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i/>
      <sz val="12"/>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thin">
        <color indexed="64"/>
      </right>
      <top/>
      <bottom style="medium">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59" fillId="0" borderId="17" xfId="0" applyFont="1" applyBorder="1" applyAlignment="1">
      <alignment horizontal="center" vertical="center" wrapText="1"/>
    </xf>
    <xf numFmtId="0" fontId="59" fillId="0" borderId="111" xfId="0" applyFont="1" applyBorder="1" applyAlignment="1">
      <alignment horizontal="center" vertical="center" wrapText="1"/>
    </xf>
    <xf numFmtId="0" fontId="59" fillId="0" borderId="95" xfId="0" applyFont="1" applyBorder="1" applyAlignment="1">
      <alignment horizontal="justify" vertical="center" wrapText="1"/>
    </xf>
    <xf numFmtId="0" fontId="1" fillId="0" borderId="2" xfId="0" applyFont="1" applyBorder="1" applyAlignment="1" applyProtection="1">
      <alignment horizontal="justify"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09" xfId="0" applyFont="1" applyBorder="1" applyAlignment="1">
      <alignment horizontal="left"/>
    </xf>
    <xf numFmtId="0" fontId="1" fillId="0" borderId="103" xfId="0" applyFont="1" applyBorder="1" applyAlignment="1">
      <alignment horizontal="left"/>
    </xf>
    <xf numFmtId="0" fontId="59" fillId="0" borderId="107" xfId="0" applyFont="1" applyBorder="1" applyAlignment="1">
      <alignment horizontal="left" vertical="top" wrapText="1"/>
    </xf>
    <xf numFmtId="0" fontId="59" fillId="0" borderId="79" xfId="0" applyFont="1" applyBorder="1" applyAlignment="1">
      <alignment horizontal="left" vertical="top" wrapText="1"/>
    </xf>
    <xf numFmtId="0" fontId="59" fillId="0" borderId="108" xfId="0" applyFont="1" applyBorder="1" applyAlignment="1">
      <alignment horizontal="left" vertical="top" wrapText="1"/>
    </xf>
    <xf numFmtId="0" fontId="36" fillId="0" borderId="107" xfId="0" applyFont="1" applyBorder="1" applyAlignment="1">
      <alignment horizontal="left" vertical="center" wrapText="1"/>
    </xf>
    <xf numFmtId="0" fontId="36" fillId="0" borderId="108" xfId="0" applyFont="1" applyBorder="1" applyAlignment="1">
      <alignment horizontal="left" vertical="center" wrapText="1"/>
    </xf>
    <xf numFmtId="0" fontId="59" fillId="0" borderId="107" xfId="0" applyFont="1" applyBorder="1" applyAlignment="1">
      <alignment horizontal="left" vertical="center" wrapText="1"/>
    </xf>
    <xf numFmtId="0" fontId="59" fillId="0" borderId="79" xfId="0" applyFont="1" applyBorder="1" applyAlignment="1">
      <alignment horizontal="left" vertical="center" wrapText="1"/>
    </xf>
    <xf numFmtId="0" fontId="59" fillId="0" borderId="108" xfId="0" applyFont="1" applyBorder="1" applyAlignment="1">
      <alignment horizontal="left" vertical="center"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16" xfId="0" applyFont="1" applyFill="1" applyBorder="1" applyAlignment="1">
      <alignment horizontal="center" vertical="center" wrapText="1"/>
    </xf>
    <xf numFmtId="0" fontId="45" fillId="20" borderId="17" xfId="0" applyFont="1" applyFill="1" applyBorder="1" applyAlignment="1">
      <alignment horizontal="center" vertical="center" wrapText="1"/>
    </xf>
    <xf numFmtId="0" fontId="59" fillId="0" borderId="48" xfId="0" applyFont="1" applyBorder="1" applyAlignment="1">
      <alignment vertical="top" wrapText="1"/>
    </xf>
    <xf numFmtId="0" fontId="59" fillId="0" borderId="49" xfId="0" applyFont="1" applyBorder="1" applyAlignment="1">
      <alignment vertical="top" wrapText="1"/>
    </xf>
    <xf numFmtId="0" fontId="59" fillId="0" borderId="50" xfId="0" applyFont="1" applyBorder="1" applyAlignment="1">
      <alignment vertical="top" wrapText="1"/>
    </xf>
    <xf numFmtId="0" fontId="36" fillId="0" borderId="48" xfId="0" applyFont="1" applyBorder="1" applyAlignment="1">
      <alignment horizontal="left" vertical="center" wrapText="1"/>
    </xf>
    <xf numFmtId="0" fontId="36" fillId="0" borderId="50" xfId="0" applyFont="1" applyBorder="1" applyAlignment="1">
      <alignment horizontal="left" vertical="center" wrapText="1"/>
    </xf>
    <xf numFmtId="0" fontId="36" fillId="3" borderId="37" xfId="0" applyFont="1" applyFill="1" applyBorder="1" applyAlignment="1">
      <alignment horizontal="left" vertical="center" wrapText="1"/>
    </xf>
    <xf numFmtId="0" fontId="36" fillId="3" borderId="33" xfId="0" applyFont="1" applyFill="1" applyBorder="1" applyAlignment="1">
      <alignment horizontal="left" vertical="center" wrapText="1"/>
    </xf>
    <xf numFmtId="0" fontId="36" fillId="3" borderId="81" xfId="0" applyFont="1" applyFill="1" applyBorder="1" applyAlignment="1">
      <alignment horizontal="left" vertical="center" wrapText="1"/>
    </xf>
    <xf numFmtId="0" fontId="36" fillId="0" borderId="37"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81" xfId="0" applyFont="1" applyBorder="1" applyAlignment="1">
      <alignment horizontal="center" vertical="center" wrapText="1"/>
    </xf>
    <xf numFmtId="0" fontId="36" fillId="0" borderId="37" xfId="0" applyFont="1" applyBorder="1" applyAlignment="1">
      <alignment horizontal="left" vertical="center" wrapText="1"/>
    </xf>
    <xf numFmtId="0" fontId="36" fillId="0" borderId="38" xfId="0" applyFont="1" applyBorder="1" applyAlignment="1">
      <alignment horizontal="left" vertical="center" wrapText="1"/>
    </xf>
    <xf numFmtId="0" fontId="36" fillId="0" borderId="107" xfId="0" applyFont="1" applyBorder="1" applyAlignment="1">
      <alignment horizontal="center" vertical="center"/>
    </xf>
    <xf numFmtId="0" fontId="36" fillId="0" borderId="108" xfId="0" applyFont="1" applyBorder="1" applyAlignment="1">
      <alignment horizontal="center"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101" xfId="0" applyFont="1" applyFill="1" applyBorder="1" applyAlignment="1">
      <alignment horizontal="left" vertical="center"/>
    </xf>
    <xf numFmtId="0" fontId="65" fillId="0" borderId="39" xfId="0" applyFont="1" applyBorder="1" applyAlignment="1">
      <alignment horizontal="left" wrapText="1"/>
    </xf>
    <xf numFmtId="0" fontId="65" fillId="0" borderId="41" xfId="0" applyFont="1" applyBorder="1" applyAlignment="1">
      <alignment horizontal="left" wrapText="1"/>
    </xf>
    <xf numFmtId="0" fontId="36" fillId="0" borderId="33" xfId="0" applyFont="1" applyBorder="1" applyAlignment="1">
      <alignment horizontal="left" vertical="center" wrapText="1"/>
    </xf>
    <xf numFmtId="0" fontId="36" fillId="0" borderId="81" xfId="0" applyFont="1" applyBorder="1" applyAlignment="1">
      <alignment horizontal="left" vertical="center" wrapText="1"/>
    </xf>
    <xf numFmtId="0" fontId="36" fillId="0" borderId="37" xfId="0" applyFont="1" applyBorder="1" applyAlignment="1">
      <alignment horizontal="left" vertical="center"/>
    </xf>
    <xf numFmtId="0" fontId="36" fillId="0" borderId="38" xfId="0" applyFont="1" applyBorder="1" applyAlignment="1">
      <alignment horizontal="left" vertical="center"/>
    </xf>
    <xf numFmtId="0" fontId="36" fillId="0" borderId="98" xfId="0" applyFont="1" applyBorder="1" applyAlignment="1">
      <alignment horizontal="left" vertical="center"/>
    </xf>
    <xf numFmtId="0" fontId="36" fillId="0" borderId="105" xfId="0" applyFont="1" applyBorder="1" applyAlignment="1">
      <alignment horizontal="left" vertical="center"/>
    </xf>
    <xf numFmtId="0" fontId="36" fillId="0" borderId="99" xfId="0" applyFont="1" applyBorder="1" applyAlignment="1">
      <alignment horizontal="left" vertical="center"/>
    </xf>
    <xf numFmtId="0" fontId="36" fillId="0" borderId="106" xfId="0" applyFont="1" applyBorder="1" applyAlignment="1">
      <alignment horizontal="left" vertical="center"/>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36" fillId="0" borderId="33" xfId="0" applyFont="1" applyBorder="1" applyAlignment="1">
      <alignment horizontal="left" vertical="center"/>
    </xf>
    <xf numFmtId="0" fontId="36" fillId="0" borderId="81" xfId="0" applyFont="1" applyBorder="1" applyAlignment="1">
      <alignment horizontal="left" vertical="center"/>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0" borderId="101" xfId="0" applyFont="1" applyBorder="1" applyAlignment="1">
      <alignment horizontal="left" vertical="center" wrapText="1" indent="1"/>
    </xf>
    <xf numFmtId="0" fontId="59" fillId="0" borderId="102" xfId="0" applyFont="1" applyBorder="1" applyAlignment="1">
      <alignment horizontal="left" vertical="center" wrapText="1" indent="1"/>
    </xf>
    <xf numFmtId="0" fontId="59" fillId="0" borderId="103" xfId="0" applyFont="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164" fontId="1" fillId="0" borderId="4" xfId="1" applyNumberFormat="1" applyFont="1" applyBorder="1" applyAlignment="1">
      <alignment horizontal="center" vertical="center"/>
    </xf>
    <xf numFmtId="164" fontId="1" fillId="0" borderId="5" xfId="1" applyNumberFormat="1" applyFont="1" applyBorder="1" applyAlignment="1">
      <alignment horizontal="center" vertical="center"/>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8"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0"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0"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19" fillId="10" borderId="0" xfId="0" applyFont="1" applyFill="1" applyAlignment="1">
      <alignment horizontal="center" vertical="center" wrapText="1" readingOrder="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4"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2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156E3A5E-A073-4880-BAB6-E67B6A459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4" t="s">
        <v>0</v>
      </c>
      <c r="C2" s="195"/>
      <c r="D2" s="195"/>
      <c r="E2" s="195"/>
      <c r="F2" s="195"/>
      <c r="G2" s="195"/>
      <c r="H2" s="196"/>
    </row>
    <row r="3" spans="1:8" x14ac:dyDescent="0.25">
      <c r="B3" s="119"/>
      <c r="C3" s="120"/>
      <c r="D3" s="120"/>
      <c r="E3" s="120"/>
      <c r="F3" s="120"/>
      <c r="G3" s="120"/>
      <c r="H3" s="121"/>
    </row>
    <row r="4" spans="1:8" ht="63" customHeight="1" x14ac:dyDescent="0.25">
      <c r="B4" s="197" t="s">
        <v>1</v>
      </c>
      <c r="C4" s="198"/>
      <c r="D4" s="198"/>
      <c r="E4" s="198"/>
      <c r="F4" s="198"/>
      <c r="G4" s="198"/>
      <c r="H4" s="199"/>
    </row>
    <row r="5" spans="1:8" ht="63" customHeight="1" x14ac:dyDescent="0.25">
      <c r="B5" s="200"/>
      <c r="C5" s="201"/>
      <c r="D5" s="201"/>
      <c r="E5" s="201"/>
      <c r="F5" s="201"/>
      <c r="G5" s="201"/>
      <c r="H5" s="202"/>
    </row>
    <row r="6" spans="1:8" ht="16.5" x14ac:dyDescent="0.25">
      <c r="A6" s="122"/>
      <c r="B6" s="203" t="s">
        <v>2</v>
      </c>
      <c r="C6" s="204"/>
      <c r="D6" s="204"/>
      <c r="E6" s="204"/>
      <c r="F6" s="204"/>
      <c r="G6" s="204"/>
      <c r="H6" s="205"/>
    </row>
    <row r="7" spans="1:8" ht="95.25" customHeight="1" x14ac:dyDescent="0.25">
      <c r="A7" s="122"/>
      <c r="B7" s="206" t="s">
        <v>3</v>
      </c>
      <c r="C7" s="206"/>
      <c r="D7" s="206"/>
      <c r="E7" s="206"/>
      <c r="F7" s="206"/>
      <c r="G7" s="206"/>
      <c r="H7" s="207"/>
    </row>
    <row r="8" spans="1:8" ht="16.5" x14ac:dyDescent="0.25">
      <c r="A8" s="122"/>
      <c r="B8" s="123"/>
      <c r="C8" s="124"/>
      <c r="D8" s="124"/>
      <c r="E8" s="124"/>
      <c r="F8" s="124"/>
      <c r="G8" s="124"/>
      <c r="H8" s="125"/>
    </row>
    <row r="9" spans="1:8" ht="16.5" customHeight="1" x14ac:dyDescent="0.25">
      <c r="A9" s="122"/>
      <c r="B9" s="208" t="s">
        <v>4</v>
      </c>
      <c r="C9" s="208"/>
      <c r="D9" s="208"/>
      <c r="E9" s="208"/>
      <c r="F9" s="208"/>
      <c r="G9" s="208"/>
      <c r="H9" s="209"/>
    </row>
    <row r="10" spans="1:8" ht="16.5" customHeight="1" x14ac:dyDescent="0.25">
      <c r="A10" s="122"/>
      <c r="B10" s="208"/>
      <c r="C10" s="208"/>
      <c r="D10" s="208"/>
      <c r="E10" s="208"/>
      <c r="F10" s="208"/>
      <c r="G10" s="208"/>
      <c r="H10" s="209"/>
    </row>
    <row r="11" spans="1:8" ht="11.65" customHeight="1" x14ac:dyDescent="0.25">
      <c r="A11" s="122"/>
      <c r="B11" s="208"/>
      <c r="C11" s="208"/>
      <c r="D11" s="208"/>
      <c r="E11" s="208"/>
      <c r="F11" s="208"/>
      <c r="G11" s="208"/>
      <c r="H11" s="209"/>
    </row>
    <row r="12" spans="1:8" ht="11.65" customHeight="1" thickBot="1" x14ac:dyDescent="0.3">
      <c r="A12" s="122"/>
      <c r="B12" s="126"/>
      <c r="C12" s="126"/>
      <c r="D12" s="126"/>
      <c r="E12" s="126"/>
      <c r="F12" s="126"/>
      <c r="G12" s="126"/>
      <c r="H12" s="127"/>
    </row>
    <row r="13" spans="1:8" ht="15.4" customHeight="1" thickTop="1" x14ac:dyDescent="0.25">
      <c r="A13" s="122"/>
      <c r="B13" s="126"/>
      <c r="C13" s="190" t="s">
        <v>5</v>
      </c>
      <c r="D13" s="191"/>
      <c r="E13" s="192" t="s">
        <v>6</v>
      </c>
      <c r="F13" s="193"/>
      <c r="G13" s="126"/>
      <c r="H13" s="127"/>
    </row>
    <row r="14" spans="1:8" ht="11.65" customHeight="1" x14ac:dyDescent="0.25">
      <c r="A14" s="122"/>
      <c r="B14" s="126"/>
      <c r="C14" s="210" t="s">
        <v>7</v>
      </c>
      <c r="D14" s="211"/>
      <c r="E14" s="212" t="s">
        <v>8</v>
      </c>
      <c r="F14" s="213"/>
      <c r="G14" s="126"/>
      <c r="H14" s="127"/>
    </row>
    <row r="15" spans="1:8" ht="11.65" customHeight="1" x14ac:dyDescent="0.25">
      <c r="A15" s="122"/>
      <c r="B15" s="126"/>
      <c r="C15" s="210" t="s">
        <v>9</v>
      </c>
      <c r="D15" s="211"/>
      <c r="E15" s="212" t="s">
        <v>10</v>
      </c>
      <c r="F15" s="213"/>
      <c r="G15" s="126"/>
      <c r="H15" s="127"/>
    </row>
    <row r="16" spans="1:8" ht="11.65" customHeight="1" x14ac:dyDescent="0.25">
      <c r="A16" s="122"/>
      <c r="B16" s="126"/>
      <c r="C16" s="210" t="s">
        <v>11</v>
      </c>
      <c r="D16" s="211"/>
      <c r="E16" s="212" t="s">
        <v>12</v>
      </c>
      <c r="F16" s="213"/>
      <c r="G16" s="126"/>
      <c r="H16" s="127"/>
    </row>
    <row r="17" spans="1:8" ht="13.5" customHeight="1" x14ac:dyDescent="0.25">
      <c r="A17" s="122"/>
      <c r="B17" s="126"/>
      <c r="C17" s="210" t="s">
        <v>13</v>
      </c>
      <c r="D17" s="211"/>
      <c r="E17" s="212" t="s">
        <v>14</v>
      </c>
      <c r="F17" s="213"/>
      <c r="G17" s="126"/>
      <c r="H17" s="128"/>
    </row>
    <row r="18" spans="1:8" ht="12.4" customHeight="1" x14ac:dyDescent="0.25">
      <c r="A18" s="122"/>
      <c r="B18" s="126"/>
      <c r="C18" s="210" t="s">
        <v>15</v>
      </c>
      <c r="D18" s="211"/>
      <c r="E18" s="217" t="s">
        <v>16</v>
      </c>
      <c r="F18" s="213"/>
      <c r="G18" s="126"/>
      <c r="H18" s="127"/>
    </row>
    <row r="19" spans="1:8" ht="24" customHeight="1" thickBot="1" x14ac:dyDescent="0.3">
      <c r="A19" s="122"/>
      <c r="B19" s="126"/>
      <c r="C19" s="218" t="s">
        <v>17</v>
      </c>
      <c r="D19" s="219"/>
      <c r="E19" s="220" t="s">
        <v>18</v>
      </c>
      <c r="F19" s="221"/>
      <c r="G19" s="126"/>
      <c r="H19" s="127"/>
    </row>
    <row r="20" spans="1:8" ht="11.65" customHeight="1" thickTop="1" x14ac:dyDescent="0.25">
      <c r="A20" s="122"/>
      <c r="B20" s="126"/>
      <c r="C20" s="129"/>
      <c r="D20" s="129"/>
      <c r="E20" s="129"/>
      <c r="F20" s="129"/>
      <c r="G20" s="126"/>
      <c r="H20" s="127"/>
    </row>
    <row r="21" spans="1:8" ht="27.4" customHeight="1" thickBot="1" x14ac:dyDescent="0.3">
      <c r="A21" s="122"/>
      <c r="B21" s="222" t="s">
        <v>19</v>
      </c>
      <c r="C21" s="223"/>
      <c r="D21" s="223"/>
      <c r="E21" s="223"/>
      <c r="F21" s="223"/>
      <c r="G21" s="223"/>
      <c r="H21" s="224"/>
    </row>
    <row r="22" spans="1:8" ht="15.75" thickTop="1" x14ac:dyDescent="0.25">
      <c r="A22" s="122"/>
      <c r="B22" s="130"/>
      <c r="C22" s="225" t="s">
        <v>5</v>
      </c>
      <c r="D22" s="191"/>
      <c r="E22" s="192" t="s">
        <v>6</v>
      </c>
      <c r="F22" s="193"/>
      <c r="G22" s="129"/>
      <c r="H22" s="131"/>
    </row>
    <row r="23" spans="1:8" ht="13.5" customHeight="1" x14ac:dyDescent="0.25">
      <c r="A23" s="122"/>
      <c r="B23" s="132"/>
      <c r="C23" s="226" t="s">
        <v>7</v>
      </c>
      <c r="D23" s="227"/>
      <c r="E23" s="228" t="s">
        <v>8</v>
      </c>
      <c r="F23" s="229"/>
      <c r="G23" s="133"/>
      <c r="H23" s="134"/>
    </row>
    <row r="24" spans="1:8" ht="13.5" customHeight="1" x14ac:dyDescent="0.25">
      <c r="A24" s="122"/>
      <c r="B24" s="132"/>
      <c r="C24" s="214" t="s">
        <v>20</v>
      </c>
      <c r="D24" s="215"/>
      <c r="E24" s="216" t="s">
        <v>14</v>
      </c>
      <c r="F24" s="213"/>
      <c r="G24" s="133"/>
      <c r="H24" s="134"/>
    </row>
    <row r="25" spans="1:8" ht="13.5" customHeight="1" x14ac:dyDescent="0.25">
      <c r="A25" s="122"/>
      <c r="B25" s="132"/>
      <c r="C25" s="214" t="s">
        <v>9</v>
      </c>
      <c r="D25" s="215"/>
      <c r="E25" s="216" t="s">
        <v>10</v>
      </c>
      <c r="F25" s="213"/>
      <c r="G25" s="133"/>
      <c r="H25" s="134"/>
    </row>
    <row r="26" spans="1:8" ht="22.9" customHeight="1" x14ac:dyDescent="0.25">
      <c r="A26" s="122"/>
      <c r="B26" s="132"/>
      <c r="C26" s="214" t="s">
        <v>21</v>
      </c>
      <c r="D26" s="215"/>
      <c r="E26" s="230" t="s">
        <v>22</v>
      </c>
      <c r="F26" s="231"/>
      <c r="G26" s="133"/>
      <c r="H26" s="134"/>
    </row>
    <row r="27" spans="1:8" ht="69.75" customHeight="1" x14ac:dyDescent="0.25">
      <c r="A27" s="122"/>
      <c r="B27" s="132"/>
      <c r="C27" s="232" t="s">
        <v>23</v>
      </c>
      <c r="D27" s="233"/>
      <c r="E27" s="234" t="s">
        <v>24</v>
      </c>
      <c r="F27" s="235"/>
      <c r="G27" s="133"/>
      <c r="H27" s="135"/>
    </row>
    <row r="28" spans="1:8" ht="34.5" customHeight="1" x14ac:dyDescent="0.25">
      <c r="B28" s="136"/>
      <c r="C28" s="236" t="s">
        <v>25</v>
      </c>
      <c r="D28" s="233"/>
      <c r="E28" s="234" t="s">
        <v>26</v>
      </c>
      <c r="F28" s="235"/>
      <c r="G28" s="133"/>
      <c r="H28" s="135"/>
    </row>
    <row r="29" spans="1:8" ht="27.75" customHeight="1" x14ac:dyDescent="0.25">
      <c r="B29" s="136"/>
      <c r="C29" s="236" t="s">
        <v>27</v>
      </c>
      <c r="D29" s="233"/>
      <c r="E29" s="234" t="s">
        <v>28</v>
      </c>
      <c r="F29" s="235"/>
      <c r="G29" s="133"/>
      <c r="H29" s="135"/>
    </row>
    <row r="30" spans="1:8" ht="28.5" customHeight="1" x14ac:dyDescent="0.25">
      <c r="B30" s="136"/>
      <c r="C30" s="236" t="s">
        <v>29</v>
      </c>
      <c r="D30" s="233"/>
      <c r="E30" s="234" t="s">
        <v>30</v>
      </c>
      <c r="F30" s="235"/>
      <c r="G30" s="133"/>
      <c r="H30" s="135"/>
    </row>
    <row r="31" spans="1:8" ht="72.75" customHeight="1" x14ac:dyDescent="0.25">
      <c r="B31" s="136"/>
      <c r="C31" s="236" t="s">
        <v>31</v>
      </c>
      <c r="D31" s="233"/>
      <c r="E31" s="234" t="s">
        <v>32</v>
      </c>
      <c r="F31" s="235"/>
      <c r="G31" s="133"/>
      <c r="H31" s="135"/>
    </row>
    <row r="32" spans="1:8" ht="64.5" customHeight="1" x14ac:dyDescent="0.25">
      <c r="B32" s="136"/>
      <c r="C32" s="236" t="s">
        <v>33</v>
      </c>
      <c r="D32" s="233"/>
      <c r="E32" s="234" t="s">
        <v>34</v>
      </c>
      <c r="F32" s="235"/>
      <c r="G32" s="133"/>
      <c r="H32" s="135"/>
    </row>
    <row r="33" spans="2:8" ht="71.25" customHeight="1" x14ac:dyDescent="0.25">
      <c r="B33" s="136"/>
      <c r="C33" s="237" t="s">
        <v>35</v>
      </c>
      <c r="D33" s="232"/>
      <c r="E33" s="234" t="s">
        <v>36</v>
      </c>
      <c r="F33" s="235"/>
      <c r="G33" s="133"/>
      <c r="H33" s="135"/>
    </row>
    <row r="34" spans="2:8" ht="55.5" customHeight="1" x14ac:dyDescent="0.25">
      <c r="B34" s="136"/>
      <c r="C34" s="237" t="s">
        <v>37</v>
      </c>
      <c r="D34" s="232"/>
      <c r="E34" s="234" t="s">
        <v>38</v>
      </c>
      <c r="F34" s="235"/>
      <c r="G34" s="133"/>
      <c r="H34" s="135"/>
    </row>
    <row r="35" spans="2:8" ht="42" customHeight="1" x14ac:dyDescent="0.25">
      <c r="B35" s="136"/>
      <c r="C35" s="237" t="s">
        <v>39</v>
      </c>
      <c r="D35" s="232"/>
      <c r="E35" s="234" t="s">
        <v>40</v>
      </c>
      <c r="F35" s="235"/>
      <c r="G35" s="133"/>
      <c r="H35" s="135"/>
    </row>
    <row r="36" spans="2:8" ht="59.25" customHeight="1" x14ac:dyDescent="0.25">
      <c r="B36" s="136"/>
      <c r="C36" s="237" t="s">
        <v>41</v>
      </c>
      <c r="D36" s="232"/>
      <c r="E36" s="234" t="s">
        <v>42</v>
      </c>
      <c r="F36" s="235"/>
      <c r="G36" s="133"/>
      <c r="H36" s="135"/>
    </row>
    <row r="37" spans="2:8" ht="23.25" customHeight="1" x14ac:dyDescent="0.25">
      <c r="B37" s="136"/>
      <c r="C37" s="237" t="s">
        <v>43</v>
      </c>
      <c r="D37" s="232"/>
      <c r="E37" s="234" t="s">
        <v>44</v>
      </c>
      <c r="F37" s="235"/>
      <c r="G37" s="133"/>
      <c r="H37" s="135"/>
    </row>
    <row r="38" spans="2:8" ht="30.75" customHeight="1" x14ac:dyDescent="0.25">
      <c r="B38" s="136"/>
      <c r="C38" s="237" t="s">
        <v>45</v>
      </c>
      <c r="D38" s="232"/>
      <c r="E38" s="234" t="s">
        <v>46</v>
      </c>
      <c r="F38" s="235"/>
      <c r="G38" s="133"/>
      <c r="H38" s="135"/>
    </row>
    <row r="39" spans="2:8" ht="35.25" customHeight="1" x14ac:dyDescent="0.25">
      <c r="B39" s="136"/>
      <c r="C39" s="237" t="s">
        <v>45</v>
      </c>
      <c r="D39" s="232"/>
      <c r="E39" s="234" t="s">
        <v>46</v>
      </c>
      <c r="F39" s="235"/>
      <c r="G39" s="133"/>
      <c r="H39" s="135"/>
    </row>
    <row r="40" spans="2:8" ht="33" customHeight="1" x14ac:dyDescent="0.25">
      <c r="B40" s="136"/>
      <c r="C40" s="237" t="s">
        <v>47</v>
      </c>
      <c r="D40" s="232"/>
      <c r="E40" s="234" t="s">
        <v>48</v>
      </c>
      <c r="F40" s="235"/>
      <c r="G40" s="133"/>
      <c r="H40" s="135"/>
    </row>
    <row r="41" spans="2:8" ht="30" customHeight="1" x14ac:dyDescent="0.25">
      <c r="B41" s="136"/>
      <c r="C41" s="237" t="s">
        <v>49</v>
      </c>
      <c r="D41" s="232"/>
      <c r="E41" s="234" t="s">
        <v>50</v>
      </c>
      <c r="F41" s="235"/>
      <c r="G41" s="133"/>
      <c r="H41" s="135"/>
    </row>
    <row r="42" spans="2:8" ht="35.25" customHeight="1" x14ac:dyDescent="0.25">
      <c r="B42" s="136"/>
      <c r="C42" s="237" t="s">
        <v>51</v>
      </c>
      <c r="D42" s="232"/>
      <c r="E42" s="234" t="s">
        <v>52</v>
      </c>
      <c r="F42" s="235"/>
      <c r="G42" s="133"/>
      <c r="H42" s="135"/>
    </row>
    <row r="43" spans="2:8" ht="31.5" customHeight="1" x14ac:dyDescent="0.25">
      <c r="B43" s="136"/>
      <c r="C43" s="237" t="s">
        <v>53</v>
      </c>
      <c r="D43" s="232"/>
      <c r="E43" s="234" t="s">
        <v>54</v>
      </c>
      <c r="F43" s="235"/>
      <c r="G43" s="133"/>
      <c r="H43" s="135"/>
    </row>
    <row r="44" spans="2:8" ht="54" customHeight="1" x14ac:dyDescent="0.25">
      <c r="B44" s="136"/>
      <c r="C44" s="237" t="s">
        <v>55</v>
      </c>
      <c r="D44" s="232"/>
      <c r="E44" s="234" t="s">
        <v>56</v>
      </c>
      <c r="F44" s="235"/>
      <c r="G44" s="133"/>
      <c r="H44" s="135"/>
    </row>
    <row r="45" spans="2:8" ht="59.25" customHeight="1" x14ac:dyDescent="0.25">
      <c r="B45" s="136"/>
      <c r="C45" s="237" t="s">
        <v>57</v>
      </c>
      <c r="D45" s="232"/>
      <c r="E45" s="234" t="s">
        <v>58</v>
      </c>
      <c r="F45" s="235"/>
      <c r="G45" s="133"/>
      <c r="H45" s="135"/>
    </row>
    <row r="46" spans="2:8" ht="84" customHeight="1" x14ac:dyDescent="0.25">
      <c r="B46" s="136"/>
      <c r="C46" s="237" t="s">
        <v>59</v>
      </c>
      <c r="D46" s="232"/>
      <c r="E46" s="234" t="s">
        <v>60</v>
      </c>
      <c r="F46" s="235"/>
      <c r="G46" s="133"/>
      <c r="H46" s="135"/>
    </row>
    <row r="47" spans="2:8" ht="82.5" customHeight="1" x14ac:dyDescent="0.25">
      <c r="B47" s="136"/>
      <c r="C47" s="237" t="s">
        <v>61</v>
      </c>
      <c r="D47" s="232"/>
      <c r="E47" s="234" t="s">
        <v>62</v>
      </c>
      <c r="F47" s="235"/>
      <c r="G47" s="133"/>
      <c r="H47" s="135"/>
    </row>
    <row r="48" spans="2:8" ht="46.5" customHeight="1" thickBot="1" x14ac:dyDescent="0.3">
      <c r="B48" s="136"/>
      <c r="C48" s="238"/>
      <c r="D48" s="239"/>
      <c r="E48" s="240"/>
      <c r="F48" s="241"/>
      <c r="G48" s="133"/>
      <c r="H48" s="135"/>
    </row>
    <row r="49" spans="2:8" ht="6.75" customHeight="1" thickTop="1" x14ac:dyDescent="0.25">
      <c r="B49" s="136"/>
      <c r="C49" s="137"/>
      <c r="D49" s="137"/>
      <c r="E49" s="138"/>
      <c r="F49" s="138"/>
      <c r="G49" s="133"/>
      <c r="H49" s="135"/>
    </row>
    <row r="50" spans="2:8" x14ac:dyDescent="0.25">
      <c r="B50" s="136"/>
      <c r="C50" s="139"/>
      <c r="D50" s="139"/>
      <c r="E50" s="139"/>
      <c r="F50" s="139"/>
      <c r="G50" s="133"/>
      <c r="H50" s="135"/>
    </row>
    <row r="51" spans="2:8" ht="21" customHeight="1" x14ac:dyDescent="0.25">
      <c r="B51" s="140" t="s">
        <v>63</v>
      </c>
      <c r="C51" s="139"/>
      <c r="D51" s="139"/>
      <c r="E51" s="139"/>
      <c r="F51" s="139"/>
      <c r="G51" s="139"/>
      <c r="H51" s="141"/>
    </row>
    <row r="52" spans="2:8" ht="20.25" customHeight="1" x14ac:dyDescent="0.25">
      <c r="B52" s="140" t="s">
        <v>64</v>
      </c>
      <c r="C52" s="139"/>
      <c r="D52" s="139"/>
      <c r="E52" s="139"/>
      <c r="F52" s="139"/>
      <c r="G52" s="139"/>
      <c r="H52" s="141"/>
    </row>
    <row r="53" spans="2:8" ht="20.25" customHeight="1" x14ac:dyDescent="0.25">
      <c r="B53" s="140" t="s">
        <v>65</v>
      </c>
      <c r="C53" s="139"/>
      <c r="D53" s="139"/>
      <c r="E53" s="139"/>
      <c r="F53" s="139"/>
      <c r="G53" s="139"/>
      <c r="H53" s="141"/>
    </row>
    <row r="54" spans="2:8" ht="20.25" customHeight="1" x14ac:dyDescent="0.25">
      <c r="B54" s="140" t="s">
        <v>66</v>
      </c>
      <c r="C54" s="139"/>
      <c r="D54" s="139"/>
      <c r="E54" s="139"/>
      <c r="F54" s="139"/>
      <c r="G54" s="139"/>
      <c r="H54" s="141"/>
    </row>
    <row r="55" spans="2:8" ht="14.65" customHeight="1" x14ac:dyDescent="0.25">
      <c r="B55" s="140" t="s">
        <v>67</v>
      </c>
      <c r="C55" s="139"/>
      <c r="D55" s="139"/>
      <c r="E55" s="139"/>
      <c r="F55" s="139"/>
      <c r="G55" s="139"/>
      <c r="H55" s="141"/>
    </row>
    <row r="56" spans="2:8" ht="15.75" thickBot="1" x14ac:dyDescent="0.3">
      <c r="B56" s="142"/>
      <c r="C56" s="143"/>
      <c r="D56" s="143"/>
      <c r="E56" s="143"/>
      <c r="F56" s="143"/>
      <c r="G56" s="143"/>
      <c r="H56" s="144"/>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162</v>
      </c>
    </row>
    <row r="4" spans="1:1" x14ac:dyDescent="0.2">
      <c r="A4" s="10" t="s">
        <v>264</v>
      </c>
    </row>
    <row r="5" spans="1:1" x14ac:dyDescent="0.2">
      <c r="A5" s="10" t="s">
        <v>266</v>
      </c>
    </row>
    <row r="6" spans="1:1" x14ac:dyDescent="0.2">
      <c r="A6" s="10" t="s">
        <v>268</v>
      </c>
    </row>
    <row r="7" spans="1:1" x14ac:dyDescent="0.2">
      <c r="A7" s="10" t="s">
        <v>163</v>
      </c>
    </row>
    <row r="8" spans="1:1" x14ac:dyDescent="0.2">
      <c r="A8" s="10" t="s">
        <v>164</v>
      </c>
    </row>
    <row r="9" spans="1:1" x14ac:dyDescent="0.2">
      <c r="A9" s="10" t="s">
        <v>184</v>
      </c>
    </row>
    <row r="10" spans="1:1" x14ac:dyDescent="0.2">
      <c r="A10" s="10" t="s">
        <v>165</v>
      </c>
    </row>
    <row r="11" spans="1:1" x14ac:dyDescent="0.2">
      <c r="A11" s="10" t="s">
        <v>276</v>
      </c>
    </row>
    <row r="12" spans="1:1" x14ac:dyDescent="0.2">
      <c r="A12" s="10" t="s">
        <v>295</v>
      </c>
    </row>
    <row r="13" spans="1:1" x14ac:dyDescent="0.2">
      <c r="A13" s="10" t="s">
        <v>296</v>
      </c>
    </row>
    <row r="14" spans="1:1" x14ac:dyDescent="0.2">
      <c r="A14" s="10" t="s">
        <v>297</v>
      </c>
    </row>
    <row r="16" spans="1:1" x14ac:dyDescent="0.2">
      <c r="A16" s="10" t="s">
        <v>298</v>
      </c>
    </row>
    <row r="17" spans="1:1" x14ac:dyDescent="0.2">
      <c r="A17" s="10" t="s">
        <v>282</v>
      </c>
    </row>
    <row r="18" spans="1:1" x14ac:dyDescent="0.2">
      <c r="A18" s="10" t="s">
        <v>284</v>
      </c>
    </row>
    <row r="20" spans="1:1" x14ac:dyDescent="0.2">
      <c r="A20" s="10" t="s">
        <v>287</v>
      </c>
    </row>
    <row r="21" spans="1:1" x14ac:dyDescent="0.2">
      <c r="A21" s="10"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FC65E-A47E-4066-BD2C-82FF394ACE78}">
  <sheetPr>
    <tabColor theme="6" tint="0.39997558519241921"/>
  </sheetPr>
  <dimension ref="B1:AZ36"/>
  <sheetViews>
    <sheetView showGridLines="0" zoomScaleNormal="100" workbookViewId="0">
      <selection activeCell="B35" sqref="B35:D35"/>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5" t="s">
        <v>68</v>
      </c>
    </row>
    <row r="2" spans="2:52" ht="18" customHeight="1" thickBot="1" x14ac:dyDescent="0.3">
      <c r="B2" s="302"/>
      <c r="C2" s="305" t="s">
        <v>69</v>
      </c>
      <c r="D2" s="306"/>
      <c r="E2" s="306"/>
      <c r="F2" s="146" t="s">
        <v>70</v>
      </c>
      <c r="AZ2" s="145" t="s">
        <v>71</v>
      </c>
    </row>
    <row r="3" spans="2:52" ht="18" customHeight="1" thickBot="1" x14ac:dyDescent="0.3">
      <c r="B3" s="303"/>
      <c r="C3" s="307"/>
      <c r="D3" s="308"/>
      <c r="E3" s="308"/>
      <c r="F3" s="147" t="s">
        <v>72</v>
      </c>
      <c r="AZ3" s="145" t="s">
        <v>73</v>
      </c>
    </row>
    <row r="4" spans="2:52" ht="18" customHeight="1" thickBot="1" x14ac:dyDescent="0.3">
      <c r="B4" s="303"/>
      <c r="C4" s="307"/>
      <c r="D4" s="308"/>
      <c r="E4" s="308"/>
      <c r="F4" s="147" t="s">
        <v>74</v>
      </c>
      <c r="AZ4" s="145" t="s">
        <v>75</v>
      </c>
    </row>
    <row r="5" spans="2:52" ht="18" customHeight="1" thickBot="1" x14ac:dyDescent="0.3">
      <c r="B5" s="304"/>
      <c r="C5" s="309"/>
      <c r="D5" s="310"/>
      <c r="E5" s="310"/>
      <c r="F5" s="147" t="s">
        <v>76</v>
      </c>
      <c r="AZ5" s="148"/>
    </row>
    <row r="6" spans="2:52" ht="18" customHeight="1" thickBot="1" x14ac:dyDescent="0.3">
      <c r="B6" s="149"/>
      <c r="C6" s="150"/>
      <c r="D6" s="150"/>
      <c r="E6" s="150"/>
      <c r="F6" s="151"/>
      <c r="AZ6" s="148"/>
    </row>
    <row r="7" spans="2:52" ht="33.4" customHeight="1" x14ac:dyDescent="0.25">
      <c r="B7" s="152" t="s">
        <v>77</v>
      </c>
      <c r="C7" s="311" t="s">
        <v>78</v>
      </c>
      <c r="D7" s="312"/>
      <c r="E7" s="312"/>
      <c r="F7" s="313"/>
      <c r="AZ7" s="148"/>
    </row>
    <row r="8" spans="2:52" ht="86.25" customHeight="1" thickBot="1" x14ac:dyDescent="0.3">
      <c r="B8" s="153" t="s">
        <v>79</v>
      </c>
      <c r="C8" s="314" t="s">
        <v>80</v>
      </c>
      <c r="D8" s="315"/>
      <c r="E8" s="315"/>
      <c r="F8" s="316"/>
      <c r="AZ8" s="148"/>
    </row>
    <row r="9" spans="2:52" ht="16.5" thickBot="1" x14ac:dyDescent="0.3">
      <c r="B9" s="317"/>
      <c r="C9" s="317"/>
      <c r="D9" s="317"/>
      <c r="E9" s="317"/>
      <c r="F9" s="317"/>
    </row>
    <row r="10" spans="2:52" ht="15.6" customHeight="1" thickBot="1" x14ac:dyDescent="0.3">
      <c r="B10" s="318" t="s">
        <v>69</v>
      </c>
      <c r="C10" s="319"/>
      <c r="D10" s="319"/>
      <c r="E10" s="319"/>
      <c r="F10" s="320"/>
    </row>
    <row r="11" spans="2:52" ht="32.25" thickBot="1" x14ac:dyDescent="0.3">
      <c r="B11" s="298" t="s">
        <v>81</v>
      </c>
      <c r="C11" s="299"/>
      <c r="D11" s="185" t="s">
        <v>82</v>
      </c>
      <c r="E11" s="185" t="s">
        <v>83</v>
      </c>
      <c r="F11" s="154" t="s">
        <v>84</v>
      </c>
    </row>
    <row r="12" spans="2:52" ht="188.25" customHeight="1" thickBot="1" x14ac:dyDescent="0.3">
      <c r="B12" s="300" t="s">
        <v>71</v>
      </c>
      <c r="C12" s="301"/>
      <c r="D12" s="188" t="s">
        <v>85</v>
      </c>
      <c r="E12" s="187" t="s">
        <v>86</v>
      </c>
      <c r="F12" s="186" t="s">
        <v>87</v>
      </c>
    </row>
    <row r="14" spans="2:52" ht="18" x14ac:dyDescent="0.25">
      <c r="B14" s="292" t="s">
        <v>88</v>
      </c>
      <c r="C14" s="292"/>
      <c r="D14" s="292"/>
      <c r="E14" s="292"/>
      <c r="F14" s="292"/>
    </row>
    <row r="15" spans="2:52" ht="15.75" x14ac:dyDescent="0.25">
      <c r="B15" s="155"/>
    </row>
    <row r="16" spans="2:52" ht="15.75" thickBot="1" x14ac:dyDescent="0.3">
      <c r="B16" s="156"/>
    </row>
    <row r="17" spans="2:6" ht="16.5" thickBot="1" x14ac:dyDescent="0.3">
      <c r="B17" s="293" t="s">
        <v>89</v>
      </c>
      <c r="C17" s="294"/>
      <c r="D17" s="295"/>
      <c r="E17" s="293" t="s">
        <v>90</v>
      </c>
      <c r="F17" s="295"/>
    </row>
    <row r="18" spans="2:6" ht="15" customHeight="1" x14ac:dyDescent="0.25">
      <c r="B18" s="288" t="s">
        <v>91</v>
      </c>
      <c r="C18" s="289"/>
      <c r="D18" s="290"/>
      <c r="E18" s="288" t="s">
        <v>92</v>
      </c>
      <c r="F18" s="291"/>
    </row>
    <row r="19" spans="2:6" ht="15" customHeight="1" x14ac:dyDescent="0.25">
      <c r="B19" s="286" t="s">
        <v>93</v>
      </c>
      <c r="C19" s="296"/>
      <c r="D19" s="297"/>
      <c r="E19" s="286" t="s">
        <v>94</v>
      </c>
      <c r="F19" s="287"/>
    </row>
    <row r="20" spans="2:6" ht="15" customHeight="1" x14ac:dyDescent="0.25">
      <c r="B20" s="275" t="s">
        <v>95</v>
      </c>
      <c r="C20" s="284"/>
      <c r="D20" s="285"/>
      <c r="E20" s="286" t="s">
        <v>96</v>
      </c>
      <c r="F20" s="287"/>
    </row>
    <row r="21" spans="2:6" ht="36.75" customHeight="1" x14ac:dyDescent="0.25">
      <c r="B21" s="275" t="s">
        <v>97</v>
      </c>
      <c r="C21" s="284"/>
      <c r="D21" s="285"/>
      <c r="E21" s="275" t="s">
        <v>98</v>
      </c>
      <c r="F21" s="276"/>
    </row>
    <row r="22" spans="2:6" ht="15" customHeight="1" x14ac:dyDescent="0.25">
      <c r="B22" s="275" t="s">
        <v>99</v>
      </c>
      <c r="C22" s="284"/>
      <c r="D22" s="285"/>
      <c r="E22" s="286"/>
      <c r="F22" s="287"/>
    </row>
    <row r="23" spans="2:6" ht="29.25" customHeight="1" x14ac:dyDescent="0.25">
      <c r="B23" s="275" t="s">
        <v>100</v>
      </c>
      <c r="C23" s="284"/>
      <c r="D23" s="285"/>
      <c r="E23" s="286"/>
      <c r="F23" s="287"/>
    </row>
    <row r="24" spans="2:6" ht="15" customHeight="1" x14ac:dyDescent="0.25">
      <c r="B24" s="275" t="s">
        <v>101</v>
      </c>
      <c r="C24" s="284"/>
      <c r="D24" s="285"/>
      <c r="E24" s="275"/>
      <c r="F24" s="276"/>
    </row>
    <row r="25" spans="2:6" ht="15.75" customHeight="1" x14ac:dyDescent="0.25">
      <c r="B25" s="269" t="s">
        <v>102</v>
      </c>
      <c r="C25" s="270"/>
      <c r="D25" s="271"/>
      <c r="E25" s="277"/>
      <c r="F25" s="278"/>
    </row>
    <row r="26" spans="2:6" ht="15.75" x14ac:dyDescent="0.25">
      <c r="B26" s="272"/>
      <c r="C26" s="273"/>
      <c r="D26" s="274"/>
      <c r="E26" s="275"/>
      <c r="F26" s="276"/>
    </row>
    <row r="27" spans="2:6" ht="15" customHeight="1" thickBot="1" x14ac:dyDescent="0.35">
      <c r="B27" s="279"/>
      <c r="C27" s="280"/>
      <c r="D27" s="281"/>
      <c r="E27" s="282"/>
      <c r="F27" s="283"/>
    </row>
    <row r="28" spans="2:6" ht="15" customHeight="1" thickBot="1" x14ac:dyDescent="0.3">
      <c r="B28" s="260" t="s">
        <v>103</v>
      </c>
      <c r="C28" s="261"/>
      <c r="D28" s="261"/>
      <c r="E28" s="262" t="s">
        <v>104</v>
      </c>
      <c r="F28" s="263"/>
    </row>
    <row r="29" spans="2:6" ht="15.75" customHeight="1" x14ac:dyDescent="0.25">
      <c r="B29" s="264" t="s">
        <v>105</v>
      </c>
      <c r="C29" s="265"/>
      <c r="D29" s="266"/>
      <c r="E29" s="267" t="s">
        <v>106</v>
      </c>
      <c r="F29" s="268"/>
    </row>
    <row r="30" spans="2:6" ht="15.75" x14ac:dyDescent="0.25">
      <c r="B30" s="252" t="s">
        <v>107</v>
      </c>
      <c r="C30" s="253"/>
      <c r="D30" s="254"/>
      <c r="E30" s="255" t="s">
        <v>108</v>
      </c>
      <c r="F30" s="256"/>
    </row>
    <row r="31" spans="2:6" ht="15.75" x14ac:dyDescent="0.25">
      <c r="B31" s="252" t="s">
        <v>109</v>
      </c>
      <c r="C31" s="253"/>
      <c r="D31" s="254"/>
      <c r="E31" s="255" t="s">
        <v>110</v>
      </c>
      <c r="F31" s="256"/>
    </row>
    <row r="32" spans="2:6" ht="15.75" x14ac:dyDescent="0.25">
      <c r="B32" s="257" t="s">
        <v>111</v>
      </c>
      <c r="C32" s="258"/>
      <c r="D32" s="259"/>
      <c r="E32" s="255" t="s">
        <v>112</v>
      </c>
      <c r="F32" s="256"/>
    </row>
    <row r="33" spans="2:6" ht="15.75" x14ac:dyDescent="0.25">
      <c r="B33" s="257" t="s">
        <v>113</v>
      </c>
      <c r="C33" s="258"/>
      <c r="D33" s="259"/>
      <c r="E33" s="255" t="s">
        <v>114</v>
      </c>
      <c r="F33" s="256"/>
    </row>
    <row r="34" spans="2:6" ht="16.5" x14ac:dyDescent="0.25">
      <c r="B34" s="242"/>
      <c r="C34" s="243"/>
      <c r="D34" s="244"/>
      <c r="E34" s="242"/>
      <c r="F34" s="244"/>
    </row>
    <row r="35" spans="2:6" ht="16.5" x14ac:dyDescent="0.25">
      <c r="B35" s="242"/>
      <c r="C35" s="243"/>
      <c r="D35" s="244"/>
      <c r="E35" s="245"/>
      <c r="F35" s="246"/>
    </row>
    <row r="36" spans="2:6" ht="17.25" thickBot="1" x14ac:dyDescent="0.35">
      <c r="B36" s="247"/>
      <c r="C36" s="248"/>
      <c r="D36" s="249"/>
      <c r="E36" s="250"/>
      <c r="F36" s="251"/>
    </row>
  </sheetData>
  <mergeCells count="49">
    <mergeCell ref="B11:C11"/>
    <mergeCell ref="B12:C12"/>
    <mergeCell ref="B2:B5"/>
    <mergeCell ref="C2:E5"/>
    <mergeCell ref="C7:F7"/>
    <mergeCell ref="C8:F8"/>
    <mergeCell ref="B9:F9"/>
    <mergeCell ref="B10:F10"/>
    <mergeCell ref="B14:F14"/>
    <mergeCell ref="B17:D17"/>
    <mergeCell ref="E17:F17"/>
    <mergeCell ref="B19:D19"/>
    <mergeCell ref="E19:F19"/>
    <mergeCell ref="B20:D20"/>
    <mergeCell ref="E20:F20"/>
    <mergeCell ref="B18:D18"/>
    <mergeCell ref="E18:F18"/>
    <mergeCell ref="B21:D21"/>
    <mergeCell ref="E21:F21"/>
    <mergeCell ref="B22:D22"/>
    <mergeCell ref="E22:F22"/>
    <mergeCell ref="B23:D23"/>
    <mergeCell ref="E23:F23"/>
    <mergeCell ref="B24:D24"/>
    <mergeCell ref="E24:F24"/>
    <mergeCell ref="B25:D25"/>
    <mergeCell ref="B26:D26"/>
    <mergeCell ref="E26:F26"/>
    <mergeCell ref="E25:F25"/>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1:C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B131077:C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B196613:C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B262149:C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B327685:C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B393221:C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B458757:C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B524293:C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B589829:C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B655365:C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B720901:C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B786437:C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B851973:C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B917509:C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B983045:C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WVJ983045:WVK983045" xr:uid="{BC4FFDDD-9D01-4A39-B03A-38CAE300D92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5"/>
  <sheetViews>
    <sheetView tabSelected="1" topLeftCell="A19" zoomScale="80" zoomScaleNormal="80" workbookViewId="0">
      <selection activeCell="S28" sqref="S28"/>
    </sheetView>
  </sheetViews>
  <sheetFormatPr baseColWidth="10" defaultColWidth="11.42578125" defaultRowHeight="16.5" x14ac:dyDescent="0.3"/>
  <cols>
    <col min="1" max="1" width="4" style="2" bestFit="1" customWidth="1"/>
    <col min="2" max="2" width="14.140625" style="2" customWidth="1"/>
    <col min="3" max="3" width="16.7109375" style="2" customWidth="1"/>
    <col min="4" max="4" width="24.8554687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2.42578125" style="184"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21"/>
      <c r="B1" s="422"/>
      <c r="C1" s="422"/>
      <c r="D1" s="423"/>
      <c r="E1" s="441" t="s">
        <v>115</v>
      </c>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3"/>
      <c r="AJ1" s="436" t="s">
        <v>116</v>
      </c>
      <c r="AK1" s="437"/>
    </row>
    <row r="2" spans="1:69" ht="15" customHeight="1" x14ac:dyDescent="0.3">
      <c r="A2" s="424"/>
      <c r="B2" s="425"/>
      <c r="C2" s="425"/>
      <c r="D2" s="426"/>
      <c r="E2" s="444"/>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6"/>
      <c r="AJ2" s="438" t="s">
        <v>117</v>
      </c>
      <c r="AK2" s="439"/>
    </row>
    <row r="3" spans="1:69" ht="15" customHeight="1" x14ac:dyDescent="0.3">
      <c r="A3" s="424"/>
      <c r="B3" s="425"/>
      <c r="C3" s="425"/>
      <c r="D3" s="426"/>
      <c r="E3" s="444"/>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6"/>
      <c r="AJ3" s="438" t="s">
        <v>118</v>
      </c>
      <c r="AK3" s="44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27"/>
      <c r="B4" s="428"/>
      <c r="C4" s="428"/>
      <c r="D4" s="429"/>
      <c r="E4" s="447"/>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9"/>
      <c r="AJ4" s="436" t="s">
        <v>119</v>
      </c>
      <c r="AK4" s="43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183"/>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81" t="s">
        <v>120</v>
      </c>
      <c r="B6" s="382"/>
      <c r="C6" s="430" t="s">
        <v>121</v>
      </c>
      <c r="D6" s="431"/>
      <c r="E6" s="431"/>
      <c r="F6" s="431"/>
      <c r="G6" s="431"/>
      <c r="H6" s="431"/>
      <c r="I6" s="431"/>
      <c r="J6" s="431"/>
      <c r="K6" s="431"/>
      <c r="L6" s="431"/>
      <c r="M6" s="431"/>
      <c r="N6" s="432"/>
      <c r="O6" s="450"/>
      <c r="P6" s="450"/>
      <c r="Q6" s="450"/>
      <c r="R6" s="8"/>
      <c r="S6" s="8"/>
      <c r="T6" s="8"/>
      <c r="U6" s="8"/>
      <c r="V6" s="8"/>
      <c r="W6" s="8"/>
      <c r="X6" s="8"/>
      <c r="Y6" s="8"/>
      <c r="Z6" s="8"/>
      <c r="AA6" s="8"/>
      <c r="AB6" s="8"/>
      <c r="AC6" s="8"/>
      <c r="AD6" s="8"/>
      <c r="AE6" s="183"/>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81" t="s">
        <v>122</v>
      </c>
      <c r="B7" s="382"/>
      <c r="C7" s="388" t="s">
        <v>123</v>
      </c>
      <c r="D7" s="389"/>
      <c r="E7" s="389"/>
      <c r="F7" s="389"/>
      <c r="G7" s="389"/>
      <c r="H7" s="389"/>
      <c r="I7" s="389"/>
      <c r="J7" s="389"/>
      <c r="K7" s="389"/>
      <c r="L7" s="389"/>
      <c r="M7" s="389"/>
      <c r="N7" s="390"/>
      <c r="O7" s="8"/>
      <c r="P7" s="183"/>
      <c r="Q7" s="8"/>
      <c r="R7" s="8"/>
      <c r="S7" s="8"/>
      <c r="T7" s="8"/>
      <c r="U7" s="8"/>
      <c r="V7" s="8"/>
      <c r="W7" s="8"/>
      <c r="X7" s="8"/>
      <c r="Y7" s="8"/>
      <c r="Z7" s="8"/>
      <c r="AA7" s="8"/>
      <c r="AB7" s="8"/>
      <c r="AC7" s="8"/>
      <c r="AD7" s="8"/>
      <c r="AE7" s="183"/>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81.75" customHeight="1" x14ac:dyDescent="0.3">
      <c r="A8" s="381" t="s">
        <v>124</v>
      </c>
      <c r="B8" s="382"/>
      <c r="C8" s="388" t="s">
        <v>125</v>
      </c>
      <c r="D8" s="389"/>
      <c r="E8" s="389"/>
      <c r="F8" s="389"/>
      <c r="G8" s="389"/>
      <c r="H8" s="389"/>
      <c r="I8" s="389"/>
      <c r="J8" s="389"/>
      <c r="K8" s="389"/>
      <c r="L8" s="389"/>
      <c r="M8" s="389"/>
      <c r="N8" s="390"/>
      <c r="O8" s="8"/>
      <c r="P8" s="183"/>
      <c r="Q8" s="8"/>
      <c r="R8" s="8"/>
      <c r="S8" s="8"/>
      <c r="T8" s="8"/>
      <c r="U8" s="8"/>
      <c r="V8" s="8"/>
      <c r="W8" s="8"/>
      <c r="X8" s="8"/>
      <c r="Y8" s="8"/>
      <c r="Z8" s="8"/>
      <c r="AA8" s="8"/>
      <c r="AB8" s="8"/>
      <c r="AC8" s="8"/>
      <c r="AD8" s="8"/>
      <c r="AE8" s="183"/>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33" t="s">
        <v>126</v>
      </c>
      <c r="B9" s="434"/>
      <c r="C9" s="434"/>
      <c r="D9" s="434"/>
      <c r="E9" s="434"/>
      <c r="F9" s="434"/>
      <c r="G9" s="435"/>
      <c r="H9" s="433" t="s">
        <v>127</v>
      </c>
      <c r="I9" s="434"/>
      <c r="J9" s="434"/>
      <c r="K9" s="434"/>
      <c r="L9" s="434"/>
      <c r="M9" s="434"/>
      <c r="N9" s="435"/>
      <c r="O9" s="433" t="s">
        <v>128</v>
      </c>
      <c r="P9" s="434"/>
      <c r="Q9" s="434"/>
      <c r="R9" s="434"/>
      <c r="S9" s="434"/>
      <c r="T9" s="434"/>
      <c r="U9" s="434"/>
      <c r="V9" s="434"/>
      <c r="W9" s="435"/>
      <c r="X9" s="433" t="s">
        <v>129</v>
      </c>
      <c r="Y9" s="434"/>
      <c r="Z9" s="434"/>
      <c r="AA9" s="434"/>
      <c r="AB9" s="434"/>
      <c r="AC9" s="434"/>
      <c r="AD9" s="435"/>
      <c r="AE9" s="433" t="s">
        <v>130</v>
      </c>
      <c r="AF9" s="434"/>
      <c r="AG9" s="434"/>
      <c r="AH9" s="434"/>
      <c r="AI9" s="434"/>
      <c r="AJ9" s="434"/>
      <c r="AK9" s="43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83" t="s">
        <v>131</v>
      </c>
      <c r="B10" s="379" t="s">
        <v>23</v>
      </c>
      <c r="C10" s="373" t="s">
        <v>25</v>
      </c>
      <c r="D10" s="373" t="s">
        <v>27</v>
      </c>
      <c r="E10" s="385" t="s">
        <v>29</v>
      </c>
      <c r="F10" s="380" t="s">
        <v>31</v>
      </c>
      <c r="G10" s="373" t="s">
        <v>132</v>
      </c>
      <c r="H10" s="375" t="s">
        <v>133</v>
      </c>
      <c r="I10" s="376" t="s">
        <v>134</v>
      </c>
      <c r="J10" s="380" t="s">
        <v>135</v>
      </c>
      <c r="K10" s="380" t="s">
        <v>136</v>
      </c>
      <c r="L10" s="378" t="s">
        <v>137</v>
      </c>
      <c r="M10" s="376" t="s">
        <v>134</v>
      </c>
      <c r="N10" s="373" t="s">
        <v>37</v>
      </c>
      <c r="O10" s="386" t="s">
        <v>138</v>
      </c>
      <c r="P10" s="374" t="s">
        <v>39</v>
      </c>
      <c r="Q10" s="380" t="s">
        <v>41</v>
      </c>
      <c r="R10" s="374" t="s">
        <v>139</v>
      </c>
      <c r="S10" s="374"/>
      <c r="T10" s="374"/>
      <c r="U10" s="374"/>
      <c r="V10" s="374"/>
      <c r="W10" s="374"/>
      <c r="X10" s="372" t="s">
        <v>140</v>
      </c>
      <c r="Y10" s="372" t="s">
        <v>141</v>
      </c>
      <c r="Z10" s="372" t="s">
        <v>134</v>
      </c>
      <c r="AA10" s="372" t="s">
        <v>142</v>
      </c>
      <c r="AB10" s="372" t="s">
        <v>134</v>
      </c>
      <c r="AC10" s="372" t="s">
        <v>143</v>
      </c>
      <c r="AD10" s="386" t="s">
        <v>57</v>
      </c>
      <c r="AE10" s="374" t="s">
        <v>130</v>
      </c>
      <c r="AF10" s="374" t="s">
        <v>144</v>
      </c>
      <c r="AG10" s="374" t="s">
        <v>145</v>
      </c>
      <c r="AH10" s="380" t="s">
        <v>146</v>
      </c>
      <c r="AI10" s="374" t="s">
        <v>147</v>
      </c>
      <c r="AJ10" s="374" t="s">
        <v>148</v>
      </c>
      <c r="AK10" s="374"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84"/>
      <c r="B11" s="379"/>
      <c r="C11" s="374"/>
      <c r="D11" s="374"/>
      <c r="E11" s="379"/>
      <c r="F11" s="373"/>
      <c r="G11" s="374"/>
      <c r="H11" s="373"/>
      <c r="I11" s="377"/>
      <c r="J11" s="373"/>
      <c r="K11" s="373"/>
      <c r="L11" s="377"/>
      <c r="M11" s="377"/>
      <c r="N11" s="374"/>
      <c r="O11" s="387"/>
      <c r="P11" s="374"/>
      <c r="Q11" s="373"/>
      <c r="R11" s="7" t="s">
        <v>149</v>
      </c>
      <c r="S11" s="7" t="s">
        <v>150</v>
      </c>
      <c r="T11" s="7" t="s">
        <v>151</v>
      </c>
      <c r="U11" s="7" t="s">
        <v>152</v>
      </c>
      <c r="V11" s="7" t="s">
        <v>153</v>
      </c>
      <c r="W11" s="7" t="s">
        <v>154</v>
      </c>
      <c r="X11" s="372"/>
      <c r="Y11" s="372"/>
      <c r="Z11" s="372"/>
      <c r="AA11" s="372"/>
      <c r="AB11" s="372"/>
      <c r="AC11" s="372"/>
      <c r="AD11" s="387"/>
      <c r="AE11" s="374"/>
      <c r="AF11" s="374"/>
      <c r="AG11" s="374"/>
      <c r="AH11" s="373"/>
      <c r="AI11" s="374"/>
      <c r="AJ11" s="374"/>
      <c r="AK11" s="374"/>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8.75" customHeight="1" x14ac:dyDescent="0.25">
      <c r="A12" s="334">
        <v>1</v>
      </c>
      <c r="B12" s="336" t="s">
        <v>155</v>
      </c>
      <c r="C12" s="336" t="s">
        <v>156</v>
      </c>
      <c r="D12" s="336" t="s">
        <v>157</v>
      </c>
      <c r="E12" s="360" t="s">
        <v>158</v>
      </c>
      <c r="F12" s="350" t="s">
        <v>159</v>
      </c>
      <c r="G12" s="353">
        <v>2</v>
      </c>
      <c r="H12" s="356" t="str">
        <f>IF(G12&lt;=0,"",IF(G12&lt;=2,"Muy Baja",IF(G12&lt;=24,"Baja",IF(G12&lt;=500,"Media",IF(G12&lt;=5000,"Alta","Muy Alta")))))</f>
        <v>Muy Baja</v>
      </c>
      <c r="I12" s="366">
        <f>IF(H12="","",IF(H12="Muy Baja",0.2,IF(H12="Baja",0.4,IF(H12="Media",0.6,IF(H12="Alta",0.8,IF(H12="Muy Alta",1,))))))</f>
        <v>0.2</v>
      </c>
      <c r="J12" s="369" t="s">
        <v>160</v>
      </c>
      <c r="K12" s="366"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56" t="str">
        <f>IF(OR(K12='Tabla Impacto'!$C$11,K12='Tabla Impacto'!$D$11),"Leve",IF(OR(K12='Tabla Impacto'!$C$12,K12='Tabla Impacto'!$D$12),"Menor",IF(OR(K12='Tabla Impacto'!$C$13,K12='Tabla Impacto'!$D$13),"Moderado",IF(OR(K12='Tabla Impacto'!$C$14,K12='Tabla Impacto'!$D$14),"Mayor",IF(OR(K12='Tabla Impacto'!$C$15,K12='Tabla Impacto'!$D$15),"Catastrófico","")))))</f>
        <v>Moderado</v>
      </c>
      <c r="M12" s="366">
        <f>IF(L12="","",IF(L12="Leve",0.2,IF(L12="Menor",0.4,IF(L12="Moderado",0.6,IF(L12="Mayor",0.8,IF(L12="Catastrófico",1,))))))</f>
        <v>0.6</v>
      </c>
      <c r="N12" s="363"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80" t="s">
        <v>161</v>
      </c>
      <c r="Q12" s="162" t="str">
        <f>IF(OR(R12="Preventivo",R12="Detectivo"),"Probabilidad",IF(R12="Correctivo","Impacto",""))</f>
        <v>Probabilidad</v>
      </c>
      <c r="R12" s="157" t="s">
        <v>162</v>
      </c>
      <c r="S12" s="157" t="s">
        <v>163</v>
      </c>
      <c r="T12" s="158" t="str">
        <f>IF(AND(R12="Preventivo",S12="Automático"),"50%",IF(AND(R12="Preventivo",S12="Manual"),"40%",IF(AND(R12="Detectivo",S12="Automático"),"40%",IF(AND(R12="Detectivo",S12="Manual"),"30%",IF(AND(R12="Correctivo",S12="Automático"),"35%",IF(AND(R12="Correctivo",S12="Manual"),"25%",""))))))</f>
        <v>40%</v>
      </c>
      <c r="U12" s="157" t="s">
        <v>164</v>
      </c>
      <c r="V12" s="157" t="s">
        <v>165</v>
      </c>
      <c r="W12" s="157" t="s">
        <v>166</v>
      </c>
      <c r="X12" s="159">
        <f>IFERROR(IF(Q12="Probabilidad",(I12-(+I12*T12)),IF(Q12="Impacto",I12,"")),"")</f>
        <v>0.12</v>
      </c>
      <c r="Y12" s="160" t="str">
        <f>IFERROR(IF(X12="","",IF(X12&lt;=0.2,"Muy Baja",IF(X12&lt;=0.4,"Baja",IF(X12&lt;=0.6,"Media",IF(X12&lt;=0.8,"Alta","Muy Alta"))))),"")</f>
        <v>Muy Baja</v>
      </c>
      <c r="Z12" s="161">
        <f>+X12</f>
        <v>0.12</v>
      </c>
      <c r="AA12" s="160" t="str">
        <f>IFERROR(IF(AB12="","",IF(AB12&lt;=0.2,"Leve",IF(AB12&lt;=0.4,"Menor",IF(AB12&lt;=0.6,"Moderado",IF(AB12&lt;=0.8,"Mayor","Catastrófico"))))),"")</f>
        <v>Moderado</v>
      </c>
      <c r="AB12" s="161">
        <f>IFERROR(IF(Q12="Impacto",(M12-(+M12*T12)),IF(Q12="Probabilidad",M12,"")),"")</f>
        <v>0.6</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3" t="s">
        <v>167</v>
      </c>
      <c r="AE12" s="180" t="s">
        <v>168</v>
      </c>
      <c r="AF12" s="177" t="s">
        <v>169</v>
      </c>
      <c r="AG12" s="178">
        <v>45373</v>
      </c>
      <c r="AH12" s="178">
        <v>45642</v>
      </c>
      <c r="AI12" s="165"/>
      <c r="AJ12" s="118"/>
      <c r="AK12" s="164"/>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71.25" customHeight="1" x14ac:dyDescent="0.3">
      <c r="A13" s="340"/>
      <c r="B13" s="359"/>
      <c r="C13" s="359"/>
      <c r="D13" s="359"/>
      <c r="E13" s="361"/>
      <c r="F13" s="351"/>
      <c r="G13" s="354"/>
      <c r="H13" s="357"/>
      <c r="I13" s="367"/>
      <c r="J13" s="370"/>
      <c r="K13" s="367">
        <f>IF(NOT(ISERROR(MATCH(J13,_xlfn.ANCHORARRAY(E24),0))),I27&amp;"Por favor no seleccionar los criterios de impacto",J13)</f>
        <v>0</v>
      </c>
      <c r="L13" s="357"/>
      <c r="M13" s="367"/>
      <c r="N13" s="364"/>
      <c r="O13" s="6">
        <v>2</v>
      </c>
      <c r="P13" s="180" t="s">
        <v>170</v>
      </c>
      <c r="Q13" s="162" t="str">
        <f>IF(OR(R13="Preventivo",R13="Detectivo"),"Probabilidad",IF(R13="Correctivo","Impacto",""))</f>
        <v>Probabilidad</v>
      </c>
      <c r="R13" s="157" t="s">
        <v>162</v>
      </c>
      <c r="S13" s="157" t="s">
        <v>163</v>
      </c>
      <c r="T13" s="158" t="str">
        <f t="shared" ref="T13:T17" si="0">IF(AND(R13="Preventivo",S13="Automático"),"50%",IF(AND(R13="Preventivo",S13="Manual"),"40%",IF(AND(R13="Detectivo",S13="Automático"),"40%",IF(AND(R13="Detectivo",S13="Manual"),"30%",IF(AND(R13="Correctivo",S13="Automático"),"35%",IF(AND(R13="Correctivo",S13="Manual"),"25%",""))))))</f>
        <v>40%</v>
      </c>
      <c r="U13" s="157" t="s">
        <v>164</v>
      </c>
      <c r="V13" s="157" t="s">
        <v>165</v>
      </c>
      <c r="W13" s="157" t="s">
        <v>166</v>
      </c>
      <c r="X13" s="159">
        <f>IFERROR(IF(AND(Q12="Probabilidad",Q13="Probabilidad"),(Z12-(+Z12*T13)),IF(Q13="Probabilidad",(I12-(+I12*T13)),IF(Q13="Impacto",Z12,""))),"")</f>
        <v>7.1999999999999995E-2</v>
      </c>
      <c r="Y13" s="160" t="str">
        <f t="shared" ref="Y13:Y72" si="1">IFERROR(IF(X13="","",IF(X13&lt;=0.2,"Muy Baja",IF(X13&lt;=0.4,"Baja",IF(X13&lt;=0.6,"Media",IF(X13&lt;=0.8,"Alta","Muy Alta"))))),"")</f>
        <v>Muy Baja</v>
      </c>
      <c r="Z13" s="161">
        <f t="shared" ref="Z13:Z17" si="2">+X13</f>
        <v>7.1999999999999995E-2</v>
      </c>
      <c r="AA13" s="160" t="str">
        <f t="shared" ref="AA13:AA72" si="3">IFERROR(IF(AB13="","",IF(AB13&lt;=0.2,"Leve",IF(AB13&lt;=0.4,"Menor",IF(AB13&lt;=0.6,"Moderado",IF(AB13&lt;=0.8,"Mayor","Catastrófico"))))),"")</f>
        <v>Moderado</v>
      </c>
      <c r="AB13" s="161">
        <f>IFERROR(IF(AND(Q12="Impacto",Q13="Impacto"),(AB12-(+AB12*T13)),IF(Q13="Impacto",(M12-(+M12*T13)),IF(Q13="Probabilidad",AB12,""))),"")</f>
        <v>0.6</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63" t="s">
        <v>167</v>
      </c>
      <c r="AE13" s="180" t="s">
        <v>171</v>
      </c>
      <c r="AF13" s="177" t="s">
        <v>172</v>
      </c>
      <c r="AG13" s="178">
        <v>45373</v>
      </c>
      <c r="AH13" s="178">
        <v>45642</v>
      </c>
      <c r="AI13" s="169"/>
      <c r="AJ13" s="115"/>
      <c r="AK13" s="16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x14ac:dyDescent="0.3">
      <c r="A14" s="340"/>
      <c r="B14" s="359"/>
      <c r="C14" s="359"/>
      <c r="D14" s="359"/>
      <c r="E14" s="361"/>
      <c r="F14" s="351"/>
      <c r="G14" s="354"/>
      <c r="H14" s="357"/>
      <c r="I14" s="367"/>
      <c r="J14" s="370"/>
      <c r="K14" s="367">
        <f>IF(NOT(ISERROR(MATCH(J14,_xlfn.ANCHORARRAY(E26),0))),I28&amp;"Por favor no seleccionar los criterios de impacto",J14)</f>
        <v>0</v>
      </c>
      <c r="L14" s="357"/>
      <c r="M14" s="367"/>
      <c r="N14" s="364"/>
      <c r="O14" s="6">
        <v>3</v>
      </c>
      <c r="P14" s="180"/>
      <c r="Q14" s="162"/>
      <c r="R14" s="157"/>
      <c r="S14" s="157"/>
      <c r="T14" s="158"/>
      <c r="U14" s="157"/>
      <c r="V14" s="157"/>
      <c r="W14" s="157"/>
      <c r="X14" s="159"/>
      <c r="Y14" s="160"/>
      <c r="Z14" s="161"/>
      <c r="AA14" s="160"/>
      <c r="AB14" s="161"/>
      <c r="AC14" s="166"/>
      <c r="AD14" s="163"/>
      <c r="AE14" s="180"/>
      <c r="AF14" s="177"/>
      <c r="AG14" s="178"/>
      <c r="AH14" s="178"/>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40"/>
      <c r="B15" s="359"/>
      <c r="C15" s="359"/>
      <c r="D15" s="359"/>
      <c r="E15" s="361"/>
      <c r="F15" s="351"/>
      <c r="G15" s="354"/>
      <c r="H15" s="357"/>
      <c r="I15" s="367"/>
      <c r="J15" s="370"/>
      <c r="K15" s="367">
        <f>IF(NOT(ISERROR(MATCH(J15,_xlfn.ANCHORARRAY(E27),0))),I29&amp;"Por favor no seleccionar los criterios de impacto",J15)</f>
        <v>0</v>
      </c>
      <c r="L15" s="357"/>
      <c r="M15" s="367"/>
      <c r="N15" s="364"/>
      <c r="O15" s="106">
        <v>4</v>
      </c>
      <c r="P15" s="180"/>
      <c r="Q15" s="107"/>
      <c r="R15" s="108"/>
      <c r="S15" s="108"/>
      <c r="T15" s="109"/>
      <c r="U15" s="108"/>
      <c r="V15" s="108"/>
      <c r="W15" s="108"/>
      <c r="X15" s="110"/>
      <c r="Y15" s="111"/>
      <c r="Z15" s="112"/>
      <c r="AA15" s="111"/>
      <c r="AB15" s="112"/>
      <c r="AC15" s="113"/>
      <c r="AD15" s="114"/>
      <c r="AE15" s="189"/>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40"/>
      <c r="B16" s="359"/>
      <c r="C16" s="359"/>
      <c r="D16" s="359"/>
      <c r="E16" s="361"/>
      <c r="F16" s="351"/>
      <c r="G16" s="354"/>
      <c r="H16" s="357"/>
      <c r="I16" s="367"/>
      <c r="J16" s="370"/>
      <c r="K16" s="367">
        <f>IF(NOT(ISERROR(MATCH(J16,_xlfn.ANCHORARRAY(E28),0))),I30&amp;"Por favor no seleccionar los criterios de impacto",J16)</f>
        <v>0</v>
      </c>
      <c r="L16" s="357"/>
      <c r="M16" s="367"/>
      <c r="N16" s="364"/>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89"/>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35"/>
      <c r="B17" s="337"/>
      <c r="C17" s="337"/>
      <c r="D17" s="337"/>
      <c r="E17" s="362"/>
      <c r="F17" s="352"/>
      <c r="G17" s="355"/>
      <c r="H17" s="358"/>
      <c r="I17" s="368"/>
      <c r="J17" s="371"/>
      <c r="K17" s="368">
        <f>IF(NOT(ISERROR(MATCH(J17,_xlfn.ANCHORARRAY(E29),0))),I31&amp;"Por favor no seleccionar los criterios de impacto",J17)</f>
        <v>0</v>
      </c>
      <c r="L17" s="358"/>
      <c r="M17" s="368"/>
      <c r="N17" s="365"/>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89"/>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6.5" x14ac:dyDescent="0.3">
      <c r="A18" s="334">
        <v>2</v>
      </c>
      <c r="B18" s="336" t="s">
        <v>155</v>
      </c>
      <c r="C18" s="336" t="s">
        <v>173</v>
      </c>
      <c r="D18" s="336" t="s">
        <v>174</v>
      </c>
      <c r="E18" s="360" t="s">
        <v>175</v>
      </c>
      <c r="F18" s="336" t="s">
        <v>159</v>
      </c>
      <c r="G18" s="403">
        <v>4</v>
      </c>
      <c r="H18" s="391" t="str">
        <f>IF(G18&lt;=0,"",IF(G18&lt;=2,"Muy Baja",IF(G18&lt;=24,"Baja",IF(G18&lt;=500,"Media",IF(G18&lt;=5000,"Alta","Muy Alta")))))</f>
        <v>Baja</v>
      </c>
      <c r="I18" s="394">
        <f>IF(H18="","",IF(H18="Muy Baja",0.2,IF(H18="Baja",0.4,IF(H18="Media",0.6,IF(H18="Alta",0.8,IF(H18="Muy Alta",1,))))))</f>
        <v>0.4</v>
      </c>
      <c r="J18" s="406" t="s">
        <v>160</v>
      </c>
      <c r="K18" s="394"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91" t="str">
        <f>IF(OR(K18='Tabla Impacto'!$C$11,K18='Tabla Impacto'!$D$11),"Leve",IF(OR(K18='Tabla Impacto'!$C$12,K18='Tabla Impacto'!$D$12),"Menor",IF(OR(K18='Tabla Impacto'!$C$13,K18='Tabla Impacto'!$D$13),"Moderado",IF(OR(K18='Tabla Impacto'!$C$14,K18='Tabla Impacto'!$D$14),"Mayor",IF(OR(K18='Tabla Impacto'!$C$15,K18='Tabla Impacto'!$D$15),"Catastrófico","")))))</f>
        <v>Moderado</v>
      </c>
      <c r="M18" s="394">
        <f>IF(L18="","",IF(L18="Leve",0.2,IF(L18="Menor",0.4,IF(L18="Moderado",0.6,IF(L18="Mayor",0.8,IF(L18="Catastrófico",1,))))))</f>
        <v>0.6</v>
      </c>
      <c r="N18" s="39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6">
        <v>1</v>
      </c>
      <c r="P18" s="180" t="s">
        <v>176</v>
      </c>
      <c r="Q18" s="162" t="str">
        <f>IF(OR(R18="Preventivo",R18="Detectivo"),"Probabilidad",IF(R18="Correctivo","Impacto",""))</f>
        <v>Probabilidad</v>
      </c>
      <c r="R18" s="170" t="s">
        <v>162</v>
      </c>
      <c r="S18" s="170" t="s">
        <v>163</v>
      </c>
      <c r="T18" s="171" t="str">
        <f>IF(AND(R18="Preventivo",S18="Automático"),"50%",IF(AND(R18="Preventivo",S18="Manual"),"40%",IF(AND(R18="Detectivo",S18="Automático"),"40%",IF(AND(R18="Detectivo",S18="Manual"),"30%",IF(AND(R18="Correctivo",S18="Automático"),"35%",IF(AND(R18="Correctivo",S18="Manual"),"25%",""))))))</f>
        <v>40%</v>
      </c>
      <c r="U18" s="170" t="s">
        <v>164</v>
      </c>
      <c r="V18" s="170" t="s">
        <v>165</v>
      </c>
      <c r="W18" s="170" t="s">
        <v>166</v>
      </c>
      <c r="X18" s="159">
        <f>IFERROR(IF(Q18="Probabilidad",(I18-(+I18*T18)),IF(Q18="Impacto",I18,"")),"")</f>
        <v>0.24</v>
      </c>
      <c r="Y18" s="172" t="str">
        <f>IFERROR(IF(X18="","",IF(X18&lt;=0.2,"Muy Baja",IF(X18&lt;=0.4,"Baja",IF(X18&lt;=0.6,"Media",IF(X18&lt;=0.8,"Alta","Muy Alta"))))),"")</f>
        <v>Baja</v>
      </c>
      <c r="Z18" s="173">
        <f>+X18</f>
        <v>0.24</v>
      </c>
      <c r="AA18" s="172" t="str">
        <f>IFERROR(IF(AB18="","",IF(AB18&lt;=0.2,"Leve",IF(AB18&lt;=0.4,"Menor",IF(AB18&lt;=0.6,"Moderado",IF(AB18&lt;=0.8,"Mayor","Catastrófico"))))),"")</f>
        <v>Moderado</v>
      </c>
      <c r="AB18" s="173">
        <f>IFERROR(IF(Q18="Impacto",(M18-(+M18*T18)),IF(Q18="Probabilidad",M18,"")),"")</f>
        <v>0.6</v>
      </c>
      <c r="AC18" s="174"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5" t="s">
        <v>167</v>
      </c>
      <c r="AE18" s="180" t="s">
        <v>177</v>
      </c>
      <c r="AF18" s="177" t="s">
        <v>178</v>
      </c>
      <c r="AG18" s="178">
        <v>45373</v>
      </c>
      <c r="AH18" s="178">
        <v>45642</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340"/>
      <c r="B19" s="359"/>
      <c r="C19" s="359"/>
      <c r="D19" s="359"/>
      <c r="E19" s="361"/>
      <c r="F19" s="359"/>
      <c r="G19" s="404"/>
      <c r="H19" s="392"/>
      <c r="I19" s="395"/>
      <c r="J19" s="407"/>
      <c r="K19" s="395">
        <f>IF(NOT(ISERROR(MATCH(J19,_xlfn.ANCHORARRAY(E31),0))),I33&amp;"Por favor no seleccionar los criterios de impacto",J19)</f>
        <v>0</v>
      </c>
      <c r="L19" s="392"/>
      <c r="M19" s="395"/>
      <c r="N19" s="398"/>
      <c r="O19" s="106">
        <v>2</v>
      </c>
      <c r="P19" s="180"/>
      <c r="Q19" s="162" t="str">
        <f>IF(OR(R19="Preventivo",R19="Detectivo"),"Probabilidad",IF(R19="Correctivo","Impacto",""))</f>
        <v/>
      </c>
      <c r="R19" s="170"/>
      <c r="S19" s="170"/>
      <c r="T19" s="171" t="str">
        <f t="shared" ref="T19:T24" si="8">IF(AND(R19="Preventivo",S19="Automático"),"50%",IF(AND(R19="Preventivo",S19="Manual"),"40%",IF(AND(R19="Detectivo",S19="Automático"),"40%",IF(AND(R19="Detectivo",S19="Manual"),"30%",IF(AND(R19="Correctivo",S19="Automático"),"35%",IF(AND(R19="Correctivo",S19="Manual"),"25%",""))))))</f>
        <v/>
      </c>
      <c r="U19" s="170"/>
      <c r="V19" s="170"/>
      <c r="W19" s="170"/>
      <c r="X19" s="159" t="str">
        <f>IFERROR(IF(AND(Q18="Probabilidad",Q19="Probabilidad"),(Z18-(+Z18*T19)),IF(Q19="Probabilidad",(I18-(+I18*T19)),IF(Q19="Impacto",Z18,""))),"")</f>
        <v/>
      </c>
      <c r="Y19" s="172" t="str">
        <f t="shared" si="1"/>
        <v/>
      </c>
      <c r="Z19" s="173" t="str">
        <f t="shared" ref="Z19:Z24" si="9">+X19</f>
        <v/>
      </c>
      <c r="AA19" s="172" t="str">
        <f t="shared" si="3"/>
        <v/>
      </c>
      <c r="AB19" s="173" t="str">
        <f>IFERROR(IF(AND(Q18="Impacto",Q19="Impacto"),(AB18-(+AB18*T19)),IF(Q19="Impacto",(M18-(+M18*T19)),IF(Q19="Probabilidad",AB18,""))),"")</f>
        <v/>
      </c>
      <c r="AC19" s="174"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5"/>
      <c r="AE19" s="180"/>
      <c r="AF19" s="177"/>
      <c r="AG19" s="178"/>
      <c r="AH19" s="178"/>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40"/>
      <c r="B20" s="359"/>
      <c r="C20" s="359"/>
      <c r="D20" s="359"/>
      <c r="E20" s="361"/>
      <c r="F20" s="359"/>
      <c r="G20" s="404"/>
      <c r="H20" s="392"/>
      <c r="I20" s="395"/>
      <c r="J20" s="407"/>
      <c r="K20" s="395">
        <f>IF(NOT(ISERROR(MATCH(J20,_xlfn.ANCHORARRAY(E32),0))),I34&amp;"Por favor no seleccionar los criterios de impacto",J20)</f>
        <v>0</v>
      </c>
      <c r="L20" s="392"/>
      <c r="M20" s="395"/>
      <c r="N20" s="398"/>
      <c r="O20" s="106">
        <v>3</v>
      </c>
      <c r="P20" s="182"/>
      <c r="Q20" s="162" t="str">
        <f>IF(OR(R20="Preventivo",R20="Detectivo"),"Probabilidad",IF(R20="Correctivo","Impacto",""))</f>
        <v/>
      </c>
      <c r="R20" s="170"/>
      <c r="S20" s="170"/>
      <c r="T20" s="171" t="str">
        <f t="shared" si="8"/>
        <v/>
      </c>
      <c r="U20" s="170"/>
      <c r="V20" s="170"/>
      <c r="W20" s="170"/>
      <c r="X20" s="159" t="str">
        <f>IFERROR(IF(AND(Q19="Probabilidad",Q20="Probabilidad"),(Z19-(+Z19*T20)),IF(AND(Q19="Impacto",Q20="Probabilidad"),(Z18-(+Z18*T20)),IF(Q20="Impacto",Z19,""))),"")</f>
        <v/>
      </c>
      <c r="Y20" s="172" t="str">
        <f t="shared" si="1"/>
        <v/>
      </c>
      <c r="Z20" s="173" t="str">
        <f t="shared" si="9"/>
        <v/>
      </c>
      <c r="AA20" s="172" t="str">
        <f t="shared" si="3"/>
        <v/>
      </c>
      <c r="AB20" s="173" t="str">
        <f>IFERROR(IF(AND(Q19="Impacto",Q20="Impacto"),(AB19-(+AB19*T20)),IF(AND(Q19="Probabilidad",Q20="Impacto"),(AB18-(+AB18*T20)),IF(Q20="Probabilidad",AB19,""))),"")</f>
        <v/>
      </c>
      <c r="AC20" s="174" t="str">
        <f t="shared" si="10"/>
        <v/>
      </c>
      <c r="AD20" s="175"/>
      <c r="AE20" s="180"/>
      <c r="AF20" s="179"/>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40"/>
      <c r="B21" s="359"/>
      <c r="C21" s="359"/>
      <c r="D21" s="359"/>
      <c r="E21" s="361"/>
      <c r="F21" s="359"/>
      <c r="G21" s="404"/>
      <c r="H21" s="392"/>
      <c r="I21" s="395"/>
      <c r="J21" s="407"/>
      <c r="K21" s="395">
        <f>IF(NOT(ISERROR(MATCH(J21,_xlfn.ANCHORARRAY(E33),0))),I35&amp;"Por favor no seleccionar los criterios de impacto",J21)</f>
        <v>0</v>
      </c>
      <c r="L21" s="392"/>
      <c r="M21" s="395"/>
      <c r="N21" s="398"/>
      <c r="O21" s="106">
        <v>4</v>
      </c>
      <c r="P21" s="180"/>
      <c r="Q21" s="107" t="str">
        <f t="shared" ref="Q21:Q24"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89"/>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40"/>
      <c r="B22" s="359"/>
      <c r="C22" s="359"/>
      <c r="D22" s="359"/>
      <c r="E22" s="361"/>
      <c r="F22" s="359"/>
      <c r="G22" s="404"/>
      <c r="H22" s="392"/>
      <c r="I22" s="395"/>
      <c r="J22" s="407"/>
      <c r="K22" s="395">
        <f>IF(NOT(ISERROR(MATCH(J22,_xlfn.ANCHORARRAY(E34),0))),I36&amp;"Por favor no seleccionar los criterios de impacto",J22)</f>
        <v>0</v>
      </c>
      <c r="L22" s="392"/>
      <c r="M22" s="395"/>
      <c r="N22" s="398"/>
      <c r="O22" s="106">
        <v>5</v>
      </c>
      <c r="P22" s="180"/>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4"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89"/>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35"/>
      <c r="B23" s="337"/>
      <c r="C23" s="337"/>
      <c r="D23" s="337"/>
      <c r="E23" s="362"/>
      <c r="F23" s="337"/>
      <c r="G23" s="405"/>
      <c r="H23" s="393"/>
      <c r="I23" s="396"/>
      <c r="J23" s="408"/>
      <c r="K23" s="396">
        <f>IF(NOT(ISERROR(MATCH(J23,_xlfn.ANCHORARRAY(E35),0))),I37&amp;"Por favor no seleccionar los criterios de impacto",J23)</f>
        <v>0</v>
      </c>
      <c r="L23" s="393"/>
      <c r="M23" s="396"/>
      <c r="N23" s="399"/>
      <c r="O23" s="106">
        <v>6</v>
      </c>
      <c r="P23" s="180"/>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89"/>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77.25" customHeight="1" x14ac:dyDescent="0.3">
      <c r="A24" s="334">
        <v>3</v>
      </c>
      <c r="B24" s="336" t="s">
        <v>179</v>
      </c>
      <c r="C24" s="336" t="s">
        <v>180</v>
      </c>
      <c r="D24" s="336" t="s">
        <v>181</v>
      </c>
      <c r="E24" s="400" t="s">
        <v>182</v>
      </c>
      <c r="F24" s="336" t="s">
        <v>159</v>
      </c>
      <c r="G24" s="403">
        <v>365</v>
      </c>
      <c r="H24" s="391" t="str">
        <f>IF(G24&lt;=0,"",IF(G24&lt;=2,"Muy Baja",IF(G24&lt;=24,"Baja",IF(G24&lt;=500,"Media",IF(G24&lt;=5000,"Alta","Muy Alta")))))</f>
        <v>Media</v>
      </c>
      <c r="I24" s="394">
        <f>IF(H24="","",IF(H24="Muy Baja",0.2,IF(H24="Baja",0.4,IF(H24="Media",0.6,IF(H24="Alta",0.8,IF(H24="Muy Alta",1,))))))</f>
        <v>0.6</v>
      </c>
      <c r="J24" s="406" t="s">
        <v>160</v>
      </c>
      <c r="K24" s="394"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91" t="str">
        <f>IF(OR(K24='Tabla Impacto'!$C$11,K24='Tabla Impacto'!$D$11),"Leve",IF(OR(K24='Tabla Impacto'!$C$12,K24='Tabla Impacto'!$D$12),"Menor",IF(OR(K24='Tabla Impacto'!$C$13,K24='Tabla Impacto'!$D$13),"Moderado",IF(OR(K24='Tabla Impacto'!$C$14,K24='Tabla Impacto'!$D$14),"Mayor",IF(OR(K24='Tabla Impacto'!$C$15,K24='Tabla Impacto'!$D$15),"Catastrófico","")))))</f>
        <v>Moderado</v>
      </c>
      <c r="M24" s="394">
        <f>IF(L24="","",IF(L24="Leve",0.2,IF(L24="Menor",0.4,IF(L24="Moderado",0.6,IF(L24="Mayor",0.8,IF(L24="Catastrófico",1,))))))</f>
        <v>0.6</v>
      </c>
      <c r="N24" s="39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334">
        <v>1</v>
      </c>
      <c r="P24" s="600" t="s">
        <v>183</v>
      </c>
      <c r="Q24" s="338" t="str">
        <f t="shared" si="11"/>
        <v>Probabilidad</v>
      </c>
      <c r="R24" s="325" t="s">
        <v>162</v>
      </c>
      <c r="S24" s="325" t="s">
        <v>163</v>
      </c>
      <c r="T24" s="321" t="str">
        <f t="shared" si="8"/>
        <v>40%</v>
      </c>
      <c r="U24" s="325" t="s">
        <v>184</v>
      </c>
      <c r="V24" s="325" t="s">
        <v>165</v>
      </c>
      <c r="W24" s="325" t="s">
        <v>166</v>
      </c>
      <c r="X24" s="330">
        <f>IFERROR(IF(Q24="Probabilidad",(I24-(+I24*T24)),IF(Q24="Impacto",I24,"")),"")</f>
        <v>0.36</v>
      </c>
      <c r="Y24" s="332" t="str">
        <f t="shared" si="1"/>
        <v>Baja</v>
      </c>
      <c r="Z24" s="321">
        <f t="shared" si="9"/>
        <v>0.36</v>
      </c>
      <c r="AA24" s="332" t="str">
        <f>IFERROR(IF(AB24="","",IF(AB24&lt;=0.2,"Leve",IF(AB24&lt;=0.4,"Menor",IF(AB24&lt;=0.6,"Moderado",IF(AB24&lt;=0.8,"Mayor","Catastrófico"))))),"")</f>
        <v>Moderado</v>
      </c>
      <c r="AB24" s="321">
        <f>IFERROR(IF(Q24="Impacto",(M24-(+M24*T24)),IF(Q24="Probabilidad",M24,"")),"")</f>
        <v>0.6</v>
      </c>
      <c r="AC24" s="323" t="str">
        <f t="shared" si="14"/>
        <v>Moderado</v>
      </c>
      <c r="AD24" s="325" t="s">
        <v>167</v>
      </c>
      <c r="AE24" s="167" t="s">
        <v>185</v>
      </c>
      <c r="AF24" s="167" t="s">
        <v>186</v>
      </c>
      <c r="AG24" s="169">
        <v>45373</v>
      </c>
      <c r="AH24" s="169">
        <v>45504</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66" x14ac:dyDescent="0.3">
      <c r="A25" s="340"/>
      <c r="B25" s="359"/>
      <c r="C25" s="359"/>
      <c r="D25" s="359"/>
      <c r="E25" s="401"/>
      <c r="F25" s="359"/>
      <c r="G25" s="404"/>
      <c r="H25" s="392"/>
      <c r="I25" s="395"/>
      <c r="J25" s="407"/>
      <c r="K25" s="395"/>
      <c r="L25" s="392"/>
      <c r="M25" s="395"/>
      <c r="N25" s="398"/>
      <c r="O25" s="335"/>
      <c r="P25" s="601"/>
      <c r="Q25" s="339"/>
      <c r="R25" s="326"/>
      <c r="S25" s="326"/>
      <c r="T25" s="322"/>
      <c r="U25" s="326"/>
      <c r="V25" s="326"/>
      <c r="W25" s="326"/>
      <c r="X25" s="331"/>
      <c r="Y25" s="333"/>
      <c r="Z25" s="322"/>
      <c r="AA25" s="333"/>
      <c r="AB25" s="322"/>
      <c r="AC25" s="324"/>
      <c r="AD25" s="326"/>
      <c r="AE25" s="167" t="s">
        <v>187</v>
      </c>
      <c r="AF25" s="167" t="s">
        <v>186</v>
      </c>
      <c r="AG25" s="169">
        <v>45373</v>
      </c>
      <c r="AH25" s="169">
        <v>45642</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340"/>
      <c r="B26" s="359"/>
      <c r="C26" s="359"/>
      <c r="D26" s="359"/>
      <c r="E26" s="401"/>
      <c r="F26" s="359"/>
      <c r="G26" s="404"/>
      <c r="H26" s="392"/>
      <c r="I26" s="395"/>
      <c r="J26" s="407"/>
      <c r="K26" s="395"/>
      <c r="L26" s="392"/>
      <c r="M26" s="395"/>
      <c r="N26" s="398"/>
      <c r="O26" s="106">
        <v>2</v>
      </c>
      <c r="P26" s="180"/>
      <c r="Q26" s="107" t="str">
        <f>IF(OR(R26="Preventivo",R26="Detectivo"),"Probabilidad",IF(R26="Correctivo","Impacto",""))</f>
        <v/>
      </c>
      <c r="R26" s="170"/>
      <c r="S26" s="170"/>
      <c r="T26" s="171" t="str">
        <f t="shared" ref="T26:T30" si="15">IF(AND(R26="Preventivo",S26="Automático"),"50%",IF(AND(R26="Preventivo",S26="Manual"),"40%",IF(AND(R26="Detectivo",S26="Automático"),"40%",IF(AND(R26="Detectivo",S26="Manual"),"30%",IF(AND(R26="Correctivo",S26="Automático"),"35%",IF(AND(R26="Correctivo",S26="Manual"),"25%",""))))))</f>
        <v/>
      </c>
      <c r="U26" s="170"/>
      <c r="V26" s="170"/>
      <c r="W26" s="170"/>
      <c r="X26" s="159" t="str">
        <f>IFERROR(IF(AND(Q24="Probabilidad",Q26="Probabilidad"),(Z24-(+Z24*T26)),IF(Q26="Probabilidad",(I24-(+I24*T26)),IF(Q26="Impacto",Z24,""))),"")</f>
        <v/>
      </c>
      <c r="Y26" s="172" t="str">
        <f t="shared" si="1"/>
        <v/>
      </c>
      <c r="Z26" s="173" t="str">
        <f t="shared" ref="Z26:Z30" si="16">+X26</f>
        <v/>
      </c>
      <c r="AA26" s="172" t="str">
        <f t="shared" si="3"/>
        <v/>
      </c>
      <c r="AB26" s="173" t="str">
        <f>IFERROR(IF(AND(Q24="Impacto",Q26="Impacto"),(AB24-(+AB24*T26)),IF(Q26="Impacto",(M24-(+M24*T26)),IF(Q26="Probabilidad",AB24,""))),"")</f>
        <v/>
      </c>
      <c r="AC26" s="174" t="str">
        <f t="shared" ref="AC26:AC27" si="1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75"/>
      <c r="AE26" s="180"/>
      <c r="AF26" s="17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40"/>
      <c r="B27" s="359"/>
      <c r="C27" s="359"/>
      <c r="D27" s="359"/>
      <c r="E27" s="401"/>
      <c r="F27" s="359"/>
      <c r="G27" s="404"/>
      <c r="H27" s="392"/>
      <c r="I27" s="395"/>
      <c r="J27" s="407"/>
      <c r="K27" s="395"/>
      <c r="L27" s="392"/>
      <c r="M27" s="395"/>
      <c r="N27" s="398"/>
      <c r="O27" s="106">
        <v>3</v>
      </c>
      <c r="P27" s="181"/>
      <c r="Q27" s="107" t="str">
        <f>IF(OR(R27="Preventivo",R27="Detectivo"),"Probabilidad",IF(R27="Correctivo","Impacto",""))</f>
        <v/>
      </c>
      <c r="R27" s="108"/>
      <c r="S27" s="108"/>
      <c r="T27" s="109" t="str">
        <f t="shared" si="15"/>
        <v/>
      </c>
      <c r="U27" s="108"/>
      <c r="V27" s="108"/>
      <c r="W27" s="108"/>
      <c r="X27" s="110" t="str">
        <f>IFERROR(IF(AND(Q26="Probabilidad",Q27="Probabilidad"),(Z26-(+Z26*T27)),IF(AND(Q26="Impacto",Q27="Probabilidad"),(Z24-(+Z24*T27)),IF(Q27="Impacto",Z26,""))),"")</f>
        <v/>
      </c>
      <c r="Y27" s="111" t="str">
        <f t="shared" si="1"/>
        <v/>
      </c>
      <c r="Z27" s="112" t="str">
        <f t="shared" si="16"/>
        <v/>
      </c>
      <c r="AA27" s="111" t="str">
        <f t="shared" si="3"/>
        <v/>
      </c>
      <c r="AB27" s="112" t="str">
        <f>IFERROR(IF(AND(Q26="Impacto",Q27="Impacto"),(AB26-(+AB26*T27)),IF(AND(Q26="Probabilidad",Q27="Impacto"),(AB24-(+AB24*T27)),IF(Q27="Probabilidad",AB26,""))),"")</f>
        <v/>
      </c>
      <c r="AC27" s="113" t="str">
        <f t="shared" si="17"/>
        <v/>
      </c>
      <c r="AD27" s="114"/>
      <c r="AE27" s="189"/>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40"/>
      <c r="B28" s="359"/>
      <c r="C28" s="359"/>
      <c r="D28" s="359"/>
      <c r="E28" s="401"/>
      <c r="F28" s="359"/>
      <c r="G28" s="404"/>
      <c r="H28" s="392"/>
      <c r="I28" s="395"/>
      <c r="J28" s="407"/>
      <c r="K28" s="395"/>
      <c r="L28" s="392"/>
      <c r="M28" s="395"/>
      <c r="N28" s="398"/>
      <c r="O28" s="106">
        <v>4</v>
      </c>
      <c r="P28" s="180"/>
      <c r="Q28" s="107" t="str">
        <f t="shared" ref="Q28:Q30" si="18">IF(OR(R28="Preventivo",R28="Detectivo"),"Probabilidad",IF(R28="Correctivo","Impacto",""))</f>
        <v/>
      </c>
      <c r="R28" s="108"/>
      <c r="S28" s="108"/>
      <c r="T28" s="109" t="str">
        <f t="shared" si="15"/>
        <v/>
      </c>
      <c r="U28" s="108"/>
      <c r="V28" s="108"/>
      <c r="W28" s="108"/>
      <c r="X28" s="110" t="str">
        <f t="shared" ref="X28:X30" si="19">IFERROR(IF(AND(Q27="Probabilidad",Q28="Probabilidad"),(Z27-(+Z27*T28)),IF(AND(Q27="Impacto",Q28="Probabilidad"),(Z26-(+Z26*T28)),IF(Q28="Impacto",Z27,""))),"")</f>
        <v/>
      </c>
      <c r="Y28" s="111" t="str">
        <f t="shared" si="1"/>
        <v/>
      </c>
      <c r="Z28" s="112" t="str">
        <f t="shared" si="16"/>
        <v/>
      </c>
      <c r="AA28" s="111" t="str">
        <f t="shared" si="3"/>
        <v/>
      </c>
      <c r="AB28" s="112" t="str">
        <f t="shared" ref="AB28:AB30" si="20">IFERROR(IF(AND(Q27="Impacto",Q28="Impacto"),(AB27-(+AB27*T28)),IF(AND(Q27="Probabilidad",Q28="Impacto"),(AB26-(+AB26*T28)),IF(Q28="Probabilidad",AB27,""))),"")</f>
        <v/>
      </c>
      <c r="AC28" s="11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89"/>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40"/>
      <c r="B29" s="359"/>
      <c r="C29" s="359"/>
      <c r="D29" s="359"/>
      <c r="E29" s="401"/>
      <c r="F29" s="359"/>
      <c r="G29" s="404"/>
      <c r="H29" s="392"/>
      <c r="I29" s="395"/>
      <c r="J29" s="407"/>
      <c r="K29" s="395"/>
      <c r="L29" s="392"/>
      <c r="M29" s="395"/>
      <c r="N29" s="398"/>
      <c r="O29" s="106">
        <v>5</v>
      </c>
      <c r="P29" s="180"/>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ref="AC29:AC30" si="2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4"/>
      <c r="AE29" s="189"/>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x14ac:dyDescent="0.3">
      <c r="A30" s="335"/>
      <c r="B30" s="337"/>
      <c r="C30" s="337"/>
      <c r="D30" s="337"/>
      <c r="E30" s="402"/>
      <c r="F30" s="337"/>
      <c r="G30" s="405"/>
      <c r="H30" s="393"/>
      <c r="I30" s="396"/>
      <c r="J30" s="408"/>
      <c r="K30" s="396"/>
      <c r="L30" s="393"/>
      <c r="M30" s="396"/>
      <c r="N30" s="399"/>
      <c r="O30" s="106">
        <v>6</v>
      </c>
      <c r="P30" s="180"/>
      <c r="Q30" s="107" t="str">
        <f t="shared" si="18"/>
        <v/>
      </c>
      <c r="R30" s="108"/>
      <c r="S30" s="108"/>
      <c r="T30" s="109" t="str">
        <f t="shared" si="15"/>
        <v/>
      </c>
      <c r="U30" s="108"/>
      <c r="V30" s="108"/>
      <c r="W30" s="108"/>
      <c r="X30" s="110" t="str">
        <f t="shared" si="19"/>
        <v/>
      </c>
      <c r="Y30" s="111" t="str">
        <f t="shared" si="1"/>
        <v/>
      </c>
      <c r="Z30" s="112" t="str">
        <f t="shared" si="16"/>
        <v/>
      </c>
      <c r="AA30" s="111" t="str">
        <f t="shared" si="3"/>
        <v/>
      </c>
      <c r="AB30" s="112" t="str">
        <f t="shared" si="20"/>
        <v/>
      </c>
      <c r="AC30" s="113" t="str">
        <f t="shared" si="21"/>
        <v/>
      </c>
      <c r="AD30" s="114"/>
      <c r="AE30" s="189"/>
      <c r="AF30" s="116"/>
      <c r="AG30" s="117"/>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34">
        <v>4</v>
      </c>
      <c r="B31" s="341"/>
      <c r="C31" s="341"/>
      <c r="D31" s="341"/>
      <c r="E31" s="344"/>
      <c r="F31" s="341"/>
      <c r="G31" s="347"/>
      <c r="H31" s="409" t="str">
        <f>IF(G31&lt;=0,"",IF(G31&lt;=2,"Muy Baja",IF(G31&lt;=24,"Baja",IF(G31&lt;=500,"Media",IF(G31&lt;=5000,"Alta","Muy Alta")))))</f>
        <v/>
      </c>
      <c r="I31" s="412" t="str">
        <f>IF(H31="","",IF(H31="Muy Baja",0.2,IF(H31="Baja",0.4,IF(H31="Media",0.6,IF(H31="Alta",0.8,IF(H31="Muy Alta",1,))))))</f>
        <v/>
      </c>
      <c r="J31" s="418"/>
      <c r="K31" s="412">
        <f>IF(NOT(ISERROR(MATCH(J31,'Tabla Impacto'!$B$221:$B$223,0))),'Tabla Impacto'!$F$223&amp;"Por favor no seleccionar los criterios de impacto(Afectación Económica o presupuestal y Pérdida Reputacional)",J31)</f>
        <v>0</v>
      </c>
      <c r="L31" s="409" t="str">
        <f>IF(OR(K31='Tabla Impacto'!$C$11,K31='Tabla Impacto'!$D$11),"Leve",IF(OR(K31='Tabla Impacto'!$C$12,K31='Tabla Impacto'!$D$12),"Menor",IF(OR(K31='Tabla Impacto'!$C$13,K31='Tabla Impacto'!$D$13),"Moderado",IF(OR(K31='Tabla Impacto'!$C$14,K31='Tabla Impacto'!$D$14),"Mayor",IF(OR(K31='Tabla Impacto'!$C$15,K31='Tabla Impacto'!$D$15),"Catastrófico","")))))</f>
        <v/>
      </c>
      <c r="M31" s="412" t="str">
        <f>IF(L31="","",IF(L31="Leve",0.2,IF(L31="Menor",0.4,IF(L31="Moderado",0.6,IF(L31="Mayor",0.8,IF(L31="Catastrófico",1,))))))</f>
        <v/>
      </c>
      <c r="N31" s="415"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
      </c>
      <c r="O31" s="106">
        <v>1</v>
      </c>
      <c r="P31" s="180"/>
      <c r="Q31" s="162" t="str">
        <f>IF(OR(R31="Preventivo",R31="Detectivo"),"Probabilidad",IF(R31="Correctivo","Impacto",""))</f>
        <v/>
      </c>
      <c r="R31" s="170"/>
      <c r="S31" s="170"/>
      <c r="T31" s="171"/>
      <c r="U31" s="170"/>
      <c r="V31" s="170"/>
      <c r="W31" s="170"/>
      <c r="X31" s="159" t="str">
        <f>IFERROR(IF(Q31="Probabilidad",(I31-(+I31*T31)),IF(Q31="Impacto",I31,"")),"")</f>
        <v/>
      </c>
      <c r="Y31" s="172" t="str">
        <f>IFERROR(IF(X31="","",IF(X31&lt;=0.2,"Muy Baja",IF(X31&lt;=0.4,"Baja",IF(X31&lt;=0.6,"Media",IF(X31&lt;=0.8,"Alta","Muy Alta"))))),"")</f>
        <v/>
      </c>
      <c r="Z31" s="173" t="str">
        <f>+X31</f>
        <v/>
      </c>
      <c r="AA31" s="172" t="str">
        <f>IFERROR(IF(AB31="","",IF(AB31&lt;=0.2,"Leve",IF(AB31&lt;=0.4,"Menor",IF(AB31&lt;=0.6,"Moderado",IF(AB31&lt;=0.8,"Mayor","Catastrófico"))))),"")</f>
        <v/>
      </c>
      <c r="AB31" s="173" t="str">
        <f>IFERROR(IF(Q31="Impacto",(M31-(+M31*T31)),IF(Q31="Probabilidad",M31,"")),"")</f>
        <v/>
      </c>
      <c r="AC31" s="174"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75"/>
      <c r="AE31" s="189"/>
      <c r="AF31" s="167"/>
      <c r="AG31" s="169"/>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40"/>
      <c r="B32" s="342"/>
      <c r="C32" s="342"/>
      <c r="D32" s="342"/>
      <c r="E32" s="345"/>
      <c r="F32" s="342"/>
      <c r="G32" s="348"/>
      <c r="H32" s="410"/>
      <c r="I32" s="413"/>
      <c r="J32" s="419"/>
      <c r="K32" s="413">
        <f>IF(NOT(ISERROR(MATCH(J32,_xlfn.ANCHORARRAY(E43),0))),I45&amp;"Por favor no seleccionar los criterios de impacto",J32)</f>
        <v>0</v>
      </c>
      <c r="L32" s="410"/>
      <c r="M32" s="413"/>
      <c r="N32" s="416"/>
      <c r="O32" s="106">
        <v>2</v>
      </c>
      <c r="P32" s="180"/>
      <c r="Q32" s="107" t="str">
        <f>IF(OR(R32="Preventivo",R32="Detectivo"),"Probabilidad",IF(R32="Correctivo","Impacto",""))</f>
        <v/>
      </c>
      <c r="R32" s="108"/>
      <c r="S32" s="108"/>
      <c r="T32" s="109" t="str">
        <f t="shared" ref="T32:T36" si="22">IF(AND(R32="Preventivo",S32="Automático"),"50%",IF(AND(R32="Preventivo",S32="Manual"),"40%",IF(AND(R32="Detectivo",S32="Automático"),"40%",IF(AND(R32="Detectivo",S32="Manual"),"30%",IF(AND(R32="Correctivo",S32="Automático"),"35%",IF(AND(R32="Correctivo",S32="Manual"),"25%",""))))))</f>
        <v/>
      </c>
      <c r="U32" s="108"/>
      <c r="V32" s="108"/>
      <c r="W32" s="108"/>
      <c r="X32" s="110" t="str">
        <f>IFERROR(IF(AND(Q31="Probabilidad",Q32="Probabilidad"),(Z31-(+Z31*T32)),IF(Q32="Probabilidad",(I31-(+I31*T32)),IF(Q32="Impacto",Z31,""))),"")</f>
        <v/>
      </c>
      <c r="Y32" s="111" t="str">
        <f t="shared" si="1"/>
        <v/>
      </c>
      <c r="Z32" s="112" t="str">
        <f t="shared" ref="Z32:Z36" si="23">+X32</f>
        <v/>
      </c>
      <c r="AA32" s="111" t="str">
        <f t="shared" si="3"/>
        <v/>
      </c>
      <c r="AB32" s="112" t="str">
        <f>IFERROR(IF(AND(Q31="Impacto",Q32="Impacto"),(AB31-(+AB31*T32)),IF(Q32="Impacto",(M31-(+M31*T32)),IF(Q32="Probabilidad",AB31,""))),"")</f>
        <v/>
      </c>
      <c r="AC32" s="113" t="str">
        <f t="shared" ref="AC32:AC33" si="2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14"/>
      <c r="AE32" s="189"/>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40"/>
      <c r="B33" s="342"/>
      <c r="C33" s="342"/>
      <c r="D33" s="342"/>
      <c r="E33" s="345"/>
      <c r="F33" s="342"/>
      <c r="G33" s="348"/>
      <c r="H33" s="410"/>
      <c r="I33" s="413"/>
      <c r="J33" s="419"/>
      <c r="K33" s="413">
        <f>IF(NOT(ISERROR(MATCH(J33,_xlfn.ANCHORARRAY(E44),0))),I46&amp;"Por favor no seleccionar los criterios de impacto",J33)</f>
        <v>0</v>
      </c>
      <c r="L33" s="410"/>
      <c r="M33" s="413"/>
      <c r="N33" s="416"/>
      <c r="O33" s="106">
        <v>3</v>
      </c>
      <c r="P33" s="181"/>
      <c r="Q33" s="107" t="str">
        <f>IF(OR(R33="Preventivo",R33="Detectivo"),"Probabilidad",IF(R33="Correctivo","Impacto",""))</f>
        <v/>
      </c>
      <c r="R33" s="108"/>
      <c r="S33" s="108"/>
      <c r="T33" s="109" t="str">
        <f t="shared" si="22"/>
        <v/>
      </c>
      <c r="U33" s="108"/>
      <c r="V33" s="108"/>
      <c r="W33" s="108"/>
      <c r="X33" s="110" t="str">
        <f>IFERROR(IF(AND(Q32="Probabilidad",Q33="Probabilidad"),(Z32-(+Z32*T33)),IF(AND(Q32="Impacto",Q33="Probabilidad"),(Z31-(+Z31*T33)),IF(Q33="Impacto",Z32,""))),"")</f>
        <v/>
      </c>
      <c r="Y33" s="111" t="str">
        <f t="shared" si="1"/>
        <v/>
      </c>
      <c r="Z33" s="112" t="str">
        <f t="shared" si="23"/>
        <v/>
      </c>
      <c r="AA33" s="111" t="str">
        <f t="shared" si="3"/>
        <v/>
      </c>
      <c r="AB33" s="112" t="str">
        <f>IFERROR(IF(AND(Q32="Impacto",Q33="Impacto"),(AB32-(+AB32*T33)),IF(AND(Q32="Probabilidad",Q33="Impacto"),(AB31-(+AB31*T33)),IF(Q33="Probabilidad",AB32,""))),"")</f>
        <v/>
      </c>
      <c r="AC33" s="113" t="str">
        <f t="shared" si="24"/>
        <v/>
      </c>
      <c r="AD33" s="114"/>
      <c r="AE33" s="189"/>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40"/>
      <c r="B34" s="342"/>
      <c r="C34" s="342"/>
      <c r="D34" s="342"/>
      <c r="E34" s="345"/>
      <c r="F34" s="342"/>
      <c r="G34" s="348"/>
      <c r="H34" s="410"/>
      <c r="I34" s="413"/>
      <c r="J34" s="419"/>
      <c r="K34" s="413">
        <f>IF(NOT(ISERROR(MATCH(J34,_xlfn.ANCHORARRAY(E45),0))),I47&amp;"Por favor no seleccionar los criterios de impacto",J34)</f>
        <v>0</v>
      </c>
      <c r="L34" s="410"/>
      <c r="M34" s="413"/>
      <c r="N34" s="416"/>
      <c r="O34" s="106">
        <v>4</v>
      </c>
      <c r="P34" s="180"/>
      <c r="Q34" s="107" t="str">
        <f t="shared" ref="Q34:Q36" si="25">IF(OR(R34="Preventivo",R34="Detectivo"),"Probabilidad",IF(R34="Correctivo","Impacto",""))</f>
        <v/>
      </c>
      <c r="R34" s="108"/>
      <c r="S34" s="108"/>
      <c r="T34" s="109" t="str">
        <f t="shared" si="22"/>
        <v/>
      </c>
      <c r="U34" s="108"/>
      <c r="V34" s="108"/>
      <c r="W34" s="108"/>
      <c r="X34" s="110" t="str">
        <f t="shared" ref="X34:X36" si="26">IFERROR(IF(AND(Q33="Probabilidad",Q34="Probabilidad"),(Z33-(+Z33*T34)),IF(AND(Q33="Impacto",Q34="Probabilidad"),(Z32-(+Z32*T34)),IF(Q34="Impacto",Z33,""))),"")</f>
        <v/>
      </c>
      <c r="Y34" s="111" t="str">
        <f t="shared" si="1"/>
        <v/>
      </c>
      <c r="Z34" s="112" t="str">
        <f t="shared" si="23"/>
        <v/>
      </c>
      <c r="AA34" s="111" t="str">
        <f t="shared" si="3"/>
        <v/>
      </c>
      <c r="AB34" s="112" t="str">
        <f t="shared" ref="AB34:AB36" si="27">IFERROR(IF(AND(Q33="Impacto",Q34="Impacto"),(AB33-(+AB33*T34)),IF(AND(Q33="Probabilidad",Q34="Impacto"),(AB32-(+AB32*T34)),IF(Q34="Probabilidad",AB33,""))),"")</f>
        <v/>
      </c>
      <c r="AC34" s="11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89"/>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40"/>
      <c r="B35" s="342"/>
      <c r="C35" s="342"/>
      <c r="D35" s="342"/>
      <c r="E35" s="345"/>
      <c r="F35" s="342"/>
      <c r="G35" s="348"/>
      <c r="H35" s="410"/>
      <c r="I35" s="413"/>
      <c r="J35" s="419"/>
      <c r="K35" s="413">
        <f>IF(NOT(ISERROR(MATCH(J35,_xlfn.ANCHORARRAY(E46),0))),I48&amp;"Por favor no seleccionar los criterios de impacto",J35)</f>
        <v>0</v>
      </c>
      <c r="L35" s="410"/>
      <c r="M35" s="413"/>
      <c r="N35" s="416"/>
      <c r="O35" s="106">
        <v>5</v>
      </c>
      <c r="P35" s="180"/>
      <c r="Q35" s="107" t="str">
        <f t="shared" si="25"/>
        <v/>
      </c>
      <c r="R35" s="108"/>
      <c r="S35" s="108"/>
      <c r="T35" s="109" t="str">
        <f t="shared" si="22"/>
        <v/>
      </c>
      <c r="U35" s="108"/>
      <c r="V35" s="108"/>
      <c r="W35" s="108"/>
      <c r="X35" s="110" t="str">
        <f t="shared" si="26"/>
        <v/>
      </c>
      <c r="Y35" s="111" t="str">
        <f>IFERROR(IF(X35="","",IF(X35&lt;=0.2,"Muy Baja",IF(X35&lt;=0.4,"Baja",IF(X35&lt;=0.6,"Media",IF(X35&lt;=0.8,"Alta","Muy Alta"))))),"")</f>
        <v/>
      </c>
      <c r="Z35" s="112" t="str">
        <f t="shared" si="23"/>
        <v/>
      </c>
      <c r="AA35" s="111" t="str">
        <f t="shared" si="3"/>
        <v/>
      </c>
      <c r="AB35" s="112" t="str">
        <f t="shared" si="27"/>
        <v/>
      </c>
      <c r="AC35" s="113" t="str">
        <f t="shared" ref="AC35:AC36" si="2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4"/>
      <c r="AE35" s="189"/>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35"/>
      <c r="B36" s="343"/>
      <c r="C36" s="343"/>
      <c r="D36" s="343"/>
      <c r="E36" s="346"/>
      <c r="F36" s="343"/>
      <c r="G36" s="349"/>
      <c r="H36" s="411"/>
      <c r="I36" s="414"/>
      <c r="J36" s="420"/>
      <c r="K36" s="414">
        <f>IF(NOT(ISERROR(MATCH(J36,_xlfn.ANCHORARRAY(E47),0))),I49&amp;"Por favor no seleccionar los criterios de impacto",J36)</f>
        <v>0</v>
      </c>
      <c r="L36" s="411"/>
      <c r="M36" s="414"/>
      <c r="N36" s="417"/>
      <c r="O36" s="106">
        <v>6</v>
      </c>
      <c r="P36" s="180"/>
      <c r="Q36" s="107" t="str">
        <f t="shared" si="25"/>
        <v/>
      </c>
      <c r="R36" s="108"/>
      <c r="S36" s="108"/>
      <c r="T36" s="109" t="str">
        <f t="shared" si="22"/>
        <v/>
      </c>
      <c r="U36" s="108"/>
      <c r="V36" s="108"/>
      <c r="W36" s="108"/>
      <c r="X36" s="110" t="str">
        <f t="shared" si="26"/>
        <v/>
      </c>
      <c r="Y36" s="111" t="str">
        <f t="shared" si="1"/>
        <v/>
      </c>
      <c r="Z36" s="112" t="str">
        <f t="shared" si="23"/>
        <v/>
      </c>
      <c r="AA36" s="111" t="str">
        <f t="shared" si="3"/>
        <v/>
      </c>
      <c r="AB36" s="112" t="str">
        <f t="shared" si="27"/>
        <v/>
      </c>
      <c r="AC36" s="113" t="str">
        <f t="shared" si="28"/>
        <v/>
      </c>
      <c r="AD36" s="114"/>
      <c r="AE36" s="189"/>
      <c r="AF36" s="116"/>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34">
        <v>5</v>
      </c>
      <c r="B37" s="341"/>
      <c r="C37" s="341"/>
      <c r="D37" s="341"/>
      <c r="E37" s="344"/>
      <c r="F37" s="341"/>
      <c r="G37" s="347"/>
      <c r="H37" s="409"/>
      <c r="I37" s="412" t="str">
        <f>IF(H37="","",IF(H37="Muy Baja",0.2,IF(H37="Baja",0.4,IF(H37="Media",0.6,IF(H37="Alta",0.8,IF(H37="Muy Alta",1,))))))</f>
        <v/>
      </c>
      <c r="J37" s="418"/>
      <c r="K37" s="412">
        <f>IF(NOT(ISERROR(MATCH(J37,'Tabla Impacto'!$B$221:$B$223,0))),'Tabla Impacto'!$F$223&amp;"Por favor no seleccionar los criterios de impacto(Afectación Económica o presupuestal y Pérdida Reputacional)",J37)</f>
        <v>0</v>
      </c>
      <c r="L37" s="409" t="str">
        <f>IF(OR(K37='Tabla Impacto'!$C$11,K37='Tabla Impacto'!$D$11),"Leve",IF(OR(K37='Tabla Impacto'!$C$12,K37='Tabla Impacto'!$D$12),"Menor",IF(OR(K37='Tabla Impacto'!$C$13,K37='Tabla Impacto'!$D$13),"Moderado",IF(OR(K37='Tabla Impacto'!$C$14,K37='Tabla Impacto'!$D$14),"Mayor",IF(OR(K37='Tabla Impacto'!$C$15,K37='Tabla Impacto'!$D$15),"Catastrófico","")))))</f>
        <v/>
      </c>
      <c r="M37" s="412" t="str">
        <f>IF(L37="","",IF(L37="Leve",0.2,IF(L37="Menor",0.4,IF(L37="Moderado",0.6,IF(L37="Mayor",0.8,IF(L37="Catastrófico",1,))))))</f>
        <v/>
      </c>
      <c r="N37" s="415"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
      </c>
      <c r="O37" s="106">
        <v>1</v>
      </c>
      <c r="P37" s="180"/>
      <c r="Q37" s="162"/>
      <c r="R37" s="170"/>
      <c r="S37" s="170"/>
      <c r="T37" s="171"/>
      <c r="U37" s="170"/>
      <c r="V37" s="170"/>
      <c r="W37" s="170"/>
      <c r="X37" s="159" t="str">
        <f>IFERROR(IF(Q37="Probabilidad",(I37-(+I37*T37)),IF(Q37="Impacto",I37,"")),"")</f>
        <v/>
      </c>
      <c r="Y37" s="172" t="str">
        <f>IFERROR(IF(X37="","",IF(X37&lt;=0.2,"Muy Baja",IF(X37&lt;=0.4,"Baja",IF(X37&lt;=0.6,"Media",IF(X37&lt;=0.8,"Alta","Muy Alta"))))),"")</f>
        <v/>
      </c>
      <c r="Z37" s="173" t="str">
        <f>+X37</f>
        <v/>
      </c>
      <c r="AA37" s="172" t="str">
        <f>IFERROR(IF(AB37="","",IF(AB37&lt;=0.2,"Leve",IF(AB37&lt;=0.4,"Menor",IF(AB37&lt;=0.6,"Moderado",IF(AB37&lt;=0.8,"Mayor","Catastrófico"))))),"")</f>
        <v/>
      </c>
      <c r="AB37" s="173" t="str">
        <f>IFERROR(IF(Q37="Impacto",(M37-(+M37*T37)),IF(Q37="Probabilidad",M37,"")),"")</f>
        <v/>
      </c>
      <c r="AC37" s="174"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75"/>
      <c r="AE37" s="180"/>
      <c r="AF37" s="177"/>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40"/>
      <c r="B38" s="342"/>
      <c r="C38" s="342"/>
      <c r="D38" s="342"/>
      <c r="E38" s="345"/>
      <c r="F38" s="342"/>
      <c r="G38" s="348"/>
      <c r="H38" s="410"/>
      <c r="I38" s="413"/>
      <c r="J38" s="419"/>
      <c r="K38" s="413">
        <f>IF(NOT(ISERROR(MATCH(J38,_xlfn.ANCHORARRAY(E49),0))),I51&amp;"Por favor no seleccionar los criterios de impacto",J38)</f>
        <v>0</v>
      </c>
      <c r="L38" s="410"/>
      <c r="M38" s="413"/>
      <c r="N38" s="416"/>
      <c r="O38" s="106">
        <v>2</v>
      </c>
      <c r="P38" s="180"/>
      <c r="Q38" s="107" t="str">
        <f>IF(OR(R38="Preventivo",R38="Detectivo"),"Probabilidad",IF(R38="Correctivo","Impacto",""))</f>
        <v/>
      </c>
      <c r="R38" s="108"/>
      <c r="S38" s="108"/>
      <c r="T38" s="109" t="str">
        <f t="shared" ref="T38:T42" si="29">IF(AND(R38="Preventivo",S38="Automático"),"50%",IF(AND(R38="Preventivo",S38="Manual"),"40%",IF(AND(R38="Detectivo",S38="Automático"),"40%",IF(AND(R38="Detectivo",S38="Manual"),"30%",IF(AND(R38="Correctivo",S38="Automático"),"35%",IF(AND(R38="Correctivo",S38="Manual"),"25%",""))))))</f>
        <v/>
      </c>
      <c r="U38" s="108"/>
      <c r="V38" s="108"/>
      <c r="W38" s="108"/>
      <c r="X38" s="110" t="str">
        <f>IFERROR(IF(AND(Q37="Probabilidad",Q38="Probabilidad"),(Z37-(+Z37*T38)),IF(Q38="Probabilidad",(I37-(+I37*T38)),IF(Q38="Impacto",Z37,""))),"")</f>
        <v/>
      </c>
      <c r="Y38" s="111" t="str">
        <f t="shared" si="1"/>
        <v/>
      </c>
      <c r="Z38" s="112" t="str">
        <f t="shared" ref="Z38:Z42" si="30">+X38</f>
        <v/>
      </c>
      <c r="AA38" s="111" t="str">
        <f t="shared" si="3"/>
        <v/>
      </c>
      <c r="AB38" s="112" t="str">
        <f>IFERROR(IF(AND(Q37="Impacto",Q38="Impacto"),(AB37-(+AB37*T38)),IF(Q38="Impacto",(M37-(+M37*T38)),IF(Q38="Probabilidad",AB37,""))),"")</f>
        <v/>
      </c>
      <c r="AC38" s="113" t="str">
        <f t="shared" ref="AC38:AC39" si="31">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14"/>
      <c r="AE38" s="189"/>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40"/>
      <c r="B39" s="342"/>
      <c r="C39" s="342"/>
      <c r="D39" s="342"/>
      <c r="E39" s="345"/>
      <c r="F39" s="342"/>
      <c r="G39" s="348"/>
      <c r="H39" s="410"/>
      <c r="I39" s="413"/>
      <c r="J39" s="419"/>
      <c r="K39" s="413">
        <f>IF(NOT(ISERROR(MATCH(J39,_xlfn.ANCHORARRAY(E50),0))),I52&amp;"Por favor no seleccionar los criterios de impacto",J39)</f>
        <v>0</v>
      </c>
      <c r="L39" s="410"/>
      <c r="M39" s="413"/>
      <c r="N39" s="416"/>
      <c r="O39" s="106">
        <v>3</v>
      </c>
      <c r="P39" s="181"/>
      <c r="Q39" s="107" t="str">
        <f>IF(OR(R39="Preventivo",R39="Detectivo"),"Probabilidad",IF(R39="Correctivo","Impacto",""))</f>
        <v/>
      </c>
      <c r="R39" s="108"/>
      <c r="S39" s="108"/>
      <c r="T39" s="109" t="str">
        <f t="shared" si="29"/>
        <v/>
      </c>
      <c r="U39" s="108"/>
      <c r="V39" s="108"/>
      <c r="W39" s="108"/>
      <c r="X39" s="110" t="str">
        <f>IFERROR(IF(AND(Q38="Probabilidad",Q39="Probabilidad"),(Z38-(+Z38*T39)),IF(AND(Q38="Impacto",Q39="Probabilidad"),(Z37-(+Z37*T39)),IF(Q39="Impacto",Z38,""))),"")</f>
        <v/>
      </c>
      <c r="Y39" s="111" t="str">
        <f t="shared" si="1"/>
        <v/>
      </c>
      <c r="Z39" s="112" t="str">
        <f t="shared" si="30"/>
        <v/>
      </c>
      <c r="AA39" s="111" t="str">
        <f t="shared" si="3"/>
        <v/>
      </c>
      <c r="AB39" s="112" t="str">
        <f>IFERROR(IF(AND(Q38="Impacto",Q39="Impacto"),(AB38-(+AB38*T39)),IF(AND(Q38="Probabilidad",Q39="Impacto"),(AB37-(+AB37*T39)),IF(Q39="Probabilidad",AB38,""))),"")</f>
        <v/>
      </c>
      <c r="AC39" s="113" t="str">
        <f t="shared" si="31"/>
        <v/>
      </c>
      <c r="AD39" s="114"/>
      <c r="AE39" s="189"/>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40"/>
      <c r="B40" s="342"/>
      <c r="C40" s="342"/>
      <c r="D40" s="342"/>
      <c r="E40" s="345"/>
      <c r="F40" s="342"/>
      <c r="G40" s="348"/>
      <c r="H40" s="410"/>
      <c r="I40" s="413"/>
      <c r="J40" s="419"/>
      <c r="K40" s="413">
        <f>IF(NOT(ISERROR(MATCH(J40,_xlfn.ANCHORARRAY(E51),0))),I53&amp;"Por favor no seleccionar los criterios de impacto",J40)</f>
        <v>0</v>
      </c>
      <c r="L40" s="410"/>
      <c r="M40" s="413"/>
      <c r="N40" s="416"/>
      <c r="O40" s="106">
        <v>4</v>
      </c>
      <c r="P40" s="180"/>
      <c r="Q40" s="107" t="str">
        <f t="shared" ref="Q40:Q42" si="32">IF(OR(R40="Preventivo",R40="Detectivo"),"Probabilidad",IF(R40="Correctivo","Impacto",""))</f>
        <v/>
      </c>
      <c r="R40" s="108"/>
      <c r="S40" s="108"/>
      <c r="T40" s="109" t="str">
        <f t="shared" si="29"/>
        <v/>
      </c>
      <c r="U40" s="108"/>
      <c r="V40" s="108"/>
      <c r="W40" s="108"/>
      <c r="X40" s="110" t="str">
        <f t="shared" ref="X40:X42" si="33">IFERROR(IF(AND(Q39="Probabilidad",Q40="Probabilidad"),(Z39-(+Z39*T40)),IF(AND(Q39="Impacto",Q40="Probabilidad"),(Z38-(+Z38*T40)),IF(Q40="Impacto",Z39,""))),"")</f>
        <v/>
      </c>
      <c r="Y40" s="111" t="str">
        <f t="shared" si="1"/>
        <v/>
      </c>
      <c r="Z40" s="112" t="str">
        <f t="shared" si="30"/>
        <v/>
      </c>
      <c r="AA40" s="111" t="str">
        <f t="shared" si="3"/>
        <v/>
      </c>
      <c r="AB40" s="112" t="str">
        <f t="shared" ref="AB40:AB42" si="34">IFERROR(IF(AND(Q39="Impacto",Q40="Impacto"),(AB39-(+AB39*T40)),IF(AND(Q39="Probabilidad",Q40="Impacto"),(AB38-(+AB38*T40)),IF(Q40="Probabilidad",AB39,""))),"")</f>
        <v/>
      </c>
      <c r="AC40" s="11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89"/>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40"/>
      <c r="B41" s="342"/>
      <c r="C41" s="342"/>
      <c r="D41" s="342"/>
      <c r="E41" s="345"/>
      <c r="F41" s="342"/>
      <c r="G41" s="348"/>
      <c r="H41" s="410"/>
      <c r="I41" s="413"/>
      <c r="J41" s="419"/>
      <c r="K41" s="413">
        <f>IF(NOT(ISERROR(MATCH(J41,_xlfn.ANCHORARRAY(E52),0))),I54&amp;"Por favor no seleccionar los criterios de impacto",J41)</f>
        <v>0</v>
      </c>
      <c r="L41" s="410"/>
      <c r="M41" s="413"/>
      <c r="N41" s="416"/>
      <c r="O41" s="106">
        <v>5</v>
      </c>
      <c r="P41" s="180"/>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ref="AC41:AC42" si="35">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4"/>
      <c r="AE41" s="189"/>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35"/>
      <c r="B42" s="343"/>
      <c r="C42" s="343"/>
      <c r="D42" s="343"/>
      <c r="E42" s="346"/>
      <c r="F42" s="343"/>
      <c r="G42" s="349"/>
      <c r="H42" s="411"/>
      <c r="I42" s="414"/>
      <c r="J42" s="420"/>
      <c r="K42" s="414">
        <f>IF(NOT(ISERROR(MATCH(J42,_xlfn.ANCHORARRAY(E53),0))),I55&amp;"Por favor no seleccionar los criterios de impacto",J42)</f>
        <v>0</v>
      </c>
      <c r="L42" s="411"/>
      <c r="M42" s="414"/>
      <c r="N42" s="417"/>
      <c r="O42" s="106">
        <v>6</v>
      </c>
      <c r="P42" s="180"/>
      <c r="Q42" s="107" t="str">
        <f t="shared" si="32"/>
        <v/>
      </c>
      <c r="R42" s="108"/>
      <c r="S42" s="108"/>
      <c r="T42" s="109" t="str">
        <f t="shared" si="29"/>
        <v/>
      </c>
      <c r="U42" s="108"/>
      <c r="V42" s="108"/>
      <c r="W42" s="108"/>
      <c r="X42" s="110" t="str">
        <f t="shared" si="33"/>
        <v/>
      </c>
      <c r="Y42" s="111" t="str">
        <f t="shared" si="1"/>
        <v/>
      </c>
      <c r="Z42" s="112" t="str">
        <f t="shared" si="30"/>
        <v/>
      </c>
      <c r="AA42" s="111" t="str">
        <f t="shared" si="3"/>
        <v/>
      </c>
      <c r="AB42" s="112" t="str">
        <f t="shared" si="34"/>
        <v/>
      </c>
      <c r="AC42" s="113" t="str">
        <f t="shared" si="35"/>
        <v/>
      </c>
      <c r="AD42" s="114"/>
      <c r="AE42" s="189"/>
      <c r="AF42" s="116"/>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34">
        <v>6</v>
      </c>
      <c r="B43" s="341"/>
      <c r="C43" s="341"/>
      <c r="D43" s="341"/>
      <c r="E43" s="344"/>
      <c r="F43" s="341"/>
      <c r="G43" s="347"/>
      <c r="H43" s="409" t="str">
        <f>IF(G43&lt;=0,"",IF(G43&lt;=2,"Muy Baja",IF(G43&lt;=24,"Baja",IF(G43&lt;=500,"Media",IF(G43&lt;=5000,"Alta","Muy Alta")))))</f>
        <v/>
      </c>
      <c r="I43" s="412" t="str">
        <f>IF(H43="","",IF(H43="Muy Baja",0.2,IF(H43="Baja",0.4,IF(H43="Media",0.6,IF(H43="Alta",0.8,IF(H43="Muy Alta",1,))))))</f>
        <v/>
      </c>
      <c r="J43" s="418"/>
      <c r="K43" s="412">
        <f>IF(NOT(ISERROR(MATCH(J43,'Tabla Impacto'!$B$221:$B$223,0))),'Tabla Impacto'!$F$223&amp;"Por favor no seleccionar los criterios de impacto(Afectación Económica o presupuestal y Pérdida Reputacional)",J43)</f>
        <v>0</v>
      </c>
      <c r="L43" s="409" t="str">
        <f>IF(OR(K43='Tabla Impacto'!$C$11,K43='Tabla Impacto'!$D$11),"Leve",IF(OR(K43='Tabla Impacto'!$C$12,K43='Tabla Impacto'!$D$12),"Menor",IF(OR(K43='Tabla Impacto'!$C$13,K43='Tabla Impacto'!$D$13),"Moderado",IF(OR(K43='Tabla Impacto'!$C$14,K43='Tabla Impacto'!$D$14),"Mayor",IF(OR(K43='Tabla Impacto'!$C$15,K43='Tabla Impacto'!$D$15),"Catastrófico","")))))</f>
        <v/>
      </c>
      <c r="M43" s="412" t="str">
        <f>IF(L43="","",IF(L43="Leve",0.2,IF(L43="Menor",0.4,IF(L43="Moderado",0.6,IF(L43="Mayor",0.8,IF(L43="Catastrófico",1,))))))</f>
        <v/>
      </c>
      <c r="N43" s="415"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106">
        <v>1</v>
      </c>
      <c r="P43" s="180"/>
      <c r="Q43" s="107"/>
      <c r="R43" s="108"/>
      <c r="S43" s="108"/>
      <c r="T43" s="109"/>
      <c r="U43" s="108"/>
      <c r="V43" s="108"/>
      <c r="W43" s="108"/>
      <c r="X43" s="110" t="str">
        <f>IFERROR(IF(Q43="Probabilidad",(I43-(+I43*T43)),IF(Q43="Impacto",I43,"")),"")</f>
        <v/>
      </c>
      <c r="Y43" s="111" t="str">
        <f>IFERROR(IF(X43="","",IF(X43&lt;=0.2,"Muy Baja",IF(X43&lt;=0.4,"Baja",IF(X43&lt;=0.6,"Media",IF(X43&lt;=0.8,"Alta","Muy Alta"))))),"")</f>
        <v/>
      </c>
      <c r="Z43" s="112" t="str">
        <f>+X43</f>
        <v/>
      </c>
      <c r="AA43" s="111" t="str">
        <f>IFERROR(IF(AB43="","",IF(AB43&lt;=0.2,"Leve",IF(AB43&lt;=0.4,"Menor",IF(AB43&lt;=0.6,"Moderado",IF(AB43&lt;=0.8,"Mayor","Catastrófico"))))),"")</f>
        <v/>
      </c>
      <c r="AB43" s="112" t="str">
        <f>IFERROR(IF(Q43="Impacto",(M43-(+M43*T43)),IF(Q43="Probabilidad",M43,"")),"")</f>
        <v/>
      </c>
      <c r="AC43" s="11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80"/>
      <c r="AF43" s="115"/>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40"/>
      <c r="B44" s="342"/>
      <c r="C44" s="342"/>
      <c r="D44" s="342"/>
      <c r="E44" s="345"/>
      <c r="F44" s="342"/>
      <c r="G44" s="348"/>
      <c r="H44" s="410"/>
      <c r="I44" s="413"/>
      <c r="J44" s="419"/>
      <c r="K44" s="413">
        <f>IF(NOT(ISERROR(MATCH(J44,_xlfn.ANCHORARRAY(E55),0))),I57&amp;"Por favor no seleccionar los criterios de impacto",J44)</f>
        <v>0</v>
      </c>
      <c r="L44" s="410"/>
      <c r="M44" s="413"/>
      <c r="N44" s="416"/>
      <c r="O44" s="106">
        <v>2</v>
      </c>
      <c r="P44" s="180"/>
      <c r="Q44" s="107" t="str">
        <f>IF(OR(R44="Preventivo",R44="Detectivo"),"Probabilidad",IF(R44="Correctivo","Impacto",""))</f>
        <v/>
      </c>
      <c r="R44" s="108"/>
      <c r="S44" s="108"/>
      <c r="T44" s="109" t="str">
        <f t="shared" ref="T44:T48" si="36">IF(AND(R44="Preventivo",S44="Automático"),"50%",IF(AND(R44="Preventivo",S44="Manual"),"40%",IF(AND(R44="Detectivo",S44="Automático"),"40%",IF(AND(R44="Detectivo",S44="Manual"),"30%",IF(AND(R44="Correctivo",S44="Automático"),"35%",IF(AND(R44="Correctivo",S44="Manual"),"25%",""))))))</f>
        <v/>
      </c>
      <c r="U44" s="108"/>
      <c r="V44" s="108"/>
      <c r="W44" s="108"/>
      <c r="X44" s="110" t="str">
        <f>IFERROR(IF(AND(Q43="Probabilidad",Q44="Probabilidad"),(Z43-(+Z43*T44)),IF(Q44="Probabilidad",(I43-(+I43*T44)),IF(Q44="Impacto",Z43,""))),"")</f>
        <v/>
      </c>
      <c r="Y44" s="111" t="str">
        <f t="shared" si="1"/>
        <v/>
      </c>
      <c r="Z44" s="112" t="str">
        <f t="shared" ref="Z44:Z48" si="37">+X44</f>
        <v/>
      </c>
      <c r="AA44" s="111" t="str">
        <f t="shared" si="3"/>
        <v/>
      </c>
      <c r="AB44" s="112" t="str">
        <f>IFERROR(IF(AND(Q43="Impacto",Q44="Impacto"),(AB43-(+AB43*T44)),IF(Q44="Impacto",(M43-(+M43*T44)),IF(Q44="Probabilidad",AB43,""))),"")</f>
        <v/>
      </c>
      <c r="AC44" s="113" t="str">
        <f t="shared" ref="AC44:AC45"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4"/>
      <c r="AE44" s="189"/>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40"/>
      <c r="B45" s="342"/>
      <c r="C45" s="342"/>
      <c r="D45" s="342"/>
      <c r="E45" s="345"/>
      <c r="F45" s="342"/>
      <c r="G45" s="348"/>
      <c r="H45" s="410"/>
      <c r="I45" s="413"/>
      <c r="J45" s="419"/>
      <c r="K45" s="413">
        <f>IF(NOT(ISERROR(MATCH(J45,_xlfn.ANCHORARRAY(E56),0))),I58&amp;"Por favor no seleccionar los criterios de impacto",J45)</f>
        <v>0</v>
      </c>
      <c r="L45" s="410"/>
      <c r="M45" s="413"/>
      <c r="N45" s="416"/>
      <c r="O45" s="106">
        <v>3</v>
      </c>
      <c r="P45" s="181"/>
      <c r="Q45" s="107" t="str">
        <f>IF(OR(R45="Preventivo",R45="Detectivo"),"Probabilidad",IF(R45="Correctivo","Impacto",""))</f>
        <v/>
      </c>
      <c r="R45" s="108"/>
      <c r="S45" s="108"/>
      <c r="T45" s="109" t="str">
        <f t="shared" si="36"/>
        <v/>
      </c>
      <c r="U45" s="108"/>
      <c r="V45" s="108"/>
      <c r="W45" s="108"/>
      <c r="X45" s="110" t="str">
        <f>IFERROR(IF(AND(Q44="Probabilidad",Q45="Probabilidad"),(Z44-(+Z44*T45)),IF(AND(Q44="Impacto",Q45="Probabilidad"),(Z43-(+Z43*T45)),IF(Q45="Impacto",Z44,""))),"")</f>
        <v/>
      </c>
      <c r="Y45" s="111" t="str">
        <f t="shared" si="1"/>
        <v/>
      </c>
      <c r="Z45" s="112" t="str">
        <f t="shared" si="37"/>
        <v/>
      </c>
      <c r="AA45" s="111" t="str">
        <f t="shared" si="3"/>
        <v/>
      </c>
      <c r="AB45" s="112" t="str">
        <f>IFERROR(IF(AND(Q44="Impacto",Q45="Impacto"),(AB44-(+AB44*T45)),IF(AND(Q44="Probabilidad",Q45="Impacto"),(AB43-(+AB43*T45)),IF(Q45="Probabilidad",AB44,""))),"")</f>
        <v/>
      </c>
      <c r="AC45" s="113" t="str">
        <f t="shared" si="38"/>
        <v/>
      </c>
      <c r="AD45" s="114"/>
      <c r="AE45" s="189"/>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40"/>
      <c r="B46" s="342"/>
      <c r="C46" s="342"/>
      <c r="D46" s="342"/>
      <c r="E46" s="345"/>
      <c r="F46" s="342"/>
      <c r="G46" s="348"/>
      <c r="H46" s="410"/>
      <c r="I46" s="413"/>
      <c r="J46" s="419"/>
      <c r="K46" s="413">
        <f>IF(NOT(ISERROR(MATCH(J46,_xlfn.ANCHORARRAY(E57),0))),I59&amp;"Por favor no seleccionar los criterios de impacto",J46)</f>
        <v>0</v>
      </c>
      <c r="L46" s="410"/>
      <c r="M46" s="413"/>
      <c r="N46" s="416"/>
      <c r="O46" s="106">
        <v>4</v>
      </c>
      <c r="P46" s="180"/>
      <c r="Q46" s="107" t="str">
        <f t="shared" ref="Q46:Q48" si="39">IF(OR(R46="Preventivo",R46="Detectivo"),"Probabilidad",IF(R46="Correctivo","Impacto",""))</f>
        <v/>
      </c>
      <c r="R46" s="108"/>
      <c r="S46" s="108"/>
      <c r="T46" s="109" t="str">
        <f t="shared" si="36"/>
        <v/>
      </c>
      <c r="U46" s="108"/>
      <c r="V46" s="108"/>
      <c r="W46" s="108"/>
      <c r="X46" s="110" t="str">
        <f t="shared" ref="X46:X48" si="40">IFERROR(IF(AND(Q45="Probabilidad",Q46="Probabilidad"),(Z45-(+Z45*T46)),IF(AND(Q45="Impacto",Q46="Probabilidad"),(Z44-(+Z44*T46)),IF(Q46="Impacto",Z45,""))),"")</f>
        <v/>
      </c>
      <c r="Y46" s="111" t="str">
        <f t="shared" si="1"/>
        <v/>
      </c>
      <c r="Z46" s="112" t="str">
        <f t="shared" si="37"/>
        <v/>
      </c>
      <c r="AA46" s="111" t="str">
        <f t="shared" si="3"/>
        <v/>
      </c>
      <c r="AB46" s="112" t="str">
        <f t="shared" ref="AB46:AB48" si="41">IFERROR(IF(AND(Q45="Impacto",Q46="Impacto"),(AB45-(+AB45*T46)),IF(AND(Q45="Probabilidad",Q46="Impacto"),(AB44-(+AB44*T46)),IF(Q46="Probabilidad",AB45,""))),"")</f>
        <v/>
      </c>
      <c r="AC46" s="11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89"/>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40"/>
      <c r="B47" s="342"/>
      <c r="C47" s="342"/>
      <c r="D47" s="342"/>
      <c r="E47" s="345"/>
      <c r="F47" s="342"/>
      <c r="G47" s="348"/>
      <c r="H47" s="410"/>
      <c r="I47" s="413"/>
      <c r="J47" s="419"/>
      <c r="K47" s="413">
        <f>IF(NOT(ISERROR(MATCH(J47,_xlfn.ANCHORARRAY(E58),0))),I60&amp;"Por favor no seleccionar los criterios de impacto",J47)</f>
        <v>0</v>
      </c>
      <c r="L47" s="410"/>
      <c r="M47" s="413"/>
      <c r="N47" s="416"/>
      <c r="O47" s="106">
        <v>5</v>
      </c>
      <c r="P47" s="180"/>
      <c r="Q47" s="107" t="str">
        <f t="shared" si="39"/>
        <v/>
      </c>
      <c r="R47" s="108"/>
      <c r="S47" s="108"/>
      <c r="T47" s="109" t="str">
        <f t="shared" si="36"/>
        <v/>
      </c>
      <c r="U47" s="108"/>
      <c r="V47" s="108"/>
      <c r="W47" s="108"/>
      <c r="X47" s="110" t="str">
        <f t="shared" si="40"/>
        <v/>
      </c>
      <c r="Y47" s="111" t="str">
        <f t="shared" si="1"/>
        <v/>
      </c>
      <c r="Z47" s="112" t="str">
        <f t="shared" si="37"/>
        <v/>
      </c>
      <c r="AA47" s="111" t="str">
        <f t="shared" si="3"/>
        <v/>
      </c>
      <c r="AB47" s="112" t="str">
        <f t="shared" si="41"/>
        <v/>
      </c>
      <c r="AC47" s="113" t="str">
        <f t="shared" ref="AC47" si="4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89"/>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35"/>
      <c r="B48" s="343"/>
      <c r="C48" s="343"/>
      <c r="D48" s="343"/>
      <c r="E48" s="346"/>
      <c r="F48" s="343"/>
      <c r="G48" s="349"/>
      <c r="H48" s="411"/>
      <c r="I48" s="414"/>
      <c r="J48" s="420"/>
      <c r="K48" s="414">
        <f>IF(NOT(ISERROR(MATCH(J48,_xlfn.ANCHORARRAY(E59),0))),I61&amp;"Por favor no seleccionar los criterios de impacto",J48)</f>
        <v>0</v>
      </c>
      <c r="L48" s="411"/>
      <c r="M48" s="414"/>
      <c r="N48" s="417"/>
      <c r="O48" s="106">
        <v>6</v>
      </c>
      <c r="P48" s="180"/>
      <c r="Q48" s="107" t="str">
        <f t="shared" si="39"/>
        <v/>
      </c>
      <c r="R48" s="108"/>
      <c r="S48" s="108"/>
      <c r="T48" s="109" t="str">
        <f t="shared" si="36"/>
        <v/>
      </c>
      <c r="U48" s="108"/>
      <c r="V48" s="108"/>
      <c r="W48" s="108"/>
      <c r="X48" s="110" t="str">
        <f t="shared" si="40"/>
        <v/>
      </c>
      <c r="Y48" s="111" t="str">
        <f t="shared" si="1"/>
        <v/>
      </c>
      <c r="Z48" s="112" t="str">
        <f t="shared" si="37"/>
        <v/>
      </c>
      <c r="AA48" s="111" t="str">
        <f>IFERROR(IF(AB48="","",IF(AB48&lt;=0.2,"Leve",IF(AB48&lt;=0.4,"Menor",IF(AB48&lt;=0.6,"Moderado",IF(AB48&lt;=0.8,"Mayor","Catastrófico"))))),"")</f>
        <v/>
      </c>
      <c r="AB48" s="112" t="str">
        <f t="shared" si="41"/>
        <v/>
      </c>
      <c r="AC48" s="11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4"/>
      <c r="AE48" s="189"/>
      <c r="AF48" s="116"/>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34">
        <v>7</v>
      </c>
      <c r="B49" s="341"/>
      <c r="C49" s="341"/>
      <c r="D49" s="341"/>
      <c r="E49" s="344"/>
      <c r="F49" s="341"/>
      <c r="G49" s="347"/>
      <c r="H49" s="409" t="str">
        <f>IF(G49&lt;=0,"",IF(G49&lt;=2,"Muy Baja",IF(G49&lt;=24,"Baja",IF(G49&lt;=500,"Media",IF(G49&lt;=5000,"Alta","Muy Alta")))))</f>
        <v/>
      </c>
      <c r="I49" s="412" t="str">
        <f>IF(H49="","",IF(H49="Muy Baja",0.2,IF(H49="Baja",0.4,IF(H49="Media",0.6,IF(H49="Alta",0.8,IF(H49="Muy Alta",1,))))))</f>
        <v/>
      </c>
      <c r="J49" s="418"/>
      <c r="K49" s="412">
        <f>IF(NOT(ISERROR(MATCH(J49,'Tabla Impacto'!$B$221:$B$223,0))),'Tabla Impacto'!$F$223&amp;"Por favor no seleccionar los criterios de impacto(Afectación Económica o presupuestal y Pérdida Reputacional)",J49)</f>
        <v>0</v>
      </c>
      <c r="L49" s="409" t="str">
        <f>IF(OR(K49='Tabla Impacto'!$C$11,K49='Tabla Impacto'!$D$11),"Leve",IF(OR(K49='Tabla Impacto'!$C$12,K49='Tabla Impacto'!$D$12),"Menor",IF(OR(K49='Tabla Impacto'!$C$13,K49='Tabla Impacto'!$D$13),"Moderado",IF(OR(K49='Tabla Impacto'!$C$14,K49='Tabla Impacto'!$D$14),"Mayor",IF(OR(K49='Tabla Impacto'!$C$15,K49='Tabla Impacto'!$D$15),"Catastrófico","")))))</f>
        <v/>
      </c>
      <c r="M49" s="412" t="str">
        <f>IF(L49="","",IF(L49="Leve",0.2,IF(L49="Menor",0.4,IF(L49="Moderado",0.6,IF(L49="Mayor",0.8,IF(L49="Catastrófico",1,))))))</f>
        <v/>
      </c>
      <c r="N49" s="415"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106">
        <v>1</v>
      </c>
      <c r="P49" s="180"/>
      <c r="Q49" s="162" t="str">
        <f>IF(OR(R49="Preventivo",R49="Detectivo"),"Probabilidad",IF(R49="Correctivo","Impacto",""))</f>
        <v/>
      </c>
      <c r="R49" s="170"/>
      <c r="S49" s="170"/>
      <c r="T49" s="171" t="str">
        <f>IF(AND(R49="Preventivo",S49="Automático"),"50%",IF(AND(R49="Preventivo",S49="Manual"),"40%",IF(AND(R49="Detectivo",S49="Automático"),"40%",IF(AND(R49="Detectivo",S49="Manual"),"30%",IF(AND(R49="Correctivo",S49="Automático"),"35%",IF(AND(R49="Correctivo",S49="Manual"),"25%",""))))))</f>
        <v/>
      </c>
      <c r="U49" s="170"/>
      <c r="V49" s="170"/>
      <c r="W49" s="170"/>
      <c r="X49" s="159" t="str">
        <f>IFERROR(IF(Q49="Probabilidad",(I49-(+I49*T49)),IF(Q49="Impacto",I49,"")),"")</f>
        <v/>
      </c>
      <c r="Y49" s="172" t="str">
        <f>IFERROR(IF(X49="","",IF(X49&lt;=0.2,"Muy Baja",IF(X49&lt;=0.4,"Baja",IF(X49&lt;=0.6,"Media",IF(X49&lt;=0.8,"Alta","Muy Alta"))))),"")</f>
        <v/>
      </c>
      <c r="Z49" s="173" t="str">
        <f>+X49</f>
        <v/>
      </c>
      <c r="AA49" s="172" t="str">
        <f>IFERROR(IF(AB49="","",IF(AB49&lt;=0.2,"Leve",IF(AB49&lt;=0.4,"Menor",IF(AB49&lt;=0.6,"Moderado",IF(AB49&lt;=0.8,"Mayor","Catastrófico"))))),"")</f>
        <v/>
      </c>
      <c r="AB49" s="173" t="str">
        <f>IFERROR(IF(Q49="Impacto",(M49-(+M49*T49)),IF(Q49="Probabilidad",M49,"")),"")</f>
        <v/>
      </c>
      <c r="AC49" s="174"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5"/>
      <c r="AE49" s="189"/>
      <c r="AF49" s="115"/>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40"/>
      <c r="B50" s="342"/>
      <c r="C50" s="342"/>
      <c r="D50" s="342"/>
      <c r="E50" s="345"/>
      <c r="F50" s="342"/>
      <c r="G50" s="348"/>
      <c r="H50" s="410"/>
      <c r="I50" s="413"/>
      <c r="J50" s="419"/>
      <c r="K50" s="413">
        <f>IF(NOT(ISERROR(MATCH(J50,_xlfn.ANCHORARRAY(E61),0))),I63&amp;"Por favor no seleccionar los criterios de impacto",J50)</f>
        <v>0</v>
      </c>
      <c r="L50" s="410"/>
      <c r="M50" s="413"/>
      <c r="N50" s="416"/>
      <c r="O50" s="106">
        <v>2</v>
      </c>
      <c r="P50" s="180"/>
      <c r="Q50" s="162" t="str">
        <f>IF(OR(R50="Preventivo",R50="Detectivo"),"Probabilidad",IF(R50="Correctivo","Impacto",""))</f>
        <v/>
      </c>
      <c r="R50" s="170"/>
      <c r="S50" s="170"/>
      <c r="T50" s="171" t="str">
        <f t="shared" ref="T50:T54" si="43">IF(AND(R50="Preventivo",S50="Automático"),"50%",IF(AND(R50="Preventivo",S50="Manual"),"40%",IF(AND(R50="Detectivo",S50="Automático"),"40%",IF(AND(R50="Detectivo",S50="Manual"),"30%",IF(AND(R50="Correctivo",S50="Automático"),"35%",IF(AND(R50="Correctivo",S50="Manual"),"25%",""))))))</f>
        <v/>
      </c>
      <c r="U50" s="170"/>
      <c r="V50" s="170"/>
      <c r="W50" s="170"/>
      <c r="X50" s="159" t="str">
        <f>IFERROR(IF(AND(Q49="Probabilidad",Q50="Probabilidad"),(Z49-(+Z49*T50)),IF(Q50="Probabilidad",(I49-(+I49*T50)),IF(Q50="Impacto",Z49,""))),"")</f>
        <v/>
      </c>
      <c r="Y50" s="172" t="str">
        <f t="shared" si="1"/>
        <v/>
      </c>
      <c r="Z50" s="173" t="str">
        <f t="shared" ref="Z50:Z54" si="44">+X50</f>
        <v/>
      </c>
      <c r="AA50" s="172" t="str">
        <f t="shared" si="3"/>
        <v/>
      </c>
      <c r="AB50" s="173" t="str">
        <f>IFERROR(IF(AND(Q49="Impacto",Q50="Impacto"),(AB49-(+AB49*T50)),IF(Q50="Impacto",(M49-(+M49*T50)),IF(Q50="Probabilidad",AB49,""))),"")</f>
        <v/>
      </c>
      <c r="AC50" s="174" t="str">
        <f t="shared" ref="AC50:AC51" si="45">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75"/>
      <c r="AE50" s="189"/>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40"/>
      <c r="B51" s="342"/>
      <c r="C51" s="342"/>
      <c r="D51" s="342"/>
      <c r="E51" s="345"/>
      <c r="F51" s="342"/>
      <c r="G51" s="348"/>
      <c r="H51" s="410"/>
      <c r="I51" s="413"/>
      <c r="J51" s="419"/>
      <c r="K51" s="413">
        <f>IF(NOT(ISERROR(MATCH(J51,_xlfn.ANCHORARRAY(E62),0))),I64&amp;"Por favor no seleccionar los criterios de impacto",J51)</f>
        <v>0</v>
      </c>
      <c r="L51" s="410"/>
      <c r="M51" s="413"/>
      <c r="N51" s="416"/>
      <c r="O51" s="106">
        <v>3</v>
      </c>
      <c r="P51" s="181"/>
      <c r="Q51" s="107" t="str">
        <f>IF(OR(R51="Preventivo",R51="Detectivo"),"Probabilidad",IF(R51="Correctivo","Impacto",""))</f>
        <v/>
      </c>
      <c r="R51" s="108"/>
      <c r="S51" s="108"/>
      <c r="T51" s="109" t="str">
        <f t="shared" si="43"/>
        <v/>
      </c>
      <c r="U51" s="108"/>
      <c r="V51" s="108"/>
      <c r="W51" s="108"/>
      <c r="X51" s="110" t="str">
        <f>IFERROR(IF(AND(Q50="Probabilidad",Q51="Probabilidad"),(Z50-(+Z50*T51)),IF(AND(Q50="Impacto",Q51="Probabilidad"),(Z49-(+Z49*T51)),IF(Q51="Impacto",Z50,""))),"")</f>
        <v/>
      </c>
      <c r="Y51" s="111" t="str">
        <f t="shared" si="1"/>
        <v/>
      </c>
      <c r="Z51" s="112" t="str">
        <f t="shared" si="44"/>
        <v/>
      </c>
      <c r="AA51" s="111" t="str">
        <f t="shared" si="3"/>
        <v/>
      </c>
      <c r="AB51" s="112" t="str">
        <f>IFERROR(IF(AND(Q50="Impacto",Q51="Impacto"),(AB50-(+AB50*T51)),IF(AND(Q50="Probabilidad",Q51="Impacto"),(AB49-(+AB49*T51)),IF(Q51="Probabilidad",AB50,""))),"")</f>
        <v/>
      </c>
      <c r="AC51" s="113" t="str">
        <f t="shared" si="45"/>
        <v/>
      </c>
      <c r="AD51" s="114"/>
      <c r="AE51" s="189"/>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40"/>
      <c r="B52" s="342"/>
      <c r="C52" s="342"/>
      <c r="D52" s="342"/>
      <c r="E52" s="345"/>
      <c r="F52" s="342"/>
      <c r="G52" s="348"/>
      <c r="H52" s="410"/>
      <c r="I52" s="413"/>
      <c r="J52" s="419"/>
      <c r="K52" s="413">
        <f>IF(NOT(ISERROR(MATCH(J52,_xlfn.ANCHORARRAY(E63),0))),I65&amp;"Por favor no seleccionar los criterios de impacto",J52)</f>
        <v>0</v>
      </c>
      <c r="L52" s="410"/>
      <c r="M52" s="413"/>
      <c r="N52" s="416"/>
      <c r="O52" s="106">
        <v>4</v>
      </c>
      <c r="P52" s="180"/>
      <c r="Q52" s="107" t="str">
        <f t="shared" ref="Q52:Q54" si="46">IF(OR(R52="Preventivo",R52="Detectivo"),"Probabilidad",IF(R52="Correctivo","Impacto",""))</f>
        <v/>
      </c>
      <c r="R52" s="108"/>
      <c r="S52" s="108"/>
      <c r="T52" s="109" t="str">
        <f t="shared" si="43"/>
        <v/>
      </c>
      <c r="U52" s="108"/>
      <c r="V52" s="108"/>
      <c r="W52" s="108"/>
      <c r="X52" s="110" t="str">
        <f t="shared" ref="X52:X54" si="47">IFERROR(IF(AND(Q51="Probabilidad",Q52="Probabilidad"),(Z51-(+Z51*T52)),IF(AND(Q51="Impacto",Q52="Probabilidad"),(Z50-(+Z50*T52)),IF(Q52="Impacto",Z51,""))),"")</f>
        <v/>
      </c>
      <c r="Y52" s="111" t="str">
        <f t="shared" si="1"/>
        <v/>
      </c>
      <c r="Z52" s="112" t="str">
        <f t="shared" si="44"/>
        <v/>
      </c>
      <c r="AA52" s="111" t="str">
        <f t="shared" si="3"/>
        <v/>
      </c>
      <c r="AB52" s="112" t="str">
        <f t="shared" ref="AB52:AB54" si="48">IFERROR(IF(AND(Q51="Impacto",Q52="Impacto"),(AB51-(+AB51*T52)),IF(AND(Q51="Probabilidad",Q52="Impacto"),(AB50-(+AB50*T52)),IF(Q52="Probabilidad",AB51,""))),"")</f>
        <v/>
      </c>
      <c r="AC52" s="11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89"/>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40"/>
      <c r="B53" s="342"/>
      <c r="C53" s="342"/>
      <c r="D53" s="342"/>
      <c r="E53" s="345"/>
      <c r="F53" s="342"/>
      <c r="G53" s="348"/>
      <c r="H53" s="410"/>
      <c r="I53" s="413"/>
      <c r="J53" s="419"/>
      <c r="K53" s="413">
        <f>IF(NOT(ISERROR(MATCH(J53,_xlfn.ANCHORARRAY(E64),0))),I66&amp;"Por favor no seleccionar los criterios de impacto",J53)</f>
        <v>0</v>
      </c>
      <c r="L53" s="410"/>
      <c r="M53" s="413"/>
      <c r="N53" s="416"/>
      <c r="O53" s="106">
        <v>5</v>
      </c>
      <c r="P53" s="180"/>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ref="AC53:AC54" si="4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4"/>
      <c r="AE53" s="189"/>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35"/>
      <c r="B54" s="343"/>
      <c r="C54" s="343"/>
      <c r="D54" s="343"/>
      <c r="E54" s="346"/>
      <c r="F54" s="343"/>
      <c r="G54" s="349"/>
      <c r="H54" s="411"/>
      <c r="I54" s="414"/>
      <c r="J54" s="420"/>
      <c r="K54" s="414">
        <f>IF(NOT(ISERROR(MATCH(J54,_xlfn.ANCHORARRAY(E65),0))),I67&amp;"Por favor no seleccionar los criterios de impacto",J54)</f>
        <v>0</v>
      </c>
      <c r="L54" s="411"/>
      <c r="M54" s="414"/>
      <c r="N54" s="417"/>
      <c r="O54" s="106">
        <v>6</v>
      </c>
      <c r="P54" s="180"/>
      <c r="Q54" s="107" t="str">
        <f t="shared" si="46"/>
        <v/>
      </c>
      <c r="R54" s="108"/>
      <c r="S54" s="108"/>
      <c r="T54" s="109" t="str">
        <f t="shared" si="43"/>
        <v/>
      </c>
      <c r="U54" s="108"/>
      <c r="V54" s="108"/>
      <c r="W54" s="108"/>
      <c r="X54" s="110" t="str">
        <f t="shared" si="47"/>
        <v/>
      </c>
      <c r="Y54" s="111" t="str">
        <f t="shared" si="1"/>
        <v/>
      </c>
      <c r="Z54" s="112" t="str">
        <f t="shared" si="44"/>
        <v/>
      </c>
      <c r="AA54" s="111" t="str">
        <f t="shared" si="3"/>
        <v/>
      </c>
      <c r="AB54" s="112" t="str">
        <f t="shared" si="48"/>
        <v/>
      </c>
      <c r="AC54" s="113" t="str">
        <f t="shared" si="49"/>
        <v/>
      </c>
      <c r="AD54" s="114"/>
      <c r="AE54" s="189"/>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34">
        <v>8</v>
      </c>
      <c r="B55" s="341"/>
      <c r="C55" s="341"/>
      <c r="D55" s="341"/>
      <c r="E55" s="344"/>
      <c r="F55" s="341"/>
      <c r="G55" s="347"/>
      <c r="H55" s="409" t="str">
        <f>IF(G55&lt;=0,"",IF(G55&lt;=2,"Muy Baja",IF(G55&lt;=24,"Baja",IF(G55&lt;=500,"Media",IF(G55&lt;=5000,"Alta","Muy Alta")))))</f>
        <v/>
      </c>
      <c r="I55" s="412" t="str">
        <f>IF(H55="","",IF(H55="Muy Baja",0.2,IF(H55="Baja",0.4,IF(H55="Media",0.6,IF(H55="Alta",0.8,IF(H55="Muy Alta",1,))))))</f>
        <v/>
      </c>
      <c r="J55" s="418"/>
      <c r="K55" s="412">
        <f>IF(NOT(ISERROR(MATCH(J55,'Tabla Impacto'!$B$221:$B$223,0))),'Tabla Impacto'!$F$223&amp;"Por favor no seleccionar los criterios de impacto(Afectación Económica o presupuestal y Pérdida Reputacional)",J55)</f>
        <v>0</v>
      </c>
      <c r="L55" s="409" t="str">
        <f>IF(OR(K55='Tabla Impacto'!$C$11,K55='Tabla Impacto'!$D$11),"Leve",IF(OR(K55='Tabla Impacto'!$C$12,K55='Tabla Impacto'!$D$12),"Menor",IF(OR(K55='Tabla Impacto'!$C$13,K55='Tabla Impacto'!$D$13),"Moderado",IF(OR(K55='Tabla Impacto'!$C$14,K55='Tabla Impacto'!$D$14),"Mayor",IF(OR(K55='Tabla Impacto'!$C$15,K55='Tabla Impacto'!$D$15),"Catastrófico","")))))</f>
        <v/>
      </c>
      <c r="M55" s="412" t="str">
        <f>IF(L55="","",IF(L55="Leve",0.2,IF(L55="Menor",0.4,IF(L55="Moderado",0.6,IF(L55="Mayor",0.8,IF(L55="Catastrófico",1,))))))</f>
        <v/>
      </c>
      <c r="N55" s="415"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106">
        <v>1</v>
      </c>
      <c r="P55" s="180"/>
      <c r="Q55" s="162"/>
      <c r="R55" s="170"/>
      <c r="S55" s="170"/>
      <c r="T55" s="171" t="str">
        <f>IF(AND(R55="Preventivo",S55="Automático"),"50%",IF(AND(R55="Preventivo",S55="Manual"),"40%",IF(AND(R55="Detectivo",S55="Automático"),"40%",IF(AND(R55="Detectivo",S55="Manual"),"30%",IF(AND(R55="Correctivo",S55="Automático"),"35%",IF(AND(R55="Correctivo",S55="Manual"),"25%",""))))))</f>
        <v/>
      </c>
      <c r="U55" s="170"/>
      <c r="V55" s="170"/>
      <c r="W55" s="170"/>
      <c r="X55" s="159" t="str">
        <f>IFERROR(IF(Q55="Probabilidad",(I55-(+I55*T55)),IF(Q55="Impacto",I55,"")),"")</f>
        <v/>
      </c>
      <c r="Y55" s="172" t="str">
        <f>IFERROR(IF(X55="","",IF(X55&lt;=0.2,"Muy Baja",IF(X55&lt;=0.4,"Baja",IF(X55&lt;=0.6,"Media",IF(X55&lt;=0.8,"Alta","Muy Alta"))))),"")</f>
        <v/>
      </c>
      <c r="Z55" s="173" t="str">
        <f>+X55</f>
        <v/>
      </c>
      <c r="AA55" s="172" t="str">
        <f>IFERROR(IF(AB55="","",IF(AB55&lt;=0.2,"Leve",IF(AB55&lt;=0.4,"Menor",IF(AB55&lt;=0.6,"Moderado",IF(AB55&lt;=0.8,"Mayor","Catastrófico"))))),"")</f>
        <v/>
      </c>
      <c r="AB55" s="173" t="str">
        <f>IFERROR(IF(Q55="Impacto",(M55-(+M55*T55)),IF(Q55="Probabilidad",M55,"")),"")</f>
        <v/>
      </c>
      <c r="AC55" s="174"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75"/>
      <c r="AE55" s="189"/>
      <c r="AF55" s="115"/>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40"/>
      <c r="B56" s="342"/>
      <c r="C56" s="342"/>
      <c r="D56" s="342"/>
      <c r="E56" s="345"/>
      <c r="F56" s="342"/>
      <c r="G56" s="348"/>
      <c r="H56" s="410"/>
      <c r="I56" s="413"/>
      <c r="J56" s="419"/>
      <c r="K56" s="413">
        <f>IF(NOT(ISERROR(MATCH(J56,_xlfn.ANCHORARRAY(E67),0))),I69&amp;"Por favor no seleccionar los criterios de impacto",J56)</f>
        <v>0</v>
      </c>
      <c r="L56" s="410"/>
      <c r="M56" s="413"/>
      <c r="N56" s="416"/>
      <c r="O56" s="106">
        <v>2</v>
      </c>
      <c r="P56" s="180"/>
      <c r="Q56" s="107" t="str">
        <f>IF(OR(R56="Preventivo",R56="Detectivo"),"Probabilidad",IF(R56="Correctivo","Impacto",""))</f>
        <v/>
      </c>
      <c r="R56" s="108"/>
      <c r="S56" s="108"/>
      <c r="T56" s="109" t="str">
        <f t="shared" ref="T56:T60" si="50">IF(AND(R56="Preventivo",S56="Automático"),"50%",IF(AND(R56="Preventivo",S56="Manual"),"40%",IF(AND(R56="Detectivo",S56="Automático"),"40%",IF(AND(R56="Detectivo",S56="Manual"),"30%",IF(AND(R56="Correctivo",S56="Automático"),"35%",IF(AND(R56="Correctivo",S56="Manual"),"25%",""))))))</f>
        <v/>
      </c>
      <c r="U56" s="108"/>
      <c r="V56" s="108"/>
      <c r="W56" s="108"/>
      <c r="X56" s="110" t="str">
        <f>IFERROR(IF(AND(Q55="Probabilidad",Q56="Probabilidad"),(Z55-(+Z55*T56)),IF(Q56="Probabilidad",(I55-(+I55*T56)),IF(Q56="Impacto",Z55,""))),"")</f>
        <v/>
      </c>
      <c r="Y56" s="111" t="str">
        <f t="shared" si="1"/>
        <v/>
      </c>
      <c r="Z56" s="112" t="str">
        <f t="shared" ref="Z56:Z60" si="51">+X56</f>
        <v/>
      </c>
      <c r="AA56" s="111" t="str">
        <f t="shared" si="3"/>
        <v/>
      </c>
      <c r="AB56" s="112" t="str">
        <f>IFERROR(IF(AND(Q55="Impacto",Q56="Impacto"),(AB55-(+AB55*T56)),IF(Q56="Impacto",(M55-(+M55*T56)),IF(Q56="Probabilidad",AB55,""))),"")</f>
        <v/>
      </c>
      <c r="AC56" s="113" t="str">
        <f t="shared" ref="AC56:AC57" si="52">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4"/>
      <c r="AE56" s="189"/>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40"/>
      <c r="B57" s="342"/>
      <c r="C57" s="342"/>
      <c r="D57" s="342"/>
      <c r="E57" s="345"/>
      <c r="F57" s="342"/>
      <c r="G57" s="348"/>
      <c r="H57" s="410"/>
      <c r="I57" s="413"/>
      <c r="J57" s="419"/>
      <c r="K57" s="413">
        <f>IF(NOT(ISERROR(MATCH(J57,_xlfn.ANCHORARRAY(E68),0))),I70&amp;"Por favor no seleccionar los criterios de impacto",J57)</f>
        <v>0</v>
      </c>
      <c r="L57" s="410"/>
      <c r="M57" s="413"/>
      <c r="N57" s="416"/>
      <c r="O57" s="106">
        <v>3</v>
      </c>
      <c r="P57" s="181"/>
      <c r="Q57" s="107" t="str">
        <f>IF(OR(R57="Preventivo",R57="Detectivo"),"Probabilidad",IF(R57="Correctivo","Impacto",""))</f>
        <v/>
      </c>
      <c r="R57" s="108"/>
      <c r="S57" s="108"/>
      <c r="T57" s="109" t="str">
        <f t="shared" si="50"/>
        <v/>
      </c>
      <c r="U57" s="108"/>
      <c r="V57" s="108"/>
      <c r="W57" s="108"/>
      <c r="X57" s="110" t="str">
        <f>IFERROR(IF(AND(Q56="Probabilidad",Q57="Probabilidad"),(Z56-(+Z56*T57)),IF(AND(Q56="Impacto",Q57="Probabilidad"),(Z55-(+Z55*T57)),IF(Q57="Impacto",Z56,""))),"")</f>
        <v/>
      </c>
      <c r="Y57" s="111" t="str">
        <f t="shared" si="1"/>
        <v/>
      </c>
      <c r="Z57" s="112" t="str">
        <f t="shared" si="51"/>
        <v/>
      </c>
      <c r="AA57" s="111" t="str">
        <f t="shared" si="3"/>
        <v/>
      </c>
      <c r="AB57" s="112" t="str">
        <f>IFERROR(IF(AND(Q56="Impacto",Q57="Impacto"),(AB56-(+AB56*T57)),IF(AND(Q56="Probabilidad",Q57="Impacto"),(AB55-(+AB55*T57)),IF(Q57="Probabilidad",AB56,""))),"")</f>
        <v/>
      </c>
      <c r="AC57" s="113" t="str">
        <f t="shared" si="52"/>
        <v/>
      </c>
      <c r="AD57" s="114"/>
      <c r="AE57" s="189"/>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40"/>
      <c r="B58" s="342"/>
      <c r="C58" s="342"/>
      <c r="D58" s="342"/>
      <c r="E58" s="345"/>
      <c r="F58" s="342"/>
      <c r="G58" s="348"/>
      <c r="H58" s="410"/>
      <c r="I58" s="413"/>
      <c r="J58" s="419"/>
      <c r="K58" s="413">
        <f>IF(NOT(ISERROR(MATCH(J58,_xlfn.ANCHORARRAY(E69),0))),I71&amp;"Por favor no seleccionar los criterios de impacto",J58)</f>
        <v>0</v>
      </c>
      <c r="L58" s="410"/>
      <c r="M58" s="413"/>
      <c r="N58" s="416"/>
      <c r="O58" s="106">
        <v>4</v>
      </c>
      <c r="P58" s="180"/>
      <c r="Q58" s="107" t="str">
        <f t="shared" ref="Q58:Q60" si="53">IF(OR(R58="Preventivo",R58="Detectivo"),"Probabilidad",IF(R58="Correctivo","Impacto",""))</f>
        <v/>
      </c>
      <c r="R58" s="108"/>
      <c r="S58" s="108"/>
      <c r="T58" s="109" t="str">
        <f t="shared" si="50"/>
        <v/>
      </c>
      <c r="U58" s="108"/>
      <c r="V58" s="108"/>
      <c r="W58" s="108"/>
      <c r="X58" s="110" t="str">
        <f t="shared" ref="X58:X60" si="54">IFERROR(IF(AND(Q57="Probabilidad",Q58="Probabilidad"),(Z57-(+Z57*T58)),IF(AND(Q57="Impacto",Q58="Probabilidad"),(Z56-(+Z56*T58)),IF(Q58="Impacto",Z57,""))),"")</f>
        <v/>
      </c>
      <c r="Y58" s="111" t="str">
        <f t="shared" si="1"/>
        <v/>
      </c>
      <c r="Z58" s="112" t="str">
        <f t="shared" si="51"/>
        <v/>
      </c>
      <c r="AA58" s="111" t="str">
        <f t="shared" si="3"/>
        <v/>
      </c>
      <c r="AB58" s="112" t="str">
        <f t="shared" ref="AB58:AB60" si="55">IFERROR(IF(AND(Q57="Impacto",Q58="Impacto"),(AB57-(+AB57*T58)),IF(AND(Q57="Probabilidad",Q58="Impacto"),(AB56-(+AB56*T58)),IF(Q58="Probabilidad",AB57,""))),"")</f>
        <v/>
      </c>
      <c r="AC58" s="11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89"/>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40"/>
      <c r="B59" s="342"/>
      <c r="C59" s="342"/>
      <c r="D59" s="342"/>
      <c r="E59" s="345"/>
      <c r="F59" s="342"/>
      <c r="G59" s="348"/>
      <c r="H59" s="410"/>
      <c r="I59" s="413"/>
      <c r="J59" s="419"/>
      <c r="K59" s="413">
        <f>IF(NOT(ISERROR(MATCH(J59,_xlfn.ANCHORARRAY(E70),0))),I72&amp;"Por favor no seleccionar los criterios de impacto",J59)</f>
        <v>0</v>
      </c>
      <c r="L59" s="410"/>
      <c r="M59" s="413"/>
      <c r="N59" s="416"/>
      <c r="O59" s="106">
        <v>5</v>
      </c>
      <c r="P59" s="180"/>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ref="AC59:AC60" si="5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4"/>
      <c r="AE59" s="189"/>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35"/>
      <c r="B60" s="343"/>
      <c r="C60" s="343"/>
      <c r="D60" s="343"/>
      <c r="E60" s="346"/>
      <c r="F60" s="343"/>
      <c r="G60" s="349"/>
      <c r="H60" s="411"/>
      <c r="I60" s="414"/>
      <c r="J60" s="420"/>
      <c r="K60" s="414">
        <f>IF(NOT(ISERROR(MATCH(J60,_xlfn.ANCHORARRAY(E71),0))),I73&amp;"Por favor no seleccionar los criterios de impacto",J60)</f>
        <v>0</v>
      </c>
      <c r="L60" s="411"/>
      <c r="M60" s="414"/>
      <c r="N60" s="417"/>
      <c r="O60" s="106">
        <v>6</v>
      </c>
      <c r="P60" s="180"/>
      <c r="Q60" s="107" t="str">
        <f t="shared" si="53"/>
        <v/>
      </c>
      <c r="R60" s="108"/>
      <c r="S60" s="108"/>
      <c r="T60" s="109" t="str">
        <f t="shared" si="50"/>
        <v/>
      </c>
      <c r="U60" s="108"/>
      <c r="V60" s="108"/>
      <c r="W60" s="108"/>
      <c r="X60" s="110" t="str">
        <f t="shared" si="54"/>
        <v/>
      </c>
      <c r="Y60" s="111" t="str">
        <f t="shared" si="1"/>
        <v/>
      </c>
      <c r="Z60" s="112" t="str">
        <f t="shared" si="51"/>
        <v/>
      </c>
      <c r="AA60" s="111" t="str">
        <f t="shared" si="3"/>
        <v/>
      </c>
      <c r="AB60" s="112" t="str">
        <f t="shared" si="55"/>
        <v/>
      </c>
      <c r="AC60" s="113" t="str">
        <f t="shared" si="56"/>
        <v/>
      </c>
      <c r="AD60" s="114"/>
      <c r="AE60" s="189"/>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34">
        <v>9</v>
      </c>
      <c r="B61" s="341"/>
      <c r="C61" s="341"/>
      <c r="D61" s="341"/>
      <c r="E61" s="344"/>
      <c r="F61" s="341"/>
      <c r="G61" s="347"/>
      <c r="H61" s="409" t="str">
        <f>IF(G61&lt;=0,"",IF(G61&lt;=2,"Muy Baja",IF(G61&lt;=24,"Baja",IF(G61&lt;=500,"Media",IF(G61&lt;=5000,"Alta","Muy Alta")))))</f>
        <v/>
      </c>
      <c r="I61" s="412" t="str">
        <f>IF(H61="","",IF(H61="Muy Baja",0.2,IF(H61="Baja",0.4,IF(H61="Media",0.6,IF(H61="Alta",0.8,IF(H61="Muy Alta",1,))))))</f>
        <v/>
      </c>
      <c r="J61" s="418"/>
      <c r="K61" s="412">
        <f>IF(NOT(ISERROR(MATCH(J61,'Tabla Impacto'!$B$221:$B$223,0))),'Tabla Impacto'!$F$223&amp;"Por favor no seleccionar los criterios de impacto(Afectación Económica o presupuestal y Pérdida Reputacional)",J61)</f>
        <v>0</v>
      </c>
      <c r="L61" s="409" t="str">
        <f>IF(OR(K61='Tabla Impacto'!$C$11,K61='Tabla Impacto'!$D$11),"Leve",IF(OR(K61='Tabla Impacto'!$C$12,K61='Tabla Impacto'!$D$12),"Menor",IF(OR(K61='Tabla Impacto'!$C$13,K61='Tabla Impacto'!$D$13),"Moderado",IF(OR(K61='Tabla Impacto'!$C$14,K61='Tabla Impacto'!$D$14),"Mayor",IF(OR(K61='Tabla Impacto'!$C$15,K61='Tabla Impacto'!$D$15),"Catastrófico","")))))</f>
        <v/>
      </c>
      <c r="M61" s="412" t="str">
        <f>IF(L61="","",IF(L61="Leve",0.2,IF(L61="Menor",0.4,IF(L61="Moderado",0.6,IF(L61="Mayor",0.8,IF(L61="Catastrófico",1,))))))</f>
        <v/>
      </c>
      <c r="N61" s="415"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06">
        <v>1</v>
      </c>
      <c r="P61" s="180"/>
      <c r="Q61" s="162"/>
      <c r="R61" s="170"/>
      <c r="S61" s="170"/>
      <c r="T61" s="171" t="str">
        <f>IF(AND(R61="Preventivo",S61="Automático"),"50%",IF(AND(R61="Preventivo",S61="Manual"),"40%",IF(AND(R61="Detectivo",S61="Automático"),"40%",IF(AND(R61="Detectivo",S61="Manual"),"30%",IF(AND(R61="Correctivo",S61="Automático"),"35%",IF(AND(R61="Correctivo",S61="Manual"),"25%",""))))))</f>
        <v/>
      </c>
      <c r="U61" s="170"/>
      <c r="V61" s="170"/>
      <c r="W61" s="170"/>
      <c r="X61" s="159" t="str">
        <f>IFERROR(IF(Q61="Probabilidad",(I61-(+I61*T61)),IF(Q61="Impacto",I61,"")),"")</f>
        <v/>
      </c>
      <c r="Y61" s="172" t="str">
        <f>IFERROR(IF(X61="","",IF(X61&lt;=0.2,"Muy Baja",IF(X61&lt;=0.4,"Baja",IF(X61&lt;=0.6,"Media",IF(X61&lt;=0.8,"Alta","Muy Alta"))))),"")</f>
        <v/>
      </c>
      <c r="Z61" s="173" t="str">
        <f>+X61</f>
        <v/>
      </c>
      <c r="AA61" s="172" t="str">
        <f>IFERROR(IF(AB61="","",IF(AB61&lt;=0.2,"Leve",IF(AB61&lt;=0.4,"Menor",IF(AB61&lt;=0.6,"Moderado",IF(AB61&lt;=0.8,"Mayor","Catastrófico"))))),"")</f>
        <v/>
      </c>
      <c r="AB61" s="173" t="str">
        <f>IFERROR(IF(Q61="Impacto",(M61-(+M61*T61)),IF(Q61="Probabilidad",M61,"")),"")</f>
        <v/>
      </c>
      <c r="AC61" s="174"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75"/>
      <c r="AE61" s="189"/>
      <c r="AF61" s="115"/>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40"/>
      <c r="B62" s="342"/>
      <c r="C62" s="342"/>
      <c r="D62" s="342"/>
      <c r="E62" s="345"/>
      <c r="F62" s="342"/>
      <c r="G62" s="348"/>
      <c r="H62" s="410"/>
      <c r="I62" s="413"/>
      <c r="J62" s="419"/>
      <c r="K62" s="413">
        <f>IF(NOT(ISERROR(MATCH(J62,_xlfn.ANCHORARRAY(E73),0))),I75&amp;"Por favor no seleccionar los criterios de impacto",J62)</f>
        <v>0</v>
      </c>
      <c r="L62" s="410"/>
      <c r="M62" s="413"/>
      <c r="N62" s="416"/>
      <c r="O62" s="106">
        <v>2</v>
      </c>
      <c r="P62" s="180"/>
      <c r="Q62" s="107" t="str">
        <f>IF(OR(R62="Preventivo",R62="Detectivo"),"Probabilidad",IF(R62="Correctivo","Impacto",""))</f>
        <v/>
      </c>
      <c r="R62" s="108"/>
      <c r="S62" s="108"/>
      <c r="T62" s="109" t="str">
        <f t="shared" ref="T62:T66" si="57">IF(AND(R62="Preventivo",S62="Automático"),"50%",IF(AND(R62="Preventivo",S62="Manual"),"40%",IF(AND(R62="Detectivo",S62="Automático"),"40%",IF(AND(R62="Detectivo",S62="Manual"),"30%",IF(AND(R62="Correctivo",S62="Automático"),"35%",IF(AND(R62="Correctivo",S62="Manual"),"25%",""))))))</f>
        <v/>
      </c>
      <c r="U62" s="108"/>
      <c r="V62" s="108"/>
      <c r="W62" s="108"/>
      <c r="X62" s="110" t="str">
        <f>IFERROR(IF(AND(Q61="Probabilidad",Q62="Probabilidad"),(Z61-(+Z61*T62)),IF(Q62="Probabilidad",(I61-(+I61*T62)),IF(Q62="Impacto",Z61,""))),"")</f>
        <v/>
      </c>
      <c r="Y62" s="111" t="str">
        <f t="shared" si="1"/>
        <v/>
      </c>
      <c r="Z62" s="112" t="str">
        <f t="shared" ref="Z62:Z66" si="58">+X62</f>
        <v/>
      </c>
      <c r="AA62" s="111" t="str">
        <f t="shared" si="3"/>
        <v/>
      </c>
      <c r="AB62" s="112" t="str">
        <f>IFERROR(IF(AND(Q61="Impacto",Q62="Impacto"),(AB61-(+AB61*T62)),IF(Q62="Impacto",(M61-(+M61*T62)),IF(Q62="Probabilidad",AB61,""))),"")</f>
        <v/>
      </c>
      <c r="AC62" s="113" t="str">
        <f t="shared" ref="AC62:AC63" si="59">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4"/>
      <c r="AE62" s="189"/>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40"/>
      <c r="B63" s="342"/>
      <c r="C63" s="342"/>
      <c r="D63" s="342"/>
      <c r="E63" s="345"/>
      <c r="F63" s="342"/>
      <c r="G63" s="348"/>
      <c r="H63" s="410"/>
      <c r="I63" s="413"/>
      <c r="J63" s="419"/>
      <c r="K63" s="413">
        <f>IF(NOT(ISERROR(MATCH(J63,_xlfn.ANCHORARRAY(E74),0))),I76&amp;"Por favor no seleccionar los criterios de impacto",J63)</f>
        <v>0</v>
      </c>
      <c r="L63" s="410"/>
      <c r="M63" s="413"/>
      <c r="N63" s="416"/>
      <c r="O63" s="106">
        <v>3</v>
      </c>
      <c r="P63" s="181"/>
      <c r="Q63" s="107" t="str">
        <f>IF(OR(R63="Preventivo",R63="Detectivo"),"Probabilidad",IF(R63="Correctivo","Impacto",""))</f>
        <v/>
      </c>
      <c r="R63" s="108"/>
      <c r="S63" s="108"/>
      <c r="T63" s="109" t="str">
        <f t="shared" si="57"/>
        <v/>
      </c>
      <c r="U63" s="108"/>
      <c r="V63" s="108"/>
      <c r="W63" s="108"/>
      <c r="X63" s="110" t="str">
        <f>IFERROR(IF(AND(Q62="Probabilidad",Q63="Probabilidad"),(Z62-(+Z62*T63)),IF(AND(Q62="Impacto",Q63="Probabilidad"),(Z61-(+Z61*T63)),IF(Q63="Impacto",Z62,""))),"")</f>
        <v/>
      </c>
      <c r="Y63" s="111" t="str">
        <f t="shared" si="1"/>
        <v/>
      </c>
      <c r="Z63" s="112" t="str">
        <f t="shared" si="58"/>
        <v/>
      </c>
      <c r="AA63" s="111" t="str">
        <f t="shared" si="3"/>
        <v/>
      </c>
      <c r="AB63" s="112" t="str">
        <f>IFERROR(IF(AND(Q62="Impacto",Q63="Impacto"),(AB62-(+AB62*T63)),IF(AND(Q62="Probabilidad",Q63="Impacto"),(AB61-(+AB61*T63)),IF(Q63="Probabilidad",AB62,""))),"")</f>
        <v/>
      </c>
      <c r="AC63" s="113" t="str">
        <f t="shared" si="59"/>
        <v/>
      </c>
      <c r="AD63" s="114"/>
      <c r="AE63" s="189"/>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40"/>
      <c r="B64" s="342"/>
      <c r="C64" s="342"/>
      <c r="D64" s="342"/>
      <c r="E64" s="345"/>
      <c r="F64" s="342"/>
      <c r="G64" s="348"/>
      <c r="H64" s="410"/>
      <c r="I64" s="413"/>
      <c r="J64" s="419"/>
      <c r="K64" s="413">
        <f>IF(NOT(ISERROR(MATCH(J64,_xlfn.ANCHORARRAY(E75),0))),I77&amp;"Por favor no seleccionar los criterios de impacto",J64)</f>
        <v>0</v>
      </c>
      <c r="L64" s="410"/>
      <c r="M64" s="413"/>
      <c r="N64" s="416"/>
      <c r="O64" s="106">
        <v>4</v>
      </c>
      <c r="P64" s="180"/>
      <c r="Q64" s="107" t="str">
        <f t="shared" ref="Q64:Q66" si="60">IF(OR(R64="Preventivo",R64="Detectivo"),"Probabilidad",IF(R64="Correctivo","Impacto",""))</f>
        <v/>
      </c>
      <c r="R64" s="108"/>
      <c r="S64" s="108"/>
      <c r="T64" s="109" t="str">
        <f t="shared" si="57"/>
        <v/>
      </c>
      <c r="U64" s="108"/>
      <c r="V64" s="108"/>
      <c r="W64" s="108"/>
      <c r="X64" s="110" t="str">
        <f t="shared" ref="X64:X65" si="61">IFERROR(IF(AND(Q63="Probabilidad",Q64="Probabilidad"),(Z63-(+Z63*T64)),IF(AND(Q63="Impacto",Q64="Probabilidad"),(Z62-(+Z62*T64)),IF(Q64="Impacto",Z63,""))),"")</f>
        <v/>
      </c>
      <c r="Y64" s="111" t="str">
        <f t="shared" si="1"/>
        <v/>
      </c>
      <c r="Z64" s="112" t="str">
        <f t="shared" si="58"/>
        <v/>
      </c>
      <c r="AA64" s="111" t="str">
        <f t="shared" si="3"/>
        <v/>
      </c>
      <c r="AB64" s="112" t="str">
        <f t="shared" ref="AB64:AB65" si="62">IFERROR(IF(AND(Q63="Impacto",Q64="Impacto"),(AB63-(+AB63*T64)),IF(AND(Q63="Probabilidad",Q64="Impacto"),(AB62-(+AB62*T64)),IF(Q64="Probabilidad",AB63,""))),"")</f>
        <v/>
      </c>
      <c r="AC64" s="11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89"/>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40"/>
      <c r="B65" s="342"/>
      <c r="C65" s="342"/>
      <c r="D65" s="342"/>
      <c r="E65" s="345"/>
      <c r="F65" s="342"/>
      <c r="G65" s="348"/>
      <c r="H65" s="410"/>
      <c r="I65" s="413"/>
      <c r="J65" s="419"/>
      <c r="K65" s="413">
        <f>IF(NOT(ISERROR(MATCH(J65,_xlfn.ANCHORARRAY(E76),0))),I78&amp;"Por favor no seleccionar los criterios de impacto",J65)</f>
        <v>0</v>
      </c>
      <c r="L65" s="410"/>
      <c r="M65" s="413"/>
      <c r="N65" s="416"/>
      <c r="O65" s="106">
        <v>5</v>
      </c>
      <c r="P65" s="180"/>
      <c r="Q65" s="107" t="str">
        <f t="shared" si="60"/>
        <v/>
      </c>
      <c r="R65" s="108"/>
      <c r="S65" s="108"/>
      <c r="T65" s="109" t="str">
        <f t="shared" si="57"/>
        <v/>
      </c>
      <c r="U65" s="108"/>
      <c r="V65" s="108"/>
      <c r="W65" s="108"/>
      <c r="X65" s="110" t="str">
        <f t="shared" si="61"/>
        <v/>
      </c>
      <c r="Y65" s="111" t="str">
        <f t="shared" si="1"/>
        <v/>
      </c>
      <c r="Z65" s="112" t="str">
        <f t="shared" si="58"/>
        <v/>
      </c>
      <c r="AA65" s="111" t="str">
        <f t="shared" si="3"/>
        <v/>
      </c>
      <c r="AB65" s="112" t="str">
        <f t="shared" si="62"/>
        <v/>
      </c>
      <c r="AC65" s="113" t="str">
        <f t="shared" ref="AC65:AC66" si="63">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4"/>
      <c r="AE65" s="189"/>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35"/>
      <c r="B66" s="343"/>
      <c r="C66" s="343"/>
      <c r="D66" s="343"/>
      <c r="E66" s="346"/>
      <c r="F66" s="343"/>
      <c r="G66" s="349"/>
      <c r="H66" s="411"/>
      <c r="I66" s="414"/>
      <c r="J66" s="420"/>
      <c r="K66" s="414">
        <f>IF(NOT(ISERROR(MATCH(J66,_xlfn.ANCHORARRAY(E77),0))),I79&amp;"Por favor no seleccionar los criterios de impacto",J66)</f>
        <v>0</v>
      </c>
      <c r="L66" s="411"/>
      <c r="M66" s="414"/>
      <c r="N66" s="417"/>
      <c r="O66" s="106">
        <v>6</v>
      </c>
      <c r="P66" s="180"/>
      <c r="Q66" s="107" t="str">
        <f t="shared" si="60"/>
        <v/>
      </c>
      <c r="R66" s="108"/>
      <c r="S66" s="108"/>
      <c r="T66" s="109" t="str">
        <f t="shared" si="57"/>
        <v/>
      </c>
      <c r="U66" s="108"/>
      <c r="V66" s="108"/>
      <c r="W66" s="108"/>
      <c r="X66" s="110" t="str">
        <f>IFERROR(IF(AND(Q65="Probabilidad",Q66="Probabilidad"),(Z65-(+Z65*T66)),IF(AND(Q65="Impacto",Q66="Probabilidad"),(Z64-(+Z64*T66)),IF(Q66="Impacto",Z65,""))),"")</f>
        <v/>
      </c>
      <c r="Y66" s="111" t="str">
        <f t="shared" si="1"/>
        <v/>
      </c>
      <c r="Z66" s="112" t="str">
        <f t="shared" si="58"/>
        <v/>
      </c>
      <c r="AA66" s="111" t="str">
        <f t="shared" si="3"/>
        <v/>
      </c>
      <c r="AB66" s="112" t="str">
        <f>IFERROR(IF(AND(Q65="Impacto",Q66="Impacto"),(AB65-(+AB65*T66)),IF(AND(Q65="Probabilidad",Q66="Impacto"),(AB64-(+AB64*T66)),IF(Q66="Probabilidad",AB65,""))),"")</f>
        <v/>
      </c>
      <c r="AC66" s="113" t="str">
        <f t="shared" si="63"/>
        <v/>
      </c>
      <c r="AD66" s="114"/>
      <c r="AE66" s="189"/>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34">
        <v>10</v>
      </c>
      <c r="B67" s="341"/>
      <c r="C67" s="341"/>
      <c r="D67" s="341"/>
      <c r="E67" s="344"/>
      <c r="F67" s="341"/>
      <c r="G67" s="347"/>
      <c r="H67" s="409" t="str">
        <f>IF(G67&lt;=0,"",IF(G67&lt;=2,"Muy Baja",IF(G67&lt;=24,"Baja",IF(G67&lt;=500,"Media",IF(G67&lt;=5000,"Alta","Muy Alta")))))</f>
        <v/>
      </c>
      <c r="I67" s="412" t="str">
        <f>IF(H67="","",IF(H67="Muy Baja",0.2,IF(H67="Baja",0.4,IF(H67="Media",0.6,IF(H67="Alta",0.8,IF(H67="Muy Alta",1,))))))</f>
        <v/>
      </c>
      <c r="J67" s="418"/>
      <c r="K67" s="412">
        <f>IF(NOT(ISERROR(MATCH(J67,'Tabla Impacto'!$B$221:$B$223,0))),'Tabla Impacto'!$F$223&amp;"Por favor no seleccionar los criterios de impacto(Afectación Económica o presupuestal y Pérdida Reputacional)",J67)</f>
        <v>0</v>
      </c>
      <c r="L67" s="409" t="str">
        <f>IF(OR(K67='Tabla Impacto'!$C$11,K67='Tabla Impacto'!$D$11),"Leve",IF(OR(K67='Tabla Impacto'!$C$12,K67='Tabla Impacto'!$D$12),"Menor",IF(OR(K67='Tabla Impacto'!$C$13,K67='Tabla Impacto'!$D$13),"Moderado",IF(OR(K67='Tabla Impacto'!$C$14,K67='Tabla Impacto'!$D$14),"Mayor",IF(OR(K67='Tabla Impacto'!$C$15,K67='Tabla Impacto'!$D$15),"Catastrófico","")))))</f>
        <v/>
      </c>
      <c r="M67" s="412" t="str">
        <f>IF(L67="","",IF(L67="Leve",0.2,IF(L67="Menor",0.4,IF(L67="Moderado",0.6,IF(L67="Mayor",0.8,IF(L67="Catastrófico",1,))))))</f>
        <v/>
      </c>
      <c r="N67" s="415"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106">
        <v>1</v>
      </c>
      <c r="P67" s="180"/>
      <c r="Q67" s="162"/>
      <c r="R67" s="170"/>
      <c r="S67" s="170"/>
      <c r="T67" s="171" t="str">
        <f>IF(AND(R67="Preventivo",S67="Automático"),"50%",IF(AND(R67="Preventivo",S67="Manual"),"40%",IF(AND(R67="Detectivo",S67="Automático"),"40%",IF(AND(R67="Detectivo",S67="Manual"),"30%",IF(AND(R67="Correctivo",S67="Automático"),"35%",IF(AND(R67="Correctivo",S67="Manual"),"25%",""))))))</f>
        <v/>
      </c>
      <c r="U67" s="170"/>
      <c r="V67" s="170"/>
      <c r="W67" s="170"/>
      <c r="X67" s="159" t="str">
        <f>IFERROR(IF(Q67="Probabilidad",(I67-(+I67*T67)),IF(Q67="Impacto",I67,"")),"")</f>
        <v/>
      </c>
      <c r="Y67" s="172" t="str">
        <f>IFERROR(IF(X67="","",IF(X67&lt;=0.2,"Muy Baja",IF(X67&lt;=0.4,"Baja",IF(X67&lt;=0.6,"Media",IF(X67&lt;=0.8,"Alta","Muy Alta"))))),"")</f>
        <v/>
      </c>
      <c r="Z67" s="173" t="str">
        <f>+X67</f>
        <v/>
      </c>
      <c r="AA67" s="172" t="str">
        <f>IFERROR(IF(AB67="","",IF(AB67&lt;=0.2,"Leve",IF(AB67&lt;=0.4,"Menor",IF(AB67&lt;=0.6,"Moderado",IF(AB67&lt;=0.8,"Mayor","Catastrófico"))))),"")</f>
        <v/>
      </c>
      <c r="AB67" s="173" t="str">
        <f>IFERROR(IF(Q67="Impacto",(M67-(+M67*T67)),IF(Q67="Probabilidad",M67,"")),"")</f>
        <v/>
      </c>
      <c r="AC67" s="174"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75"/>
      <c r="AE67" s="189"/>
      <c r="AF67" s="116"/>
      <c r="AG67" s="117"/>
      <c r="AH67" s="117"/>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340"/>
      <c r="B68" s="342"/>
      <c r="C68" s="342"/>
      <c r="D68" s="342"/>
      <c r="E68" s="345"/>
      <c r="F68" s="342"/>
      <c r="G68" s="348"/>
      <c r="H68" s="410"/>
      <c r="I68" s="413"/>
      <c r="J68" s="419"/>
      <c r="K68" s="413">
        <f>IF(NOT(ISERROR(MATCH(J68,_xlfn.ANCHORARRAY(E79),0))),I81&amp;"Por favor no seleccionar los criterios de impacto",J68)</f>
        <v>0</v>
      </c>
      <c r="L68" s="410"/>
      <c r="M68" s="413"/>
      <c r="N68" s="416"/>
      <c r="O68" s="106">
        <v>2</v>
      </c>
      <c r="P68" s="180"/>
      <c r="Q68" s="107" t="str">
        <f>IF(OR(R68="Preventivo",R68="Detectivo"),"Probabilidad",IF(R68="Correctivo","Impacto",""))</f>
        <v/>
      </c>
      <c r="R68" s="108"/>
      <c r="S68" s="108"/>
      <c r="T68" s="109" t="str">
        <f t="shared" ref="T68:T72" si="64">IF(AND(R68="Preventivo",S68="Automático"),"50%",IF(AND(R68="Preventivo",S68="Manual"),"40%",IF(AND(R68="Detectivo",S68="Automático"),"40%",IF(AND(R68="Detectivo",S68="Manual"),"30%",IF(AND(R68="Correctivo",S68="Automático"),"35%",IF(AND(R68="Correctivo",S68="Manual"),"25%",""))))))</f>
        <v/>
      </c>
      <c r="U68" s="108"/>
      <c r="V68" s="108"/>
      <c r="W68" s="108"/>
      <c r="X68" s="110" t="str">
        <f>IFERROR(IF(AND(Q67="Probabilidad",Q68="Probabilidad"),(Z67-(+Z67*T68)),IF(Q68="Probabilidad",(I67-(+I67*T68)),IF(Q68="Impacto",Z67,""))),"")</f>
        <v/>
      </c>
      <c r="Y68" s="111" t="str">
        <f t="shared" si="1"/>
        <v/>
      </c>
      <c r="Z68" s="112" t="str">
        <f t="shared" ref="Z68:Z72" si="65">+X68</f>
        <v/>
      </c>
      <c r="AA68" s="111" t="str">
        <f t="shared" si="3"/>
        <v/>
      </c>
      <c r="AB68" s="112" t="str">
        <f>IFERROR(IF(AND(Q67="Impacto",Q68="Impacto"),(AB67-(+AB67*T68)),IF(Q68="Impacto",(M67-(+M67*T68)),IF(Q68="Probabilidad",AB67,""))),"")</f>
        <v/>
      </c>
      <c r="AC68" s="113" t="str">
        <f t="shared" ref="AC68:AC69" si="66">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4"/>
      <c r="AE68" s="189"/>
      <c r="AF68" s="116"/>
      <c r="AG68" s="117"/>
      <c r="AH68" s="117"/>
      <c r="AI68" s="117"/>
      <c r="AJ68" s="115"/>
      <c r="AK68" s="116"/>
    </row>
    <row r="69" spans="1:69" ht="18" hidden="1" customHeight="1" x14ac:dyDescent="0.3">
      <c r="A69" s="340"/>
      <c r="B69" s="342"/>
      <c r="C69" s="342"/>
      <c r="D69" s="342"/>
      <c r="E69" s="345"/>
      <c r="F69" s="342"/>
      <c r="G69" s="348"/>
      <c r="H69" s="410"/>
      <c r="I69" s="413"/>
      <c r="J69" s="419"/>
      <c r="K69" s="413">
        <f>IF(NOT(ISERROR(MATCH(J69,_xlfn.ANCHORARRAY(E80),0))),I82&amp;"Por favor no seleccionar los criterios de impacto",J69)</f>
        <v>0</v>
      </c>
      <c r="L69" s="410"/>
      <c r="M69" s="413"/>
      <c r="N69" s="416"/>
      <c r="O69" s="106">
        <v>3</v>
      </c>
      <c r="P69" s="181"/>
      <c r="Q69" s="107" t="str">
        <f>IF(OR(R69="Preventivo",R69="Detectivo"),"Probabilidad",IF(R69="Correctivo","Impacto",""))</f>
        <v/>
      </c>
      <c r="R69" s="108"/>
      <c r="S69" s="108"/>
      <c r="T69" s="109" t="str">
        <f t="shared" si="64"/>
        <v/>
      </c>
      <c r="U69" s="108"/>
      <c r="V69" s="108"/>
      <c r="W69" s="108"/>
      <c r="X69" s="110" t="str">
        <f>IFERROR(IF(AND(Q68="Probabilidad",Q69="Probabilidad"),(Z68-(+Z68*T69)),IF(AND(Q68="Impacto",Q69="Probabilidad"),(Z67-(+Z67*T69)),IF(Q69="Impacto",Z68,""))),"")</f>
        <v/>
      </c>
      <c r="Y69" s="111" t="str">
        <f t="shared" si="1"/>
        <v/>
      </c>
      <c r="Z69" s="112" t="str">
        <f t="shared" si="65"/>
        <v/>
      </c>
      <c r="AA69" s="111" t="str">
        <f t="shared" si="3"/>
        <v/>
      </c>
      <c r="AB69" s="112" t="str">
        <f>IFERROR(IF(AND(Q68="Impacto",Q69="Impacto"),(AB68-(+AB68*T69)),IF(AND(Q68="Probabilidad",Q69="Impacto"),(AB67-(+AB67*T69)),IF(Q69="Probabilidad",AB68,""))),"")</f>
        <v/>
      </c>
      <c r="AC69" s="113" t="str">
        <f t="shared" si="66"/>
        <v/>
      </c>
      <c r="AD69" s="114"/>
      <c r="AE69" s="189"/>
      <c r="AF69" s="116"/>
      <c r="AG69" s="117"/>
      <c r="AH69" s="117"/>
      <c r="AI69" s="117"/>
      <c r="AJ69" s="115"/>
      <c r="AK69" s="116"/>
    </row>
    <row r="70" spans="1:69" ht="18" hidden="1" customHeight="1" x14ac:dyDescent="0.3">
      <c r="A70" s="340"/>
      <c r="B70" s="342"/>
      <c r="C70" s="342"/>
      <c r="D70" s="342"/>
      <c r="E70" s="345"/>
      <c r="F70" s="342"/>
      <c r="G70" s="348"/>
      <c r="H70" s="410"/>
      <c r="I70" s="413"/>
      <c r="J70" s="419"/>
      <c r="K70" s="413">
        <f>IF(NOT(ISERROR(MATCH(J70,_xlfn.ANCHORARRAY(E81),0))),I83&amp;"Por favor no seleccionar los criterios de impacto",J70)</f>
        <v>0</v>
      </c>
      <c r="L70" s="410"/>
      <c r="M70" s="413"/>
      <c r="N70" s="416"/>
      <c r="O70" s="106">
        <v>4</v>
      </c>
      <c r="P70" s="180"/>
      <c r="Q70" s="107" t="str">
        <f t="shared" ref="Q70:Q72" si="67">IF(OR(R70="Preventivo",R70="Detectivo"),"Probabilidad",IF(R70="Correctivo","Impacto",""))</f>
        <v/>
      </c>
      <c r="R70" s="108"/>
      <c r="S70" s="108"/>
      <c r="T70" s="109" t="str">
        <f t="shared" si="64"/>
        <v/>
      </c>
      <c r="U70" s="108"/>
      <c r="V70" s="108"/>
      <c r="W70" s="108"/>
      <c r="X70" s="110" t="str">
        <f t="shared" ref="X70:X71" si="68">IFERROR(IF(AND(Q69="Probabilidad",Q70="Probabilidad"),(Z69-(+Z69*T70)),IF(AND(Q69="Impacto",Q70="Probabilidad"),(Z68-(+Z68*T70)),IF(Q70="Impacto",Z69,""))),"")</f>
        <v/>
      </c>
      <c r="Y70" s="111" t="str">
        <f t="shared" si="1"/>
        <v/>
      </c>
      <c r="Z70" s="112" t="str">
        <f t="shared" si="65"/>
        <v/>
      </c>
      <c r="AA70" s="111" t="str">
        <f t="shared" si="3"/>
        <v/>
      </c>
      <c r="AB70" s="112" t="str">
        <f t="shared" ref="AB70:AB71" si="69">IFERROR(IF(AND(Q69="Impacto",Q70="Impacto"),(AB69-(+AB69*T70)),IF(AND(Q69="Probabilidad",Q70="Impacto"),(AB68-(+AB68*T70)),IF(Q70="Probabilidad",AB69,""))),"")</f>
        <v/>
      </c>
      <c r="AC70" s="113"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89"/>
      <c r="AF70" s="116"/>
      <c r="AG70" s="117"/>
      <c r="AH70" s="117"/>
      <c r="AI70" s="117"/>
      <c r="AJ70" s="115"/>
      <c r="AK70" s="116"/>
    </row>
    <row r="71" spans="1:69" ht="18" hidden="1" customHeight="1" x14ac:dyDescent="0.3">
      <c r="A71" s="340"/>
      <c r="B71" s="342"/>
      <c r="C71" s="342"/>
      <c r="D71" s="342"/>
      <c r="E71" s="345"/>
      <c r="F71" s="342"/>
      <c r="G71" s="348"/>
      <c r="H71" s="410"/>
      <c r="I71" s="413"/>
      <c r="J71" s="419"/>
      <c r="K71" s="413">
        <f>IF(NOT(ISERROR(MATCH(J71,_xlfn.ANCHORARRAY(E82),0))),I84&amp;"Por favor no seleccionar los criterios de impacto",J71)</f>
        <v>0</v>
      </c>
      <c r="L71" s="410"/>
      <c r="M71" s="413"/>
      <c r="N71" s="416"/>
      <c r="O71" s="106">
        <v>5</v>
      </c>
      <c r="P71" s="180"/>
      <c r="Q71" s="107" t="str">
        <f t="shared" si="67"/>
        <v/>
      </c>
      <c r="R71" s="108"/>
      <c r="S71" s="108"/>
      <c r="T71" s="109" t="str">
        <f t="shared" si="64"/>
        <v/>
      </c>
      <c r="U71" s="108"/>
      <c r="V71" s="108"/>
      <c r="W71" s="108"/>
      <c r="X71" s="110" t="str">
        <f t="shared" si="68"/>
        <v/>
      </c>
      <c r="Y71" s="111" t="str">
        <f t="shared" si="1"/>
        <v/>
      </c>
      <c r="Z71" s="112" t="str">
        <f t="shared" si="65"/>
        <v/>
      </c>
      <c r="AA71" s="111" t="str">
        <f t="shared" si="3"/>
        <v/>
      </c>
      <c r="AB71" s="112" t="str">
        <f t="shared" si="69"/>
        <v/>
      </c>
      <c r="AC71" s="113" t="str">
        <f t="shared" ref="AC71:AC72" si="70">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4"/>
      <c r="AE71" s="189"/>
      <c r="AF71" s="116"/>
      <c r="AG71" s="117"/>
      <c r="AH71" s="117"/>
      <c r="AI71" s="117"/>
      <c r="AJ71" s="115"/>
      <c r="AK71" s="116"/>
    </row>
    <row r="72" spans="1:69" ht="18" hidden="1" customHeight="1" x14ac:dyDescent="0.3">
      <c r="A72" s="335"/>
      <c r="B72" s="343"/>
      <c r="C72" s="343"/>
      <c r="D72" s="343"/>
      <c r="E72" s="346"/>
      <c r="F72" s="343"/>
      <c r="G72" s="349"/>
      <c r="H72" s="411"/>
      <c r="I72" s="414"/>
      <c r="J72" s="420"/>
      <c r="K72" s="414">
        <f>IF(NOT(ISERROR(MATCH(J72,_xlfn.ANCHORARRAY(E83),0))),I85&amp;"Por favor no seleccionar los criterios de impacto",J72)</f>
        <v>0</v>
      </c>
      <c r="L72" s="411"/>
      <c r="M72" s="414"/>
      <c r="N72" s="417"/>
      <c r="O72" s="106">
        <v>6</v>
      </c>
      <c r="P72" s="180"/>
      <c r="Q72" s="107" t="str">
        <f t="shared" si="67"/>
        <v/>
      </c>
      <c r="R72" s="108"/>
      <c r="S72" s="108"/>
      <c r="T72" s="109" t="str">
        <f t="shared" si="64"/>
        <v/>
      </c>
      <c r="U72" s="108"/>
      <c r="V72" s="108"/>
      <c r="W72" s="108"/>
      <c r="X72" s="110" t="str">
        <f>IFERROR(IF(AND(Q71="Probabilidad",Q72="Probabilidad"),(Z71-(+Z71*T72)),IF(AND(Q71="Impacto",Q72="Probabilidad"),(Z70-(+Z70*T72)),IF(Q72="Impacto",Z71,""))),"")</f>
        <v/>
      </c>
      <c r="Y72" s="111" t="str">
        <f t="shared" si="1"/>
        <v/>
      </c>
      <c r="Z72" s="112" t="str">
        <f t="shared" si="65"/>
        <v/>
      </c>
      <c r="AA72" s="111" t="str">
        <f t="shared" si="3"/>
        <v/>
      </c>
      <c r="AB72" s="112" t="str">
        <f>IFERROR(IF(AND(Q71="Impacto",Q72="Impacto"),(AB71-(+AB71*T72)),IF(AND(Q71="Probabilidad",Q72="Impacto"),(AB70-(+AB70*T72)),IF(Q72="Probabilidad",AB71,""))),"")</f>
        <v/>
      </c>
      <c r="AC72" s="113" t="str">
        <f t="shared" si="70"/>
        <v/>
      </c>
      <c r="AD72" s="114"/>
      <c r="AE72" s="189"/>
      <c r="AF72" s="116"/>
      <c r="AG72" s="117"/>
      <c r="AH72" s="117"/>
      <c r="AI72" s="117"/>
      <c r="AJ72" s="115"/>
      <c r="AK72" s="116"/>
    </row>
    <row r="73" spans="1:69" ht="34.5" customHeight="1" x14ac:dyDescent="0.3">
      <c r="A73" s="327" t="s">
        <v>188</v>
      </c>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9"/>
    </row>
    <row r="75" spans="1:69" x14ac:dyDescent="0.3">
      <c r="A75" s="1"/>
      <c r="B75" s="24" t="s">
        <v>189</v>
      </c>
      <c r="C75" s="1"/>
      <c r="D75" s="1"/>
      <c r="F75" s="1"/>
    </row>
  </sheetData>
  <dataConsolidate/>
  <mergeCells count="207">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4:M30"/>
    <mergeCell ref="N24:N30"/>
    <mergeCell ref="J31:J36"/>
    <mergeCell ref="K31:K36"/>
    <mergeCell ref="L31:L36"/>
    <mergeCell ref="M31:M36"/>
    <mergeCell ref="N31:N36"/>
    <mergeCell ref="K18:K23"/>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A61:A66"/>
    <mergeCell ref="B61:B66"/>
    <mergeCell ref="C61:C66"/>
    <mergeCell ref="D61:D66"/>
    <mergeCell ref="E61:E66"/>
    <mergeCell ref="F61:F66"/>
    <mergeCell ref="B55:B60"/>
    <mergeCell ref="C55:C60"/>
    <mergeCell ref="D55:D60"/>
    <mergeCell ref="A1:D4"/>
    <mergeCell ref="A67:A72"/>
    <mergeCell ref="B67:B72"/>
    <mergeCell ref="C67:C72"/>
    <mergeCell ref="D67:D72"/>
    <mergeCell ref="E67:E72"/>
    <mergeCell ref="D49:D54"/>
    <mergeCell ref="E49:E54"/>
    <mergeCell ref="E18:E2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G61:G66"/>
    <mergeCell ref="H61:H66"/>
    <mergeCell ref="I61:I66"/>
    <mergeCell ref="M37:M42"/>
    <mergeCell ref="N37:N42"/>
    <mergeCell ref="M43:M48"/>
    <mergeCell ref="N43:N48"/>
    <mergeCell ref="J49:J54"/>
    <mergeCell ref="K49:K54"/>
    <mergeCell ref="L49:L54"/>
    <mergeCell ref="J43:J48"/>
    <mergeCell ref="K43:K48"/>
    <mergeCell ref="L43:L48"/>
    <mergeCell ref="G37:G42"/>
    <mergeCell ref="H37:H42"/>
    <mergeCell ref="H31:H36"/>
    <mergeCell ref="I31:I36"/>
    <mergeCell ref="A37:A42"/>
    <mergeCell ref="B37:B42"/>
    <mergeCell ref="C37:C42"/>
    <mergeCell ref="A43:A48"/>
    <mergeCell ref="B43:B48"/>
    <mergeCell ref="C43:C48"/>
    <mergeCell ref="D43:D48"/>
    <mergeCell ref="E43:E48"/>
    <mergeCell ref="F43:F48"/>
    <mergeCell ref="D37:D42"/>
    <mergeCell ref="E37:E42"/>
    <mergeCell ref="F37:F42"/>
    <mergeCell ref="L18:L23"/>
    <mergeCell ref="M18:M23"/>
    <mergeCell ref="N18:N23"/>
    <mergeCell ref="A24:A30"/>
    <mergeCell ref="B24:B30"/>
    <mergeCell ref="C24:C30"/>
    <mergeCell ref="D24:D30"/>
    <mergeCell ref="E24:E30"/>
    <mergeCell ref="F24:F30"/>
    <mergeCell ref="G24:G30"/>
    <mergeCell ref="H24:H30"/>
    <mergeCell ref="I24:I30"/>
    <mergeCell ref="J24:J30"/>
    <mergeCell ref="K24:K30"/>
    <mergeCell ref="L24:L30"/>
    <mergeCell ref="F18:F23"/>
    <mergeCell ref="G18:G23"/>
    <mergeCell ref="H18:H23"/>
    <mergeCell ref="I18:I23"/>
    <mergeCell ref="J18:J23"/>
    <mergeCell ref="A18:A23"/>
    <mergeCell ref="B18:B23"/>
    <mergeCell ref="C18:C23"/>
    <mergeCell ref="D18:D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AB24:AB25"/>
    <mergeCell ref="AC24:AC25"/>
    <mergeCell ref="AD24:AD25"/>
    <mergeCell ref="A73:AK73"/>
    <mergeCell ref="S24:S25"/>
    <mergeCell ref="T24:T25"/>
    <mergeCell ref="U24:U25"/>
    <mergeCell ref="V24:V25"/>
    <mergeCell ref="W24:W25"/>
    <mergeCell ref="X24:X25"/>
    <mergeCell ref="Y24:Y25"/>
    <mergeCell ref="Z24:Z25"/>
    <mergeCell ref="AA24:AA25"/>
    <mergeCell ref="O24:O25"/>
    <mergeCell ref="P24:P25"/>
    <mergeCell ref="Q24:Q25"/>
    <mergeCell ref="R24:R25"/>
    <mergeCell ref="A31:A36"/>
    <mergeCell ref="B31:B36"/>
    <mergeCell ref="C31:C36"/>
    <mergeCell ref="D31:D36"/>
    <mergeCell ref="E31:E36"/>
    <mergeCell ref="F31:F36"/>
    <mergeCell ref="G31:G36"/>
  </mergeCells>
  <conditionalFormatting sqref="H12 H18">
    <cfRule type="cellIs" dxfId="122" priority="526" operator="equal">
      <formula>"Muy Baja"</formula>
    </cfRule>
    <cfRule type="cellIs" dxfId="121" priority="522" operator="equal">
      <formula>"Muy Alta"</formula>
    </cfRule>
    <cfRule type="cellIs" dxfId="120" priority="523" operator="equal">
      <formula>"Alta"</formula>
    </cfRule>
    <cfRule type="cellIs" dxfId="119" priority="525" operator="equal">
      <formula>"Baja"</formula>
    </cfRule>
    <cfRule type="cellIs" dxfId="118" priority="524" operator="equal">
      <formula>"Media"</formula>
    </cfRule>
  </conditionalFormatting>
  <conditionalFormatting sqref="H24:H25">
    <cfRule type="cellIs" dxfId="117" priority="26" operator="equal">
      <formula>"Media"</formula>
    </cfRule>
    <cfRule type="cellIs" dxfId="116" priority="28" operator="equal">
      <formula>"Muy Baja"</formula>
    </cfRule>
    <cfRule type="cellIs" dxfId="115" priority="27" operator="equal">
      <formula>"Baja"</formula>
    </cfRule>
    <cfRule type="cellIs" dxfId="114" priority="24" operator="equal">
      <formula>"Muy Alta"</formula>
    </cfRule>
    <cfRule type="cellIs" dxfId="113" priority="25" operator="equal">
      <formula>"Alta"</formula>
    </cfRule>
  </conditionalFormatting>
  <conditionalFormatting sqref="H31">
    <cfRule type="cellIs" dxfId="112" priority="396" operator="equal">
      <formula>"Muy Alta"</formula>
    </cfRule>
    <cfRule type="cellIs" dxfId="111" priority="397" operator="equal">
      <formula>"Alta"</formula>
    </cfRule>
    <cfRule type="cellIs" dxfId="110" priority="398" operator="equal">
      <formula>"Media"</formula>
    </cfRule>
    <cfRule type="cellIs" dxfId="109" priority="399" operator="equal">
      <formula>"Baja"</formula>
    </cfRule>
    <cfRule type="cellIs" dxfId="108" priority="400" operator="equal">
      <formula>"Muy Baja"</formula>
    </cfRule>
  </conditionalFormatting>
  <conditionalFormatting sqref="H37">
    <cfRule type="cellIs" dxfId="107" priority="368" operator="equal">
      <formula>"Muy Alta"</formula>
    </cfRule>
    <cfRule type="cellIs" dxfId="106" priority="369" operator="equal">
      <formula>"Alta"</formula>
    </cfRule>
    <cfRule type="cellIs" dxfId="105" priority="370" operator="equal">
      <formula>"Media"</formula>
    </cfRule>
    <cfRule type="cellIs" dxfId="104" priority="372" operator="equal">
      <formula>"Muy Baja"</formula>
    </cfRule>
    <cfRule type="cellIs" dxfId="103" priority="371" operator="equal">
      <formula>"Baja"</formula>
    </cfRule>
  </conditionalFormatting>
  <conditionalFormatting sqref="H43">
    <cfRule type="cellIs" dxfId="102" priority="340" operator="equal">
      <formula>"Muy Alta"</formula>
    </cfRule>
    <cfRule type="cellIs" dxfId="101" priority="344" operator="equal">
      <formula>"Muy Baja"</formula>
    </cfRule>
    <cfRule type="cellIs" dxfId="100" priority="343" operator="equal">
      <formula>"Baja"</formula>
    </cfRule>
    <cfRule type="cellIs" dxfId="99" priority="342" operator="equal">
      <formula>"Media"</formula>
    </cfRule>
    <cfRule type="cellIs" dxfId="98" priority="341" operator="equal">
      <formula>"Alta"</formula>
    </cfRule>
  </conditionalFormatting>
  <conditionalFormatting sqref="H49">
    <cfRule type="cellIs" dxfId="97" priority="312" operator="equal">
      <formula>"Muy Alta"</formula>
    </cfRule>
    <cfRule type="cellIs" dxfId="96" priority="313" operator="equal">
      <formula>"Alta"</formula>
    </cfRule>
    <cfRule type="cellIs" dxfId="95" priority="316" operator="equal">
      <formula>"Muy Baja"</formula>
    </cfRule>
    <cfRule type="cellIs" dxfId="94" priority="314" operator="equal">
      <formula>"Media"</formula>
    </cfRule>
    <cfRule type="cellIs" dxfId="93" priority="315" operator="equal">
      <formula>"Baja"</formula>
    </cfRule>
  </conditionalFormatting>
  <conditionalFormatting sqref="H55">
    <cfRule type="cellIs" dxfId="92" priority="287" operator="equal">
      <formula>"Baja"</formula>
    </cfRule>
    <cfRule type="cellIs" dxfId="91" priority="288" operator="equal">
      <formula>"Muy Baja"</formula>
    </cfRule>
    <cfRule type="cellIs" dxfId="90" priority="284" operator="equal">
      <formula>"Muy Alta"</formula>
    </cfRule>
    <cfRule type="cellIs" dxfId="89" priority="285" operator="equal">
      <formula>"Alta"</formula>
    </cfRule>
    <cfRule type="cellIs" dxfId="88" priority="286" operator="equal">
      <formula>"Media"</formula>
    </cfRule>
  </conditionalFormatting>
  <conditionalFormatting sqref="H61">
    <cfRule type="cellIs" dxfId="87" priority="260" operator="equal">
      <formula>"Muy Baja"</formula>
    </cfRule>
    <cfRule type="cellIs" dxfId="86" priority="259" operator="equal">
      <formula>"Baja"</formula>
    </cfRule>
    <cfRule type="cellIs" dxfId="85" priority="258" operator="equal">
      <formula>"Media"</formula>
    </cfRule>
    <cfRule type="cellIs" dxfId="84" priority="257" operator="equal">
      <formula>"Alta"</formula>
    </cfRule>
    <cfRule type="cellIs" dxfId="83" priority="256" operator="equal">
      <formula>"Muy Alta"</formula>
    </cfRule>
  </conditionalFormatting>
  <conditionalFormatting sqref="H67">
    <cfRule type="cellIs" dxfId="82" priority="228" operator="equal">
      <formula>"Muy Alta"</formula>
    </cfRule>
    <cfRule type="cellIs" dxfId="81" priority="229" operator="equal">
      <formula>"Alta"</formula>
    </cfRule>
    <cfRule type="cellIs" dxfId="80" priority="230" operator="equal">
      <formula>"Media"</formula>
    </cfRule>
    <cfRule type="cellIs" dxfId="79" priority="232" operator="equal">
      <formula>"Muy Baja"</formula>
    </cfRule>
    <cfRule type="cellIs" dxfId="78" priority="231" operator="equal">
      <formula>"Baja"</formula>
    </cfRule>
  </conditionalFormatting>
  <conditionalFormatting sqref="K12:K24 K31:K72">
    <cfRule type="containsText" dxfId="77" priority="204" operator="containsText" text="❌">
      <formula>NOT(ISERROR(SEARCH("❌",K12)))</formula>
    </cfRule>
  </conditionalFormatting>
  <conditionalFormatting sqref="L12 L18 L24 L31 L37 L43 L49 L55 L61 L67">
    <cfRule type="cellIs" dxfId="76" priority="521" operator="equal">
      <formula>"Leve"</formula>
    </cfRule>
    <cfRule type="cellIs" dxfId="75" priority="520" operator="equal">
      <formula>"Menor"</formula>
    </cfRule>
    <cfRule type="cellIs" dxfId="74" priority="519" operator="equal">
      <formula>"Moderado"</formula>
    </cfRule>
    <cfRule type="cellIs" dxfId="73" priority="518" operator="equal">
      <formula>"Mayor"</formula>
    </cfRule>
    <cfRule type="cellIs" dxfId="72" priority="517" operator="equal">
      <formula>"Catastrófico"</formula>
    </cfRule>
  </conditionalFormatting>
  <conditionalFormatting sqref="N12">
    <cfRule type="cellIs" dxfId="71" priority="516" operator="equal">
      <formula>"Bajo"</formula>
    </cfRule>
    <cfRule type="cellIs" dxfId="70" priority="515" operator="equal">
      <formula>"Moderado"</formula>
    </cfRule>
    <cfRule type="cellIs" dxfId="69" priority="514" operator="equal">
      <formula>"Alto"</formula>
    </cfRule>
    <cfRule type="cellIs" dxfId="68" priority="513" operator="equal">
      <formula>"Extremo"</formula>
    </cfRule>
  </conditionalFormatting>
  <conditionalFormatting sqref="N18">
    <cfRule type="cellIs" dxfId="67" priority="445" operator="equal">
      <formula>"Moderado"</formula>
    </cfRule>
    <cfRule type="cellIs" dxfId="66" priority="446" operator="equal">
      <formula>"Bajo"</formula>
    </cfRule>
    <cfRule type="cellIs" dxfId="65" priority="444" operator="equal">
      <formula>"Alto"</formula>
    </cfRule>
    <cfRule type="cellIs" dxfId="64" priority="443" operator="equal">
      <formula>"Extremo"</formula>
    </cfRule>
  </conditionalFormatting>
  <conditionalFormatting sqref="N24:N25">
    <cfRule type="cellIs" dxfId="63" priority="15" operator="equal">
      <formula>"Extremo"</formula>
    </cfRule>
    <cfRule type="cellIs" dxfId="62" priority="18" operator="equal">
      <formula>"Bajo"</formula>
    </cfRule>
    <cfRule type="cellIs" dxfId="61" priority="16" operator="equal">
      <formula>"Alto"</formula>
    </cfRule>
    <cfRule type="cellIs" dxfId="60" priority="17" operator="equal">
      <formula>"Moderado"</formula>
    </cfRule>
  </conditionalFormatting>
  <conditionalFormatting sqref="N31">
    <cfRule type="cellIs" dxfId="59" priority="390" operator="equal">
      <formula>"Bajo"</formula>
    </cfRule>
    <cfRule type="cellIs" dxfId="58" priority="388" operator="equal">
      <formula>"Alto"</formula>
    </cfRule>
    <cfRule type="cellIs" dxfId="57" priority="387" operator="equal">
      <formula>"Extremo"</formula>
    </cfRule>
    <cfRule type="cellIs" dxfId="56" priority="389" operator="equal">
      <formula>"Moderado"</formula>
    </cfRule>
  </conditionalFormatting>
  <conditionalFormatting sqref="N37">
    <cfRule type="cellIs" dxfId="55" priority="360" operator="equal">
      <formula>"Alto"</formula>
    </cfRule>
    <cfRule type="cellIs" dxfId="54" priority="359" operator="equal">
      <formula>"Extremo"</formula>
    </cfRule>
    <cfRule type="cellIs" dxfId="53" priority="362" operator="equal">
      <formula>"Bajo"</formula>
    </cfRule>
    <cfRule type="cellIs" dxfId="52" priority="361" operator="equal">
      <formula>"Moderado"</formula>
    </cfRule>
  </conditionalFormatting>
  <conditionalFormatting sqref="N43">
    <cfRule type="cellIs" dxfId="51" priority="331" operator="equal">
      <formula>"Extremo"</formula>
    </cfRule>
    <cfRule type="cellIs" dxfId="50" priority="332" operator="equal">
      <formula>"Alto"</formula>
    </cfRule>
    <cfRule type="cellIs" dxfId="49" priority="333" operator="equal">
      <formula>"Moderado"</formula>
    </cfRule>
    <cfRule type="cellIs" dxfId="48" priority="334" operator="equal">
      <formula>"Bajo"</formula>
    </cfRule>
  </conditionalFormatting>
  <conditionalFormatting sqref="N49">
    <cfRule type="cellIs" dxfId="47" priority="304" operator="equal">
      <formula>"Alto"</formula>
    </cfRule>
    <cfRule type="cellIs" dxfId="46" priority="305" operator="equal">
      <formula>"Moderado"</formula>
    </cfRule>
    <cfRule type="cellIs" dxfId="45" priority="306" operator="equal">
      <formula>"Bajo"</formula>
    </cfRule>
    <cfRule type="cellIs" dxfId="44" priority="303" operator="equal">
      <formula>"Extremo"</formula>
    </cfRule>
  </conditionalFormatting>
  <conditionalFormatting sqref="N55">
    <cfRule type="cellIs" dxfId="43" priority="277" operator="equal">
      <formula>"Moderado"</formula>
    </cfRule>
    <cfRule type="cellIs" dxfId="42" priority="276" operator="equal">
      <formula>"Alto"</formula>
    </cfRule>
    <cfRule type="cellIs" dxfId="41" priority="278" operator="equal">
      <formula>"Bajo"</formula>
    </cfRule>
    <cfRule type="cellIs" dxfId="40" priority="275" operator="equal">
      <formula>"Extremo"</formula>
    </cfRule>
  </conditionalFormatting>
  <conditionalFormatting sqref="N61">
    <cfRule type="cellIs" dxfId="39" priority="249" operator="equal">
      <formula>"Moderado"</formula>
    </cfRule>
    <cfRule type="cellIs" dxfId="38" priority="248" operator="equal">
      <formula>"Alto"</formula>
    </cfRule>
    <cfRule type="cellIs" dxfId="37" priority="247" operator="equal">
      <formula>"Extremo"</formula>
    </cfRule>
    <cfRule type="cellIs" dxfId="36" priority="250" operator="equal">
      <formula>"Bajo"</formula>
    </cfRule>
  </conditionalFormatting>
  <conditionalFormatting sqref="N67">
    <cfRule type="cellIs" dxfId="35" priority="221" operator="equal">
      <formula>"Moderado"</formula>
    </cfRule>
    <cfRule type="cellIs" dxfId="34" priority="222" operator="equal">
      <formula>"Bajo"</formula>
    </cfRule>
    <cfRule type="cellIs" dxfId="33" priority="219" operator="equal">
      <formula>"Extremo"</formula>
    </cfRule>
    <cfRule type="cellIs" dxfId="32" priority="220" operator="equal">
      <formula>"Alto"</formula>
    </cfRule>
  </conditionalFormatting>
  <conditionalFormatting sqref="Y12:Y24">
    <cfRule type="cellIs" dxfId="31" priority="10" operator="equal">
      <formula>"Muy Alta"</formula>
    </cfRule>
    <cfRule type="cellIs" dxfId="30" priority="14" operator="equal">
      <formula>"Muy Baja"</formula>
    </cfRule>
    <cfRule type="cellIs" dxfId="29" priority="13" operator="equal">
      <formula>"Baja"</formula>
    </cfRule>
    <cfRule type="cellIs" dxfId="28" priority="12" operator="equal">
      <formula>"Media"</formula>
    </cfRule>
    <cfRule type="cellIs" dxfId="27" priority="11" operator="equal">
      <formula>"Alta"</formula>
    </cfRule>
  </conditionalFormatting>
  <conditionalFormatting sqref="Y26:Y72">
    <cfRule type="cellIs" dxfId="26" priority="215" operator="equal">
      <formula>"Alta"</formula>
    </cfRule>
    <cfRule type="cellIs" dxfId="25" priority="214" operator="equal">
      <formula>"Muy Alta"</formula>
    </cfRule>
    <cfRule type="cellIs" dxfId="24" priority="216" operator="equal">
      <formula>"Media"</formula>
    </cfRule>
    <cfRule type="cellIs" dxfId="23" priority="217" operator="equal">
      <formula>"Baja"</formula>
    </cfRule>
    <cfRule type="cellIs" dxfId="22" priority="218" operator="equal">
      <formula>"Muy Baja"</formula>
    </cfRule>
  </conditionalFormatting>
  <conditionalFormatting sqref="AA12:AA24">
    <cfRule type="cellIs" dxfId="21" priority="9" operator="equal">
      <formula>"Leve"</formula>
    </cfRule>
    <cfRule type="cellIs" dxfId="20" priority="8" operator="equal">
      <formula>"Menor"</formula>
    </cfRule>
    <cfRule type="cellIs" dxfId="19" priority="7" operator="equal">
      <formula>"Moderado"</formula>
    </cfRule>
    <cfRule type="cellIs" dxfId="18" priority="6" operator="equal">
      <formula>"Mayor"</formula>
    </cfRule>
    <cfRule type="cellIs" dxfId="17" priority="5" operator="equal">
      <formula>"Catastrófico"</formula>
    </cfRule>
  </conditionalFormatting>
  <conditionalFormatting sqref="AA26:AA72">
    <cfRule type="cellIs" dxfId="16" priority="213" operator="equal">
      <formula>"Leve"</formula>
    </cfRule>
    <cfRule type="cellIs" dxfId="15" priority="212" operator="equal">
      <formula>"Menor"</formula>
    </cfRule>
    <cfRule type="cellIs" dxfId="14" priority="211" operator="equal">
      <formula>"Moderado"</formula>
    </cfRule>
    <cfRule type="cellIs" dxfId="13" priority="210" operator="equal">
      <formula>"Mayor"</formula>
    </cfRule>
    <cfRule type="cellIs" dxfId="12" priority="209" operator="equal">
      <formula>"Catastrófico"</formula>
    </cfRule>
  </conditionalFormatting>
  <conditionalFormatting sqref="AC12:AC24">
    <cfRule type="cellIs" dxfId="11" priority="1" operator="equal">
      <formula>"Extremo"</formula>
    </cfRule>
    <cfRule type="cellIs" dxfId="10" priority="4" operator="equal">
      <formula>"Bajo"</formula>
    </cfRule>
    <cfRule type="cellIs" dxfId="9" priority="3" operator="equal">
      <formula>"Moderado"</formula>
    </cfRule>
    <cfRule type="cellIs" dxfId="8" priority="2" operator="equal">
      <formula>"Alto"</formula>
    </cfRule>
  </conditionalFormatting>
  <conditionalFormatting sqref="AC26:AC72">
    <cfRule type="cellIs" dxfId="7" priority="208" operator="equal">
      <formula>"Bajo"</formula>
    </cfRule>
    <cfRule type="cellIs" dxfId="6" priority="207" operator="equal">
      <formula>"Moderado"</formula>
    </cfRule>
    <cfRule type="cellIs" dxfId="5" priority="205" operator="equal">
      <formula>"Extremo"</formula>
    </cfRule>
    <cfRule type="cellIs" dxfId="4" priority="206"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AK24:AK26 AK28:AK29 AK31:AK32 AK34:AK35 AK37:AK38 AK40:AK41 AK43:AK44 AK46:AK47 AK49:AK50 AK52:AK53 AK55:AK56 AK58:AK59 AK61:AK62 AK64:AK65 AK67:AK68 AK70:AK71</xm:sqref>
        </x14:dataValidation>
        <x14:dataValidation type="list" allowBlank="1" showInputMessage="1" showErrorMessage="1" xr:uid="{00000000-0002-0000-0100-000000000000}">
          <x14:formula1>
            <xm:f>'Tabla Valoración controles'!$D$4:$D$6</xm:f>
          </x14:formula1>
          <xm:sqref>R12:R24 R26:R72</xm:sqref>
        </x14:dataValidation>
        <x14:dataValidation type="list" allowBlank="1" showInputMessage="1" showErrorMessage="1" xr:uid="{00000000-0002-0000-0100-000001000000}">
          <x14:formula1>
            <xm:f>'Tabla Valoración controles'!$D$7:$D$8</xm:f>
          </x14:formula1>
          <xm:sqref>S12:S24 S26:S72</xm:sqref>
        </x14:dataValidation>
        <x14:dataValidation type="list" allowBlank="1" showInputMessage="1" showErrorMessage="1" xr:uid="{00000000-0002-0000-0100-000002000000}">
          <x14:formula1>
            <xm:f>'Tabla Valoración controles'!$D$9:$D$10</xm:f>
          </x14:formula1>
          <xm:sqref>U12:U24 U26:U72</xm:sqref>
        </x14:dataValidation>
        <x14:dataValidation type="list" allowBlank="1" showInputMessage="1" showErrorMessage="1" xr:uid="{00000000-0002-0000-0100-000003000000}">
          <x14:formula1>
            <xm:f>'Tabla Valoración controles'!$D$11:$D$12</xm:f>
          </x14:formula1>
          <xm:sqref>V12:V24 V26:V72</xm:sqref>
        </x14:dataValidation>
        <x14:dataValidation type="list" allowBlank="1" showInputMessage="1" showErrorMessage="1" xr:uid="{00000000-0002-0000-0100-000005000000}">
          <x14:formula1>
            <xm:f>'Tabla Valoración controles'!$D$13:$D$14</xm:f>
          </x14:formula1>
          <xm:sqref>W12:W24 W26:W72</xm:sqref>
        </x14:dataValidation>
        <x14:dataValidation type="list" allowBlank="1" showInputMessage="1" showErrorMessage="1" xr:uid="{00000000-0002-0000-0100-000006000000}">
          <x14:formula1>
            <xm:f>'Opciones Tratamiento'!$B$13:$B$19</xm:f>
          </x14:formula1>
          <xm:sqref>F31:F72 F12:F24</xm:sqref>
        </x14:dataValidation>
        <x14:dataValidation type="list" allowBlank="1" showInputMessage="1" showErrorMessage="1" xr:uid="{00000000-0002-0000-0100-000007000000}">
          <x14:formula1>
            <xm:f>'Opciones Tratamiento'!$E$2:$E$4</xm:f>
          </x14:formula1>
          <xm:sqref>B31:B72 B12:B24</xm:sqref>
        </x14:dataValidation>
        <x14:dataValidation type="list" allowBlank="1" showInputMessage="1" showErrorMessage="1" xr:uid="{00000000-0002-0000-0100-000008000000}">
          <x14:formula1>
            <xm:f>'Opciones Tratamiento'!$B$2:$B$5</xm:f>
          </x14:formula1>
          <xm:sqref>AD12:AD24 AD26:AD72</xm:sqref>
        </x14:dataValidation>
        <x14:dataValidation type="list" allowBlank="1" showInputMessage="1" showErrorMessage="1" xr:uid="{00000000-0002-0000-0100-000009000000}">
          <x14:formula1>
            <xm:f>'Tabla Impacto'!$F$210:$F$221</xm:f>
          </x14:formula1>
          <xm:sqref>J31:J72 J12:J24</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AE12:AE23 AE26:AE72</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AF12:AF23 AF26:AF72</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AG12:AH23 AG26:AH72</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AI12:AI72</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80" t="s">
        <v>190</v>
      </c>
      <c r="C2" s="481"/>
      <c r="D2" s="481"/>
      <c r="E2" s="481"/>
      <c r="F2" s="481"/>
      <c r="G2" s="481"/>
      <c r="H2" s="481"/>
      <c r="I2" s="481"/>
      <c r="J2" s="482" t="s">
        <v>23</v>
      </c>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81"/>
      <c r="C3" s="481"/>
      <c r="D3" s="481"/>
      <c r="E3" s="481"/>
      <c r="F3" s="481"/>
      <c r="G3" s="481"/>
      <c r="H3" s="481"/>
      <c r="I3" s="481"/>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81"/>
      <c r="C4" s="481"/>
      <c r="D4" s="481"/>
      <c r="E4" s="481"/>
      <c r="F4" s="481"/>
      <c r="G4" s="481"/>
      <c r="H4" s="481"/>
      <c r="I4" s="481"/>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83" t="s">
        <v>191</v>
      </c>
      <c r="C6" s="483"/>
      <c r="D6" s="484"/>
      <c r="E6" s="451" t="s">
        <v>192</v>
      </c>
      <c r="F6" s="452"/>
      <c r="G6" s="452"/>
      <c r="H6" s="452"/>
      <c r="I6" s="453"/>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471" t="s">
        <v>193</v>
      </c>
      <c r="AP6" s="472"/>
      <c r="AQ6" s="472"/>
      <c r="AR6" s="472"/>
      <c r="AS6" s="472"/>
      <c r="AT6" s="47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83"/>
      <c r="C7" s="483"/>
      <c r="D7" s="484"/>
      <c r="E7" s="454"/>
      <c r="F7" s="455"/>
      <c r="G7" s="455"/>
      <c r="H7" s="455"/>
      <c r="I7" s="456"/>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474"/>
      <c r="AP7" s="475"/>
      <c r="AQ7" s="475"/>
      <c r="AR7" s="475"/>
      <c r="AS7" s="475"/>
      <c r="AT7" s="47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83"/>
      <c r="C8" s="483"/>
      <c r="D8" s="484"/>
      <c r="E8" s="454"/>
      <c r="F8" s="455"/>
      <c r="G8" s="455"/>
      <c r="H8" s="455"/>
      <c r="I8" s="456"/>
      <c r="J8" s="52" t="str">
        <f>IF(AND('Mapa de Riesgos'!$Y$24="Muy Alta",'Mapa de Riesgos'!$AA$24="Leve"),CONCATENATE("R3C",'Mapa de Riesgos'!$O$24),"")</f>
        <v/>
      </c>
      <c r="K8" s="53" t="str">
        <f>IF(AND('Mapa de Riesgos'!$Y$26="Muy Alta",'Mapa de Riesgos'!$AA$26="Leve"),CONCATENATE("R3C",'Mapa de Riesgos'!$O$26),"")</f>
        <v/>
      </c>
      <c r="L8" s="53" t="str">
        <f>IF(AND('Mapa de Riesgos'!$Y$27="Muy Alta",'Mapa de Riesgos'!$AA$27="Leve"),CONCATENATE("R3C",'Mapa de Riesgos'!$O$27),"")</f>
        <v/>
      </c>
      <c r="M8" s="53" t="str">
        <f>IF(AND('Mapa de Riesgos'!$Y$28="Muy Alta",'Mapa de Riesgos'!$AA$28="Leve"),CONCATENATE("R3C",'Mapa de Riesgos'!$O$28),"")</f>
        <v/>
      </c>
      <c r="N8" s="53" t="str">
        <f>IF(AND('Mapa de Riesgos'!$Y$29="Muy Alta",'Mapa de Riesgos'!$AA$29="Leve"),CONCATENATE("R3C",'Mapa de Riesgos'!$O$29),"")</f>
        <v/>
      </c>
      <c r="O8" s="54" t="str">
        <f>IF(AND('Mapa de Riesgos'!$Y$30="Muy Alta",'Mapa de Riesgos'!$AA$30="Leve"),CONCATENATE("R3C",'Mapa de Riesgos'!$O$30),"")</f>
        <v/>
      </c>
      <c r="P8" s="52" t="str">
        <f>IF(AND('Mapa de Riesgos'!$Y$24="Muy Alta",'Mapa de Riesgos'!$AA$24="Menor"),CONCATENATE("R3C",'Mapa de Riesgos'!$O$24),"")</f>
        <v/>
      </c>
      <c r="Q8" s="53" t="str">
        <f>IF(AND('Mapa de Riesgos'!$Y$26="Muy Alta",'Mapa de Riesgos'!$AA$26="Menor"),CONCATENATE("R3C",'Mapa de Riesgos'!$O$26),"")</f>
        <v/>
      </c>
      <c r="R8" s="53" t="str">
        <f>IF(AND('Mapa de Riesgos'!$Y$27="Muy Alta",'Mapa de Riesgos'!$AA$27="Menor"),CONCATENATE("R3C",'Mapa de Riesgos'!$O$27),"")</f>
        <v/>
      </c>
      <c r="S8" s="53" t="str">
        <f>IF(AND('Mapa de Riesgos'!$Y$28="Muy Alta",'Mapa de Riesgos'!$AA$28="Menor"),CONCATENATE("R3C",'Mapa de Riesgos'!$O$28),"")</f>
        <v/>
      </c>
      <c r="T8" s="53" t="str">
        <f>IF(AND('Mapa de Riesgos'!$Y$29="Muy Alta",'Mapa de Riesgos'!$AA$29="Menor"),CONCATENATE("R3C",'Mapa de Riesgos'!$O$29),"")</f>
        <v/>
      </c>
      <c r="U8" s="54" t="str">
        <f>IF(AND('Mapa de Riesgos'!$Y$30="Muy Alta",'Mapa de Riesgos'!$AA$30="Menor"),CONCATENATE("R3C",'Mapa de Riesgos'!$O$30),"")</f>
        <v/>
      </c>
      <c r="V8" s="52" t="str">
        <f>IF(AND('Mapa de Riesgos'!$Y$24="Muy Alta",'Mapa de Riesgos'!$AA$24="Moderado"),CONCATENATE("R3C",'Mapa de Riesgos'!$O$24),"")</f>
        <v/>
      </c>
      <c r="W8" s="53" t="str">
        <f>IF(AND('Mapa de Riesgos'!$Y$26="Muy Alta",'Mapa de Riesgos'!$AA$26="Moderado"),CONCATENATE("R3C",'Mapa de Riesgos'!$O$26),"")</f>
        <v/>
      </c>
      <c r="X8" s="53" t="str">
        <f>IF(AND('Mapa de Riesgos'!$Y$27="Muy Alta",'Mapa de Riesgos'!$AA$27="Moderado"),CONCATENATE("R3C",'Mapa de Riesgos'!$O$27),"")</f>
        <v/>
      </c>
      <c r="Y8" s="53" t="str">
        <f>IF(AND('Mapa de Riesgos'!$Y$28="Muy Alta",'Mapa de Riesgos'!$AA$28="Moderado"),CONCATENATE("R3C",'Mapa de Riesgos'!$O$28),"")</f>
        <v/>
      </c>
      <c r="Z8" s="53" t="str">
        <f>IF(AND('Mapa de Riesgos'!$Y$29="Muy Alta",'Mapa de Riesgos'!$AA$29="Moderado"),CONCATENATE("R3C",'Mapa de Riesgos'!$O$29),"")</f>
        <v/>
      </c>
      <c r="AA8" s="54" t="str">
        <f>IF(AND('Mapa de Riesgos'!$Y$30="Muy Alta",'Mapa de Riesgos'!$AA$30="Moderado"),CONCATENATE("R3C",'Mapa de Riesgos'!$O$30),"")</f>
        <v/>
      </c>
      <c r="AB8" s="52" t="str">
        <f>IF(AND('Mapa de Riesgos'!$Y$24="Muy Alta",'Mapa de Riesgos'!$AA$24="Mayor"),CONCATENATE("R3C",'Mapa de Riesgos'!$O$24),"")</f>
        <v/>
      </c>
      <c r="AC8" s="53" t="str">
        <f>IF(AND('Mapa de Riesgos'!$Y$26="Muy Alta",'Mapa de Riesgos'!$AA$26="Mayor"),CONCATENATE("R3C",'Mapa de Riesgos'!$O$26),"")</f>
        <v/>
      </c>
      <c r="AD8" s="53" t="str">
        <f>IF(AND('Mapa de Riesgos'!$Y$27="Muy Alta",'Mapa de Riesgos'!$AA$27="Mayor"),CONCATENATE("R3C",'Mapa de Riesgos'!$O$27),"")</f>
        <v/>
      </c>
      <c r="AE8" s="53" t="str">
        <f>IF(AND('Mapa de Riesgos'!$Y$28="Muy Alta",'Mapa de Riesgos'!$AA$28="Mayor"),CONCATENATE("R3C",'Mapa de Riesgos'!$O$28),"")</f>
        <v/>
      </c>
      <c r="AF8" s="53" t="str">
        <f>IF(AND('Mapa de Riesgos'!$Y$29="Muy Alta",'Mapa de Riesgos'!$AA$29="Mayor"),CONCATENATE("R3C",'Mapa de Riesgos'!$O$29),"")</f>
        <v/>
      </c>
      <c r="AG8" s="54" t="str">
        <f>IF(AND('Mapa de Riesgos'!$Y$30="Muy Alta",'Mapa de Riesgos'!$AA$30="Mayor"),CONCATENATE("R3C",'Mapa de Riesgos'!$O$30),"")</f>
        <v/>
      </c>
      <c r="AH8" s="55" t="str">
        <f>IF(AND('Mapa de Riesgos'!$Y$24="Muy Alta",'Mapa de Riesgos'!$AA$24="Catastrófico"),CONCATENATE("R3C",'Mapa de Riesgos'!$O$24),"")</f>
        <v/>
      </c>
      <c r="AI8" s="56" t="str">
        <f>IF(AND('Mapa de Riesgos'!$Y$26="Muy Alta",'Mapa de Riesgos'!$AA$26="Catastrófico"),CONCATENATE("R3C",'Mapa de Riesgos'!$O$26),"")</f>
        <v/>
      </c>
      <c r="AJ8" s="56" t="str">
        <f>IF(AND('Mapa de Riesgos'!$Y$27="Muy Alta",'Mapa de Riesgos'!$AA$27="Catastrófico"),CONCATENATE("R3C",'Mapa de Riesgos'!$O$27),"")</f>
        <v/>
      </c>
      <c r="AK8" s="56" t="str">
        <f>IF(AND('Mapa de Riesgos'!$Y$28="Muy Alta",'Mapa de Riesgos'!$AA$28="Catastrófico"),CONCATENATE("R3C",'Mapa de Riesgos'!$O$28),"")</f>
        <v/>
      </c>
      <c r="AL8" s="56" t="str">
        <f>IF(AND('Mapa de Riesgos'!$Y$29="Muy Alta",'Mapa de Riesgos'!$AA$29="Catastrófico"),CONCATENATE("R3C",'Mapa de Riesgos'!$O$29),"")</f>
        <v/>
      </c>
      <c r="AM8" s="57" t="str">
        <f>IF(AND('Mapa de Riesgos'!$Y$30="Muy Alta",'Mapa de Riesgos'!$AA$30="Catastrófico"),CONCATENATE("R3C",'Mapa de Riesgos'!$O$30),"")</f>
        <v/>
      </c>
      <c r="AN8" s="83"/>
      <c r="AO8" s="474"/>
      <c r="AP8" s="475"/>
      <c r="AQ8" s="475"/>
      <c r="AR8" s="475"/>
      <c r="AS8" s="475"/>
      <c r="AT8" s="47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83"/>
      <c r="C9" s="483"/>
      <c r="D9" s="484"/>
      <c r="E9" s="454"/>
      <c r="F9" s="455"/>
      <c r="G9" s="455"/>
      <c r="H9" s="455"/>
      <c r="I9" s="456"/>
      <c r="J9" s="52" t="str">
        <f>IF(AND('Mapa de Riesgos'!$Y$31="Muy Alta",'Mapa de Riesgos'!$AA$31="Leve"),CONCATENATE("R4C",'Mapa de Riesgos'!$O$31),"")</f>
        <v/>
      </c>
      <c r="K9" s="53" t="str">
        <f>IF(AND('Mapa de Riesgos'!$Y$32="Muy Alta",'Mapa de Riesgos'!$AA$32="Leve"),CONCATENATE("R4C",'Mapa de Riesgos'!$O$32),"")</f>
        <v/>
      </c>
      <c r="L9" s="53" t="str">
        <f>IF(AND('Mapa de Riesgos'!$Y$33="Muy Alta",'Mapa de Riesgos'!$AA$33="Leve"),CONCATENATE("R4C",'Mapa de Riesgos'!$O$33),"")</f>
        <v/>
      </c>
      <c r="M9" s="53" t="str">
        <f>IF(AND('Mapa de Riesgos'!$Y$34="Muy Alta",'Mapa de Riesgos'!$AA$34="Leve"),CONCATENATE("R4C",'Mapa de Riesgos'!$O$34),"")</f>
        <v/>
      </c>
      <c r="N9" s="53" t="str">
        <f>IF(AND('Mapa de Riesgos'!$Y$35="Muy Alta",'Mapa de Riesgos'!$AA$35="Leve"),CONCATENATE("R4C",'Mapa de Riesgos'!$O$35),"")</f>
        <v/>
      </c>
      <c r="O9" s="54" t="str">
        <f>IF(AND('Mapa de Riesgos'!$Y$36="Muy Alta",'Mapa de Riesgos'!$AA$36="Leve"),CONCATENATE("R4C",'Mapa de Riesgos'!$O$36),"")</f>
        <v/>
      </c>
      <c r="P9" s="52" t="str">
        <f>IF(AND('Mapa de Riesgos'!$Y$31="Muy Alta",'Mapa de Riesgos'!$AA$31="Menor"),CONCATENATE("R4C",'Mapa de Riesgos'!$O$31),"")</f>
        <v/>
      </c>
      <c r="Q9" s="53" t="str">
        <f>IF(AND('Mapa de Riesgos'!$Y$32="Muy Alta",'Mapa de Riesgos'!$AA$32="Menor"),CONCATENATE("R4C",'Mapa de Riesgos'!$O$32),"")</f>
        <v/>
      </c>
      <c r="R9" s="53" t="str">
        <f>IF(AND('Mapa de Riesgos'!$Y$33="Muy Alta",'Mapa de Riesgos'!$AA$33="Menor"),CONCATENATE("R4C",'Mapa de Riesgos'!$O$33),"")</f>
        <v/>
      </c>
      <c r="S9" s="53" t="str">
        <f>IF(AND('Mapa de Riesgos'!$Y$34="Muy Alta",'Mapa de Riesgos'!$AA$34="Menor"),CONCATENATE("R4C",'Mapa de Riesgos'!$O$34),"")</f>
        <v/>
      </c>
      <c r="T9" s="53" t="str">
        <f>IF(AND('Mapa de Riesgos'!$Y$35="Muy Alta",'Mapa de Riesgos'!$AA$35="Menor"),CONCATENATE("R4C",'Mapa de Riesgos'!$O$35),"")</f>
        <v/>
      </c>
      <c r="U9" s="54" t="str">
        <f>IF(AND('Mapa de Riesgos'!$Y$36="Muy Alta",'Mapa de Riesgos'!$AA$36="Menor"),CONCATENATE("R4C",'Mapa de Riesgos'!$O$36),"")</f>
        <v/>
      </c>
      <c r="V9" s="52" t="str">
        <f>IF(AND('Mapa de Riesgos'!$Y$31="Muy Alta",'Mapa de Riesgos'!$AA$31="Moderado"),CONCATENATE("R4C",'Mapa de Riesgos'!$O$31),"")</f>
        <v/>
      </c>
      <c r="W9" s="53" t="str">
        <f>IF(AND('Mapa de Riesgos'!$Y$32="Muy Alta",'Mapa de Riesgos'!$AA$32="Moderado"),CONCATENATE("R4C",'Mapa de Riesgos'!$O$32),"")</f>
        <v/>
      </c>
      <c r="X9" s="53" t="str">
        <f>IF(AND('Mapa de Riesgos'!$Y$33="Muy Alta",'Mapa de Riesgos'!$AA$33="Moderado"),CONCATENATE("R4C",'Mapa de Riesgos'!$O$33),"")</f>
        <v/>
      </c>
      <c r="Y9" s="53" t="str">
        <f>IF(AND('Mapa de Riesgos'!$Y$34="Muy Alta",'Mapa de Riesgos'!$AA$34="Moderado"),CONCATENATE("R4C",'Mapa de Riesgos'!$O$34),"")</f>
        <v/>
      </c>
      <c r="Z9" s="53" t="str">
        <f>IF(AND('Mapa de Riesgos'!$Y$35="Muy Alta",'Mapa de Riesgos'!$AA$35="Moderado"),CONCATENATE("R4C",'Mapa de Riesgos'!$O$35),"")</f>
        <v/>
      </c>
      <c r="AA9" s="54" t="str">
        <f>IF(AND('Mapa de Riesgos'!$Y$36="Muy Alta",'Mapa de Riesgos'!$AA$36="Moderado"),CONCATENATE("R4C",'Mapa de Riesgos'!$O$36),"")</f>
        <v/>
      </c>
      <c r="AB9" s="52" t="str">
        <f>IF(AND('Mapa de Riesgos'!$Y$31="Muy Alta",'Mapa de Riesgos'!$AA$31="Mayor"),CONCATENATE("R4C",'Mapa de Riesgos'!$O$31),"")</f>
        <v/>
      </c>
      <c r="AC9" s="53" t="str">
        <f>IF(AND('Mapa de Riesgos'!$Y$32="Muy Alta",'Mapa de Riesgos'!$AA$32="Mayor"),CONCATENATE("R4C",'Mapa de Riesgos'!$O$32),"")</f>
        <v/>
      </c>
      <c r="AD9" s="53" t="str">
        <f>IF(AND('Mapa de Riesgos'!$Y$33="Muy Alta",'Mapa de Riesgos'!$AA$33="Mayor"),CONCATENATE("R4C",'Mapa de Riesgos'!$O$33),"")</f>
        <v/>
      </c>
      <c r="AE9" s="53" t="str">
        <f>IF(AND('Mapa de Riesgos'!$Y$34="Muy Alta",'Mapa de Riesgos'!$AA$34="Mayor"),CONCATENATE("R4C",'Mapa de Riesgos'!$O$34),"")</f>
        <v/>
      </c>
      <c r="AF9" s="53" t="str">
        <f>IF(AND('Mapa de Riesgos'!$Y$35="Muy Alta",'Mapa de Riesgos'!$AA$35="Mayor"),CONCATENATE("R4C",'Mapa de Riesgos'!$O$35),"")</f>
        <v/>
      </c>
      <c r="AG9" s="54" t="str">
        <f>IF(AND('Mapa de Riesgos'!$Y$36="Muy Alta",'Mapa de Riesgos'!$AA$36="Mayor"),CONCATENATE("R4C",'Mapa de Riesgos'!$O$36),"")</f>
        <v/>
      </c>
      <c r="AH9" s="55" t="str">
        <f>IF(AND('Mapa de Riesgos'!$Y$31="Muy Alta",'Mapa de Riesgos'!$AA$31="Catastrófico"),CONCATENATE("R4C",'Mapa de Riesgos'!$O$31),"")</f>
        <v/>
      </c>
      <c r="AI9" s="56" t="str">
        <f>IF(AND('Mapa de Riesgos'!$Y$32="Muy Alta",'Mapa de Riesgos'!$AA$32="Catastrófico"),CONCATENATE("R4C",'Mapa de Riesgos'!$O$32),"")</f>
        <v/>
      </c>
      <c r="AJ9" s="56" t="str">
        <f>IF(AND('Mapa de Riesgos'!$Y$33="Muy Alta",'Mapa de Riesgos'!$AA$33="Catastrófico"),CONCATENATE("R4C",'Mapa de Riesgos'!$O$33),"")</f>
        <v/>
      </c>
      <c r="AK9" s="56" t="str">
        <f>IF(AND('Mapa de Riesgos'!$Y$34="Muy Alta",'Mapa de Riesgos'!$AA$34="Catastrófico"),CONCATENATE("R4C",'Mapa de Riesgos'!$O$34),"")</f>
        <v/>
      </c>
      <c r="AL9" s="56" t="str">
        <f>IF(AND('Mapa de Riesgos'!$Y$35="Muy Alta",'Mapa de Riesgos'!$AA$35="Catastrófico"),CONCATENATE("R4C",'Mapa de Riesgos'!$O$35),"")</f>
        <v/>
      </c>
      <c r="AM9" s="57" t="str">
        <f>IF(AND('Mapa de Riesgos'!$Y$36="Muy Alta",'Mapa de Riesgos'!$AA$36="Catastrófico"),CONCATENATE("R4C",'Mapa de Riesgos'!$O$36),"")</f>
        <v/>
      </c>
      <c r="AN9" s="83"/>
      <c r="AO9" s="474"/>
      <c r="AP9" s="475"/>
      <c r="AQ9" s="475"/>
      <c r="AR9" s="475"/>
      <c r="AS9" s="475"/>
      <c r="AT9" s="47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83"/>
      <c r="C10" s="483"/>
      <c r="D10" s="484"/>
      <c r="E10" s="454"/>
      <c r="F10" s="455"/>
      <c r="G10" s="455"/>
      <c r="H10" s="455"/>
      <c r="I10" s="456"/>
      <c r="J10" s="52" t="str">
        <f>IF(AND('Mapa de Riesgos'!$Y$37="Muy Alta",'Mapa de Riesgos'!$AA$37="Leve"),CONCATENATE("R5C",'Mapa de Riesgos'!$O$37),"")</f>
        <v/>
      </c>
      <c r="K10" s="53" t="str">
        <f>IF(AND('Mapa de Riesgos'!$Y$38="Muy Alta",'Mapa de Riesgos'!$AA$38="Leve"),CONCATENATE("R5C",'Mapa de Riesgos'!$O$38),"")</f>
        <v/>
      </c>
      <c r="L10" s="53" t="str">
        <f>IF(AND('Mapa de Riesgos'!$Y$39="Muy Alta",'Mapa de Riesgos'!$AA$39="Leve"),CONCATENATE("R5C",'Mapa de Riesgos'!$O$39),"")</f>
        <v/>
      </c>
      <c r="M10" s="53" t="str">
        <f>IF(AND('Mapa de Riesgos'!$Y$40="Muy Alta",'Mapa de Riesgos'!$AA$40="Leve"),CONCATENATE("R5C",'Mapa de Riesgos'!$O$40),"")</f>
        <v/>
      </c>
      <c r="N10" s="53" t="str">
        <f>IF(AND('Mapa de Riesgos'!$Y$41="Muy Alta",'Mapa de Riesgos'!$AA$41="Leve"),CONCATENATE("R5C",'Mapa de Riesgos'!$O$41),"")</f>
        <v/>
      </c>
      <c r="O10" s="54" t="str">
        <f>IF(AND('Mapa de Riesgos'!$Y$42="Muy Alta",'Mapa de Riesgos'!$AA$42="Leve"),CONCATENATE("R5C",'Mapa de Riesgos'!$O$42),"")</f>
        <v/>
      </c>
      <c r="P10" s="52" t="str">
        <f>IF(AND('Mapa de Riesgos'!$Y$37="Muy Alta",'Mapa de Riesgos'!$AA$37="Menor"),CONCATENATE("R5C",'Mapa de Riesgos'!$O$37),"")</f>
        <v/>
      </c>
      <c r="Q10" s="53" t="str">
        <f>IF(AND('Mapa de Riesgos'!$Y$38="Muy Alta",'Mapa de Riesgos'!$AA$38="Menor"),CONCATENATE("R5C",'Mapa de Riesgos'!$O$38),"")</f>
        <v/>
      </c>
      <c r="R10" s="53" t="str">
        <f>IF(AND('Mapa de Riesgos'!$Y$39="Muy Alta",'Mapa de Riesgos'!$AA$39="Menor"),CONCATENATE("R5C",'Mapa de Riesgos'!$O$39),"")</f>
        <v/>
      </c>
      <c r="S10" s="53" t="str">
        <f>IF(AND('Mapa de Riesgos'!$Y$40="Muy Alta",'Mapa de Riesgos'!$AA$40="Menor"),CONCATENATE("R5C",'Mapa de Riesgos'!$O$40),"")</f>
        <v/>
      </c>
      <c r="T10" s="53" t="str">
        <f>IF(AND('Mapa de Riesgos'!$Y$41="Muy Alta",'Mapa de Riesgos'!$AA$41="Menor"),CONCATENATE("R5C",'Mapa de Riesgos'!$O$41),"")</f>
        <v/>
      </c>
      <c r="U10" s="54" t="str">
        <f>IF(AND('Mapa de Riesgos'!$Y$42="Muy Alta",'Mapa de Riesgos'!$AA$42="Menor"),CONCATENATE("R5C",'Mapa de Riesgos'!$O$42),"")</f>
        <v/>
      </c>
      <c r="V10" s="52" t="str">
        <f>IF(AND('Mapa de Riesgos'!$Y$37="Muy Alta",'Mapa de Riesgos'!$AA$37="Moderado"),CONCATENATE("R5C",'Mapa de Riesgos'!$O$37),"")</f>
        <v/>
      </c>
      <c r="W10" s="53" t="str">
        <f>IF(AND('Mapa de Riesgos'!$Y$38="Muy Alta",'Mapa de Riesgos'!$AA$38="Moderado"),CONCATENATE("R5C",'Mapa de Riesgos'!$O$38),"")</f>
        <v/>
      </c>
      <c r="X10" s="53" t="str">
        <f>IF(AND('Mapa de Riesgos'!$Y$39="Muy Alta",'Mapa de Riesgos'!$AA$39="Moderado"),CONCATENATE("R5C",'Mapa de Riesgos'!$O$39),"")</f>
        <v/>
      </c>
      <c r="Y10" s="53" t="str">
        <f>IF(AND('Mapa de Riesgos'!$Y$40="Muy Alta",'Mapa de Riesgos'!$AA$40="Moderado"),CONCATENATE("R5C",'Mapa de Riesgos'!$O$40),"")</f>
        <v/>
      </c>
      <c r="Z10" s="53" t="str">
        <f>IF(AND('Mapa de Riesgos'!$Y$41="Muy Alta",'Mapa de Riesgos'!$AA$41="Moderado"),CONCATENATE("R5C",'Mapa de Riesgos'!$O$41),"")</f>
        <v/>
      </c>
      <c r="AA10" s="54" t="str">
        <f>IF(AND('Mapa de Riesgos'!$Y$42="Muy Alta",'Mapa de Riesgos'!$AA$42="Moderado"),CONCATENATE("R5C",'Mapa de Riesgos'!$O$42),"")</f>
        <v/>
      </c>
      <c r="AB10" s="52" t="str">
        <f>IF(AND('Mapa de Riesgos'!$Y$37="Muy Alta",'Mapa de Riesgos'!$AA$37="Mayor"),CONCATENATE("R5C",'Mapa de Riesgos'!$O$37),"")</f>
        <v/>
      </c>
      <c r="AC10" s="53" t="str">
        <f>IF(AND('Mapa de Riesgos'!$Y$38="Muy Alta",'Mapa de Riesgos'!$AA$38="Mayor"),CONCATENATE("R5C",'Mapa de Riesgos'!$O$38),"")</f>
        <v/>
      </c>
      <c r="AD10" s="53" t="str">
        <f>IF(AND('Mapa de Riesgos'!$Y$39="Muy Alta",'Mapa de Riesgos'!$AA$39="Mayor"),CONCATENATE("R5C",'Mapa de Riesgos'!$O$39),"")</f>
        <v/>
      </c>
      <c r="AE10" s="53" t="str">
        <f>IF(AND('Mapa de Riesgos'!$Y$40="Muy Alta",'Mapa de Riesgos'!$AA$40="Mayor"),CONCATENATE("R5C",'Mapa de Riesgos'!$O$40),"")</f>
        <v/>
      </c>
      <c r="AF10" s="53" t="str">
        <f>IF(AND('Mapa de Riesgos'!$Y$41="Muy Alta",'Mapa de Riesgos'!$AA$41="Mayor"),CONCATENATE("R5C",'Mapa de Riesgos'!$O$41),"")</f>
        <v/>
      </c>
      <c r="AG10" s="54" t="str">
        <f>IF(AND('Mapa de Riesgos'!$Y$42="Muy Alta",'Mapa de Riesgos'!$AA$42="Mayor"),CONCATENATE("R5C",'Mapa de Riesgos'!$O$42),"")</f>
        <v/>
      </c>
      <c r="AH10" s="55" t="str">
        <f>IF(AND('Mapa de Riesgos'!$Y$37="Muy Alta",'Mapa de Riesgos'!$AA$37="Catastrófico"),CONCATENATE("R5C",'Mapa de Riesgos'!$O$37),"")</f>
        <v/>
      </c>
      <c r="AI10" s="56" t="str">
        <f>IF(AND('Mapa de Riesgos'!$Y$38="Muy Alta",'Mapa de Riesgos'!$AA$38="Catastrófico"),CONCATENATE("R5C",'Mapa de Riesgos'!$O$38),"")</f>
        <v/>
      </c>
      <c r="AJ10" s="56" t="str">
        <f>IF(AND('Mapa de Riesgos'!$Y$39="Muy Alta",'Mapa de Riesgos'!$AA$39="Catastrófico"),CONCATENATE("R5C",'Mapa de Riesgos'!$O$39),"")</f>
        <v/>
      </c>
      <c r="AK10" s="56" t="str">
        <f>IF(AND('Mapa de Riesgos'!$Y$40="Muy Alta",'Mapa de Riesgos'!$AA$40="Catastrófico"),CONCATENATE("R5C",'Mapa de Riesgos'!$O$40),"")</f>
        <v/>
      </c>
      <c r="AL10" s="56" t="str">
        <f>IF(AND('Mapa de Riesgos'!$Y$41="Muy Alta",'Mapa de Riesgos'!$AA$41="Catastrófico"),CONCATENATE("R5C",'Mapa de Riesgos'!$O$41),"")</f>
        <v/>
      </c>
      <c r="AM10" s="57" t="str">
        <f>IF(AND('Mapa de Riesgos'!$Y$42="Muy Alta",'Mapa de Riesgos'!$AA$42="Catastrófico"),CONCATENATE("R5C",'Mapa de Riesgos'!$O$42),"")</f>
        <v/>
      </c>
      <c r="AN10" s="83"/>
      <c r="AO10" s="474"/>
      <c r="AP10" s="475"/>
      <c r="AQ10" s="475"/>
      <c r="AR10" s="475"/>
      <c r="AS10" s="475"/>
      <c r="AT10" s="47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83"/>
      <c r="C11" s="483"/>
      <c r="D11" s="484"/>
      <c r="E11" s="454"/>
      <c r="F11" s="455"/>
      <c r="G11" s="455"/>
      <c r="H11" s="455"/>
      <c r="I11" s="456"/>
      <c r="J11" s="52" t="str">
        <f>IF(AND('Mapa de Riesgos'!$Y$43="Muy Alta",'Mapa de Riesgos'!$AA$43="Leve"),CONCATENATE("R6C",'Mapa de Riesgos'!$O$43),"")</f>
        <v/>
      </c>
      <c r="K11" s="53" t="str">
        <f>IF(AND('Mapa de Riesgos'!$Y$44="Muy Alta",'Mapa de Riesgos'!$AA$44="Leve"),CONCATENATE("R6C",'Mapa de Riesgos'!$O$44),"")</f>
        <v/>
      </c>
      <c r="L11" s="53" t="str">
        <f>IF(AND('Mapa de Riesgos'!$Y$45="Muy Alta",'Mapa de Riesgos'!$AA$45="Leve"),CONCATENATE("R6C",'Mapa de Riesgos'!$O$45),"")</f>
        <v/>
      </c>
      <c r="M11" s="53" t="str">
        <f>IF(AND('Mapa de Riesgos'!$Y$46="Muy Alta",'Mapa de Riesgos'!$AA$46="Leve"),CONCATENATE("R6C",'Mapa de Riesgos'!$O$46),"")</f>
        <v/>
      </c>
      <c r="N11" s="53" t="str">
        <f>IF(AND('Mapa de Riesgos'!$Y$47="Muy Alta",'Mapa de Riesgos'!$AA$47="Leve"),CONCATENATE("R6C",'Mapa de Riesgos'!$O$47),"")</f>
        <v/>
      </c>
      <c r="O11" s="54" t="str">
        <f>IF(AND('Mapa de Riesgos'!$Y$48="Muy Alta",'Mapa de Riesgos'!$AA$48="Leve"),CONCATENATE("R6C",'Mapa de Riesgos'!$O$48),"")</f>
        <v/>
      </c>
      <c r="P11" s="52" t="str">
        <f>IF(AND('Mapa de Riesgos'!$Y$43="Muy Alta",'Mapa de Riesgos'!$AA$43="Menor"),CONCATENATE("R6C",'Mapa de Riesgos'!$O$43),"")</f>
        <v/>
      </c>
      <c r="Q11" s="53" t="str">
        <f>IF(AND('Mapa de Riesgos'!$Y$44="Muy Alta",'Mapa de Riesgos'!$AA$44="Menor"),CONCATENATE("R6C",'Mapa de Riesgos'!$O$44),"")</f>
        <v/>
      </c>
      <c r="R11" s="53" t="str">
        <f>IF(AND('Mapa de Riesgos'!$Y$45="Muy Alta",'Mapa de Riesgos'!$AA$45="Menor"),CONCATENATE("R6C",'Mapa de Riesgos'!$O$45),"")</f>
        <v/>
      </c>
      <c r="S11" s="53" t="str">
        <f>IF(AND('Mapa de Riesgos'!$Y$46="Muy Alta",'Mapa de Riesgos'!$AA$46="Menor"),CONCATENATE("R6C",'Mapa de Riesgos'!$O$46),"")</f>
        <v/>
      </c>
      <c r="T11" s="53" t="str">
        <f>IF(AND('Mapa de Riesgos'!$Y$47="Muy Alta",'Mapa de Riesgos'!$AA$47="Menor"),CONCATENATE("R6C",'Mapa de Riesgos'!$O$47),"")</f>
        <v/>
      </c>
      <c r="U11" s="54" t="str">
        <f>IF(AND('Mapa de Riesgos'!$Y$48="Muy Alta",'Mapa de Riesgos'!$AA$48="Menor"),CONCATENATE("R6C",'Mapa de Riesgos'!$O$48),"")</f>
        <v/>
      </c>
      <c r="V11" s="52" t="str">
        <f>IF(AND('Mapa de Riesgos'!$Y$43="Muy Alta",'Mapa de Riesgos'!$AA$43="Moderado"),CONCATENATE("R6C",'Mapa de Riesgos'!$O$43),"")</f>
        <v/>
      </c>
      <c r="W11" s="53" t="str">
        <f>IF(AND('Mapa de Riesgos'!$Y$44="Muy Alta",'Mapa de Riesgos'!$AA$44="Moderado"),CONCATENATE("R6C",'Mapa de Riesgos'!$O$44),"")</f>
        <v/>
      </c>
      <c r="X11" s="53" t="str">
        <f>IF(AND('Mapa de Riesgos'!$Y$45="Muy Alta",'Mapa de Riesgos'!$AA$45="Moderado"),CONCATENATE("R6C",'Mapa de Riesgos'!$O$45),"")</f>
        <v/>
      </c>
      <c r="Y11" s="53" t="str">
        <f>IF(AND('Mapa de Riesgos'!$Y$46="Muy Alta",'Mapa de Riesgos'!$AA$46="Moderado"),CONCATENATE("R6C",'Mapa de Riesgos'!$O$46),"")</f>
        <v/>
      </c>
      <c r="Z11" s="53" t="str">
        <f>IF(AND('Mapa de Riesgos'!$Y$47="Muy Alta",'Mapa de Riesgos'!$AA$47="Moderado"),CONCATENATE("R6C",'Mapa de Riesgos'!$O$47),"")</f>
        <v/>
      </c>
      <c r="AA11" s="54" t="str">
        <f>IF(AND('Mapa de Riesgos'!$Y$48="Muy Alta",'Mapa de Riesgos'!$AA$48="Moderado"),CONCATENATE("R6C",'Mapa de Riesgos'!$O$48),"")</f>
        <v/>
      </c>
      <c r="AB11" s="52" t="str">
        <f>IF(AND('Mapa de Riesgos'!$Y$43="Muy Alta",'Mapa de Riesgos'!$AA$43="Mayor"),CONCATENATE("R6C",'Mapa de Riesgos'!$O$43),"")</f>
        <v/>
      </c>
      <c r="AC11" s="53" t="str">
        <f>IF(AND('Mapa de Riesgos'!$Y$44="Muy Alta",'Mapa de Riesgos'!$AA$44="Mayor"),CONCATENATE("R6C",'Mapa de Riesgos'!$O$44),"")</f>
        <v/>
      </c>
      <c r="AD11" s="53" t="str">
        <f>IF(AND('Mapa de Riesgos'!$Y$45="Muy Alta",'Mapa de Riesgos'!$AA$45="Mayor"),CONCATENATE("R6C",'Mapa de Riesgos'!$O$45),"")</f>
        <v/>
      </c>
      <c r="AE11" s="53" t="str">
        <f>IF(AND('Mapa de Riesgos'!$Y$46="Muy Alta",'Mapa de Riesgos'!$AA$46="Mayor"),CONCATENATE("R6C",'Mapa de Riesgos'!$O$46),"")</f>
        <v/>
      </c>
      <c r="AF11" s="53" t="str">
        <f>IF(AND('Mapa de Riesgos'!$Y$47="Muy Alta",'Mapa de Riesgos'!$AA$47="Mayor"),CONCATENATE("R6C",'Mapa de Riesgos'!$O$47),"")</f>
        <v/>
      </c>
      <c r="AG11" s="54" t="str">
        <f>IF(AND('Mapa de Riesgos'!$Y$48="Muy Alta",'Mapa de Riesgos'!$AA$48="Mayor"),CONCATENATE("R6C",'Mapa de Riesgos'!$O$48),"")</f>
        <v/>
      </c>
      <c r="AH11" s="55" t="str">
        <f>IF(AND('Mapa de Riesgos'!$Y$43="Muy Alta",'Mapa de Riesgos'!$AA$43="Catastrófico"),CONCATENATE("R6C",'Mapa de Riesgos'!$O$43),"")</f>
        <v/>
      </c>
      <c r="AI11" s="56" t="str">
        <f>IF(AND('Mapa de Riesgos'!$Y$44="Muy Alta",'Mapa de Riesgos'!$AA$44="Catastrófico"),CONCATENATE("R6C",'Mapa de Riesgos'!$O$44),"")</f>
        <v/>
      </c>
      <c r="AJ11" s="56" t="str">
        <f>IF(AND('Mapa de Riesgos'!$Y$45="Muy Alta",'Mapa de Riesgos'!$AA$45="Catastrófico"),CONCATENATE("R6C",'Mapa de Riesgos'!$O$45),"")</f>
        <v/>
      </c>
      <c r="AK11" s="56" t="str">
        <f>IF(AND('Mapa de Riesgos'!$Y$46="Muy Alta",'Mapa de Riesgos'!$AA$46="Catastrófico"),CONCATENATE("R6C",'Mapa de Riesgos'!$O$46),"")</f>
        <v/>
      </c>
      <c r="AL11" s="56" t="str">
        <f>IF(AND('Mapa de Riesgos'!$Y$47="Muy Alta",'Mapa de Riesgos'!$AA$47="Catastrófico"),CONCATENATE("R6C",'Mapa de Riesgos'!$O$47),"")</f>
        <v/>
      </c>
      <c r="AM11" s="57" t="str">
        <f>IF(AND('Mapa de Riesgos'!$Y$48="Muy Alta",'Mapa de Riesgos'!$AA$48="Catastrófico"),CONCATENATE("R6C",'Mapa de Riesgos'!$O$48),"")</f>
        <v/>
      </c>
      <c r="AN11" s="83"/>
      <c r="AO11" s="474"/>
      <c r="AP11" s="475"/>
      <c r="AQ11" s="475"/>
      <c r="AR11" s="475"/>
      <c r="AS11" s="475"/>
      <c r="AT11" s="47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83"/>
      <c r="C12" s="483"/>
      <c r="D12" s="484"/>
      <c r="E12" s="454"/>
      <c r="F12" s="455"/>
      <c r="G12" s="455"/>
      <c r="H12" s="455"/>
      <c r="I12" s="456"/>
      <c r="J12" s="52" t="str">
        <f>IF(AND('Mapa de Riesgos'!$Y$49="Muy Alta",'Mapa de Riesgos'!$AA$49="Leve"),CONCATENATE("R7C",'Mapa de Riesgos'!$O$49),"")</f>
        <v/>
      </c>
      <c r="K12" s="53" t="str">
        <f>IF(AND('Mapa de Riesgos'!$Y$50="Muy Alta",'Mapa de Riesgos'!$AA$50="Leve"),CONCATENATE("R7C",'Mapa de Riesgos'!$O$50),"")</f>
        <v/>
      </c>
      <c r="L12" s="53" t="str">
        <f>IF(AND('Mapa de Riesgos'!$Y$51="Muy Alta",'Mapa de Riesgos'!$AA$51="Leve"),CONCATENATE("R7C",'Mapa de Riesgos'!$O$51),"")</f>
        <v/>
      </c>
      <c r="M12" s="53" t="str">
        <f>IF(AND('Mapa de Riesgos'!$Y$52="Muy Alta",'Mapa de Riesgos'!$AA$52="Leve"),CONCATENATE("R7C",'Mapa de Riesgos'!$O$52),"")</f>
        <v/>
      </c>
      <c r="N12" s="53" t="str">
        <f>IF(AND('Mapa de Riesgos'!$Y$53="Muy Alta",'Mapa de Riesgos'!$AA$53="Leve"),CONCATENATE("R7C",'Mapa de Riesgos'!$O$53),"")</f>
        <v/>
      </c>
      <c r="O12" s="54" t="str">
        <f>IF(AND('Mapa de Riesgos'!$Y$54="Muy Alta",'Mapa de Riesgos'!$AA$54="Leve"),CONCATENATE("R7C",'Mapa de Riesgos'!$O$54),"")</f>
        <v/>
      </c>
      <c r="P12" s="52" t="str">
        <f>IF(AND('Mapa de Riesgos'!$Y$49="Muy Alta",'Mapa de Riesgos'!$AA$49="Menor"),CONCATENATE("R7C",'Mapa de Riesgos'!$O$49),"")</f>
        <v/>
      </c>
      <c r="Q12" s="53" t="str">
        <f>IF(AND('Mapa de Riesgos'!$Y$50="Muy Alta",'Mapa de Riesgos'!$AA$50="Menor"),CONCATENATE("R7C",'Mapa de Riesgos'!$O$50),"")</f>
        <v/>
      </c>
      <c r="R12" s="53" t="str">
        <f>IF(AND('Mapa de Riesgos'!$Y$51="Muy Alta",'Mapa de Riesgos'!$AA$51="Menor"),CONCATENATE("R7C",'Mapa de Riesgos'!$O$51),"")</f>
        <v/>
      </c>
      <c r="S12" s="53" t="str">
        <f>IF(AND('Mapa de Riesgos'!$Y$52="Muy Alta",'Mapa de Riesgos'!$AA$52="Menor"),CONCATENATE("R7C",'Mapa de Riesgos'!$O$52),"")</f>
        <v/>
      </c>
      <c r="T12" s="53" t="str">
        <f>IF(AND('Mapa de Riesgos'!$Y$53="Muy Alta",'Mapa de Riesgos'!$AA$53="Menor"),CONCATENATE("R7C",'Mapa de Riesgos'!$O$53),"")</f>
        <v/>
      </c>
      <c r="U12" s="54" t="str">
        <f>IF(AND('Mapa de Riesgos'!$Y$54="Muy Alta",'Mapa de Riesgos'!$AA$54="Menor"),CONCATENATE("R7C",'Mapa de Riesgos'!$O$54),"")</f>
        <v/>
      </c>
      <c r="V12" s="52" t="str">
        <f>IF(AND('Mapa de Riesgos'!$Y$49="Muy Alta",'Mapa de Riesgos'!$AA$49="Moderado"),CONCATENATE("R7C",'Mapa de Riesgos'!$O$49),"")</f>
        <v/>
      </c>
      <c r="W12" s="53" t="str">
        <f>IF(AND('Mapa de Riesgos'!$Y$50="Muy Alta",'Mapa de Riesgos'!$AA$50="Moderado"),CONCATENATE("R7C",'Mapa de Riesgos'!$O$50),"")</f>
        <v/>
      </c>
      <c r="X12" s="53" t="str">
        <f>IF(AND('Mapa de Riesgos'!$Y$51="Muy Alta",'Mapa de Riesgos'!$AA$51="Moderado"),CONCATENATE("R7C",'Mapa de Riesgos'!$O$51),"")</f>
        <v/>
      </c>
      <c r="Y12" s="53" t="str">
        <f>IF(AND('Mapa de Riesgos'!$Y$52="Muy Alta",'Mapa de Riesgos'!$AA$52="Moderado"),CONCATENATE("R7C",'Mapa de Riesgos'!$O$52),"")</f>
        <v/>
      </c>
      <c r="Z12" s="53" t="str">
        <f>IF(AND('Mapa de Riesgos'!$Y$53="Muy Alta",'Mapa de Riesgos'!$AA$53="Moderado"),CONCATENATE("R7C",'Mapa de Riesgos'!$O$53),"")</f>
        <v/>
      </c>
      <c r="AA12" s="54" t="str">
        <f>IF(AND('Mapa de Riesgos'!$Y$54="Muy Alta",'Mapa de Riesgos'!$AA$54="Moderado"),CONCATENATE("R7C",'Mapa de Riesgos'!$O$54),"")</f>
        <v/>
      </c>
      <c r="AB12" s="52" t="str">
        <f>IF(AND('Mapa de Riesgos'!$Y$49="Muy Alta",'Mapa de Riesgos'!$AA$49="Mayor"),CONCATENATE("R7C",'Mapa de Riesgos'!$O$49),"")</f>
        <v/>
      </c>
      <c r="AC12" s="53" t="str">
        <f>IF(AND('Mapa de Riesgos'!$Y$50="Muy Alta",'Mapa de Riesgos'!$AA$50="Mayor"),CONCATENATE("R7C",'Mapa de Riesgos'!$O$50),"")</f>
        <v/>
      </c>
      <c r="AD12" s="53" t="str">
        <f>IF(AND('Mapa de Riesgos'!$Y$51="Muy Alta",'Mapa de Riesgos'!$AA$51="Mayor"),CONCATENATE("R7C",'Mapa de Riesgos'!$O$51),"")</f>
        <v/>
      </c>
      <c r="AE12" s="53" t="str">
        <f>IF(AND('Mapa de Riesgos'!$Y$52="Muy Alta",'Mapa de Riesgos'!$AA$52="Mayor"),CONCATENATE("R7C",'Mapa de Riesgos'!$O$52),"")</f>
        <v/>
      </c>
      <c r="AF12" s="53" t="str">
        <f>IF(AND('Mapa de Riesgos'!$Y$53="Muy Alta",'Mapa de Riesgos'!$AA$53="Mayor"),CONCATENATE("R7C",'Mapa de Riesgos'!$O$53),"")</f>
        <v/>
      </c>
      <c r="AG12" s="54" t="str">
        <f>IF(AND('Mapa de Riesgos'!$Y$54="Muy Alta",'Mapa de Riesgos'!$AA$54="Mayor"),CONCATENATE("R7C",'Mapa de Riesgos'!$O$54),"")</f>
        <v/>
      </c>
      <c r="AH12" s="55" t="str">
        <f>IF(AND('Mapa de Riesgos'!$Y$49="Muy Alta",'Mapa de Riesgos'!$AA$49="Catastrófico"),CONCATENATE("R7C",'Mapa de Riesgos'!$O$49),"")</f>
        <v/>
      </c>
      <c r="AI12" s="56" t="str">
        <f>IF(AND('Mapa de Riesgos'!$Y$50="Muy Alta",'Mapa de Riesgos'!$AA$50="Catastrófico"),CONCATENATE("R7C",'Mapa de Riesgos'!$O$50),"")</f>
        <v/>
      </c>
      <c r="AJ12" s="56" t="str">
        <f>IF(AND('Mapa de Riesgos'!$Y$51="Muy Alta",'Mapa de Riesgos'!$AA$51="Catastrófico"),CONCATENATE("R7C",'Mapa de Riesgos'!$O$51),"")</f>
        <v/>
      </c>
      <c r="AK12" s="56" t="str">
        <f>IF(AND('Mapa de Riesgos'!$Y$52="Muy Alta",'Mapa de Riesgos'!$AA$52="Catastrófico"),CONCATENATE("R7C",'Mapa de Riesgos'!$O$52),"")</f>
        <v/>
      </c>
      <c r="AL12" s="56" t="str">
        <f>IF(AND('Mapa de Riesgos'!$Y$53="Muy Alta",'Mapa de Riesgos'!$AA$53="Catastrófico"),CONCATENATE("R7C",'Mapa de Riesgos'!$O$53),"")</f>
        <v/>
      </c>
      <c r="AM12" s="57" t="str">
        <f>IF(AND('Mapa de Riesgos'!$Y$54="Muy Alta",'Mapa de Riesgos'!$AA$54="Catastrófico"),CONCATENATE("R7C",'Mapa de Riesgos'!$O$54),"")</f>
        <v/>
      </c>
      <c r="AN12" s="83"/>
      <c r="AO12" s="474"/>
      <c r="AP12" s="475"/>
      <c r="AQ12" s="475"/>
      <c r="AR12" s="475"/>
      <c r="AS12" s="475"/>
      <c r="AT12" s="47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83"/>
      <c r="C13" s="483"/>
      <c r="D13" s="484"/>
      <c r="E13" s="454"/>
      <c r="F13" s="455"/>
      <c r="G13" s="455"/>
      <c r="H13" s="455"/>
      <c r="I13" s="456"/>
      <c r="J13" s="52" t="str">
        <f>IF(AND('Mapa de Riesgos'!$Y$55="Muy Alta",'Mapa de Riesgos'!$AA$55="Leve"),CONCATENATE("R8C",'Mapa de Riesgos'!$O$55),"")</f>
        <v/>
      </c>
      <c r="K13" s="53" t="str">
        <f>IF(AND('Mapa de Riesgos'!$Y$56="Muy Alta",'Mapa de Riesgos'!$AA$56="Leve"),CONCATENATE("R8C",'Mapa de Riesgos'!$O$56),"")</f>
        <v/>
      </c>
      <c r="L13" s="53" t="str">
        <f>IF(AND('Mapa de Riesgos'!$Y$57="Muy Alta",'Mapa de Riesgos'!$AA$57="Leve"),CONCATENATE("R8C",'Mapa de Riesgos'!$O$57),"")</f>
        <v/>
      </c>
      <c r="M13" s="53" t="str">
        <f>IF(AND('Mapa de Riesgos'!$Y$58="Muy Alta",'Mapa de Riesgos'!$AA$58="Leve"),CONCATENATE("R8C",'Mapa de Riesgos'!$O$58),"")</f>
        <v/>
      </c>
      <c r="N13" s="53" t="str">
        <f>IF(AND('Mapa de Riesgos'!$Y$59="Muy Alta",'Mapa de Riesgos'!$AA$59="Leve"),CONCATENATE("R8C",'Mapa de Riesgos'!$O$59),"")</f>
        <v/>
      </c>
      <c r="O13" s="54" t="str">
        <f>IF(AND('Mapa de Riesgos'!$Y$60="Muy Alta",'Mapa de Riesgos'!$AA$60="Leve"),CONCATENATE("R8C",'Mapa de Riesgos'!$O$60),"")</f>
        <v/>
      </c>
      <c r="P13" s="52" t="str">
        <f>IF(AND('Mapa de Riesgos'!$Y$55="Muy Alta",'Mapa de Riesgos'!$AA$55="Menor"),CONCATENATE("R8C",'Mapa de Riesgos'!$O$55),"")</f>
        <v/>
      </c>
      <c r="Q13" s="53" t="str">
        <f>IF(AND('Mapa de Riesgos'!$Y$56="Muy Alta",'Mapa de Riesgos'!$AA$56="Menor"),CONCATENATE("R8C",'Mapa de Riesgos'!$O$56),"")</f>
        <v/>
      </c>
      <c r="R13" s="53" t="str">
        <f>IF(AND('Mapa de Riesgos'!$Y$57="Muy Alta",'Mapa de Riesgos'!$AA$57="Menor"),CONCATENATE("R8C",'Mapa de Riesgos'!$O$57),"")</f>
        <v/>
      </c>
      <c r="S13" s="53" t="str">
        <f>IF(AND('Mapa de Riesgos'!$Y$58="Muy Alta",'Mapa de Riesgos'!$AA$58="Menor"),CONCATENATE("R8C",'Mapa de Riesgos'!$O$58),"")</f>
        <v/>
      </c>
      <c r="T13" s="53" t="str">
        <f>IF(AND('Mapa de Riesgos'!$Y$59="Muy Alta",'Mapa de Riesgos'!$AA$59="Menor"),CONCATENATE("R8C",'Mapa de Riesgos'!$O$59),"")</f>
        <v/>
      </c>
      <c r="U13" s="54" t="str">
        <f>IF(AND('Mapa de Riesgos'!$Y$60="Muy Alta",'Mapa de Riesgos'!$AA$60="Menor"),CONCATENATE("R8C",'Mapa de Riesgos'!$O$60),"")</f>
        <v/>
      </c>
      <c r="V13" s="52" t="str">
        <f>IF(AND('Mapa de Riesgos'!$Y$55="Muy Alta",'Mapa de Riesgos'!$AA$55="Moderado"),CONCATENATE("R8C",'Mapa de Riesgos'!$O$55),"")</f>
        <v/>
      </c>
      <c r="W13" s="53" t="str">
        <f>IF(AND('Mapa de Riesgos'!$Y$56="Muy Alta",'Mapa de Riesgos'!$AA$56="Moderado"),CONCATENATE("R8C",'Mapa de Riesgos'!$O$56),"")</f>
        <v/>
      </c>
      <c r="X13" s="53" t="str">
        <f>IF(AND('Mapa de Riesgos'!$Y$57="Muy Alta",'Mapa de Riesgos'!$AA$57="Moderado"),CONCATENATE("R8C",'Mapa de Riesgos'!$O$57),"")</f>
        <v/>
      </c>
      <c r="Y13" s="53" t="str">
        <f>IF(AND('Mapa de Riesgos'!$Y$58="Muy Alta",'Mapa de Riesgos'!$AA$58="Moderado"),CONCATENATE("R8C",'Mapa de Riesgos'!$O$58),"")</f>
        <v/>
      </c>
      <c r="Z13" s="53" t="str">
        <f>IF(AND('Mapa de Riesgos'!$Y$59="Muy Alta",'Mapa de Riesgos'!$AA$59="Moderado"),CONCATENATE("R8C",'Mapa de Riesgos'!$O$59),"")</f>
        <v/>
      </c>
      <c r="AA13" s="54" t="str">
        <f>IF(AND('Mapa de Riesgos'!$Y$60="Muy Alta",'Mapa de Riesgos'!$AA$60="Moderado"),CONCATENATE("R8C",'Mapa de Riesgos'!$O$60),"")</f>
        <v/>
      </c>
      <c r="AB13" s="52" t="str">
        <f>IF(AND('Mapa de Riesgos'!$Y$55="Muy Alta",'Mapa de Riesgos'!$AA$55="Mayor"),CONCATENATE("R8C",'Mapa de Riesgos'!$O$55),"")</f>
        <v/>
      </c>
      <c r="AC13" s="53" t="str">
        <f>IF(AND('Mapa de Riesgos'!$Y$56="Muy Alta",'Mapa de Riesgos'!$AA$56="Mayor"),CONCATENATE("R8C",'Mapa de Riesgos'!$O$56),"")</f>
        <v/>
      </c>
      <c r="AD13" s="53" t="str">
        <f>IF(AND('Mapa de Riesgos'!$Y$57="Muy Alta",'Mapa de Riesgos'!$AA$57="Mayor"),CONCATENATE("R8C",'Mapa de Riesgos'!$O$57),"")</f>
        <v/>
      </c>
      <c r="AE13" s="53" t="str">
        <f>IF(AND('Mapa de Riesgos'!$Y$58="Muy Alta",'Mapa de Riesgos'!$AA$58="Mayor"),CONCATENATE("R8C",'Mapa de Riesgos'!$O$58),"")</f>
        <v/>
      </c>
      <c r="AF13" s="53" t="str">
        <f>IF(AND('Mapa de Riesgos'!$Y$59="Muy Alta",'Mapa de Riesgos'!$AA$59="Mayor"),CONCATENATE("R8C",'Mapa de Riesgos'!$O$59),"")</f>
        <v/>
      </c>
      <c r="AG13" s="54" t="str">
        <f>IF(AND('Mapa de Riesgos'!$Y$60="Muy Alta",'Mapa de Riesgos'!$AA$60="Mayor"),CONCATENATE("R8C",'Mapa de Riesgos'!$O$60),"")</f>
        <v/>
      </c>
      <c r="AH13" s="55" t="str">
        <f>IF(AND('Mapa de Riesgos'!$Y$55="Muy Alta",'Mapa de Riesgos'!$AA$55="Catastrófico"),CONCATENATE("R8C",'Mapa de Riesgos'!$O$55),"")</f>
        <v/>
      </c>
      <c r="AI13" s="56" t="str">
        <f>IF(AND('Mapa de Riesgos'!$Y$56="Muy Alta",'Mapa de Riesgos'!$AA$56="Catastrófico"),CONCATENATE("R8C",'Mapa de Riesgos'!$O$56),"")</f>
        <v/>
      </c>
      <c r="AJ13" s="56" t="str">
        <f>IF(AND('Mapa de Riesgos'!$Y$57="Muy Alta",'Mapa de Riesgos'!$AA$57="Catastrófico"),CONCATENATE("R8C",'Mapa de Riesgos'!$O$57),"")</f>
        <v/>
      </c>
      <c r="AK13" s="56" t="str">
        <f>IF(AND('Mapa de Riesgos'!$Y$58="Muy Alta",'Mapa de Riesgos'!$AA$58="Catastrófico"),CONCATENATE("R8C",'Mapa de Riesgos'!$O$58),"")</f>
        <v/>
      </c>
      <c r="AL13" s="56" t="str">
        <f>IF(AND('Mapa de Riesgos'!$Y$59="Muy Alta",'Mapa de Riesgos'!$AA$59="Catastrófico"),CONCATENATE("R8C",'Mapa de Riesgos'!$O$59),"")</f>
        <v/>
      </c>
      <c r="AM13" s="57" t="str">
        <f>IF(AND('Mapa de Riesgos'!$Y$60="Muy Alta",'Mapa de Riesgos'!$AA$60="Catastrófico"),CONCATENATE("R8C",'Mapa de Riesgos'!$O$60),"")</f>
        <v/>
      </c>
      <c r="AN13" s="83"/>
      <c r="AO13" s="474"/>
      <c r="AP13" s="475"/>
      <c r="AQ13" s="475"/>
      <c r="AR13" s="475"/>
      <c r="AS13" s="475"/>
      <c r="AT13" s="47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83"/>
      <c r="C14" s="483"/>
      <c r="D14" s="484"/>
      <c r="E14" s="454"/>
      <c r="F14" s="455"/>
      <c r="G14" s="455"/>
      <c r="H14" s="455"/>
      <c r="I14" s="456"/>
      <c r="J14" s="52" t="str">
        <f>IF(AND('Mapa de Riesgos'!$Y$61="Muy Alta",'Mapa de Riesgos'!$AA$61="Leve"),CONCATENATE("R9C",'Mapa de Riesgos'!$O$61),"")</f>
        <v/>
      </c>
      <c r="K14" s="53" t="str">
        <f>IF(AND('Mapa de Riesgos'!$Y$62="Muy Alta",'Mapa de Riesgos'!$AA$62="Leve"),CONCATENATE("R9C",'Mapa de Riesgos'!$O$62),"")</f>
        <v/>
      </c>
      <c r="L14" s="53" t="str">
        <f>IF(AND('Mapa de Riesgos'!$Y$63="Muy Alta",'Mapa de Riesgos'!$AA$63="Leve"),CONCATENATE("R9C",'Mapa de Riesgos'!$O$63),"")</f>
        <v/>
      </c>
      <c r="M14" s="53" t="str">
        <f>IF(AND('Mapa de Riesgos'!$Y$64="Muy Alta",'Mapa de Riesgos'!$AA$64="Leve"),CONCATENATE("R9C",'Mapa de Riesgos'!$O$64),"")</f>
        <v/>
      </c>
      <c r="N14" s="53" t="str">
        <f>IF(AND('Mapa de Riesgos'!$Y$65="Muy Alta",'Mapa de Riesgos'!$AA$65="Leve"),CONCATENATE("R9C",'Mapa de Riesgos'!$O$65),"")</f>
        <v/>
      </c>
      <c r="O14" s="54" t="str">
        <f>IF(AND('Mapa de Riesgos'!$Y$66="Muy Alta",'Mapa de Riesgos'!$AA$66="Leve"),CONCATENATE("R9C",'Mapa de Riesgos'!$O$66),"")</f>
        <v/>
      </c>
      <c r="P14" s="52" t="str">
        <f>IF(AND('Mapa de Riesgos'!$Y$61="Muy Alta",'Mapa de Riesgos'!$AA$61="Menor"),CONCATENATE("R9C",'Mapa de Riesgos'!$O$61),"")</f>
        <v/>
      </c>
      <c r="Q14" s="53" t="str">
        <f>IF(AND('Mapa de Riesgos'!$Y$62="Muy Alta",'Mapa de Riesgos'!$AA$62="Menor"),CONCATENATE("R9C",'Mapa de Riesgos'!$O$62),"")</f>
        <v/>
      </c>
      <c r="R14" s="53" t="str">
        <f>IF(AND('Mapa de Riesgos'!$Y$63="Muy Alta",'Mapa de Riesgos'!$AA$63="Menor"),CONCATENATE("R9C",'Mapa de Riesgos'!$O$63),"")</f>
        <v/>
      </c>
      <c r="S14" s="53" t="str">
        <f>IF(AND('Mapa de Riesgos'!$Y$64="Muy Alta",'Mapa de Riesgos'!$AA$64="Menor"),CONCATENATE("R9C",'Mapa de Riesgos'!$O$64),"")</f>
        <v/>
      </c>
      <c r="T14" s="53" t="str">
        <f>IF(AND('Mapa de Riesgos'!$Y$65="Muy Alta",'Mapa de Riesgos'!$AA$65="Menor"),CONCATENATE("R9C",'Mapa de Riesgos'!$O$65),"")</f>
        <v/>
      </c>
      <c r="U14" s="54" t="str">
        <f>IF(AND('Mapa de Riesgos'!$Y$66="Muy Alta",'Mapa de Riesgos'!$AA$66="Menor"),CONCATENATE("R9C",'Mapa de Riesgos'!$O$66),"")</f>
        <v/>
      </c>
      <c r="V14" s="52" t="str">
        <f>IF(AND('Mapa de Riesgos'!$Y$61="Muy Alta",'Mapa de Riesgos'!$AA$61="Moderado"),CONCATENATE("R9C",'Mapa de Riesgos'!$O$61),"")</f>
        <v/>
      </c>
      <c r="W14" s="53" t="str">
        <f>IF(AND('Mapa de Riesgos'!$Y$62="Muy Alta",'Mapa de Riesgos'!$AA$62="Moderado"),CONCATENATE("R9C",'Mapa de Riesgos'!$O$62),"")</f>
        <v/>
      </c>
      <c r="X14" s="53" t="str">
        <f>IF(AND('Mapa de Riesgos'!$Y$63="Muy Alta",'Mapa de Riesgos'!$AA$63="Moderado"),CONCATENATE("R9C",'Mapa de Riesgos'!$O$63),"")</f>
        <v/>
      </c>
      <c r="Y14" s="53" t="str">
        <f>IF(AND('Mapa de Riesgos'!$Y$64="Muy Alta",'Mapa de Riesgos'!$AA$64="Moderado"),CONCATENATE("R9C",'Mapa de Riesgos'!$O$64),"")</f>
        <v/>
      </c>
      <c r="Z14" s="53" t="str">
        <f>IF(AND('Mapa de Riesgos'!$Y$65="Muy Alta",'Mapa de Riesgos'!$AA$65="Moderado"),CONCATENATE("R9C",'Mapa de Riesgos'!$O$65),"")</f>
        <v/>
      </c>
      <c r="AA14" s="54" t="str">
        <f>IF(AND('Mapa de Riesgos'!$Y$66="Muy Alta",'Mapa de Riesgos'!$AA$66="Moderado"),CONCATENATE("R9C",'Mapa de Riesgos'!$O$66),"")</f>
        <v/>
      </c>
      <c r="AB14" s="52" t="str">
        <f>IF(AND('Mapa de Riesgos'!$Y$61="Muy Alta",'Mapa de Riesgos'!$AA$61="Mayor"),CONCATENATE("R9C",'Mapa de Riesgos'!$O$61),"")</f>
        <v/>
      </c>
      <c r="AC14" s="53" t="str">
        <f>IF(AND('Mapa de Riesgos'!$Y$62="Muy Alta",'Mapa de Riesgos'!$AA$62="Mayor"),CONCATENATE("R9C",'Mapa de Riesgos'!$O$62),"")</f>
        <v/>
      </c>
      <c r="AD14" s="53" t="str">
        <f>IF(AND('Mapa de Riesgos'!$Y$63="Muy Alta",'Mapa de Riesgos'!$AA$63="Mayor"),CONCATENATE("R9C",'Mapa de Riesgos'!$O$63),"")</f>
        <v/>
      </c>
      <c r="AE14" s="53" t="str">
        <f>IF(AND('Mapa de Riesgos'!$Y$64="Muy Alta",'Mapa de Riesgos'!$AA$64="Mayor"),CONCATENATE("R9C",'Mapa de Riesgos'!$O$64),"")</f>
        <v/>
      </c>
      <c r="AF14" s="53" t="str">
        <f>IF(AND('Mapa de Riesgos'!$Y$65="Muy Alta",'Mapa de Riesgos'!$AA$65="Mayor"),CONCATENATE("R9C",'Mapa de Riesgos'!$O$65),"")</f>
        <v/>
      </c>
      <c r="AG14" s="54" t="str">
        <f>IF(AND('Mapa de Riesgos'!$Y$66="Muy Alta",'Mapa de Riesgos'!$AA$66="Mayor"),CONCATENATE("R9C",'Mapa de Riesgos'!$O$66),"")</f>
        <v/>
      </c>
      <c r="AH14" s="55" t="str">
        <f>IF(AND('Mapa de Riesgos'!$Y$61="Muy Alta",'Mapa de Riesgos'!$AA$61="Catastrófico"),CONCATENATE("R9C",'Mapa de Riesgos'!$O$61),"")</f>
        <v/>
      </c>
      <c r="AI14" s="56" t="str">
        <f>IF(AND('Mapa de Riesgos'!$Y$62="Muy Alta",'Mapa de Riesgos'!$AA$62="Catastrófico"),CONCATENATE("R9C",'Mapa de Riesgos'!$O$62),"")</f>
        <v/>
      </c>
      <c r="AJ14" s="56" t="str">
        <f>IF(AND('Mapa de Riesgos'!$Y$63="Muy Alta",'Mapa de Riesgos'!$AA$63="Catastrófico"),CONCATENATE("R9C",'Mapa de Riesgos'!$O$63),"")</f>
        <v/>
      </c>
      <c r="AK14" s="56" t="str">
        <f>IF(AND('Mapa de Riesgos'!$Y$64="Muy Alta",'Mapa de Riesgos'!$AA$64="Catastrófico"),CONCATENATE("R9C",'Mapa de Riesgos'!$O$64),"")</f>
        <v/>
      </c>
      <c r="AL14" s="56" t="str">
        <f>IF(AND('Mapa de Riesgos'!$Y$65="Muy Alta",'Mapa de Riesgos'!$AA$65="Catastrófico"),CONCATENATE("R9C",'Mapa de Riesgos'!$O$65),"")</f>
        <v/>
      </c>
      <c r="AM14" s="57" t="str">
        <f>IF(AND('Mapa de Riesgos'!$Y$66="Muy Alta",'Mapa de Riesgos'!$AA$66="Catastrófico"),CONCATENATE("R9C",'Mapa de Riesgos'!$O$66),"")</f>
        <v/>
      </c>
      <c r="AN14" s="83"/>
      <c r="AO14" s="474"/>
      <c r="AP14" s="475"/>
      <c r="AQ14" s="475"/>
      <c r="AR14" s="475"/>
      <c r="AS14" s="475"/>
      <c r="AT14" s="47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83"/>
      <c r="C15" s="483"/>
      <c r="D15" s="484"/>
      <c r="E15" s="457"/>
      <c r="F15" s="458"/>
      <c r="G15" s="458"/>
      <c r="H15" s="458"/>
      <c r="I15" s="459"/>
      <c r="J15" s="58" t="str">
        <f>IF(AND('Mapa de Riesgos'!$Y$67="Muy Alta",'Mapa de Riesgos'!$AA$67="Leve"),CONCATENATE("R10C",'Mapa de Riesgos'!$O$67),"")</f>
        <v/>
      </c>
      <c r="K15" s="59" t="str">
        <f>IF(AND('Mapa de Riesgos'!$Y$68="Muy Alta",'Mapa de Riesgos'!$AA$68="Leve"),CONCATENATE("R10C",'Mapa de Riesgos'!$O$68),"")</f>
        <v/>
      </c>
      <c r="L15" s="59" t="str">
        <f>IF(AND('Mapa de Riesgos'!$Y$69="Muy Alta",'Mapa de Riesgos'!$AA$69="Leve"),CONCATENATE("R10C",'Mapa de Riesgos'!$O$69),"")</f>
        <v/>
      </c>
      <c r="M15" s="59" t="str">
        <f>IF(AND('Mapa de Riesgos'!$Y$70="Muy Alta",'Mapa de Riesgos'!$AA$70="Leve"),CONCATENATE("R10C",'Mapa de Riesgos'!$O$70),"")</f>
        <v/>
      </c>
      <c r="N15" s="59" t="str">
        <f>IF(AND('Mapa de Riesgos'!$Y$71="Muy Alta",'Mapa de Riesgos'!$AA$71="Leve"),CONCATENATE("R10C",'Mapa de Riesgos'!$O$71),"")</f>
        <v/>
      </c>
      <c r="O15" s="60" t="str">
        <f>IF(AND('Mapa de Riesgos'!$Y$72="Muy Alta",'Mapa de Riesgos'!$AA$72="Leve"),CONCATENATE("R10C",'Mapa de Riesgos'!$O$72),"")</f>
        <v/>
      </c>
      <c r="P15" s="52" t="str">
        <f>IF(AND('Mapa de Riesgos'!$Y$67="Muy Alta",'Mapa de Riesgos'!$AA$67="Menor"),CONCATENATE("R10C",'Mapa de Riesgos'!$O$67),"")</f>
        <v/>
      </c>
      <c r="Q15" s="53" t="str">
        <f>IF(AND('Mapa de Riesgos'!$Y$68="Muy Alta",'Mapa de Riesgos'!$AA$68="Menor"),CONCATENATE("R10C",'Mapa de Riesgos'!$O$68),"")</f>
        <v/>
      </c>
      <c r="R15" s="53" t="str">
        <f>IF(AND('Mapa de Riesgos'!$Y$69="Muy Alta",'Mapa de Riesgos'!$AA$69="Menor"),CONCATENATE("R10C",'Mapa de Riesgos'!$O$69),"")</f>
        <v/>
      </c>
      <c r="S15" s="53" t="str">
        <f>IF(AND('Mapa de Riesgos'!$Y$70="Muy Alta",'Mapa de Riesgos'!$AA$70="Menor"),CONCATENATE("R10C",'Mapa de Riesgos'!$O$70),"")</f>
        <v/>
      </c>
      <c r="T15" s="53" t="str">
        <f>IF(AND('Mapa de Riesgos'!$Y$71="Muy Alta",'Mapa de Riesgos'!$AA$71="Menor"),CONCATENATE("R10C",'Mapa de Riesgos'!$O$71),"")</f>
        <v/>
      </c>
      <c r="U15" s="54" t="str">
        <f>IF(AND('Mapa de Riesgos'!$Y$72="Muy Alta",'Mapa de Riesgos'!$AA$72="Menor"),CONCATENATE("R10C",'Mapa de Riesgos'!$O$72),"")</f>
        <v/>
      </c>
      <c r="V15" s="58" t="str">
        <f>IF(AND('Mapa de Riesgos'!$Y$67="Muy Alta",'Mapa de Riesgos'!$AA$67="Moderado"),CONCATENATE("R10C",'Mapa de Riesgos'!$O$67),"")</f>
        <v/>
      </c>
      <c r="W15" s="59" t="str">
        <f>IF(AND('Mapa de Riesgos'!$Y$68="Muy Alta",'Mapa de Riesgos'!$AA$68="Moderado"),CONCATENATE("R10C",'Mapa de Riesgos'!$O$68),"")</f>
        <v/>
      </c>
      <c r="X15" s="59" t="str">
        <f>IF(AND('Mapa de Riesgos'!$Y$69="Muy Alta",'Mapa de Riesgos'!$AA$69="Moderado"),CONCATENATE("R10C",'Mapa de Riesgos'!$O$69),"")</f>
        <v/>
      </c>
      <c r="Y15" s="59" t="str">
        <f>IF(AND('Mapa de Riesgos'!$Y$70="Muy Alta",'Mapa de Riesgos'!$AA$70="Moderado"),CONCATENATE("R10C",'Mapa de Riesgos'!$O$70),"")</f>
        <v/>
      </c>
      <c r="Z15" s="59" t="str">
        <f>IF(AND('Mapa de Riesgos'!$Y$71="Muy Alta",'Mapa de Riesgos'!$AA$71="Moderado"),CONCATENATE("R10C",'Mapa de Riesgos'!$O$71),"")</f>
        <v/>
      </c>
      <c r="AA15" s="60" t="str">
        <f>IF(AND('Mapa de Riesgos'!$Y$72="Muy Alta",'Mapa de Riesgos'!$AA$72="Moderado"),CONCATENATE("R10C",'Mapa de Riesgos'!$O$72),"")</f>
        <v/>
      </c>
      <c r="AB15" s="52" t="str">
        <f>IF(AND('Mapa de Riesgos'!$Y$67="Muy Alta",'Mapa de Riesgos'!$AA$67="Mayor"),CONCATENATE("R10C",'Mapa de Riesgos'!$O$67),"")</f>
        <v/>
      </c>
      <c r="AC15" s="53" t="str">
        <f>IF(AND('Mapa de Riesgos'!$Y$68="Muy Alta",'Mapa de Riesgos'!$AA$68="Mayor"),CONCATENATE("R10C",'Mapa de Riesgos'!$O$68),"")</f>
        <v/>
      </c>
      <c r="AD15" s="53" t="str">
        <f>IF(AND('Mapa de Riesgos'!$Y$69="Muy Alta",'Mapa de Riesgos'!$AA$69="Mayor"),CONCATENATE("R10C",'Mapa de Riesgos'!$O$69),"")</f>
        <v/>
      </c>
      <c r="AE15" s="53" t="str">
        <f>IF(AND('Mapa de Riesgos'!$Y$70="Muy Alta",'Mapa de Riesgos'!$AA$70="Mayor"),CONCATENATE("R10C",'Mapa de Riesgos'!$O$70),"")</f>
        <v/>
      </c>
      <c r="AF15" s="53" t="str">
        <f>IF(AND('Mapa de Riesgos'!$Y$71="Muy Alta",'Mapa de Riesgos'!$AA$71="Mayor"),CONCATENATE("R10C",'Mapa de Riesgos'!$O$71),"")</f>
        <v/>
      </c>
      <c r="AG15" s="54" t="str">
        <f>IF(AND('Mapa de Riesgos'!$Y$72="Muy Alta",'Mapa de Riesgos'!$AA$72="Mayor"),CONCATENATE("R10C",'Mapa de Riesgos'!$O$72),"")</f>
        <v/>
      </c>
      <c r="AH15" s="61" t="str">
        <f>IF(AND('Mapa de Riesgos'!$Y$67="Muy Alta",'Mapa de Riesgos'!$AA$67="Catastrófico"),CONCATENATE("R10C",'Mapa de Riesgos'!$O$67),"")</f>
        <v/>
      </c>
      <c r="AI15" s="62" t="str">
        <f>IF(AND('Mapa de Riesgos'!$Y$68="Muy Alta",'Mapa de Riesgos'!$AA$68="Catastrófico"),CONCATENATE("R10C",'Mapa de Riesgos'!$O$68),"")</f>
        <v/>
      </c>
      <c r="AJ15" s="62" t="str">
        <f>IF(AND('Mapa de Riesgos'!$Y$69="Muy Alta",'Mapa de Riesgos'!$AA$69="Catastrófico"),CONCATENATE("R10C",'Mapa de Riesgos'!$O$69),"")</f>
        <v/>
      </c>
      <c r="AK15" s="62" t="str">
        <f>IF(AND('Mapa de Riesgos'!$Y$70="Muy Alta",'Mapa de Riesgos'!$AA$70="Catastrófico"),CONCATENATE("R10C",'Mapa de Riesgos'!$O$70),"")</f>
        <v/>
      </c>
      <c r="AL15" s="62" t="str">
        <f>IF(AND('Mapa de Riesgos'!$Y$71="Muy Alta",'Mapa de Riesgos'!$AA$71="Catastrófico"),CONCATENATE("R10C",'Mapa de Riesgos'!$O$71),"")</f>
        <v/>
      </c>
      <c r="AM15" s="63" t="str">
        <f>IF(AND('Mapa de Riesgos'!$Y$72="Muy Alta",'Mapa de Riesgos'!$AA$72="Catastrófico"),CONCATENATE("R10C",'Mapa de Riesgos'!$O$72),"")</f>
        <v/>
      </c>
      <c r="AN15" s="83"/>
      <c r="AO15" s="477"/>
      <c r="AP15" s="478"/>
      <c r="AQ15" s="478"/>
      <c r="AR15" s="478"/>
      <c r="AS15" s="478"/>
      <c r="AT15" s="47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83"/>
      <c r="C16" s="483"/>
      <c r="D16" s="484"/>
      <c r="E16" s="451" t="s">
        <v>194</v>
      </c>
      <c r="F16" s="452"/>
      <c r="G16" s="452"/>
      <c r="H16" s="452"/>
      <c r="I16" s="452"/>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461" t="s">
        <v>195</v>
      </c>
      <c r="AP16" s="462"/>
      <c r="AQ16" s="462"/>
      <c r="AR16" s="462"/>
      <c r="AS16" s="462"/>
      <c r="AT16" s="46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83"/>
      <c r="C17" s="483"/>
      <c r="D17" s="484"/>
      <c r="E17" s="470"/>
      <c r="F17" s="455"/>
      <c r="G17" s="455"/>
      <c r="H17" s="455"/>
      <c r="I17" s="455"/>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464"/>
      <c r="AP17" s="465"/>
      <c r="AQ17" s="465"/>
      <c r="AR17" s="465"/>
      <c r="AS17" s="465"/>
      <c r="AT17" s="46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83"/>
      <c r="C18" s="483"/>
      <c r="D18" s="484"/>
      <c r="E18" s="454"/>
      <c r="F18" s="455"/>
      <c r="G18" s="455"/>
      <c r="H18" s="455"/>
      <c r="I18" s="455"/>
      <c r="J18" s="67" t="str">
        <f>IF(AND('Mapa de Riesgos'!$Y$24="Alta",'Mapa de Riesgos'!$AA$24="Leve"),CONCATENATE("R3C",'Mapa de Riesgos'!$O$24),"")</f>
        <v/>
      </c>
      <c r="K18" s="68" t="str">
        <f>IF(AND('Mapa de Riesgos'!$Y$26="Alta",'Mapa de Riesgos'!$AA$26="Leve"),CONCATENATE("R3C",'Mapa de Riesgos'!$O$26),"")</f>
        <v/>
      </c>
      <c r="L18" s="68" t="str">
        <f>IF(AND('Mapa de Riesgos'!$Y$27="Alta",'Mapa de Riesgos'!$AA$27="Leve"),CONCATENATE("R3C",'Mapa de Riesgos'!$O$27),"")</f>
        <v/>
      </c>
      <c r="M18" s="68" t="str">
        <f>IF(AND('Mapa de Riesgos'!$Y$28="Alta",'Mapa de Riesgos'!$AA$28="Leve"),CONCATENATE("R3C",'Mapa de Riesgos'!$O$28),"")</f>
        <v/>
      </c>
      <c r="N18" s="68" t="str">
        <f>IF(AND('Mapa de Riesgos'!$Y$29="Alta",'Mapa de Riesgos'!$AA$29="Leve"),CONCATENATE("R3C",'Mapa de Riesgos'!$O$29),"")</f>
        <v/>
      </c>
      <c r="O18" s="69" t="str">
        <f>IF(AND('Mapa de Riesgos'!$Y$30="Alta",'Mapa de Riesgos'!$AA$30="Leve"),CONCATENATE("R3C",'Mapa de Riesgos'!$O$30),"")</f>
        <v/>
      </c>
      <c r="P18" s="67" t="str">
        <f>IF(AND('Mapa de Riesgos'!$Y$24="Alta",'Mapa de Riesgos'!$AA$24="Menor"),CONCATENATE("R3C",'Mapa de Riesgos'!$O$24),"")</f>
        <v/>
      </c>
      <c r="Q18" s="68" t="str">
        <f>IF(AND('Mapa de Riesgos'!$Y$26="Alta",'Mapa de Riesgos'!$AA$26="Menor"),CONCATENATE("R3C",'Mapa de Riesgos'!$O$26),"")</f>
        <v/>
      </c>
      <c r="R18" s="68" t="str">
        <f>IF(AND('Mapa de Riesgos'!$Y$27="Alta",'Mapa de Riesgos'!$AA$27="Menor"),CONCATENATE("R3C",'Mapa de Riesgos'!$O$27),"")</f>
        <v/>
      </c>
      <c r="S18" s="68" t="str">
        <f>IF(AND('Mapa de Riesgos'!$Y$28="Alta",'Mapa de Riesgos'!$AA$28="Menor"),CONCATENATE("R3C",'Mapa de Riesgos'!$O$28),"")</f>
        <v/>
      </c>
      <c r="T18" s="68" t="str">
        <f>IF(AND('Mapa de Riesgos'!$Y$29="Alta",'Mapa de Riesgos'!$AA$29="Menor"),CONCATENATE("R3C",'Mapa de Riesgos'!$O$29),"")</f>
        <v/>
      </c>
      <c r="U18" s="69" t="str">
        <f>IF(AND('Mapa de Riesgos'!$Y$30="Alta",'Mapa de Riesgos'!$AA$30="Menor"),CONCATENATE("R3C",'Mapa de Riesgos'!$O$30),"")</f>
        <v/>
      </c>
      <c r="V18" s="52" t="str">
        <f>IF(AND('Mapa de Riesgos'!$Y$24="Alta",'Mapa de Riesgos'!$AA$24="Moderado"),CONCATENATE("R3C",'Mapa de Riesgos'!$O$24),"")</f>
        <v/>
      </c>
      <c r="W18" s="53" t="str">
        <f>IF(AND('Mapa de Riesgos'!$Y$26="Alta",'Mapa de Riesgos'!$AA$26="Moderado"),CONCATENATE("R3C",'Mapa de Riesgos'!$O$26),"")</f>
        <v/>
      </c>
      <c r="X18" s="53" t="str">
        <f>IF(AND('Mapa de Riesgos'!$Y$27="Alta",'Mapa de Riesgos'!$AA$27="Moderado"),CONCATENATE("R3C",'Mapa de Riesgos'!$O$27),"")</f>
        <v/>
      </c>
      <c r="Y18" s="53" t="str">
        <f>IF(AND('Mapa de Riesgos'!$Y$28="Alta",'Mapa de Riesgos'!$AA$28="Moderado"),CONCATENATE("R3C",'Mapa de Riesgos'!$O$28),"")</f>
        <v/>
      </c>
      <c r="Z18" s="53" t="str">
        <f>IF(AND('Mapa de Riesgos'!$Y$29="Alta",'Mapa de Riesgos'!$AA$29="Moderado"),CONCATENATE("R3C",'Mapa de Riesgos'!$O$29),"")</f>
        <v/>
      </c>
      <c r="AA18" s="54" t="str">
        <f>IF(AND('Mapa de Riesgos'!$Y$30="Alta",'Mapa de Riesgos'!$AA$30="Moderado"),CONCATENATE("R3C",'Mapa de Riesgos'!$O$30),"")</f>
        <v/>
      </c>
      <c r="AB18" s="52" t="str">
        <f>IF(AND('Mapa de Riesgos'!$Y$24="Alta",'Mapa de Riesgos'!$AA$24="Mayor"),CONCATENATE("R3C",'Mapa de Riesgos'!$O$24),"")</f>
        <v/>
      </c>
      <c r="AC18" s="53" t="str">
        <f>IF(AND('Mapa de Riesgos'!$Y$26="Alta",'Mapa de Riesgos'!$AA$26="Mayor"),CONCATENATE("R3C",'Mapa de Riesgos'!$O$26),"")</f>
        <v/>
      </c>
      <c r="AD18" s="53" t="str">
        <f>IF(AND('Mapa de Riesgos'!$Y$27="Alta",'Mapa de Riesgos'!$AA$27="Mayor"),CONCATENATE("R3C",'Mapa de Riesgos'!$O$27),"")</f>
        <v/>
      </c>
      <c r="AE18" s="53" t="str">
        <f>IF(AND('Mapa de Riesgos'!$Y$28="Alta",'Mapa de Riesgos'!$AA$28="Mayor"),CONCATENATE("R3C",'Mapa de Riesgos'!$O$28),"")</f>
        <v/>
      </c>
      <c r="AF18" s="53" t="str">
        <f>IF(AND('Mapa de Riesgos'!$Y$29="Alta",'Mapa de Riesgos'!$AA$29="Mayor"),CONCATENATE("R3C",'Mapa de Riesgos'!$O$29),"")</f>
        <v/>
      </c>
      <c r="AG18" s="54" t="str">
        <f>IF(AND('Mapa de Riesgos'!$Y$30="Alta",'Mapa de Riesgos'!$AA$30="Mayor"),CONCATENATE("R3C",'Mapa de Riesgos'!$O$30),"")</f>
        <v/>
      </c>
      <c r="AH18" s="55" t="str">
        <f>IF(AND('Mapa de Riesgos'!$Y$24="Alta",'Mapa de Riesgos'!$AA$24="Catastrófico"),CONCATENATE("R3C",'Mapa de Riesgos'!$O$24),"")</f>
        <v/>
      </c>
      <c r="AI18" s="56" t="str">
        <f>IF(AND('Mapa de Riesgos'!$Y$26="Alta",'Mapa de Riesgos'!$AA$26="Catastrófico"),CONCATENATE("R3C",'Mapa de Riesgos'!$O$26),"")</f>
        <v/>
      </c>
      <c r="AJ18" s="56" t="str">
        <f>IF(AND('Mapa de Riesgos'!$Y$27="Alta",'Mapa de Riesgos'!$AA$27="Catastrófico"),CONCATENATE("R3C",'Mapa de Riesgos'!$O$27),"")</f>
        <v/>
      </c>
      <c r="AK18" s="56" t="str">
        <f>IF(AND('Mapa de Riesgos'!$Y$28="Alta",'Mapa de Riesgos'!$AA$28="Catastrófico"),CONCATENATE("R3C",'Mapa de Riesgos'!$O$28),"")</f>
        <v/>
      </c>
      <c r="AL18" s="56" t="str">
        <f>IF(AND('Mapa de Riesgos'!$Y$29="Alta",'Mapa de Riesgos'!$AA$29="Catastrófico"),CONCATENATE("R3C",'Mapa de Riesgos'!$O$29),"")</f>
        <v/>
      </c>
      <c r="AM18" s="57" t="str">
        <f>IF(AND('Mapa de Riesgos'!$Y$30="Alta",'Mapa de Riesgos'!$AA$30="Catastrófico"),CONCATENATE("R3C",'Mapa de Riesgos'!$O$30),"")</f>
        <v/>
      </c>
      <c r="AN18" s="83"/>
      <c r="AO18" s="464"/>
      <c r="AP18" s="465"/>
      <c r="AQ18" s="465"/>
      <c r="AR18" s="465"/>
      <c r="AS18" s="465"/>
      <c r="AT18" s="46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83"/>
      <c r="C19" s="483"/>
      <c r="D19" s="484"/>
      <c r="E19" s="454"/>
      <c r="F19" s="455"/>
      <c r="G19" s="455"/>
      <c r="H19" s="455"/>
      <c r="I19" s="455"/>
      <c r="J19" s="67" t="str">
        <f>IF(AND('Mapa de Riesgos'!$Y$31="Alta",'Mapa de Riesgos'!$AA$31="Leve"),CONCATENATE("R4C",'Mapa de Riesgos'!$O$31),"")</f>
        <v/>
      </c>
      <c r="K19" s="68" t="str">
        <f>IF(AND('Mapa de Riesgos'!$Y$32="Alta",'Mapa de Riesgos'!$AA$32="Leve"),CONCATENATE("R4C",'Mapa de Riesgos'!$O$32),"")</f>
        <v/>
      </c>
      <c r="L19" s="68" t="str">
        <f>IF(AND('Mapa de Riesgos'!$Y$33="Alta",'Mapa de Riesgos'!$AA$33="Leve"),CONCATENATE("R4C",'Mapa de Riesgos'!$O$33),"")</f>
        <v/>
      </c>
      <c r="M19" s="68" t="str">
        <f>IF(AND('Mapa de Riesgos'!$Y$34="Alta",'Mapa de Riesgos'!$AA$34="Leve"),CONCATENATE("R4C",'Mapa de Riesgos'!$O$34),"")</f>
        <v/>
      </c>
      <c r="N19" s="68" t="str">
        <f>IF(AND('Mapa de Riesgos'!$Y$35="Alta",'Mapa de Riesgos'!$AA$35="Leve"),CONCATENATE("R4C",'Mapa de Riesgos'!$O$35),"")</f>
        <v/>
      </c>
      <c r="O19" s="69" t="str">
        <f>IF(AND('Mapa de Riesgos'!$Y$36="Alta",'Mapa de Riesgos'!$AA$36="Leve"),CONCATENATE("R4C",'Mapa de Riesgos'!$O$36),"")</f>
        <v/>
      </c>
      <c r="P19" s="67" t="str">
        <f>IF(AND('Mapa de Riesgos'!$Y$31="Alta",'Mapa de Riesgos'!$AA$31="Menor"),CONCATENATE("R4C",'Mapa de Riesgos'!$O$31),"")</f>
        <v/>
      </c>
      <c r="Q19" s="68" t="str">
        <f>IF(AND('Mapa de Riesgos'!$Y$32="Alta",'Mapa de Riesgos'!$AA$32="Menor"),CONCATENATE("R4C",'Mapa de Riesgos'!$O$32),"")</f>
        <v/>
      </c>
      <c r="R19" s="68" t="str">
        <f>IF(AND('Mapa de Riesgos'!$Y$33="Alta",'Mapa de Riesgos'!$AA$33="Menor"),CONCATENATE("R4C",'Mapa de Riesgos'!$O$33),"")</f>
        <v/>
      </c>
      <c r="S19" s="68" t="str">
        <f>IF(AND('Mapa de Riesgos'!$Y$34="Alta",'Mapa de Riesgos'!$AA$34="Menor"),CONCATENATE("R4C",'Mapa de Riesgos'!$O$34),"")</f>
        <v/>
      </c>
      <c r="T19" s="68" t="str">
        <f>IF(AND('Mapa de Riesgos'!$Y$35="Alta",'Mapa de Riesgos'!$AA$35="Menor"),CONCATENATE("R4C",'Mapa de Riesgos'!$O$35),"")</f>
        <v/>
      </c>
      <c r="U19" s="69" t="str">
        <f>IF(AND('Mapa de Riesgos'!$Y$36="Alta",'Mapa de Riesgos'!$AA$36="Menor"),CONCATENATE("R4C",'Mapa de Riesgos'!$O$36),"")</f>
        <v/>
      </c>
      <c r="V19" s="52" t="str">
        <f>IF(AND('Mapa de Riesgos'!$Y$31="Alta",'Mapa de Riesgos'!$AA$31="Moderado"),CONCATENATE("R4C",'Mapa de Riesgos'!$O$31),"")</f>
        <v/>
      </c>
      <c r="W19" s="53" t="str">
        <f>IF(AND('Mapa de Riesgos'!$Y$32="Alta",'Mapa de Riesgos'!$AA$32="Moderado"),CONCATENATE("R4C",'Mapa de Riesgos'!$O$32),"")</f>
        <v/>
      </c>
      <c r="X19" s="53" t="str">
        <f>IF(AND('Mapa de Riesgos'!$Y$33="Alta",'Mapa de Riesgos'!$AA$33="Moderado"),CONCATENATE("R4C",'Mapa de Riesgos'!$O$33),"")</f>
        <v/>
      </c>
      <c r="Y19" s="53" t="str">
        <f>IF(AND('Mapa de Riesgos'!$Y$34="Alta",'Mapa de Riesgos'!$AA$34="Moderado"),CONCATENATE("R4C",'Mapa de Riesgos'!$O$34),"")</f>
        <v/>
      </c>
      <c r="Z19" s="53" t="str">
        <f>IF(AND('Mapa de Riesgos'!$Y$35="Alta",'Mapa de Riesgos'!$AA$35="Moderado"),CONCATENATE("R4C",'Mapa de Riesgos'!$O$35),"")</f>
        <v/>
      </c>
      <c r="AA19" s="54" t="str">
        <f>IF(AND('Mapa de Riesgos'!$Y$36="Alta",'Mapa de Riesgos'!$AA$36="Moderado"),CONCATENATE("R4C",'Mapa de Riesgos'!$O$36),"")</f>
        <v/>
      </c>
      <c r="AB19" s="52" t="str">
        <f>IF(AND('Mapa de Riesgos'!$Y$31="Alta",'Mapa de Riesgos'!$AA$31="Mayor"),CONCATENATE("R4C",'Mapa de Riesgos'!$O$31),"")</f>
        <v/>
      </c>
      <c r="AC19" s="53" t="str">
        <f>IF(AND('Mapa de Riesgos'!$Y$32="Alta",'Mapa de Riesgos'!$AA$32="Mayor"),CONCATENATE("R4C",'Mapa de Riesgos'!$O$32),"")</f>
        <v/>
      </c>
      <c r="AD19" s="53" t="str">
        <f>IF(AND('Mapa de Riesgos'!$Y$33="Alta",'Mapa de Riesgos'!$AA$33="Mayor"),CONCATENATE("R4C",'Mapa de Riesgos'!$O$33),"")</f>
        <v/>
      </c>
      <c r="AE19" s="53" t="str">
        <f>IF(AND('Mapa de Riesgos'!$Y$34="Alta",'Mapa de Riesgos'!$AA$34="Mayor"),CONCATENATE("R4C",'Mapa de Riesgos'!$O$34),"")</f>
        <v/>
      </c>
      <c r="AF19" s="53" t="str">
        <f>IF(AND('Mapa de Riesgos'!$Y$35="Alta",'Mapa de Riesgos'!$AA$35="Mayor"),CONCATENATE("R4C",'Mapa de Riesgos'!$O$35),"")</f>
        <v/>
      </c>
      <c r="AG19" s="54" t="str">
        <f>IF(AND('Mapa de Riesgos'!$Y$36="Alta",'Mapa de Riesgos'!$AA$36="Mayor"),CONCATENATE("R4C",'Mapa de Riesgos'!$O$36),"")</f>
        <v/>
      </c>
      <c r="AH19" s="55" t="str">
        <f>IF(AND('Mapa de Riesgos'!$Y$31="Alta",'Mapa de Riesgos'!$AA$31="Catastrófico"),CONCATENATE("R4C",'Mapa de Riesgos'!$O$31),"")</f>
        <v/>
      </c>
      <c r="AI19" s="56" t="str">
        <f>IF(AND('Mapa de Riesgos'!$Y$32="Alta",'Mapa de Riesgos'!$AA$32="Catastrófico"),CONCATENATE("R4C",'Mapa de Riesgos'!$O$32),"")</f>
        <v/>
      </c>
      <c r="AJ19" s="56" t="str">
        <f>IF(AND('Mapa de Riesgos'!$Y$33="Alta",'Mapa de Riesgos'!$AA$33="Catastrófico"),CONCATENATE("R4C",'Mapa de Riesgos'!$O$33),"")</f>
        <v/>
      </c>
      <c r="AK19" s="56" t="str">
        <f>IF(AND('Mapa de Riesgos'!$Y$34="Alta",'Mapa de Riesgos'!$AA$34="Catastrófico"),CONCATENATE("R4C",'Mapa de Riesgos'!$O$34),"")</f>
        <v/>
      </c>
      <c r="AL19" s="56" t="str">
        <f>IF(AND('Mapa de Riesgos'!$Y$35="Alta",'Mapa de Riesgos'!$AA$35="Catastrófico"),CONCATENATE("R4C",'Mapa de Riesgos'!$O$35),"")</f>
        <v/>
      </c>
      <c r="AM19" s="57" t="str">
        <f>IF(AND('Mapa de Riesgos'!$Y$36="Alta",'Mapa de Riesgos'!$AA$36="Catastrófico"),CONCATENATE("R4C",'Mapa de Riesgos'!$O$36),"")</f>
        <v/>
      </c>
      <c r="AN19" s="83"/>
      <c r="AO19" s="464"/>
      <c r="AP19" s="465"/>
      <c r="AQ19" s="465"/>
      <c r="AR19" s="465"/>
      <c r="AS19" s="465"/>
      <c r="AT19" s="46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83"/>
      <c r="C20" s="483"/>
      <c r="D20" s="484"/>
      <c r="E20" s="454"/>
      <c r="F20" s="455"/>
      <c r="G20" s="455"/>
      <c r="H20" s="455"/>
      <c r="I20" s="455"/>
      <c r="J20" s="67" t="str">
        <f>IF(AND('Mapa de Riesgos'!$Y$37="Alta",'Mapa de Riesgos'!$AA$37="Leve"),CONCATENATE("R5C",'Mapa de Riesgos'!$O$37),"")</f>
        <v/>
      </c>
      <c r="K20" s="68" t="str">
        <f>IF(AND('Mapa de Riesgos'!$Y$38="Alta",'Mapa de Riesgos'!$AA$38="Leve"),CONCATENATE("R5C",'Mapa de Riesgos'!$O$38),"")</f>
        <v/>
      </c>
      <c r="L20" s="68" t="str">
        <f>IF(AND('Mapa de Riesgos'!$Y$39="Alta",'Mapa de Riesgos'!$AA$39="Leve"),CONCATENATE("R5C",'Mapa de Riesgos'!$O$39),"")</f>
        <v/>
      </c>
      <c r="M20" s="68" t="str">
        <f>IF(AND('Mapa de Riesgos'!$Y$40="Alta",'Mapa de Riesgos'!$AA$40="Leve"),CONCATENATE("R5C",'Mapa de Riesgos'!$O$40),"")</f>
        <v/>
      </c>
      <c r="N20" s="68" t="str">
        <f>IF(AND('Mapa de Riesgos'!$Y$41="Alta",'Mapa de Riesgos'!$AA$41="Leve"),CONCATENATE("R5C",'Mapa de Riesgos'!$O$41),"")</f>
        <v/>
      </c>
      <c r="O20" s="69" t="str">
        <f>IF(AND('Mapa de Riesgos'!$Y$42="Alta",'Mapa de Riesgos'!$AA$42="Leve"),CONCATENATE("R5C",'Mapa de Riesgos'!$O$42),"")</f>
        <v/>
      </c>
      <c r="P20" s="67" t="str">
        <f>IF(AND('Mapa de Riesgos'!$Y$37="Alta",'Mapa de Riesgos'!$AA$37="Menor"),CONCATENATE("R5C",'Mapa de Riesgos'!$O$37),"")</f>
        <v/>
      </c>
      <c r="Q20" s="68" t="str">
        <f>IF(AND('Mapa de Riesgos'!$Y$38="Alta",'Mapa de Riesgos'!$AA$38="Menor"),CONCATENATE("R5C",'Mapa de Riesgos'!$O$38),"")</f>
        <v/>
      </c>
      <c r="R20" s="68" t="str">
        <f>IF(AND('Mapa de Riesgos'!$Y$39="Alta",'Mapa de Riesgos'!$AA$39="Menor"),CONCATENATE("R5C",'Mapa de Riesgos'!$O$39),"")</f>
        <v/>
      </c>
      <c r="S20" s="68" t="str">
        <f>IF(AND('Mapa de Riesgos'!$Y$40="Alta",'Mapa de Riesgos'!$AA$40="Menor"),CONCATENATE("R5C",'Mapa de Riesgos'!$O$40),"")</f>
        <v/>
      </c>
      <c r="T20" s="68" t="str">
        <f>IF(AND('Mapa de Riesgos'!$Y$41="Alta",'Mapa de Riesgos'!$AA$41="Menor"),CONCATENATE("R5C",'Mapa de Riesgos'!$O$41),"")</f>
        <v/>
      </c>
      <c r="U20" s="69" t="str">
        <f>IF(AND('Mapa de Riesgos'!$Y$42="Alta",'Mapa de Riesgos'!$AA$42="Menor"),CONCATENATE("R5C",'Mapa de Riesgos'!$O$42),"")</f>
        <v/>
      </c>
      <c r="V20" s="52" t="str">
        <f>IF(AND('Mapa de Riesgos'!$Y$37="Alta",'Mapa de Riesgos'!$AA$37="Moderado"),CONCATENATE("R5C",'Mapa de Riesgos'!$O$37),"")</f>
        <v/>
      </c>
      <c r="W20" s="53" t="str">
        <f>IF(AND('Mapa de Riesgos'!$Y$38="Alta",'Mapa de Riesgos'!$AA$38="Moderado"),CONCATENATE("R5C",'Mapa de Riesgos'!$O$38),"")</f>
        <v/>
      </c>
      <c r="X20" s="53" t="str">
        <f>IF(AND('Mapa de Riesgos'!$Y$39="Alta",'Mapa de Riesgos'!$AA$39="Moderado"),CONCATENATE("R5C",'Mapa de Riesgos'!$O$39),"")</f>
        <v/>
      </c>
      <c r="Y20" s="53" t="str">
        <f>IF(AND('Mapa de Riesgos'!$Y$40="Alta",'Mapa de Riesgos'!$AA$40="Moderado"),CONCATENATE("R5C",'Mapa de Riesgos'!$O$40),"")</f>
        <v/>
      </c>
      <c r="Z20" s="53" t="str">
        <f>IF(AND('Mapa de Riesgos'!$Y$41="Alta",'Mapa de Riesgos'!$AA$41="Moderado"),CONCATENATE("R5C",'Mapa de Riesgos'!$O$41),"")</f>
        <v/>
      </c>
      <c r="AA20" s="54" t="str">
        <f>IF(AND('Mapa de Riesgos'!$Y$42="Alta",'Mapa de Riesgos'!$AA$42="Moderado"),CONCATENATE("R5C",'Mapa de Riesgos'!$O$42),"")</f>
        <v/>
      </c>
      <c r="AB20" s="52" t="str">
        <f>IF(AND('Mapa de Riesgos'!$Y$37="Alta",'Mapa de Riesgos'!$AA$37="Mayor"),CONCATENATE("R5C",'Mapa de Riesgos'!$O$37),"")</f>
        <v/>
      </c>
      <c r="AC20" s="53" t="str">
        <f>IF(AND('Mapa de Riesgos'!$Y$38="Alta",'Mapa de Riesgos'!$AA$38="Mayor"),CONCATENATE("R5C",'Mapa de Riesgos'!$O$38),"")</f>
        <v/>
      </c>
      <c r="AD20" s="53" t="str">
        <f>IF(AND('Mapa de Riesgos'!$Y$39="Alta",'Mapa de Riesgos'!$AA$39="Mayor"),CONCATENATE("R5C",'Mapa de Riesgos'!$O$39),"")</f>
        <v/>
      </c>
      <c r="AE20" s="53" t="str">
        <f>IF(AND('Mapa de Riesgos'!$Y$40="Alta",'Mapa de Riesgos'!$AA$40="Mayor"),CONCATENATE("R5C",'Mapa de Riesgos'!$O$40),"")</f>
        <v/>
      </c>
      <c r="AF20" s="53" t="str">
        <f>IF(AND('Mapa de Riesgos'!$Y$41="Alta",'Mapa de Riesgos'!$AA$41="Mayor"),CONCATENATE("R5C",'Mapa de Riesgos'!$O$41),"")</f>
        <v/>
      </c>
      <c r="AG20" s="54" t="str">
        <f>IF(AND('Mapa de Riesgos'!$Y$42="Alta",'Mapa de Riesgos'!$AA$42="Mayor"),CONCATENATE("R5C",'Mapa de Riesgos'!$O$42),"")</f>
        <v/>
      </c>
      <c r="AH20" s="55" t="str">
        <f>IF(AND('Mapa de Riesgos'!$Y$37="Alta",'Mapa de Riesgos'!$AA$37="Catastrófico"),CONCATENATE("R5C",'Mapa de Riesgos'!$O$37),"")</f>
        <v/>
      </c>
      <c r="AI20" s="56" t="str">
        <f>IF(AND('Mapa de Riesgos'!$Y$38="Alta",'Mapa de Riesgos'!$AA$38="Catastrófico"),CONCATENATE("R5C",'Mapa de Riesgos'!$O$38),"")</f>
        <v/>
      </c>
      <c r="AJ20" s="56" t="str">
        <f>IF(AND('Mapa de Riesgos'!$Y$39="Alta",'Mapa de Riesgos'!$AA$39="Catastrófico"),CONCATENATE("R5C",'Mapa de Riesgos'!$O$39),"")</f>
        <v/>
      </c>
      <c r="AK20" s="56" t="str">
        <f>IF(AND('Mapa de Riesgos'!$Y$40="Alta",'Mapa de Riesgos'!$AA$40="Catastrófico"),CONCATENATE("R5C",'Mapa de Riesgos'!$O$40),"")</f>
        <v/>
      </c>
      <c r="AL20" s="56" t="str">
        <f>IF(AND('Mapa de Riesgos'!$Y$41="Alta",'Mapa de Riesgos'!$AA$41="Catastrófico"),CONCATENATE("R5C",'Mapa de Riesgos'!$O$41),"")</f>
        <v/>
      </c>
      <c r="AM20" s="57" t="str">
        <f>IF(AND('Mapa de Riesgos'!$Y$42="Alta",'Mapa de Riesgos'!$AA$42="Catastrófico"),CONCATENATE("R5C",'Mapa de Riesgos'!$O$42),"")</f>
        <v/>
      </c>
      <c r="AN20" s="83"/>
      <c r="AO20" s="464"/>
      <c r="AP20" s="465"/>
      <c r="AQ20" s="465"/>
      <c r="AR20" s="465"/>
      <c r="AS20" s="465"/>
      <c r="AT20" s="46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83"/>
      <c r="C21" s="483"/>
      <c r="D21" s="484"/>
      <c r="E21" s="454"/>
      <c r="F21" s="455"/>
      <c r="G21" s="455"/>
      <c r="H21" s="455"/>
      <c r="I21" s="455"/>
      <c r="J21" s="67" t="str">
        <f>IF(AND('Mapa de Riesgos'!$Y$43="Alta",'Mapa de Riesgos'!$AA$43="Leve"),CONCATENATE("R6C",'Mapa de Riesgos'!$O$43),"")</f>
        <v/>
      </c>
      <c r="K21" s="68" t="str">
        <f>IF(AND('Mapa de Riesgos'!$Y$44="Alta",'Mapa de Riesgos'!$AA$44="Leve"),CONCATENATE("R6C",'Mapa de Riesgos'!$O$44),"")</f>
        <v/>
      </c>
      <c r="L21" s="68" t="str">
        <f>IF(AND('Mapa de Riesgos'!$Y$45="Alta",'Mapa de Riesgos'!$AA$45="Leve"),CONCATENATE("R6C",'Mapa de Riesgos'!$O$45),"")</f>
        <v/>
      </c>
      <c r="M21" s="68" t="str">
        <f>IF(AND('Mapa de Riesgos'!$Y$46="Alta",'Mapa de Riesgos'!$AA$46="Leve"),CONCATENATE("R6C",'Mapa de Riesgos'!$O$46),"")</f>
        <v/>
      </c>
      <c r="N21" s="68" t="str">
        <f>IF(AND('Mapa de Riesgos'!$Y$47="Alta",'Mapa de Riesgos'!$AA$47="Leve"),CONCATENATE("R6C",'Mapa de Riesgos'!$O$47),"")</f>
        <v/>
      </c>
      <c r="O21" s="69" t="str">
        <f>IF(AND('Mapa de Riesgos'!$Y$48="Alta",'Mapa de Riesgos'!$AA$48="Leve"),CONCATENATE("R6C",'Mapa de Riesgos'!$O$48),"")</f>
        <v/>
      </c>
      <c r="P21" s="67" t="str">
        <f>IF(AND('Mapa de Riesgos'!$Y$43="Alta",'Mapa de Riesgos'!$AA$43="Menor"),CONCATENATE("R6C",'Mapa de Riesgos'!$O$43),"")</f>
        <v/>
      </c>
      <c r="Q21" s="68" t="str">
        <f>IF(AND('Mapa de Riesgos'!$Y$44="Alta",'Mapa de Riesgos'!$AA$44="Menor"),CONCATENATE("R6C",'Mapa de Riesgos'!$O$44),"")</f>
        <v/>
      </c>
      <c r="R21" s="68" t="str">
        <f>IF(AND('Mapa de Riesgos'!$Y$45="Alta",'Mapa de Riesgos'!$AA$45="Menor"),CONCATENATE("R6C",'Mapa de Riesgos'!$O$45),"")</f>
        <v/>
      </c>
      <c r="S21" s="68" t="str">
        <f>IF(AND('Mapa de Riesgos'!$Y$46="Alta",'Mapa de Riesgos'!$AA$46="Menor"),CONCATENATE("R6C",'Mapa de Riesgos'!$O$46),"")</f>
        <v/>
      </c>
      <c r="T21" s="68" t="str">
        <f>IF(AND('Mapa de Riesgos'!$Y$47="Alta",'Mapa de Riesgos'!$AA$47="Menor"),CONCATENATE("R6C",'Mapa de Riesgos'!$O$47),"")</f>
        <v/>
      </c>
      <c r="U21" s="69" t="str">
        <f>IF(AND('Mapa de Riesgos'!$Y$48="Alta",'Mapa de Riesgos'!$AA$48="Menor"),CONCATENATE("R6C",'Mapa de Riesgos'!$O$48),"")</f>
        <v/>
      </c>
      <c r="V21" s="52" t="str">
        <f>IF(AND('Mapa de Riesgos'!$Y$43="Alta",'Mapa de Riesgos'!$AA$43="Moderado"),CONCATENATE("R6C",'Mapa de Riesgos'!$O$43),"")</f>
        <v/>
      </c>
      <c r="W21" s="53" t="str">
        <f>IF(AND('Mapa de Riesgos'!$Y$44="Alta",'Mapa de Riesgos'!$AA$44="Moderado"),CONCATENATE("R6C",'Mapa de Riesgos'!$O$44),"")</f>
        <v/>
      </c>
      <c r="X21" s="53" t="str">
        <f>IF(AND('Mapa de Riesgos'!$Y$45="Alta",'Mapa de Riesgos'!$AA$45="Moderado"),CONCATENATE("R6C",'Mapa de Riesgos'!$O$45),"")</f>
        <v/>
      </c>
      <c r="Y21" s="53" t="str">
        <f>IF(AND('Mapa de Riesgos'!$Y$46="Alta",'Mapa de Riesgos'!$AA$46="Moderado"),CONCATENATE("R6C",'Mapa de Riesgos'!$O$46),"")</f>
        <v/>
      </c>
      <c r="Z21" s="53" t="str">
        <f>IF(AND('Mapa de Riesgos'!$Y$47="Alta",'Mapa de Riesgos'!$AA$47="Moderado"),CONCATENATE("R6C",'Mapa de Riesgos'!$O$47),"")</f>
        <v/>
      </c>
      <c r="AA21" s="54" t="str">
        <f>IF(AND('Mapa de Riesgos'!$Y$48="Alta",'Mapa de Riesgos'!$AA$48="Moderado"),CONCATENATE("R6C",'Mapa de Riesgos'!$O$48),"")</f>
        <v/>
      </c>
      <c r="AB21" s="52" t="str">
        <f>IF(AND('Mapa de Riesgos'!$Y$43="Alta",'Mapa de Riesgos'!$AA$43="Mayor"),CONCATENATE("R6C",'Mapa de Riesgos'!$O$43),"")</f>
        <v/>
      </c>
      <c r="AC21" s="53" t="str">
        <f>IF(AND('Mapa de Riesgos'!$Y$44="Alta",'Mapa de Riesgos'!$AA$44="Mayor"),CONCATENATE("R6C",'Mapa de Riesgos'!$O$44),"")</f>
        <v/>
      </c>
      <c r="AD21" s="53" t="str">
        <f>IF(AND('Mapa de Riesgos'!$Y$45="Alta",'Mapa de Riesgos'!$AA$45="Mayor"),CONCATENATE("R6C",'Mapa de Riesgos'!$O$45),"")</f>
        <v/>
      </c>
      <c r="AE21" s="53" t="str">
        <f>IF(AND('Mapa de Riesgos'!$Y$46="Alta",'Mapa de Riesgos'!$AA$46="Mayor"),CONCATENATE("R6C",'Mapa de Riesgos'!$O$46),"")</f>
        <v/>
      </c>
      <c r="AF21" s="53" t="str">
        <f>IF(AND('Mapa de Riesgos'!$Y$47="Alta",'Mapa de Riesgos'!$AA$47="Mayor"),CONCATENATE("R6C",'Mapa de Riesgos'!$O$47),"")</f>
        <v/>
      </c>
      <c r="AG21" s="54" t="str">
        <f>IF(AND('Mapa de Riesgos'!$Y$48="Alta",'Mapa de Riesgos'!$AA$48="Mayor"),CONCATENATE("R6C",'Mapa de Riesgos'!$O$48),"")</f>
        <v/>
      </c>
      <c r="AH21" s="55" t="str">
        <f>IF(AND('Mapa de Riesgos'!$Y$43="Alta",'Mapa de Riesgos'!$AA$43="Catastrófico"),CONCATENATE("R6C",'Mapa de Riesgos'!$O$43),"")</f>
        <v/>
      </c>
      <c r="AI21" s="56" t="str">
        <f>IF(AND('Mapa de Riesgos'!$Y$44="Alta",'Mapa de Riesgos'!$AA$44="Catastrófico"),CONCATENATE("R6C",'Mapa de Riesgos'!$O$44),"")</f>
        <v/>
      </c>
      <c r="AJ21" s="56" t="str">
        <f>IF(AND('Mapa de Riesgos'!$Y$45="Alta",'Mapa de Riesgos'!$AA$45="Catastrófico"),CONCATENATE("R6C",'Mapa de Riesgos'!$O$45),"")</f>
        <v/>
      </c>
      <c r="AK21" s="56" t="str">
        <f>IF(AND('Mapa de Riesgos'!$Y$46="Alta",'Mapa de Riesgos'!$AA$46="Catastrófico"),CONCATENATE("R6C",'Mapa de Riesgos'!$O$46),"")</f>
        <v/>
      </c>
      <c r="AL21" s="56" t="str">
        <f>IF(AND('Mapa de Riesgos'!$Y$47="Alta",'Mapa de Riesgos'!$AA$47="Catastrófico"),CONCATENATE("R6C",'Mapa de Riesgos'!$O$47),"")</f>
        <v/>
      </c>
      <c r="AM21" s="57" t="str">
        <f>IF(AND('Mapa de Riesgos'!$Y$48="Alta",'Mapa de Riesgos'!$AA$48="Catastrófico"),CONCATENATE("R6C",'Mapa de Riesgos'!$O$48),"")</f>
        <v/>
      </c>
      <c r="AN21" s="83"/>
      <c r="AO21" s="464"/>
      <c r="AP21" s="465"/>
      <c r="AQ21" s="465"/>
      <c r="AR21" s="465"/>
      <c r="AS21" s="465"/>
      <c r="AT21" s="46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83"/>
      <c r="C22" s="483"/>
      <c r="D22" s="484"/>
      <c r="E22" s="454"/>
      <c r="F22" s="455"/>
      <c r="G22" s="455"/>
      <c r="H22" s="455"/>
      <c r="I22" s="455"/>
      <c r="J22" s="67" t="str">
        <f>IF(AND('Mapa de Riesgos'!$Y$49="Alta",'Mapa de Riesgos'!$AA$49="Leve"),CONCATENATE("R7C",'Mapa de Riesgos'!$O$49),"")</f>
        <v/>
      </c>
      <c r="K22" s="68" t="str">
        <f>IF(AND('Mapa de Riesgos'!$Y$50="Alta",'Mapa de Riesgos'!$AA$50="Leve"),CONCATENATE("R7C",'Mapa de Riesgos'!$O$50),"")</f>
        <v/>
      </c>
      <c r="L22" s="68" t="str">
        <f>IF(AND('Mapa de Riesgos'!$Y$51="Alta",'Mapa de Riesgos'!$AA$51="Leve"),CONCATENATE("R7C",'Mapa de Riesgos'!$O$51),"")</f>
        <v/>
      </c>
      <c r="M22" s="68" t="str">
        <f>IF(AND('Mapa de Riesgos'!$Y$52="Alta",'Mapa de Riesgos'!$AA$52="Leve"),CONCATENATE("R7C",'Mapa de Riesgos'!$O$52),"")</f>
        <v/>
      </c>
      <c r="N22" s="68" t="str">
        <f>IF(AND('Mapa de Riesgos'!$Y$53="Alta",'Mapa de Riesgos'!$AA$53="Leve"),CONCATENATE("R7C",'Mapa de Riesgos'!$O$53),"")</f>
        <v/>
      </c>
      <c r="O22" s="69" t="str">
        <f>IF(AND('Mapa de Riesgos'!$Y$54="Alta",'Mapa de Riesgos'!$AA$54="Leve"),CONCATENATE("R7C",'Mapa de Riesgos'!$O$54),"")</f>
        <v/>
      </c>
      <c r="P22" s="67" t="str">
        <f>IF(AND('Mapa de Riesgos'!$Y$49="Alta",'Mapa de Riesgos'!$AA$49="Menor"),CONCATENATE("R7C",'Mapa de Riesgos'!$O$49),"")</f>
        <v/>
      </c>
      <c r="Q22" s="68" t="str">
        <f>IF(AND('Mapa de Riesgos'!$Y$50="Alta",'Mapa de Riesgos'!$AA$50="Menor"),CONCATENATE("R7C",'Mapa de Riesgos'!$O$50),"")</f>
        <v/>
      </c>
      <c r="R22" s="68" t="str">
        <f>IF(AND('Mapa de Riesgos'!$Y$51="Alta",'Mapa de Riesgos'!$AA$51="Menor"),CONCATENATE("R7C",'Mapa de Riesgos'!$O$51),"")</f>
        <v/>
      </c>
      <c r="S22" s="68" t="str">
        <f>IF(AND('Mapa de Riesgos'!$Y$52="Alta",'Mapa de Riesgos'!$AA$52="Menor"),CONCATENATE("R7C",'Mapa de Riesgos'!$O$52),"")</f>
        <v/>
      </c>
      <c r="T22" s="68" t="str">
        <f>IF(AND('Mapa de Riesgos'!$Y$53="Alta",'Mapa de Riesgos'!$AA$53="Menor"),CONCATENATE("R7C",'Mapa de Riesgos'!$O$53),"")</f>
        <v/>
      </c>
      <c r="U22" s="69" t="str">
        <f>IF(AND('Mapa de Riesgos'!$Y$54="Alta",'Mapa de Riesgos'!$AA$54="Menor"),CONCATENATE("R7C",'Mapa de Riesgos'!$O$54),"")</f>
        <v/>
      </c>
      <c r="V22" s="52" t="str">
        <f>IF(AND('Mapa de Riesgos'!$Y$49="Alta",'Mapa de Riesgos'!$AA$49="Moderado"),CONCATENATE("R7C",'Mapa de Riesgos'!$O$49),"")</f>
        <v/>
      </c>
      <c r="W22" s="53" t="str">
        <f>IF(AND('Mapa de Riesgos'!$Y$50="Alta",'Mapa de Riesgos'!$AA$50="Moderado"),CONCATENATE("R7C",'Mapa de Riesgos'!$O$50),"")</f>
        <v/>
      </c>
      <c r="X22" s="53" t="str">
        <f>IF(AND('Mapa de Riesgos'!$Y$51="Alta",'Mapa de Riesgos'!$AA$51="Moderado"),CONCATENATE("R7C",'Mapa de Riesgos'!$O$51),"")</f>
        <v/>
      </c>
      <c r="Y22" s="53" t="str">
        <f>IF(AND('Mapa de Riesgos'!$Y$52="Alta",'Mapa de Riesgos'!$AA$52="Moderado"),CONCATENATE("R7C",'Mapa de Riesgos'!$O$52),"")</f>
        <v/>
      </c>
      <c r="Z22" s="53" t="str">
        <f>IF(AND('Mapa de Riesgos'!$Y$53="Alta",'Mapa de Riesgos'!$AA$53="Moderado"),CONCATENATE("R7C",'Mapa de Riesgos'!$O$53),"")</f>
        <v/>
      </c>
      <c r="AA22" s="54" t="str">
        <f>IF(AND('Mapa de Riesgos'!$Y$54="Alta",'Mapa de Riesgos'!$AA$54="Moderado"),CONCATENATE("R7C",'Mapa de Riesgos'!$O$54),"")</f>
        <v/>
      </c>
      <c r="AB22" s="52" t="str">
        <f>IF(AND('Mapa de Riesgos'!$Y$49="Alta",'Mapa de Riesgos'!$AA$49="Mayor"),CONCATENATE("R7C",'Mapa de Riesgos'!$O$49),"")</f>
        <v/>
      </c>
      <c r="AC22" s="53" t="str">
        <f>IF(AND('Mapa de Riesgos'!$Y$50="Alta",'Mapa de Riesgos'!$AA$50="Mayor"),CONCATENATE("R7C",'Mapa de Riesgos'!$O$50),"")</f>
        <v/>
      </c>
      <c r="AD22" s="53" t="str">
        <f>IF(AND('Mapa de Riesgos'!$Y$51="Alta",'Mapa de Riesgos'!$AA$51="Mayor"),CONCATENATE("R7C",'Mapa de Riesgos'!$O$51),"")</f>
        <v/>
      </c>
      <c r="AE22" s="53" t="str">
        <f>IF(AND('Mapa de Riesgos'!$Y$52="Alta",'Mapa de Riesgos'!$AA$52="Mayor"),CONCATENATE("R7C",'Mapa de Riesgos'!$O$52),"")</f>
        <v/>
      </c>
      <c r="AF22" s="53" t="str">
        <f>IF(AND('Mapa de Riesgos'!$Y$53="Alta",'Mapa de Riesgos'!$AA$53="Mayor"),CONCATENATE("R7C",'Mapa de Riesgos'!$O$53),"")</f>
        <v/>
      </c>
      <c r="AG22" s="54" t="str">
        <f>IF(AND('Mapa de Riesgos'!$Y$54="Alta",'Mapa de Riesgos'!$AA$54="Mayor"),CONCATENATE("R7C",'Mapa de Riesgos'!$O$54),"")</f>
        <v/>
      </c>
      <c r="AH22" s="55" t="str">
        <f>IF(AND('Mapa de Riesgos'!$Y$49="Alta",'Mapa de Riesgos'!$AA$49="Catastrófico"),CONCATENATE("R7C",'Mapa de Riesgos'!$O$49),"")</f>
        <v/>
      </c>
      <c r="AI22" s="56" t="str">
        <f>IF(AND('Mapa de Riesgos'!$Y$50="Alta",'Mapa de Riesgos'!$AA$50="Catastrófico"),CONCATENATE("R7C",'Mapa de Riesgos'!$O$50),"")</f>
        <v/>
      </c>
      <c r="AJ22" s="56" t="str">
        <f>IF(AND('Mapa de Riesgos'!$Y$51="Alta",'Mapa de Riesgos'!$AA$51="Catastrófico"),CONCATENATE("R7C",'Mapa de Riesgos'!$O$51),"")</f>
        <v/>
      </c>
      <c r="AK22" s="56" t="str">
        <f>IF(AND('Mapa de Riesgos'!$Y$52="Alta",'Mapa de Riesgos'!$AA$52="Catastrófico"),CONCATENATE("R7C",'Mapa de Riesgos'!$O$52),"")</f>
        <v/>
      </c>
      <c r="AL22" s="56" t="str">
        <f>IF(AND('Mapa de Riesgos'!$Y$53="Alta",'Mapa de Riesgos'!$AA$53="Catastrófico"),CONCATENATE("R7C",'Mapa de Riesgos'!$O$53),"")</f>
        <v/>
      </c>
      <c r="AM22" s="57" t="str">
        <f>IF(AND('Mapa de Riesgos'!$Y$54="Alta",'Mapa de Riesgos'!$AA$54="Catastrófico"),CONCATENATE("R7C",'Mapa de Riesgos'!$O$54),"")</f>
        <v/>
      </c>
      <c r="AN22" s="83"/>
      <c r="AO22" s="464"/>
      <c r="AP22" s="465"/>
      <c r="AQ22" s="465"/>
      <c r="AR22" s="465"/>
      <c r="AS22" s="465"/>
      <c r="AT22" s="46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83"/>
      <c r="C23" s="483"/>
      <c r="D23" s="484"/>
      <c r="E23" s="454"/>
      <c r="F23" s="455"/>
      <c r="G23" s="455"/>
      <c r="H23" s="455"/>
      <c r="I23" s="455"/>
      <c r="J23" s="67" t="str">
        <f>IF(AND('Mapa de Riesgos'!$Y$55="Alta",'Mapa de Riesgos'!$AA$55="Leve"),CONCATENATE("R8C",'Mapa de Riesgos'!$O$55),"")</f>
        <v/>
      </c>
      <c r="K23" s="68" t="str">
        <f>IF(AND('Mapa de Riesgos'!$Y$56="Alta",'Mapa de Riesgos'!$AA$56="Leve"),CONCATENATE("R8C",'Mapa de Riesgos'!$O$56),"")</f>
        <v/>
      </c>
      <c r="L23" s="68" t="str">
        <f>IF(AND('Mapa de Riesgos'!$Y$57="Alta",'Mapa de Riesgos'!$AA$57="Leve"),CONCATENATE("R8C",'Mapa de Riesgos'!$O$57),"")</f>
        <v/>
      </c>
      <c r="M23" s="68" t="str">
        <f>IF(AND('Mapa de Riesgos'!$Y$58="Alta",'Mapa de Riesgos'!$AA$58="Leve"),CONCATENATE("R8C",'Mapa de Riesgos'!$O$58),"")</f>
        <v/>
      </c>
      <c r="N23" s="68" t="str">
        <f>IF(AND('Mapa de Riesgos'!$Y$59="Alta",'Mapa de Riesgos'!$AA$59="Leve"),CONCATENATE("R8C",'Mapa de Riesgos'!$O$59),"")</f>
        <v/>
      </c>
      <c r="O23" s="69" t="str">
        <f>IF(AND('Mapa de Riesgos'!$Y$60="Alta",'Mapa de Riesgos'!$AA$60="Leve"),CONCATENATE("R8C",'Mapa de Riesgos'!$O$60),"")</f>
        <v/>
      </c>
      <c r="P23" s="67" t="str">
        <f>IF(AND('Mapa de Riesgos'!$Y$55="Alta",'Mapa de Riesgos'!$AA$55="Menor"),CONCATENATE("R8C",'Mapa de Riesgos'!$O$55),"")</f>
        <v/>
      </c>
      <c r="Q23" s="68" t="str">
        <f>IF(AND('Mapa de Riesgos'!$Y$56="Alta",'Mapa de Riesgos'!$AA$56="Menor"),CONCATENATE("R8C",'Mapa de Riesgos'!$O$56),"")</f>
        <v/>
      </c>
      <c r="R23" s="68" t="str">
        <f>IF(AND('Mapa de Riesgos'!$Y$57="Alta",'Mapa de Riesgos'!$AA$57="Menor"),CONCATENATE("R8C",'Mapa de Riesgos'!$O$57),"")</f>
        <v/>
      </c>
      <c r="S23" s="68" t="str">
        <f>IF(AND('Mapa de Riesgos'!$Y$58="Alta",'Mapa de Riesgos'!$AA$58="Menor"),CONCATENATE("R8C",'Mapa de Riesgos'!$O$58),"")</f>
        <v/>
      </c>
      <c r="T23" s="68" t="str">
        <f>IF(AND('Mapa de Riesgos'!$Y$59="Alta",'Mapa de Riesgos'!$AA$59="Menor"),CONCATENATE("R8C",'Mapa de Riesgos'!$O$59),"")</f>
        <v/>
      </c>
      <c r="U23" s="69" t="str">
        <f>IF(AND('Mapa de Riesgos'!$Y$60="Alta",'Mapa de Riesgos'!$AA$60="Menor"),CONCATENATE("R8C",'Mapa de Riesgos'!$O$60),"")</f>
        <v/>
      </c>
      <c r="V23" s="52" t="str">
        <f>IF(AND('Mapa de Riesgos'!$Y$55="Alta",'Mapa de Riesgos'!$AA$55="Moderado"),CONCATENATE("R8C",'Mapa de Riesgos'!$O$55),"")</f>
        <v/>
      </c>
      <c r="W23" s="53" t="str">
        <f>IF(AND('Mapa de Riesgos'!$Y$56="Alta",'Mapa de Riesgos'!$AA$56="Moderado"),CONCATENATE("R8C",'Mapa de Riesgos'!$O$56),"")</f>
        <v/>
      </c>
      <c r="X23" s="53" t="str">
        <f>IF(AND('Mapa de Riesgos'!$Y$57="Alta",'Mapa de Riesgos'!$AA$57="Moderado"),CONCATENATE("R8C",'Mapa de Riesgos'!$O$57),"")</f>
        <v/>
      </c>
      <c r="Y23" s="53" t="str">
        <f>IF(AND('Mapa de Riesgos'!$Y$58="Alta",'Mapa de Riesgos'!$AA$58="Moderado"),CONCATENATE("R8C",'Mapa de Riesgos'!$O$58),"")</f>
        <v/>
      </c>
      <c r="Z23" s="53" t="str">
        <f>IF(AND('Mapa de Riesgos'!$Y$59="Alta",'Mapa de Riesgos'!$AA$59="Moderado"),CONCATENATE("R8C",'Mapa de Riesgos'!$O$59),"")</f>
        <v/>
      </c>
      <c r="AA23" s="54" t="str">
        <f>IF(AND('Mapa de Riesgos'!$Y$60="Alta",'Mapa de Riesgos'!$AA$60="Moderado"),CONCATENATE("R8C",'Mapa de Riesgos'!$O$60),"")</f>
        <v/>
      </c>
      <c r="AB23" s="52" t="str">
        <f>IF(AND('Mapa de Riesgos'!$Y$55="Alta",'Mapa de Riesgos'!$AA$55="Mayor"),CONCATENATE("R8C",'Mapa de Riesgos'!$O$55),"")</f>
        <v/>
      </c>
      <c r="AC23" s="53" t="str">
        <f>IF(AND('Mapa de Riesgos'!$Y$56="Alta",'Mapa de Riesgos'!$AA$56="Mayor"),CONCATENATE("R8C",'Mapa de Riesgos'!$O$56),"")</f>
        <v/>
      </c>
      <c r="AD23" s="53" t="str">
        <f>IF(AND('Mapa de Riesgos'!$Y$57="Alta",'Mapa de Riesgos'!$AA$57="Mayor"),CONCATENATE("R8C",'Mapa de Riesgos'!$O$57),"")</f>
        <v/>
      </c>
      <c r="AE23" s="53" t="str">
        <f>IF(AND('Mapa de Riesgos'!$Y$58="Alta",'Mapa de Riesgos'!$AA$58="Mayor"),CONCATENATE("R8C",'Mapa de Riesgos'!$O$58),"")</f>
        <v/>
      </c>
      <c r="AF23" s="53" t="str">
        <f>IF(AND('Mapa de Riesgos'!$Y$59="Alta",'Mapa de Riesgos'!$AA$59="Mayor"),CONCATENATE("R8C",'Mapa de Riesgos'!$O$59),"")</f>
        <v/>
      </c>
      <c r="AG23" s="54" t="str">
        <f>IF(AND('Mapa de Riesgos'!$Y$60="Alta",'Mapa de Riesgos'!$AA$60="Mayor"),CONCATENATE("R8C",'Mapa de Riesgos'!$O$60),"")</f>
        <v/>
      </c>
      <c r="AH23" s="55" t="str">
        <f>IF(AND('Mapa de Riesgos'!$Y$55="Alta",'Mapa de Riesgos'!$AA$55="Catastrófico"),CONCATENATE("R8C",'Mapa de Riesgos'!$O$55),"")</f>
        <v/>
      </c>
      <c r="AI23" s="56" t="str">
        <f>IF(AND('Mapa de Riesgos'!$Y$56="Alta",'Mapa de Riesgos'!$AA$56="Catastrófico"),CONCATENATE("R8C",'Mapa de Riesgos'!$O$56),"")</f>
        <v/>
      </c>
      <c r="AJ23" s="56" t="str">
        <f>IF(AND('Mapa de Riesgos'!$Y$57="Alta",'Mapa de Riesgos'!$AA$57="Catastrófico"),CONCATENATE("R8C",'Mapa de Riesgos'!$O$57),"")</f>
        <v/>
      </c>
      <c r="AK23" s="56" t="str">
        <f>IF(AND('Mapa de Riesgos'!$Y$58="Alta",'Mapa de Riesgos'!$AA$58="Catastrófico"),CONCATENATE("R8C",'Mapa de Riesgos'!$O$58),"")</f>
        <v/>
      </c>
      <c r="AL23" s="56" t="str">
        <f>IF(AND('Mapa de Riesgos'!$Y$59="Alta",'Mapa de Riesgos'!$AA$59="Catastrófico"),CONCATENATE("R8C",'Mapa de Riesgos'!$O$59),"")</f>
        <v/>
      </c>
      <c r="AM23" s="57" t="str">
        <f>IF(AND('Mapa de Riesgos'!$Y$60="Alta",'Mapa de Riesgos'!$AA$60="Catastrófico"),CONCATENATE("R8C",'Mapa de Riesgos'!$O$60),"")</f>
        <v/>
      </c>
      <c r="AN23" s="83"/>
      <c r="AO23" s="464"/>
      <c r="AP23" s="465"/>
      <c r="AQ23" s="465"/>
      <c r="AR23" s="465"/>
      <c r="AS23" s="465"/>
      <c r="AT23" s="46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83"/>
      <c r="C24" s="483"/>
      <c r="D24" s="484"/>
      <c r="E24" s="454"/>
      <c r="F24" s="455"/>
      <c r="G24" s="455"/>
      <c r="H24" s="455"/>
      <c r="I24" s="455"/>
      <c r="J24" s="67" t="str">
        <f>IF(AND('Mapa de Riesgos'!$Y$61="Alta",'Mapa de Riesgos'!$AA$61="Leve"),CONCATENATE("R9C",'Mapa de Riesgos'!$O$61),"")</f>
        <v/>
      </c>
      <c r="K24" s="68" t="str">
        <f>IF(AND('Mapa de Riesgos'!$Y$62="Alta",'Mapa de Riesgos'!$AA$62="Leve"),CONCATENATE("R9C",'Mapa de Riesgos'!$O$62),"")</f>
        <v/>
      </c>
      <c r="L24" s="68" t="str">
        <f>IF(AND('Mapa de Riesgos'!$Y$63="Alta",'Mapa de Riesgos'!$AA$63="Leve"),CONCATENATE("R9C",'Mapa de Riesgos'!$O$63),"")</f>
        <v/>
      </c>
      <c r="M24" s="68" t="str">
        <f>IF(AND('Mapa de Riesgos'!$Y$64="Alta",'Mapa de Riesgos'!$AA$64="Leve"),CONCATENATE("R9C",'Mapa de Riesgos'!$O$64),"")</f>
        <v/>
      </c>
      <c r="N24" s="68" t="str">
        <f>IF(AND('Mapa de Riesgos'!$Y$65="Alta",'Mapa de Riesgos'!$AA$65="Leve"),CONCATENATE("R9C",'Mapa de Riesgos'!$O$65),"")</f>
        <v/>
      </c>
      <c r="O24" s="69" t="str">
        <f>IF(AND('Mapa de Riesgos'!$Y$66="Alta",'Mapa de Riesgos'!$AA$66="Leve"),CONCATENATE("R9C",'Mapa de Riesgos'!$O$66),"")</f>
        <v/>
      </c>
      <c r="P24" s="67" t="str">
        <f>IF(AND('Mapa de Riesgos'!$Y$61="Alta",'Mapa de Riesgos'!$AA$61="Menor"),CONCATENATE("R9C",'Mapa de Riesgos'!$O$61),"")</f>
        <v/>
      </c>
      <c r="Q24" s="68" t="str">
        <f>IF(AND('Mapa de Riesgos'!$Y$62="Alta",'Mapa de Riesgos'!$AA$62="Menor"),CONCATENATE("R9C",'Mapa de Riesgos'!$O$62),"")</f>
        <v/>
      </c>
      <c r="R24" s="68" t="str">
        <f>IF(AND('Mapa de Riesgos'!$Y$63="Alta",'Mapa de Riesgos'!$AA$63="Menor"),CONCATENATE("R9C",'Mapa de Riesgos'!$O$63),"")</f>
        <v/>
      </c>
      <c r="S24" s="68" t="str">
        <f>IF(AND('Mapa de Riesgos'!$Y$64="Alta",'Mapa de Riesgos'!$AA$64="Menor"),CONCATENATE("R9C",'Mapa de Riesgos'!$O$64),"")</f>
        <v/>
      </c>
      <c r="T24" s="68" t="str">
        <f>IF(AND('Mapa de Riesgos'!$Y$65="Alta",'Mapa de Riesgos'!$AA$65="Menor"),CONCATENATE("R9C",'Mapa de Riesgos'!$O$65),"")</f>
        <v/>
      </c>
      <c r="U24" s="69" t="str">
        <f>IF(AND('Mapa de Riesgos'!$Y$66="Alta",'Mapa de Riesgos'!$AA$66="Menor"),CONCATENATE("R9C",'Mapa de Riesgos'!$O$66),"")</f>
        <v/>
      </c>
      <c r="V24" s="52" t="str">
        <f>IF(AND('Mapa de Riesgos'!$Y$61="Alta",'Mapa de Riesgos'!$AA$61="Moderado"),CONCATENATE("R9C",'Mapa de Riesgos'!$O$61),"")</f>
        <v/>
      </c>
      <c r="W24" s="53" t="str">
        <f>IF(AND('Mapa de Riesgos'!$Y$62="Alta",'Mapa de Riesgos'!$AA$62="Moderado"),CONCATENATE("R9C",'Mapa de Riesgos'!$O$62),"")</f>
        <v/>
      </c>
      <c r="X24" s="53" t="str">
        <f>IF(AND('Mapa de Riesgos'!$Y$63="Alta",'Mapa de Riesgos'!$AA$63="Moderado"),CONCATENATE("R9C",'Mapa de Riesgos'!$O$63),"")</f>
        <v/>
      </c>
      <c r="Y24" s="53" t="str">
        <f>IF(AND('Mapa de Riesgos'!$Y$64="Alta",'Mapa de Riesgos'!$AA$64="Moderado"),CONCATENATE("R9C",'Mapa de Riesgos'!$O$64),"")</f>
        <v/>
      </c>
      <c r="Z24" s="53" t="str">
        <f>IF(AND('Mapa de Riesgos'!$Y$65="Alta",'Mapa de Riesgos'!$AA$65="Moderado"),CONCATENATE("R9C",'Mapa de Riesgos'!$O$65),"")</f>
        <v/>
      </c>
      <c r="AA24" s="54" t="str">
        <f>IF(AND('Mapa de Riesgos'!$Y$66="Alta",'Mapa de Riesgos'!$AA$66="Moderado"),CONCATENATE("R9C",'Mapa de Riesgos'!$O$66),"")</f>
        <v/>
      </c>
      <c r="AB24" s="52" t="str">
        <f>IF(AND('Mapa de Riesgos'!$Y$61="Alta",'Mapa de Riesgos'!$AA$61="Mayor"),CONCATENATE("R9C",'Mapa de Riesgos'!$O$61),"")</f>
        <v/>
      </c>
      <c r="AC24" s="53" t="str">
        <f>IF(AND('Mapa de Riesgos'!$Y$62="Alta",'Mapa de Riesgos'!$AA$62="Mayor"),CONCATENATE("R9C",'Mapa de Riesgos'!$O$62),"")</f>
        <v/>
      </c>
      <c r="AD24" s="53" t="str">
        <f>IF(AND('Mapa de Riesgos'!$Y$63="Alta",'Mapa de Riesgos'!$AA$63="Mayor"),CONCATENATE("R9C",'Mapa de Riesgos'!$O$63),"")</f>
        <v/>
      </c>
      <c r="AE24" s="53" t="str">
        <f>IF(AND('Mapa de Riesgos'!$Y$64="Alta",'Mapa de Riesgos'!$AA$64="Mayor"),CONCATENATE("R9C",'Mapa de Riesgos'!$O$64),"")</f>
        <v/>
      </c>
      <c r="AF24" s="53" t="str">
        <f>IF(AND('Mapa de Riesgos'!$Y$65="Alta",'Mapa de Riesgos'!$AA$65="Mayor"),CONCATENATE("R9C",'Mapa de Riesgos'!$O$65),"")</f>
        <v/>
      </c>
      <c r="AG24" s="54" t="str">
        <f>IF(AND('Mapa de Riesgos'!$Y$66="Alta",'Mapa de Riesgos'!$AA$66="Mayor"),CONCATENATE("R9C",'Mapa de Riesgos'!$O$66),"")</f>
        <v/>
      </c>
      <c r="AH24" s="55" t="str">
        <f>IF(AND('Mapa de Riesgos'!$Y$61="Alta",'Mapa de Riesgos'!$AA$61="Catastrófico"),CONCATENATE("R9C",'Mapa de Riesgos'!$O$61),"")</f>
        <v/>
      </c>
      <c r="AI24" s="56" t="str">
        <f>IF(AND('Mapa de Riesgos'!$Y$62="Alta",'Mapa de Riesgos'!$AA$62="Catastrófico"),CONCATENATE("R9C",'Mapa de Riesgos'!$O$62),"")</f>
        <v/>
      </c>
      <c r="AJ24" s="56" t="str">
        <f>IF(AND('Mapa de Riesgos'!$Y$63="Alta",'Mapa de Riesgos'!$AA$63="Catastrófico"),CONCATENATE("R9C",'Mapa de Riesgos'!$O$63),"")</f>
        <v/>
      </c>
      <c r="AK24" s="56" t="str">
        <f>IF(AND('Mapa de Riesgos'!$Y$64="Alta",'Mapa de Riesgos'!$AA$64="Catastrófico"),CONCATENATE("R9C",'Mapa de Riesgos'!$O$64),"")</f>
        <v/>
      </c>
      <c r="AL24" s="56" t="str">
        <f>IF(AND('Mapa de Riesgos'!$Y$65="Alta",'Mapa de Riesgos'!$AA$65="Catastrófico"),CONCATENATE("R9C",'Mapa de Riesgos'!$O$65),"")</f>
        <v/>
      </c>
      <c r="AM24" s="57" t="str">
        <f>IF(AND('Mapa de Riesgos'!$Y$66="Alta",'Mapa de Riesgos'!$AA$66="Catastrófico"),CONCATENATE("R9C",'Mapa de Riesgos'!$O$66),"")</f>
        <v/>
      </c>
      <c r="AN24" s="83"/>
      <c r="AO24" s="464"/>
      <c r="AP24" s="465"/>
      <c r="AQ24" s="465"/>
      <c r="AR24" s="465"/>
      <c r="AS24" s="465"/>
      <c r="AT24" s="46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83"/>
      <c r="C25" s="483"/>
      <c r="D25" s="484"/>
      <c r="E25" s="457"/>
      <c r="F25" s="458"/>
      <c r="G25" s="458"/>
      <c r="H25" s="458"/>
      <c r="I25" s="458"/>
      <c r="J25" s="70" t="str">
        <f>IF(AND('Mapa de Riesgos'!$Y$67="Alta",'Mapa de Riesgos'!$AA$67="Leve"),CONCATENATE("R10C",'Mapa de Riesgos'!$O$67),"")</f>
        <v/>
      </c>
      <c r="K25" s="71" t="str">
        <f>IF(AND('Mapa de Riesgos'!$Y$68="Alta",'Mapa de Riesgos'!$AA$68="Leve"),CONCATENATE("R10C",'Mapa de Riesgos'!$O$68),"")</f>
        <v/>
      </c>
      <c r="L25" s="71" t="str">
        <f>IF(AND('Mapa de Riesgos'!$Y$69="Alta",'Mapa de Riesgos'!$AA$69="Leve"),CONCATENATE("R10C",'Mapa de Riesgos'!$O$69),"")</f>
        <v/>
      </c>
      <c r="M25" s="71" t="str">
        <f>IF(AND('Mapa de Riesgos'!$Y$70="Alta",'Mapa de Riesgos'!$AA$70="Leve"),CONCATENATE("R10C",'Mapa de Riesgos'!$O$70),"")</f>
        <v/>
      </c>
      <c r="N25" s="71" t="str">
        <f>IF(AND('Mapa de Riesgos'!$Y$71="Alta",'Mapa de Riesgos'!$AA$71="Leve"),CONCATENATE("R10C",'Mapa de Riesgos'!$O$71),"")</f>
        <v/>
      </c>
      <c r="O25" s="72" t="str">
        <f>IF(AND('Mapa de Riesgos'!$Y$72="Alta",'Mapa de Riesgos'!$AA$72="Leve"),CONCATENATE("R10C",'Mapa de Riesgos'!$O$72),"")</f>
        <v/>
      </c>
      <c r="P25" s="70" t="str">
        <f>IF(AND('Mapa de Riesgos'!$Y$67="Alta",'Mapa de Riesgos'!$AA$67="Menor"),CONCATENATE("R10C",'Mapa de Riesgos'!$O$67),"")</f>
        <v/>
      </c>
      <c r="Q25" s="71" t="str">
        <f>IF(AND('Mapa de Riesgos'!$Y$68="Alta",'Mapa de Riesgos'!$AA$68="Menor"),CONCATENATE("R10C",'Mapa de Riesgos'!$O$68),"")</f>
        <v/>
      </c>
      <c r="R25" s="71" t="str">
        <f>IF(AND('Mapa de Riesgos'!$Y$69="Alta",'Mapa de Riesgos'!$AA$69="Menor"),CONCATENATE("R10C",'Mapa de Riesgos'!$O$69),"")</f>
        <v/>
      </c>
      <c r="S25" s="71" t="str">
        <f>IF(AND('Mapa de Riesgos'!$Y$70="Alta",'Mapa de Riesgos'!$AA$70="Menor"),CONCATENATE("R10C",'Mapa de Riesgos'!$O$70),"")</f>
        <v/>
      </c>
      <c r="T25" s="71" t="str">
        <f>IF(AND('Mapa de Riesgos'!$Y$71="Alta",'Mapa de Riesgos'!$AA$71="Menor"),CONCATENATE("R10C",'Mapa de Riesgos'!$O$71),"")</f>
        <v/>
      </c>
      <c r="U25" s="72" t="str">
        <f>IF(AND('Mapa de Riesgos'!$Y$72="Alta",'Mapa de Riesgos'!$AA$72="Menor"),CONCATENATE("R10C",'Mapa de Riesgos'!$O$72),"")</f>
        <v/>
      </c>
      <c r="V25" s="58" t="str">
        <f>IF(AND('Mapa de Riesgos'!$Y$67="Alta",'Mapa de Riesgos'!$AA$67="Moderado"),CONCATENATE("R10C",'Mapa de Riesgos'!$O$67),"")</f>
        <v/>
      </c>
      <c r="W25" s="59" t="str">
        <f>IF(AND('Mapa de Riesgos'!$Y$68="Alta",'Mapa de Riesgos'!$AA$68="Moderado"),CONCATENATE("R10C",'Mapa de Riesgos'!$O$68),"")</f>
        <v/>
      </c>
      <c r="X25" s="59" t="str">
        <f>IF(AND('Mapa de Riesgos'!$Y$69="Alta",'Mapa de Riesgos'!$AA$69="Moderado"),CONCATENATE("R10C",'Mapa de Riesgos'!$O$69),"")</f>
        <v/>
      </c>
      <c r="Y25" s="59" t="str">
        <f>IF(AND('Mapa de Riesgos'!$Y$70="Alta",'Mapa de Riesgos'!$AA$70="Moderado"),CONCATENATE("R10C",'Mapa de Riesgos'!$O$70),"")</f>
        <v/>
      </c>
      <c r="Z25" s="59" t="str">
        <f>IF(AND('Mapa de Riesgos'!$Y$71="Alta",'Mapa de Riesgos'!$AA$71="Moderado"),CONCATENATE("R10C",'Mapa de Riesgos'!$O$71),"")</f>
        <v/>
      </c>
      <c r="AA25" s="60" t="str">
        <f>IF(AND('Mapa de Riesgos'!$Y$72="Alta",'Mapa de Riesgos'!$AA$72="Moderado"),CONCATENATE("R10C",'Mapa de Riesgos'!$O$72),"")</f>
        <v/>
      </c>
      <c r="AB25" s="58" t="str">
        <f>IF(AND('Mapa de Riesgos'!$Y$67="Alta",'Mapa de Riesgos'!$AA$67="Mayor"),CONCATENATE("R10C",'Mapa de Riesgos'!$O$67),"")</f>
        <v/>
      </c>
      <c r="AC25" s="59" t="str">
        <f>IF(AND('Mapa de Riesgos'!$Y$68="Alta",'Mapa de Riesgos'!$AA$68="Mayor"),CONCATENATE("R10C",'Mapa de Riesgos'!$O$68),"")</f>
        <v/>
      </c>
      <c r="AD25" s="59" t="str">
        <f>IF(AND('Mapa de Riesgos'!$Y$69="Alta",'Mapa de Riesgos'!$AA$69="Mayor"),CONCATENATE("R10C",'Mapa de Riesgos'!$O$69),"")</f>
        <v/>
      </c>
      <c r="AE25" s="59" t="str">
        <f>IF(AND('Mapa de Riesgos'!$Y$70="Alta",'Mapa de Riesgos'!$AA$70="Mayor"),CONCATENATE("R10C",'Mapa de Riesgos'!$O$70),"")</f>
        <v/>
      </c>
      <c r="AF25" s="59" t="str">
        <f>IF(AND('Mapa de Riesgos'!$Y$71="Alta",'Mapa de Riesgos'!$AA$71="Mayor"),CONCATENATE("R10C",'Mapa de Riesgos'!$O$71),"")</f>
        <v/>
      </c>
      <c r="AG25" s="60" t="str">
        <f>IF(AND('Mapa de Riesgos'!$Y$72="Alta",'Mapa de Riesgos'!$AA$72="Mayor"),CONCATENATE("R10C",'Mapa de Riesgos'!$O$72),"")</f>
        <v/>
      </c>
      <c r="AH25" s="61" t="str">
        <f>IF(AND('Mapa de Riesgos'!$Y$67="Alta",'Mapa de Riesgos'!$AA$67="Catastrófico"),CONCATENATE("R10C",'Mapa de Riesgos'!$O$67),"")</f>
        <v/>
      </c>
      <c r="AI25" s="62" t="str">
        <f>IF(AND('Mapa de Riesgos'!$Y$68="Alta",'Mapa de Riesgos'!$AA$68="Catastrófico"),CONCATENATE("R10C",'Mapa de Riesgos'!$O$68),"")</f>
        <v/>
      </c>
      <c r="AJ25" s="62" t="str">
        <f>IF(AND('Mapa de Riesgos'!$Y$69="Alta",'Mapa de Riesgos'!$AA$69="Catastrófico"),CONCATENATE("R10C",'Mapa de Riesgos'!$O$69),"")</f>
        <v/>
      </c>
      <c r="AK25" s="62" t="str">
        <f>IF(AND('Mapa de Riesgos'!$Y$70="Alta",'Mapa de Riesgos'!$AA$70="Catastrófico"),CONCATENATE("R10C",'Mapa de Riesgos'!$O$70),"")</f>
        <v/>
      </c>
      <c r="AL25" s="62" t="str">
        <f>IF(AND('Mapa de Riesgos'!$Y$71="Alta",'Mapa de Riesgos'!$AA$71="Catastrófico"),CONCATENATE("R10C",'Mapa de Riesgos'!$O$71),"")</f>
        <v/>
      </c>
      <c r="AM25" s="63" t="str">
        <f>IF(AND('Mapa de Riesgos'!$Y$72="Alta",'Mapa de Riesgos'!$AA$72="Catastrófico"),CONCATENATE("R10C",'Mapa de Riesgos'!$O$72),"")</f>
        <v/>
      </c>
      <c r="AN25" s="83"/>
      <c r="AO25" s="467"/>
      <c r="AP25" s="468"/>
      <c r="AQ25" s="468"/>
      <c r="AR25" s="468"/>
      <c r="AS25" s="468"/>
      <c r="AT25" s="46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83"/>
      <c r="C26" s="483"/>
      <c r="D26" s="484"/>
      <c r="E26" s="451" t="s">
        <v>196</v>
      </c>
      <c r="F26" s="452"/>
      <c r="G26" s="452"/>
      <c r="H26" s="452"/>
      <c r="I26" s="453"/>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494" t="s">
        <v>197</v>
      </c>
      <c r="AP26" s="495"/>
      <c r="AQ26" s="495"/>
      <c r="AR26" s="495"/>
      <c r="AS26" s="495"/>
      <c r="AT26" s="49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83"/>
      <c r="C27" s="483"/>
      <c r="D27" s="484"/>
      <c r="E27" s="470"/>
      <c r="F27" s="455"/>
      <c r="G27" s="455"/>
      <c r="H27" s="455"/>
      <c r="I27" s="456"/>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497"/>
      <c r="AP27" s="498"/>
      <c r="AQ27" s="498"/>
      <c r="AR27" s="498"/>
      <c r="AS27" s="498"/>
      <c r="AT27" s="49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83"/>
      <c r="C28" s="483"/>
      <c r="D28" s="484"/>
      <c r="E28" s="454"/>
      <c r="F28" s="455"/>
      <c r="G28" s="455"/>
      <c r="H28" s="455"/>
      <c r="I28" s="456"/>
      <c r="J28" s="67" t="str">
        <f>IF(AND('Mapa de Riesgos'!$Y$24="Media",'Mapa de Riesgos'!$AA$24="Leve"),CONCATENATE("R3C",'Mapa de Riesgos'!$O$24),"")</f>
        <v/>
      </c>
      <c r="K28" s="68" t="str">
        <f>IF(AND('Mapa de Riesgos'!$Y$26="Media",'Mapa de Riesgos'!$AA$26="Leve"),CONCATENATE("R3C",'Mapa de Riesgos'!$O$26),"")</f>
        <v/>
      </c>
      <c r="L28" s="68" t="str">
        <f>IF(AND('Mapa de Riesgos'!$Y$27="Media",'Mapa de Riesgos'!$AA$27="Leve"),CONCATENATE("R3C",'Mapa de Riesgos'!$O$27),"")</f>
        <v/>
      </c>
      <c r="M28" s="68" t="str">
        <f>IF(AND('Mapa de Riesgos'!$Y$28="Media",'Mapa de Riesgos'!$AA$28="Leve"),CONCATENATE("R3C",'Mapa de Riesgos'!$O$28),"")</f>
        <v/>
      </c>
      <c r="N28" s="68" t="str">
        <f>IF(AND('Mapa de Riesgos'!$Y$29="Media",'Mapa de Riesgos'!$AA$29="Leve"),CONCATENATE("R3C",'Mapa de Riesgos'!$O$29),"")</f>
        <v/>
      </c>
      <c r="O28" s="69" t="str">
        <f>IF(AND('Mapa de Riesgos'!$Y$30="Media",'Mapa de Riesgos'!$AA$30="Leve"),CONCATENATE("R3C",'Mapa de Riesgos'!$O$30),"")</f>
        <v/>
      </c>
      <c r="P28" s="67" t="str">
        <f>IF(AND('Mapa de Riesgos'!$Y$24="Media",'Mapa de Riesgos'!$AA$24="Menor"),CONCATENATE("R3C",'Mapa de Riesgos'!$O$24),"")</f>
        <v/>
      </c>
      <c r="Q28" s="68" t="str">
        <f>IF(AND('Mapa de Riesgos'!$Y$26="Media",'Mapa de Riesgos'!$AA$26="Menor"),CONCATENATE("R3C",'Mapa de Riesgos'!$O$26),"")</f>
        <v/>
      </c>
      <c r="R28" s="68" t="str">
        <f>IF(AND('Mapa de Riesgos'!$Y$27="Media",'Mapa de Riesgos'!$AA$27="Menor"),CONCATENATE("R3C",'Mapa de Riesgos'!$O$27),"")</f>
        <v/>
      </c>
      <c r="S28" s="68" t="str">
        <f>IF(AND('Mapa de Riesgos'!$Y$28="Media",'Mapa de Riesgos'!$AA$28="Menor"),CONCATENATE("R3C",'Mapa de Riesgos'!$O$28),"")</f>
        <v/>
      </c>
      <c r="T28" s="68" t="str">
        <f>IF(AND('Mapa de Riesgos'!$Y$29="Media",'Mapa de Riesgos'!$AA$29="Menor"),CONCATENATE("R3C",'Mapa de Riesgos'!$O$29),"")</f>
        <v/>
      </c>
      <c r="U28" s="69" t="str">
        <f>IF(AND('Mapa de Riesgos'!$Y$30="Media",'Mapa de Riesgos'!$AA$30="Menor"),CONCATENATE("R3C",'Mapa de Riesgos'!$O$30),"")</f>
        <v/>
      </c>
      <c r="V28" s="67" t="str">
        <f>IF(AND('Mapa de Riesgos'!$Y$24="Media",'Mapa de Riesgos'!$AA$24="Moderado"),CONCATENATE("R3C",'Mapa de Riesgos'!$O$24),"")</f>
        <v/>
      </c>
      <c r="W28" s="68" t="str">
        <f>IF(AND('Mapa de Riesgos'!$Y$26="Media",'Mapa de Riesgos'!$AA$26="Moderado"),CONCATENATE("R3C",'Mapa de Riesgos'!$O$26),"")</f>
        <v/>
      </c>
      <c r="X28" s="68" t="str">
        <f>IF(AND('Mapa de Riesgos'!$Y$27="Media",'Mapa de Riesgos'!$AA$27="Moderado"),CONCATENATE("R3C",'Mapa de Riesgos'!$O$27),"")</f>
        <v/>
      </c>
      <c r="Y28" s="68" t="str">
        <f>IF(AND('Mapa de Riesgos'!$Y$28="Media",'Mapa de Riesgos'!$AA$28="Moderado"),CONCATENATE("R3C",'Mapa de Riesgos'!$O$28),"")</f>
        <v/>
      </c>
      <c r="Z28" s="68" t="str">
        <f>IF(AND('Mapa de Riesgos'!$Y$29="Media",'Mapa de Riesgos'!$AA$29="Moderado"),CONCATENATE("R3C",'Mapa de Riesgos'!$O$29),"")</f>
        <v/>
      </c>
      <c r="AA28" s="69" t="str">
        <f>IF(AND('Mapa de Riesgos'!$Y$30="Media",'Mapa de Riesgos'!$AA$30="Moderado"),CONCATENATE("R3C",'Mapa de Riesgos'!$O$30),"")</f>
        <v/>
      </c>
      <c r="AB28" s="52" t="str">
        <f>IF(AND('Mapa de Riesgos'!$Y$24="Media",'Mapa de Riesgos'!$AA$24="Mayor"),CONCATENATE("R3C",'Mapa de Riesgos'!$O$24),"")</f>
        <v/>
      </c>
      <c r="AC28" s="53" t="str">
        <f>IF(AND('Mapa de Riesgos'!$Y$26="Media",'Mapa de Riesgos'!$AA$26="Mayor"),CONCATENATE("R3C",'Mapa de Riesgos'!$O$26),"")</f>
        <v/>
      </c>
      <c r="AD28" s="53" t="str">
        <f>IF(AND('Mapa de Riesgos'!$Y$27="Media",'Mapa de Riesgos'!$AA$27="Mayor"),CONCATENATE("R3C",'Mapa de Riesgos'!$O$27),"")</f>
        <v/>
      </c>
      <c r="AE28" s="53" t="str">
        <f>IF(AND('Mapa de Riesgos'!$Y$28="Media",'Mapa de Riesgos'!$AA$28="Mayor"),CONCATENATE("R3C",'Mapa de Riesgos'!$O$28),"")</f>
        <v/>
      </c>
      <c r="AF28" s="53" t="str">
        <f>IF(AND('Mapa de Riesgos'!$Y$29="Media",'Mapa de Riesgos'!$AA$29="Mayor"),CONCATENATE("R3C",'Mapa de Riesgos'!$O$29),"")</f>
        <v/>
      </c>
      <c r="AG28" s="54" t="str">
        <f>IF(AND('Mapa de Riesgos'!$Y$30="Media",'Mapa de Riesgos'!$AA$30="Mayor"),CONCATENATE("R3C",'Mapa de Riesgos'!$O$30),"")</f>
        <v/>
      </c>
      <c r="AH28" s="55" t="str">
        <f>IF(AND('Mapa de Riesgos'!$Y$24="Media",'Mapa de Riesgos'!$AA$24="Catastrófico"),CONCATENATE("R3C",'Mapa de Riesgos'!$O$24),"")</f>
        <v/>
      </c>
      <c r="AI28" s="56" t="str">
        <f>IF(AND('Mapa de Riesgos'!$Y$26="Media",'Mapa de Riesgos'!$AA$26="Catastrófico"),CONCATENATE("R3C",'Mapa de Riesgos'!$O$26),"")</f>
        <v/>
      </c>
      <c r="AJ28" s="56" t="str">
        <f>IF(AND('Mapa de Riesgos'!$Y$27="Media",'Mapa de Riesgos'!$AA$27="Catastrófico"),CONCATENATE("R3C",'Mapa de Riesgos'!$O$27),"")</f>
        <v/>
      </c>
      <c r="AK28" s="56" t="str">
        <f>IF(AND('Mapa de Riesgos'!$Y$28="Media",'Mapa de Riesgos'!$AA$28="Catastrófico"),CONCATENATE("R3C",'Mapa de Riesgos'!$O$28),"")</f>
        <v/>
      </c>
      <c r="AL28" s="56" t="str">
        <f>IF(AND('Mapa de Riesgos'!$Y$29="Media",'Mapa de Riesgos'!$AA$29="Catastrófico"),CONCATENATE("R3C",'Mapa de Riesgos'!$O$29),"")</f>
        <v/>
      </c>
      <c r="AM28" s="57" t="str">
        <f>IF(AND('Mapa de Riesgos'!$Y$30="Media",'Mapa de Riesgos'!$AA$30="Catastrófico"),CONCATENATE("R3C",'Mapa de Riesgos'!$O$30),"")</f>
        <v/>
      </c>
      <c r="AN28" s="83"/>
      <c r="AO28" s="497"/>
      <c r="AP28" s="498"/>
      <c r="AQ28" s="498"/>
      <c r="AR28" s="498"/>
      <c r="AS28" s="498"/>
      <c r="AT28" s="49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83"/>
      <c r="C29" s="483"/>
      <c r="D29" s="484"/>
      <c r="E29" s="454"/>
      <c r="F29" s="455"/>
      <c r="G29" s="455"/>
      <c r="H29" s="455"/>
      <c r="I29" s="456"/>
      <c r="J29" s="67" t="str">
        <f>IF(AND('Mapa de Riesgos'!$Y$31="Media",'Mapa de Riesgos'!$AA$31="Leve"),CONCATENATE("R4C",'Mapa de Riesgos'!$O$31),"")</f>
        <v/>
      </c>
      <c r="K29" s="68" t="str">
        <f>IF(AND('Mapa de Riesgos'!$Y$32="Media",'Mapa de Riesgos'!$AA$32="Leve"),CONCATENATE("R4C",'Mapa de Riesgos'!$O$32),"")</f>
        <v/>
      </c>
      <c r="L29" s="68" t="str">
        <f>IF(AND('Mapa de Riesgos'!$Y$33="Media",'Mapa de Riesgos'!$AA$33="Leve"),CONCATENATE("R4C",'Mapa de Riesgos'!$O$33),"")</f>
        <v/>
      </c>
      <c r="M29" s="68" t="str">
        <f>IF(AND('Mapa de Riesgos'!$Y$34="Media",'Mapa de Riesgos'!$AA$34="Leve"),CONCATENATE("R4C",'Mapa de Riesgos'!$O$34),"")</f>
        <v/>
      </c>
      <c r="N29" s="68" t="str">
        <f>IF(AND('Mapa de Riesgos'!$Y$35="Media",'Mapa de Riesgos'!$AA$35="Leve"),CONCATENATE("R4C",'Mapa de Riesgos'!$O$35),"")</f>
        <v/>
      </c>
      <c r="O29" s="69" t="str">
        <f>IF(AND('Mapa de Riesgos'!$Y$36="Media",'Mapa de Riesgos'!$AA$36="Leve"),CONCATENATE("R4C",'Mapa de Riesgos'!$O$36),"")</f>
        <v/>
      </c>
      <c r="P29" s="67" t="str">
        <f>IF(AND('Mapa de Riesgos'!$Y$31="Media",'Mapa de Riesgos'!$AA$31="Menor"),CONCATENATE("R4C",'Mapa de Riesgos'!$O$31),"")</f>
        <v/>
      </c>
      <c r="Q29" s="68" t="str">
        <f>IF(AND('Mapa de Riesgos'!$Y$32="Media",'Mapa de Riesgos'!$AA$32="Menor"),CONCATENATE("R4C",'Mapa de Riesgos'!$O$32),"")</f>
        <v/>
      </c>
      <c r="R29" s="68" t="str">
        <f>IF(AND('Mapa de Riesgos'!$Y$33="Media",'Mapa de Riesgos'!$AA$33="Menor"),CONCATENATE("R4C",'Mapa de Riesgos'!$O$33),"")</f>
        <v/>
      </c>
      <c r="S29" s="68" t="str">
        <f>IF(AND('Mapa de Riesgos'!$Y$34="Media",'Mapa de Riesgos'!$AA$34="Menor"),CONCATENATE("R4C",'Mapa de Riesgos'!$O$34),"")</f>
        <v/>
      </c>
      <c r="T29" s="68" t="str">
        <f>IF(AND('Mapa de Riesgos'!$Y$35="Media",'Mapa de Riesgos'!$AA$35="Menor"),CONCATENATE("R4C",'Mapa de Riesgos'!$O$35),"")</f>
        <v/>
      </c>
      <c r="U29" s="69" t="str">
        <f>IF(AND('Mapa de Riesgos'!$Y$36="Media",'Mapa de Riesgos'!$AA$36="Menor"),CONCATENATE("R4C",'Mapa de Riesgos'!$O$36),"")</f>
        <v/>
      </c>
      <c r="V29" s="67" t="str">
        <f>IF(AND('Mapa de Riesgos'!$Y$31="Media",'Mapa de Riesgos'!$AA$31="Moderado"),CONCATENATE("R4C",'Mapa de Riesgos'!$O$31),"")</f>
        <v/>
      </c>
      <c r="W29" s="68" t="str">
        <f>IF(AND('Mapa de Riesgos'!$Y$32="Media",'Mapa de Riesgos'!$AA$32="Moderado"),CONCATENATE("R4C",'Mapa de Riesgos'!$O$32),"")</f>
        <v/>
      </c>
      <c r="X29" s="68" t="str">
        <f>IF(AND('Mapa de Riesgos'!$Y$33="Media",'Mapa de Riesgos'!$AA$33="Moderado"),CONCATENATE("R4C",'Mapa de Riesgos'!$O$33),"")</f>
        <v/>
      </c>
      <c r="Y29" s="68" t="str">
        <f>IF(AND('Mapa de Riesgos'!$Y$34="Media",'Mapa de Riesgos'!$AA$34="Moderado"),CONCATENATE("R4C",'Mapa de Riesgos'!$O$34),"")</f>
        <v/>
      </c>
      <c r="Z29" s="68" t="str">
        <f>IF(AND('Mapa de Riesgos'!$Y$35="Media",'Mapa de Riesgos'!$AA$35="Moderado"),CONCATENATE("R4C",'Mapa de Riesgos'!$O$35),"")</f>
        <v/>
      </c>
      <c r="AA29" s="69" t="str">
        <f>IF(AND('Mapa de Riesgos'!$Y$36="Media",'Mapa de Riesgos'!$AA$36="Moderado"),CONCATENATE("R4C",'Mapa de Riesgos'!$O$36),"")</f>
        <v/>
      </c>
      <c r="AB29" s="52" t="str">
        <f>IF(AND('Mapa de Riesgos'!$Y$31="Media",'Mapa de Riesgos'!$AA$31="Mayor"),CONCATENATE("R4C",'Mapa de Riesgos'!$O$31),"")</f>
        <v/>
      </c>
      <c r="AC29" s="53" t="str">
        <f>IF(AND('Mapa de Riesgos'!$Y$32="Media",'Mapa de Riesgos'!$AA$32="Mayor"),CONCATENATE("R4C",'Mapa de Riesgos'!$O$32),"")</f>
        <v/>
      </c>
      <c r="AD29" s="53" t="str">
        <f>IF(AND('Mapa de Riesgos'!$Y$33="Media",'Mapa de Riesgos'!$AA$33="Mayor"),CONCATENATE("R4C",'Mapa de Riesgos'!$O$33),"")</f>
        <v/>
      </c>
      <c r="AE29" s="53" t="str">
        <f>IF(AND('Mapa de Riesgos'!$Y$34="Media",'Mapa de Riesgos'!$AA$34="Mayor"),CONCATENATE("R4C",'Mapa de Riesgos'!$O$34),"")</f>
        <v/>
      </c>
      <c r="AF29" s="53" t="str">
        <f>IF(AND('Mapa de Riesgos'!$Y$35="Media",'Mapa de Riesgos'!$AA$35="Mayor"),CONCATENATE("R4C",'Mapa de Riesgos'!$O$35),"")</f>
        <v/>
      </c>
      <c r="AG29" s="54" t="str">
        <f>IF(AND('Mapa de Riesgos'!$Y$36="Media",'Mapa de Riesgos'!$AA$36="Mayor"),CONCATENATE("R4C",'Mapa de Riesgos'!$O$36),"")</f>
        <v/>
      </c>
      <c r="AH29" s="55" t="str">
        <f>IF(AND('Mapa de Riesgos'!$Y$31="Media",'Mapa de Riesgos'!$AA$31="Catastrófico"),CONCATENATE("R4C",'Mapa de Riesgos'!$O$31),"")</f>
        <v/>
      </c>
      <c r="AI29" s="56" t="str">
        <f>IF(AND('Mapa de Riesgos'!$Y$32="Media",'Mapa de Riesgos'!$AA$32="Catastrófico"),CONCATENATE("R4C",'Mapa de Riesgos'!$O$32),"")</f>
        <v/>
      </c>
      <c r="AJ29" s="56" t="str">
        <f>IF(AND('Mapa de Riesgos'!$Y$33="Media",'Mapa de Riesgos'!$AA$33="Catastrófico"),CONCATENATE("R4C",'Mapa de Riesgos'!$O$33),"")</f>
        <v/>
      </c>
      <c r="AK29" s="56" t="str">
        <f>IF(AND('Mapa de Riesgos'!$Y$34="Media",'Mapa de Riesgos'!$AA$34="Catastrófico"),CONCATENATE("R4C",'Mapa de Riesgos'!$O$34),"")</f>
        <v/>
      </c>
      <c r="AL29" s="56" t="str">
        <f>IF(AND('Mapa de Riesgos'!$Y$35="Media",'Mapa de Riesgos'!$AA$35="Catastrófico"),CONCATENATE("R4C",'Mapa de Riesgos'!$O$35),"")</f>
        <v/>
      </c>
      <c r="AM29" s="57" t="str">
        <f>IF(AND('Mapa de Riesgos'!$Y$36="Media",'Mapa de Riesgos'!$AA$36="Catastrófico"),CONCATENATE("R4C",'Mapa de Riesgos'!$O$36),"")</f>
        <v/>
      </c>
      <c r="AN29" s="83"/>
      <c r="AO29" s="497"/>
      <c r="AP29" s="498"/>
      <c r="AQ29" s="498"/>
      <c r="AR29" s="498"/>
      <c r="AS29" s="498"/>
      <c r="AT29" s="49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83"/>
      <c r="C30" s="483"/>
      <c r="D30" s="484"/>
      <c r="E30" s="454"/>
      <c r="F30" s="455"/>
      <c r="G30" s="455"/>
      <c r="H30" s="455"/>
      <c r="I30" s="456"/>
      <c r="J30" s="67" t="str">
        <f>IF(AND('Mapa de Riesgos'!$Y$37="Media",'Mapa de Riesgos'!$AA$37="Leve"),CONCATENATE("R5C",'Mapa de Riesgos'!$O$37),"")</f>
        <v/>
      </c>
      <c r="K30" s="68" t="str">
        <f>IF(AND('Mapa de Riesgos'!$Y$38="Media",'Mapa de Riesgos'!$AA$38="Leve"),CONCATENATE("R5C",'Mapa de Riesgos'!$O$38),"")</f>
        <v/>
      </c>
      <c r="L30" s="68" t="str">
        <f>IF(AND('Mapa de Riesgos'!$Y$39="Media",'Mapa de Riesgos'!$AA$39="Leve"),CONCATENATE("R5C",'Mapa de Riesgos'!$O$39),"")</f>
        <v/>
      </c>
      <c r="M30" s="68" t="str">
        <f>IF(AND('Mapa de Riesgos'!$Y$40="Media",'Mapa de Riesgos'!$AA$40="Leve"),CONCATENATE("R5C",'Mapa de Riesgos'!$O$40),"")</f>
        <v/>
      </c>
      <c r="N30" s="68" t="str">
        <f>IF(AND('Mapa de Riesgos'!$Y$41="Media",'Mapa de Riesgos'!$AA$41="Leve"),CONCATENATE("R5C",'Mapa de Riesgos'!$O$41),"")</f>
        <v/>
      </c>
      <c r="O30" s="69" t="str">
        <f>IF(AND('Mapa de Riesgos'!$Y$42="Media",'Mapa de Riesgos'!$AA$42="Leve"),CONCATENATE("R5C",'Mapa de Riesgos'!$O$42),"")</f>
        <v/>
      </c>
      <c r="P30" s="67" t="str">
        <f>IF(AND('Mapa de Riesgos'!$Y$37="Media",'Mapa de Riesgos'!$AA$37="Menor"),CONCATENATE("R5C",'Mapa de Riesgos'!$O$37),"")</f>
        <v/>
      </c>
      <c r="Q30" s="68" t="str">
        <f>IF(AND('Mapa de Riesgos'!$Y$38="Media",'Mapa de Riesgos'!$AA$38="Menor"),CONCATENATE("R5C",'Mapa de Riesgos'!$O$38),"")</f>
        <v/>
      </c>
      <c r="R30" s="68" t="str">
        <f>IF(AND('Mapa de Riesgos'!$Y$39="Media",'Mapa de Riesgos'!$AA$39="Menor"),CONCATENATE("R5C",'Mapa de Riesgos'!$O$39),"")</f>
        <v/>
      </c>
      <c r="S30" s="68" t="str">
        <f>IF(AND('Mapa de Riesgos'!$Y$40="Media",'Mapa de Riesgos'!$AA$40="Menor"),CONCATENATE("R5C",'Mapa de Riesgos'!$O$40),"")</f>
        <v/>
      </c>
      <c r="T30" s="68" t="str">
        <f>IF(AND('Mapa de Riesgos'!$Y$41="Media",'Mapa de Riesgos'!$AA$41="Menor"),CONCATENATE("R5C",'Mapa de Riesgos'!$O$41),"")</f>
        <v/>
      </c>
      <c r="U30" s="69" t="str">
        <f>IF(AND('Mapa de Riesgos'!$Y$42="Media",'Mapa de Riesgos'!$AA$42="Menor"),CONCATENATE("R5C",'Mapa de Riesgos'!$O$42),"")</f>
        <v/>
      </c>
      <c r="V30" s="67" t="str">
        <f>IF(AND('Mapa de Riesgos'!$Y$37="Media",'Mapa de Riesgos'!$AA$37="Moderado"),CONCATENATE("R5C",'Mapa de Riesgos'!$O$37),"")</f>
        <v/>
      </c>
      <c r="W30" s="68" t="str">
        <f>IF(AND('Mapa de Riesgos'!$Y$38="Media",'Mapa de Riesgos'!$AA$38="Moderado"),CONCATENATE("R5C",'Mapa de Riesgos'!$O$38),"")</f>
        <v/>
      </c>
      <c r="X30" s="68" t="str">
        <f>IF(AND('Mapa de Riesgos'!$Y$39="Media",'Mapa de Riesgos'!$AA$39="Moderado"),CONCATENATE("R5C",'Mapa de Riesgos'!$O$39),"")</f>
        <v/>
      </c>
      <c r="Y30" s="68" t="str">
        <f>IF(AND('Mapa de Riesgos'!$Y$40="Media",'Mapa de Riesgos'!$AA$40="Moderado"),CONCATENATE("R5C",'Mapa de Riesgos'!$O$40),"")</f>
        <v/>
      </c>
      <c r="Z30" s="68" t="str">
        <f>IF(AND('Mapa de Riesgos'!$Y$41="Media",'Mapa de Riesgos'!$AA$41="Moderado"),CONCATENATE("R5C",'Mapa de Riesgos'!$O$41),"")</f>
        <v/>
      </c>
      <c r="AA30" s="69" t="str">
        <f>IF(AND('Mapa de Riesgos'!$Y$42="Media",'Mapa de Riesgos'!$AA$42="Moderado"),CONCATENATE("R5C",'Mapa de Riesgos'!$O$42),"")</f>
        <v/>
      </c>
      <c r="AB30" s="52" t="str">
        <f>IF(AND('Mapa de Riesgos'!$Y$37="Media",'Mapa de Riesgos'!$AA$37="Mayor"),CONCATENATE("R5C",'Mapa de Riesgos'!$O$37),"")</f>
        <v/>
      </c>
      <c r="AC30" s="53" t="str">
        <f>IF(AND('Mapa de Riesgos'!$Y$38="Media",'Mapa de Riesgos'!$AA$38="Mayor"),CONCATENATE("R5C",'Mapa de Riesgos'!$O$38),"")</f>
        <v/>
      </c>
      <c r="AD30" s="53" t="str">
        <f>IF(AND('Mapa de Riesgos'!$Y$39="Media",'Mapa de Riesgos'!$AA$39="Mayor"),CONCATENATE("R5C",'Mapa de Riesgos'!$O$39),"")</f>
        <v/>
      </c>
      <c r="AE30" s="53" t="str">
        <f>IF(AND('Mapa de Riesgos'!$Y$40="Media",'Mapa de Riesgos'!$AA$40="Mayor"),CONCATENATE("R5C",'Mapa de Riesgos'!$O$40),"")</f>
        <v/>
      </c>
      <c r="AF30" s="53" t="str">
        <f>IF(AND('Mapa de Riesgos'!$Y$41="Media",'Mapa de Riesgos'!$AA$41="Mayor"),CONCATENATE("R5C",'Mapa de Riesgos'!$O$41),"")</f>
        <v/>
      </c>
      <c r="AG30" s="54" t="str">
        <f>IF(AND('Mapa de Riesgos'!$Y$42="Media",'Mapa de Riesgos'!$AA$42="Mayor"),CONCATENATE("R5C",'Mapa de Riesgos'!$O$42),"")</f>
        <v/>
      </c>
      <c r="AH30" s="55" t="str">
        <f>IF(AND('Mapa de Riesgos'!$Y$37="Media",'Mapa de Riesgos'!$AA$37="Catastrófico"),CONCATENATE("R5C",'Mapa de Riesgos'!$O$37),"")</f>
        <v/>
      </c>
      <c r="AI30" s="56" t="str">
        <f>IF(AND('Mapa de Riesgos'!$Y$38="Media",'Mapa de Riesgos'!$AA$38="Catastrófico"),CONCATENATE("R5C",'Mapa de Riesgos'!$O$38),"")</f>
        <v/>
      </c>
      <c r="AJ30" s="56" t="str">
        <f>IF(AND('Mapa de Riesgos'!$Y$39="Media",'Mapa de Riesgos'!$AA$39="Catastrófico"),CONCATENATE("R5C",'Mapa de Riesgos'!$O$39),"")</f>
        <v/>
      </c>
      <c r="AK30" s="56" t="str">
        <f>IF(AND('Mapa de Riesgos'!$Y$40="Media",'Mapa de Riesgos'!$AA$40="Catastrófico"),CONCATENATE("R5C",'Mapa de Riesgos'!$O$40),"")</f>
        <v/>
      </c>
      <c r="AL30" s="56" t="str">
        <f>IF(AND('Mapa de Riesgos'!$Y$41="Media",'Mapa de Riesgos'!$AA$41="Catastrófico"),CONCATENATE("R5C",'Mapa de Riesgos'!$O$41),"")</f>
        <v/>
      </c>
      <c r="AM30" s="57" t="str">
        <f>IF(AND('Mapa de Riesgos'!$Y$42="Media",'Mapa de Riesgos'!$AA$42="Catastrófico"),CONCATENATE("R5C",'Mapa de Riesgos'!$O$42),"")</f>
        <v/>
      </c>
      <c r="AN30" s="83"/>
      <c r="AO30" s="497"/>
      <c r="AP30" s="498"/>
      <c r="AQ30" s="498"/>
      <c r="AR30" s="498"/>
      <c r="AS30" s="498"/>
      <c r="AT30" s="49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83"/>
      <c r="C31" s="483"/>
      <c r="D31" s="484"/>
      <c r="E31" s="454"/>
      <c r="F31" s="455"/>
      <c r="G31" s="455"/>
      <c r="H31" s="455"/>
      <c r="I31" s="456"/>
      <c r="J31" s="67" t="str">
        <f>IF(AND('Mapa de Riesgos'!$Y$43="Media",'Mapa de Riesgos'!$AA$43="Leve"),CONCATENATE("R6C",'Mapa de Riesgos'!$O$43),"")</f>
        <v/>
      </c>
      <c r="K31" s="68" t="str">
        <f>IF(AND('Mapa de Riesgos'!$Y$44="Media",'Mapa de Riesgos'!$AA$44="Leve"),CONCATENATE("R6C",'Mapa de Riesgos'!$O$44),"")</f>
        <v/>
      </c>
      <c r="L31" s="68" t="str">
        <f>IF(AND('Mapa de Riesgos'!$Y$45="Media",'Mapa de Riesgos'!$AA$45="Leve"),CONCATENATE("R6C",'Mapa de Riesgos'!$O$45),"")</f>
        <v/>
      </c>
      <c r="M31" s="68" t="str">
        <f>IF(AND('Mapa de Riesgos'!$Y$46="Media",'Mapa de Riesgos'!$AA$46="Leve"),CONCATENATE("R6C",'Mapa de Riesgos'!$O$46),"")</f>
        <v/>
      </c>
      <c r="N31" s="68" t="str">
        <f>IF(AND('Mapa de Riesgos'!$Y$47="Media",'Mapa de Riesgos'!$AA$47="Leve"),CONCATENATE("R6C",'Mapa de Riesgos'!$O$47),"")</f>
        <v/>
      </c>
      <c r="O31" s="69" t="str">
        <f>IF(AND('Mapa de Riesgos'!$Y$48="Media",'Mapa de Riesgos'!$AA$48="Leve"),CONCATENATE("R6C",'Mapa de Riesgos'!$O$48),"")</f>
        <v/>
      </c>
      <c r="P31" s="67" t="str">
        <f>IF(AND('Mapa de Riesgos'!$Y$43="Media",'Mapa de Riesgos'!$AA$43="Menor"),CONCATENATE("R6C",'Mapa de Riesgos'!$O$43),"")</f>
        <v/>
      </c>
      <c r="Q31" s="68" t="str">
        <f>IF(AND('Mapa de Riesgos'!$Y$44="Media",'Mapa de Riesgos'!$AA$44="Menor"),CONCATENATE("R6C",'Mapa de Riesgos'!$O$44),"")</f>
        <v/>
      </c>
      <c r="R31" s="68" t="str">
        <f>IF(AND('Mapa de Riesgos'!$Y$45="Media",'Mapa de Riesgos'!$AA$45="Menor"),CONCATENATE("R6C",'Mapa de Riesgos'!$O$45),"")</f>
        <v/>
      </c>
      <c r="S31" s="68" t="str">
        <f>IF(AND('Mapa de Riesgos'!$Y$46="Media",'Mapa de Riesgos'!$AA$46="Menor"),CONCATENATE("R6C",'Mapa de Riesgos'!$O$46),"")</f>
        <v/>
      </c>
      <c r="T31" s="68" t="str">
        <f>IF(AND('Mapa de Riesgos'!$Y$47="Media",'Mapa de Riesgos'!$AA$47="Menor"),CONCATENATE("R6C",'Mapa de Riesgos'!$O$47),"")</f>
        <v/>
      </c>
      <c r="U31" s="69" t="str">
        <f>IF(AND('Mapa de Riesgos'!$Y$48="Media",'Mapa de Riesgos'!$AA$48="Menor"),CONCATENATE("R6C",'Mapa de Riesgos'!$O$48),"")</f>
        <v/>
      </c>
      <c r="V31" s="67" t="str">
        <f>IF(AND('Mapa de Riesgos'!$Y$43="Media",'Mapa de Riesgos'!$AA$43="Moderado"),CONCATENATE("R6C",'Mapa de Riesgos'!$O$43),"")</f>
        <v/>
      </c>
      <c r="W31" s="68" t="str">
        <f>IF(AND('Mapa de Riesgos'!$Y$44="Media",'Mapa de Riesgos'!$AA$44="Moderado"),CONCATENATE("R6C",'Mapa de Riesgos'!$O$44),"")</f>
        <v/>
      </c>
      <c r="X31" s="68" t="str">
        <f>IF(AND('Mapa de Riesgos'!$Y$45="Media",'Mapa de Riesgos'!$AA$45="Moderado"),CONCATENATE("R6C",'Mapa de Riesgos'!$O$45),"")</f>
        <v/>
      </c>
      <c r="Y31" s="68" t="str">
        <f>IF(AND('Mapa de Riesgos'!$Y$46="Media",'Mapa de Riesgos'!$AA$46="Moderado"),CONCATENATE("R6C",'Mapa de Riesgos'!$O$46),"")</f>
        <v/>
      </c>
      <c r="Z31" s="68" t="str">
        <f>IF(AND('Mapa de Riesgos'!$Y$47="Media",'Mapa de Riesgos'!$AA$47="Moderado"),CONCATENATE("R6C",'Mapa de Riesgos'!$O$47),"")</f>
        <v/>
      </c>
      <c r="AA31" s="69" t="str">
        <f>IF(AND('Mapa de Riesgos'!$Y$48="Media",'Mapa de Riesgos'!$AA$48="Moderado"),CONCATENATE("R6C",'Mapa de Riesgos'!$O$48),"")</f>
        <v/>
      </c>
      <c r="AB31" s="52" t="str">
        <f>IF(AND('Mapa de Riesgos'!$Y$43="Media",'Mapa de Riesgos'!$AA$43="Mayor"),CONCATENATE("R6C",'Mapa de Riesgos'!$O$43),"")</f>
        <v/>
      </c>
      <c r="AC31" s="53" t="str">
        <f>IF(AND('Mapa de Riesgos'!$Y$44="Media",'Mapa de Riesgos'!$AA$44="Mayor"),CONCATENATE("R6C",'Mapa de Riesgos'!$O$44),"")</f>
        <v/>
      </c>
      <c r="AD31" s="53" t="str">
        <f>IF(AND('Mapa de Riesgos'!$Y$45="Media",'Mapa de Riesgos'!$AA$45="Mayor"),CONCATENATE("R6C",'Mapa de Riesgos'!$O$45),"")</f>
        <v/>
      </c>
      <c r="AE31" s="53" t="str">
        <f>IF(AND('Mapa de Riesgos'!$Y$46="Media",'Mapa de Riesgos'!$AA$46="Mayor"),CONCATENATE("R6C",'Mapa de Riesgos'!$O$46),"")</f>
        <v/>
      </c>
      <c r="AF31" s="53" t="str">
        <f>IF(AND('Mapa de Riesgos'!$Y$47="Media",'Mapa de Riesgos'!$AA$47="Mayor"),CONCATENATE("R6C",'Mapa de Riesgos'!$O$47),"")</f>
        <v/>
      </c>
      <c r="AG31" s="54" t="str">
        <f>IF(AND('Mapa de Riesgos'!$Y$48="Media",'Mapa de Riesgos'!$AA$48="Mayor"),CONCATENATE("R6C",'Mapa de Riesgos'!$O$48),"")</f>
        <v/>
      </c>
      <c r="AH31" s="55" t="str">
        <f>IF(AND('Mapa de Riesgos'!$Y$43="Media",'Mapa de Riesgos'!$AA$43="Catastrófico"),CONCATENATE("R6C",'Mapa de Riesgos'!$O$43),"")</f>
        <v/>
      </c>
      <c r="AI31" s="56" t="str">
        <f>IF(AND('Mapa de Riesgos'!$Y$44="Media",'Mapa de Riesgos'!$AA$44="Catastrófico"),CONCATENATE("R6C",'Mapa de Riesgos'!$O$44),"")</f>
        <v/>
      </c>
      <c r="AJ31" s="56" t="str">
        <f>IF(AND('Mapa de Riesgos'!$Y$45="Media",'Mapa de Riesgos'!$AA$45="Catastrófico"),CONCATENATE("R6C",'Mapa de Riesgos'!$O$45),"")</f>
        <v/>
      </c>
      <c r="AK31" s="56" t="str">
        <f>IF(AND('Mapa de Riesgos'!$Y$46="Media",'Mapa de Riesgos'!$AA$46="Catastrófico"),CONCATENATE("R6C",'Mapa de Riesgos'!$O$46),"")</f>
        <v/>
      </c>
      <c r="AL31" s="56" t="str">
        <f>IF(AND('Mapa de Riesgos'!$Y$47="Media",'Mapa de Riesgos'!$AA$47="Catastrófico"),CONCATENATE("R6C",'Mapa de Riesgos'!$O$47),"")</f>
        <v/>
      </c>
      <c r="AM31" s="57" t="str">
        <f>IF(AND('Mapa de Riesgos'!$Y$48="Media",'Mapa de Riesgos'!$AA$48="Catastrófico"),CONCATENATE("R6C",'Mapa de Riesgos'!$O$48),"")</f>
        <v/>
      </c>
      <c r="AN31" s="83"/>
      <c r="AO31" s="497"/>
      <c r="AP31" s="498"/>
      <c r="AQ31" s="498"/>
      <c r="AR31" s="498"/>
      <c r="AS31" s="498"/>
      <c r="AT31" s="49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83"/>
      <c r="C32" s="483"/>
      <c r="D32" s="484"/>
      <c r="E32" s="454"/>
      <c r="F32" s="455"/>
      <c r="G32" s="455"/>
      <c r="H32" s="455"/>
      <c r="I32" s="456"/>
      <c r="J32" s="67" t="str">
        <f>IF(AND('Mapa de Riesgos'!$Y$49="Media",'Mapa de Riesgos'!$AA$49="Leve"),CONCATENATE("R7C",'Mapa de Riesgos'!$O$49),"")</f>
        <v/>
      </c>
      <c r="K32" s="68" t="str">
        <f>IF(AND('Mapa de Riesgos'!$Y$50="Media",'Mapa de Riesgos'!$AA$50="Leve"),CONCATENATE("R7C",'Mapa de Riesgos'!$O$50),"")</f>
        <v/>
      </c>
      <c r="L32" s="68" t="str">
        <f>IF(AND('Mapa de Riesgos'!$Y$51="Media",'Mapa de Riesgos'!$AA$51="Leve"),CONCATENATE("R7C",'Mapa de Riesgos'!$O$51),"")</f>
        <v/>
      </c>
      <c r="M32" s="68" t="str">
        <f>IF(AND('Mapa de Riesgos'!$Y$52="Media",'Mapa de Riesgos'!$AA$52="Leve"),CONCATENATE("R7C",'Mapa de Riesgos'!$O$52),"")</f>
        <v/>
      </c>
      <c r="N32" s="68" t="str">
        <f>IF(AND('Mapa de Riesgos'!$Y$53="Media",'Mapa de Riesgos'!$AA$53="Leve"),CONCATENATE("R7C",'Mapa de Riesgos'!$O$53),"")</f>
        <v/>
      </c>
      <c r="O32" s="69" t="str">
        <f>IF(AND('Mapa de Riesgos'!$Y$54="Media",'Mapa de Riesgos'!$AA$54="Leve"),CONCATENATE("R7C",'Mapa de Riesgos'!$O$54),"")</f>
        <v/>
      </c>
      <c r="P32" s="67" t="str">
        <f>IF(AND('Mapa de Riesgos'!$Y$49="Media",'Mapa de Riesgos'!$AA$49="Menor"),CONCATENATE("R7C",'Mapa de Riesgos'!$O$49),"")</f>
        <v/>
      </c>
      <c r="Q32" s="68" t="str">
        <f>IF(AND('Mapa de Riesgos'!$Y$50="Media",'Mapa de Riesgos'!$AA$50="Menor"),CONCATENATE("R7C",'Mapa de Riesgos'!$O$50),"")</f>
        <v/>
      </c>
      <c r="R32" s="68" t="str">
        <f>IF(AND('Mapa de Riesgos'!$Y$51="Media",'Mapa de Riesgos'!$AA$51="Menor"),CONCATENATE("R7C",'Mapa de Riesgos'!$O$51),"")</f>
        <v/>
      </c>
      <c r="S32" s="68" t="str">
        <f>IF(AND('Mapa de Riesgos'!$Y$52="Media",'Mapa de Riesgos'!$AA$52="Menor"),CONCATENATE("R7C",'Mapa de Riesgos'!$O$52),"")</f>
        <v/>
      </c>
      <c r="T32" s="68" t="str">
        <f>IF(AND('Mapa de Riesgos'!$Y$53="Media",'Mapa de Riesgos'!$AA$53="Menor"),CONCATENATE("R7C",'Mapa de Riesgos'!$O$53),"")</f>
        <v/>
      </c>
      <c r="U32" s="69" t="str">
        <f>IF(AND('Mapa de Riesgos'!$Y$54="Media",'Mapa de Riesgos'!$AA$54="Menor"),CONCATENATE("R7C",'Mapa de Riesgos'!$O$54),"")</f>
        <v/>
      </c>
      <c r="V32" s="67" t="str">
        <f>IF(AND('Mapa de Riesgos'!$Y$49="Media",'Mapa de Riesgos'!$AA$49="Moderado"),CONCATENATE("R7C",'Mapa de Riesgos'!$O$49),"")</f>
        <v/>
      </c>
      <c r="W32" s="68" t="str">
        <f>IF(AND('Mapa de Riesgos'!$Y$50="Media",'Mapa de Riesgos'!$AA$50="Moderado"),CONCATENATE("R7C",'Mapa de Riesgos'!$O$50),"")</f>
        <v/>
      </c>
      <c r="X32" s="68" t="str">
        <f>IF(AND('Mapa de Riesgos'!$Y$51="Media",'Mapa de Riesgos'!$AA$51="Moderado"),CONCATENATE("R7C",'Mapa de Riesgos'!$O$51),"")</f>
        <v/>
      </c>
      <c r="Y32" s="68" t="str">
        <f>IF(AND('Mapa de Riesgos'!$Y$52="Media",'Mapa de Riesgos'!$AA$52="Moderado"),CONCATENATE("R7C",'Mapa de Riesgos'!$O$52),"")</f>
        <v/>
      </c>
      <c r="Z32" s="68" t="str">
        <f>IF(AND('Mapa de Riesgos'!$Y$53="Media",'Mapa de Riesgos'!$AA$53="Moderado"),CONCATENATE("R7C",'Mapa de Riesgos'!$O$53),"")</f>
        <v/>
      </c>
      <c r="AA32" s="69" t="str">
        <f>IF(AND('Mapa de Riesgos'!$Y$54="Media",'Mapa de Riesgos'!$AA$54="Moderado"),CONCATENATE("R7C",'Mapa de Riesgos'!$O$54),"")</f>
        <v/>
      </c>
      <c r="AB32" s="52" t="str">
        <f>IF(AND('Mapa de Riesgos'!$Y$49="Media",'Mapa de Riesgos'!$AA$49="Mayor"),CONCATENATE("R7C",'Mapa de Riesgos'!$O$49),"")</f>
        <v/>
      </c>
      <c r="AC32" s="53" t="str">
        <f>IF(AND('Mapa de Riesgos'!$Y$50="Media",'Mapa de Riesgos'!$AA$50="Mayor"),CONCATENATE("R7C",'Mapa de Riesgos'!$O$50),"")</f>
        <v/>
      </c>
      <c r="AD32" s="53" t="str">
        <f>IF(AND('Mapa de Riesgos'!$Y$51="Media",'Mapa de Riesgos'!$AA$51="Mayor"),CONCATENATE("R7C",'Mapa de Riesgos'!$O$51),"")</f>
        <v/>
      </c>
      <c r="AE32" s="53" t="str">
        <f>IF(AND('Mapa de Riesgos'!$Y$52="Media",'Mapa de Riesgos'!$AA$52="Mayor"),CONCATENATE("R7C",'Mapa de Riesgos'!$O$52),"")</f>
        <v/>
      </c>
      <c r="AF32" s="53" t="str">
        <f>IF(AND('Mapa de Riesgos'!$Y$53="Media",'Mapa de Riesgos'!$AA$53="Mayor"),CONCATENATE("R7C",'Mapa de Riesgos'!$O$53),"")</f>
        <v/>
      </c>
      <c r="AG32" s="54" t="str">
        <f>IF(AND('Mapa de Riesgos'!$Y$54="Media",'Mapa de Riesgos'!$AA$54="Mayor"),CONCATENATE("R7C",'Mapa de Riesgos'!$O$54),"")</f>
        <v/>
      </c>
      <c r="AH32" s="55" t="str">
        <f>IF(AND('Mapa de Riesgos'!$Y$49="Media",'Mapa de Riesgos'!$AA$49="Catastrófico"),CONCATENATE("R7C",'Mapa de Riesgos'!$O$49),"")</f>
        <v/>
      </c>
      <c r="AI32" s="56" t="str">
        <f>IF(AND('Mapa de Riesgos'!$Y$50="Media",'Mapa de Riesgos'!$AA$50="Catastrófico"),CONCATENATE("R7C",'Mapa de Riesgos'!$O$50),"")</f>
        <v/>
      </c>
      <c r="AJ32" s="56" t="str">
        <f>IF(AND('Mapa de Riesgos'!$Y$51="Media",'Mapa de Riesgos'!$AA$51="Catastrófico"),CONCATENATE("R7C",'Mapa de Riesgos'!$O$51),"")</f>
        <v/>
      </c>
      <c r="AK32" s="56" t="str">
        <f>IF(AND('Mapa de Riesgos'!$Y$52="Media",'Mapa de Riesgos'!$AA$52="Catastrófico"),CONCATENATE("R7C",'Mapa de Riesgos'!$O$52),"")</f>
        <v/>
      </c>
      <c r="AL32" s="56" t="str">
        <f>IF(AND('Mapa de Riesgos'!$Y$53="Media",'Mapa de Riesgos'!$AA$53="Catastrófico"),CONCATENATE("R7C",'Mapa de Riesgos'!$O$53),"")</f>
        <v/>
      </c>
      <c r="AM32" s="57" t="str">
        <f>IF(AND('Mapa de Riesgos'!$Y$54="Media",'Mapa de Riesgos'!$AA$54="Catastrófico"),CONCATENATE("R7C",'Mapa de Riesgos'!$O$54),"")</f>
        <v/>
      </c>
      <c r="AN32" s="83"/>
      <c r="AO32" s="497"/>
      <c r="AP32" s="498"/>
      <c r="AQ32" s="498"/>
      <c r="AR32" s="498"/>
      <c r="AS32" s="498"/>
      <c r="AT32" s="49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83"/>
      <c r="C33" s="483"/>
      <c r="D33" s="484"/>
      <c r="E33" s="454"/>
      <c r="F33" s="455"/>
      <c r="G33" s="455"/>
      <c r="H33" s="455"/>
      <c r="I33" s="456"/>
      <c r="J33" s="67" t="str">
        <f>IF(AND('Mapa de Riesgos'!$Y$55="Media",'Mapa de Riesgos'!$AA$55="Leve"),CONCATENATE("R8C",'Mapa de Riesgos'!$O$55),"")</f>
        <v/>
      </c>
      <c r="K33" s="68" t="str">
        <f>IF(AND('Mapa de Riesgos'!$Y$56="Media",'Mapa de Riesgos'!$AA$56="Leve"),CONCATENATE("R8C",'Mapa de Riesgos'!$O$56),"")</f>
        <v/>
      </c>
      <c r="L33" s="68" t="str">
        <f>IF(AND('Mapa de Riesgos'!$Y$57="Media",'Mapa de Riesgos'!$AA$57="Leve"),CONCATENATE("R8C",'Mapa de Riesgos'!$O$57),"")</f>
        <v/>
      </c>
      <c r="M33" s="68" t="str">
        <f>IF(AND('Mapa de Riesgos'!$Y$58="Media",'Mapa de Riesgos'!$AA$58="Leve"),CONCATENATE("R8C",'Mapa de Riesgos'!$O$58),"")</f>
        <v/>
      </c>
      <c r="N33" s="68" t="str">
        <f>IF(AND('Mapa de Riesgos'!$Y$59="Media",'Mapa de Riesgos'!$AA$59="Leve"),CONCATENATE("R8C",'Mapa de Riesgos'!$O$59),"")</f>
        <v/>
      </c>
      <c r="O33" s="69" t="str">
        <f>IF(AND('Mapa de Riesgos'!$Y$60="Media",'Mapa de Riesgos'!$AA$60="Leve"),CONCATENATE("R8C",'Mapa de Riesgos'!$O$60),"")</f>
        <v/>
      </c>
      <c r="P33" s="67" t="str">
        <f>IF(AND('Mapa de Riesgos'!$Y$55="Media",'Mapa de Riesgos'!$AA$55="Menor"),CONCATENATE("R8C",'Mapa de Riesgos'!$O$55),"")</f>
        <v/>
      </c>
      <c r="Q33" s="68" t="str">
        <f>IF(AND('Mapa de Riesgos'!$Y$56="Media",'Mapa de Riesgos'!$AA$56="Menor"),CONCATENATE("R8C",'Mapa de Riesgos'!$O$56),"")</f>
        <v/>
      </c>
      <c r="R33" s="68" t="str">
        <f>IF(AND('Mapa de Riesgos'!$Y$57="Media",'Mapa de Riesgos'!$AA$57="Menor"),CONCATENATE("R8C",'Mapa de Riesgos'!$O$57),"")</f>
        <v/>
      </c>
      <c r="S33" s="68" t="str">
        <f>IF(AND('Mapa de Riesgos'!$Y$58="Media",'Mapa de Riesgos'!$AA$58="Menor"),CONCATENATE("R8C",'Mapa de Riesgos'!$O$58),"")</f>
        <v/>
      </c>
      <c r="T33" s="68" t="str">
        <f>IF(AND('Mapa de Riesgos'!$Y$59="Media",'Mapa de Riesgos'!$AA$59="Menor"),CONCATENATE("R8C",'Mapa de Riesgos'!$O$59),"")</f>
        <v/>
      </c>
      <c r="U33" s="69" t="str">
        <f>IF(AND('Mapa de Riesgos'!$Y$60="Media",'Mapa de Riesgos'!$AA$60="Menor"),CONCATENATE("R8C",'Mapa de Riesgos'!$O$60),"")</f>
        <v/>
      </c>
      <c r="V33" s="67" t="str">
        <f>IF(AND('Mapa de Riesgos'!$Y$55="Media",'Mapa de Riesgos'!$AA$55="Moderado"),CONCATENATE("R8C",'Mapa de Riesgos'!$O$55),"")</f>
        <v/>
      </c>
      <c r="W33" s="68" t="str">
        <f>IF(AND('Mapa de Riesgos'!$Y$56="Media",'Mapa de Riesgos'!$AA$56="Moderado"),CONCATENATE("R8C",'Mapa de Riesgos'!$O$56),"")</f>
        <v/>
      </c>
      <c r="X33" s="68" t="str">
        <f>IF(AND('Mapa de Riesgos'!$Y$57="Media",'Mapa de Riesgos'!$AA$57="Moderado"),CONCATENATE("R8C",'Mapa de Riesgos'!$O$57),"")</f>
        <v/>
      </c>
      <c r="Y33" s="68" t="str">
        <f>IF(AND('Mapa de Riesgos'!$Y$58="Media",'Mapa de Riesgos'!$AA$58="Moderado"),CONCATENATE("R8C",'Mapa de Riesgos'!$O$58),"")</f>
        <v/>
      </c>
      <c r="Z33" s="68" t="str">
        <f>IF(AND('Mapa de Riesgos'!$Y$59="Media",'Mapa de Riesgos'!$AA$59="Moderado"),CONCATENATE("R8C",'Mapa de Riesgos'!$O$59),"")</f>
        <v/>
      </c>
      <c r="AA33" s="69" t="str">
        <f>IF(AND('Mapa de Riesgos'!$Y$60="Media",'Mapa de Riesgos'!$AA$60="Moderado"),CONCATENATE("R8C",'Mapa de Riesgos'!$O$60),"")</f>
        <v/>
      </c>
      <c r="AB33" s="52" t="str">
        <f>IF(AND('Mapa de Riesgos'!$Y$55="Media",'Mapa de Riesgos'!$AA$55="Mayor"),CONCATENATE("R8C",'Mapa de Riesgos'!$O$55),"")</f>
        <v/>
      </c>
      <c r="AC33" s="53" t="str">
        <f>IF(AND('Mapa de Riesgos'!$Y$56="Media",'Mapa de Riesgos'!$AA$56="Mayor"),CONCATENATE("R8C",'Mapa de Riesgos'!$O$56),"")</f>
        <v/>
      </c>
      <c r="AD33" s="53" t="str">
        <f>IF(AND('Mapa de Riesgos'!$Y$57="Media",'Mapa de Riesgos'!$AA$57="Mayor"),CONCATENATE("R8C",'Mapa de Riesgos'!$O$57),"")</f>
        <v/>
      </c>
      <c r="AE33" s="53" t="str">
        <f>IF(AND('Mapa de Riesgos'!$Y$58="Media",'Mapa de Riesgos'!$AA$58="Mayor"),CONCATENATE("R8C",'Mapa de Riesgos'!$O$58),"")</f>
        <v/>
      </c>
      <c r="AF33" s="53" t="str">
        <f>IF(AND('Mapa de Riesgos'!$Y$59="Media",'Mapa de Riesgos'!$AA$59="Mayor"),CONCATENATE("R8C",'Mapa de Riesgos'!$O$59),"")</f>
        <v/>
      </c>
      <c r="AG33" s="54" t="str">
        <f>IF(AND('Mapa de Riesgos'!$Y$60="Media",'Mapa de Riesgos'!$AA$60="Mayor"),CONCATENATE("R8C",'Mapa de Riesgos'!$O$60),"")</f>
        <v/>
      </c>
      <c r="AH33" s="55" t="str">
        <f>IF(AND('Mapa de Riesgos'!$Y$55="Media",'Mapa de Riesgos'!$AA$55="Catastrófico"),CONCATENATE("R8C",'Mapa de Riesgos'!$O$55),"")</f>
        <v/>
      </c>
      <c r="AI33" s="56" t="str">
        <f>IF(AND('Mapa de Riesgos'!$Y$56="Media",'Mapa de Riesgos'!$AA$56="Catastrófico"),CONCATENATE("R8C",'Mapa de Riesgos'!$O$56),"")</f>
        <v/>
      </c>
      <c r="AJ33" s="56" t="str">
        <f>IF(AND('Mapa de Riesgos'!$Y$57="Media",'Mapa de Riesgos'!$AA$57="Catastrófico"),CONCATENATE("R8C",'Mapa de Riesgos'!$O$57),"")</f>
        <v/>
      </c>
      <c r="AK33" s="56" t="str">
        <f>IF(AND('Mapa de Riesgos'!$Y$58="Media",'Mapa de Riesgos'!$AA$58="Catastrófico"),CONCATENATE("R8C",'Mapa de Riesgos'!$O$58),"")</f>
        <v/>
      </c>
      <c r="AL33" s="56" t="str">
        <f>IF(AND('Mapa de Riesgos'!$Y$59="Media",'Mapa de Riesgos'!$AA$59="Catastrófico"),CONCATENATE("R8C",'Mapa de Riesgos'!$O$59),"")</f>
        <v/>
      </c>
      <c r="AM33" s="57" t="str">
        <f>IF(AND('Mapa de Riesgos'!$Y$60="Media",'Mapa de Riesgos'!$AA$60="Catastrófico"),CONCATENATE("R8C",'Mapa de Riesgos'!$O$60),"")</f>
        <v/>
      </c>
      <c r="AN33" s="83"/>
      <c r="AO33" s="497"/>
      <c r="AP33" s="498"/>
      <c r="AQ33" s="498"/>
      <c r="AR33" s="498"/>
      <c r="AS33" s="498"/>
      <c r="AT33" s="49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83"/>
      <c r="C34" s="483"/>
      <c r="D34" s="484"/>
      <c r="E34" s="454"/>
      <c r="F34" s="455"/>
      <c r="G34" s="455"/>
      <c r="H34" s="455"/>
      <c r="I34" s="456"/>
      <c r="J34" s="67" t="str">
        <f>IF(AND('Mapa de Riesgos'!$Y$61="Media",'Mapa de Riesgos'!$AA$61="Leve"),CONCATENATE("R9C",'Mapa de Riesgos'!$O$61),"")</f>
        <v/>
      </c>
      <c r="K34" s="68" t="str">
        <f>IF(AND('Mapa de Riesgos'!$Y$62="Media",'Mapa de Riesgos'!$AA$62="Leve"),CONCATENATE("R9C",'Mapa de Riesgos'!$O$62),"")</f>
        <v/>
      </c>
      <c r="L34" s="68" t="str">
        <f>IF(AND('Mapa de Riesgos'!$Y$63="Media",'Mapa de Riesgos'!$AA$63="Leve"),CONCATENATE("R9C",'Mapa de Riesgos'!$O$63),"")</f>
        <v/>
      </c>
      <c r="M34" s="68" t="str">
        <f>IF(AND('Mapa de Riesgos'!$Y$64="Media",'Mapa de Riesgos'!$AA$64="Leve"),CONCATENATE("R9C",'Mapa de Riesgos'!$O$64),"")</f>
        <v/>
      </c>
      <c r="N34" s="68" t="str">
        <f>IF(AND('Mapa de Riesgos'!$Y$65="Media",'Mapa de Riesgos'!$AA$65="Leve"),CONCATENATE("R9C",'Mapa de Riesgos'!$O$65),"")</f>
        <v/>
      </c>
      <c r="O34" s="69" t="str">
        <f>IF(AND('Mapa de Riesgos'!$Y$66="Media",'Mapa de Riesgos'!$AA$66="Leve"),CONCATENATE("R9C",'Mapa de Riesgos'!$O$66),"")</f>
        <v/>
      </c>
      <c r="P34" s="67" t="str">
        <f>IF(AND('Mapa de Riesgos'!$Y$61="Media",'Mapa de Riesgos'!$AA$61="Menor"),CONCATENATE("R9C",'Mapa de Riesgos'!$O$61),"")</f>
        <v/>
      </c>
      <c r="Q34" s="68" t="str">
        <f>IF(AND('Mapa de Riesgos'!$Y$62="Media",'Mapa de Riesgos'!$AA$62="Menor"),CONCATENATE("R9C",'Mapa de Riesgos'!$O$62),"")</f>
        <v/>
      </c>
      <c r="R34" s="68" t="str">
        <f>IF(AND('Mapa de Riesgos'!$Y$63="Media",'Mapa de Riesgos'!$AA$63="Menor"),CONCATENATE("R9C",'Mapa de Riesgos'!$O$63),"")</f>
        <v/>
      </c>
      <c r="S34" s="68" t="str">
        <f>IF(AND('Mapa de Riesgos'!$Y$64="Media",'Mapa de Riesgos'!$AA$64="Menor"),CONCATENATE("R9C",'Mapa de Riesgos'!$O$64),"")</f>
        <v/>
      </c>
      <c r="T34" s="68" t="str">
        <f>IF(AND('Mapa de Riesgos'!$Y$65="Media",'Mapa de Riesgos'!$AA$65="Menor"),CONCATENATE("R9C",'Mapa de Riesgos'!$O$65),"")</f>
        <v/>
      </c>
      <c r="U34" s="69" t="str">
        <f>IF(AND('Mapa de Riesgos'!$Y$66="Media",'Mapa de Riesgos'!$AA$66="Menor"),CONCATENATE("R9C",'Mapa de Riesgos'!$O$66),"")</f>
        <v/>
      </c>
      <c r="V34" s="67" t="str">
        <f>IF(AND('Mapa de Riesgos'!$Y$61="Media",'Mapa de Riesgos'!$AA$61="Moderado"),CONCATENATE("R9C",'Mapa de Riesgos'!$O$61),"")</f>
        <v/>
      </c>
      <c r="W34" s="68" t="str">
        <f>IF(AND('Mapa de Riesgos'!$Y$62="Media",'Mapa de Riesgos'!$AA$62="Moderado"),CONCATENATE("R9C",'Mapa de Riesgos'!$O$62),"")</f>
        <v/>
      </c>
      <c r="X34" s="68" t="str">
        <f>IF(AND('Mapa de Riesgos'!$Y$63="Media",'Mapa de Riesgos'!$AA$63="Moderado"),CONCATENATE("R9C",'Mapa de Riesgos'!$O$63),"")</f>
        <v/>
      </c>
      <c r="Y34" s="68" t="str">
        <f>IF(AND('Mapa de Riesgos'!$Y$64="Media",'Mapa de Riesgos'!$AA$64="Moderado"),CONCATENATE("R9C",'Mapa de Riesgos'!$O$64),"")</f>
        <v/>
      </c>
      <c r="Z34" s="68" t="str">
        <f>IF(AND('Mapa de Riesgos'!$Y$65="Media",'Mapa de Riesgos'!$AA$65="Moderado"),CONCATENATE("R9C",'Mapa de Riesgos'!$O$65),"")</f>
        <v/>
      </c>
      <c r="AA34" s="69" t="str">
        <f>IF(AND('Mapa de Riesgos'!$Y$66="Media",'Mapa de Riesgos'!$AA$66="Moderado"),CONCATENATE("R9C",'Mapa de Riesgos'!$O$66),"")</f>
        <v/>
      </c>
      <c r="AB34" s="52" t="str">
        <f>IF(AND('Mapa de Riesgos'!$Y$61="Media",'Mapa de Riesgos'!$AA$61="Mayor"),CONCATENATE("R9C",'Mapa de Riesgos'!$O$61),"")</f>
        <v/>
      </c>
      <c r="AC34" s="53" t="str">
        <f>IF(AND('Mapa de Riesgos'!$Y$62="Media",'Mapa de Riesgos'!$AA$62="Mayor"),CONCATENATE("R9C",'Mapa de Riesgos'!$O$62),"")</f>
        <v/>
      </c>
      <c r="AD34" s="53" t="str">
        <f>IF(AND('Mapa de Riesgos'!$Y$63="Media",'Mapa de Riesgos'!$AA$63="Mayor"),CONCATENATE("R9C",'Mapa de Riesgos'!$O$63),"")</f>
        <v/>
      </c>
      <c r="AE34" s="53" t="str">
        <f>IF(AND('Mapa de Riesgos'!$Y$64="Media",'Mapa de Riesgos'!$AA$64="Mayor"),CONCATENATE("R9C",'Mapa de Riesgos'!$O$64),"")</f>
        <v/>
      </c>
      <c r="AF34" s="53" t="str">
        <f>IF(AND('Mapa de Riesgos'!$Y$65="Media",'Mapa de Riesgos'!$AA$65="Mayor"),CONCATENATE("R9C",'Mapa de Riesgos'!$O$65),"")</f>
        <v/>
      </c>
      <c r="AG34" s="54" t="str">
        <f>IF(AND('Mapa de Riesgos'!$Y$66="Media",'Mapa de Riesgos'!$AA$66="Mayor"),CONCATENATE("R9C",'Mapa de Riesgos'!$O$66),"")</f>
        <v/>
      </c>
      <c r="AH34" s="55" t="str">
        <f>IF(AND('Mapa de Riesgos'!$Y$61="Media",'Mapa de Riesgos'!$AA$61="Catastrófico"),CONCATENATE("R9C",'Mapa de Riesgos'!$O$61),"")</f>
        <v/>
      </c>
      <c r="AI34" s="56" t="str">
        <f>IF(AND('Mapa de Riesgos'!$Y$62="Media",'Mapa de Riesgos'!$AA$62="Catastrófico"),CONCATENATE("R9C",'Mapa de Riesgos'!$O$62),"")</f>
        <v/>
      </c>
      <c r="AJ34" s="56" t="str">
        <f>IF(AND('Mapa de Riesgos'!$Y$63="Media",'Mapa de Riesgos'!$AA$63="Catastrófico"),CONCATENATE("R9C",'Mapa de Riesgos'!$O$63),"")</f>
        <v/>
      </c>
      <c r="AK34" s="56" t="str">
        <f>IF(AND('Mapa de Riesgos'!$Y$64="Media",'Mapa de Riesgos'!$AA$64="Catastrófico"),CONCATENATE("R9C",'Mapa de Riesgos'!$O$64),"")</f>
        <v/>
      </c>
      <c r="AL34" s="56" t="str">
        <f>IF(AND('Mapa de Riesgos'!$Y$65="Media",'Mapa de Riesgos'!$AA$65="Catastrófico"),CONCATENATE("R9C",'Mapa de Riesgos'!$O$65),"")</f>
        <v/>
      </c>
      <c r="AM34" s="57" t="str">
        <f>IF(AND('Mapa de Riesgos'!$Y$66="Media",'Mapa de Riesgos'!$AA$66="Catastrófico"),CONCATENATE("R9C",'Mapa de Riesgos'!$O$66),"")</f>
        <v/>
      </c>
      <c r="AN34" s="83"/>
      <c r="AO34" s="497"/>
      <c r="AP34" s="498"/>
      <c r="AQ34" s="498"/>
      <c r="AR34" s="498"/>
      <c r="AS34" s="498"/>
      <c r="AT34" s="49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83"/>
      <c r="C35" s="483"/>
      <c r="D35" s="484"/>
      <c r="E35" s="457"/>
      <c r="F35" s="458"/>
      <c r="G35" s="458"/>
      <c r="H35" s="458"/>
      <c r="I35" s="459"/>
      <c r="J35" s="67" t="str">
        <f>IF(AND('Mapa de Riesgos'!$Y$67="Media",'Mapa de Riesgos'!$AA$67="Leve"),CONCATENATE("R10C",'Mapa de Riesgos'!$O$67),"")</f>
        <v/>
      </c>
      <c r="K35" s="68" t="str">
        <f>IF(AND('Mapa de Riesgos'!$Y$68="Media",'Mapa de Riesgos'!$AA$68="Leve"),CONCATENATE("R10C",'Mapa de Riesgos'!$O$68),"")</f>
        <v/>
      </c>
      <c r="L35" s="68" t="str">
        <f>IF(AND('Mapa de Riesgos'!$Y$69="Media",'Mapa de Riesgos'!$AA$69="Leve"),CONCATENATE("R10C",'Mapa de Riesgos'!$O$69),"")</f>
        <v/>
      </c>
      <c r="M35" s="68" t="str">
        <f>IF(AND('Mapa de Riesgos'!$Y$70="Media",'Mapa de Riesgos'!$AA$70="Leve"),CONCATENATE("R10C",'Mapa de Riesgos'!$O$70),"")</f>
        <v/>
      </c>
      <c r="N35" s="68" t="str">
        <f>IF(AND('Mapa de Riesgos'!$Y$71="Media",'Mapa de Riesgos'!$AA$71="Leve"),CONCATENATE("R10C",'Mapa de Riesgos'!$O$71),"")</f>
        <v/>
      </c>
      <c r="O35" s="69" t="str">
        <f>IF(AND('Mapa de Riesgos'!$Y$72="Media",'Mapa de Riesgos'!$AA$72="Leve"),CONCATENATE("R10C",'Mapa de Riesgos'!$O$72),"")</f>
        <v/>
      </c>
      <c r="P35" s="67" t="str">
        <f>IF(AND('Mapa de Riesgos'!$Y$67="Media",'Mapa de Riesgos'!$AA$67="Menor"),CONCATENATE("R10C",'Mapa de Riesgos'!$O$67),"")</f>
        <v/>
      </c>
      <c r="Q35" s="68" t="str">
        <f>IF(AND('Mapa de Riesgos'!$Y$68="Media",'Mapa de Riesgos'!$AA$68="Menor"),CONCATENATE("R10C",'Mapa de Riesgos'!$O$68),"")</f>
        <v/>
      </c>
      <c r="R35" s="68" t="str">
        <f>IF(AND('Mapa de Riesgos'!$Y$69="Media",'Mapa de Riesgos'!$AA$69="Menor"),CONCATENATE("R10C",'Mapa de Riesgos'!$O$69),"")</f>
        <v/>
      </c>
      <c r="S35" s="68" t="str">
        <f>IF(AND('Mapa de Riesgos'!$Y$70="Media",'Mapa de Riesgos'!$AA$70="Menor"),CONCATENATE("R10C",'Mapa de Riesgos'!$O$70),"")</f>
        <v/>
      </c>
      <c r="T35" s="68" t="str">
        <f>IF(AND('Mapa de Riesgos'!$Y$71="Media",'Mapa de Riesgos'!$AA$71="Menor"),CONCATENATE("R10C",'Mapa de Riesgos'!$O$71),"")</f>
        <v/>
      </c>
      <c r="U35" s="69" t="str">
        <f>IF(AND('Mapa de Riesgos'!$Y$72="Media",'Mapa de Riesgos'!$AA$72="Menor"),CONCATENATE("R10C",'Mapa de Riesgos'!$O$72),"")</f>
        <v/>
      </c>
      <c r="V35" s="67" t="str">
        <f>IF(AND('Mapa de Riesgos'!$Y$67="Media",'Mapa de Riesgos'!$AA$67="Moderado"),CONCATENATE("R10C",'Mapa de Riesgos'!$O$67),"")</f>
        <v/>
      </c>
      <c r="W35" s="68" t="str">
        <f>IF(AND('Mapa de Riesgos'!$Y$68="Media",'Mapa de Riesgos'!$AA$68="Moderado"),CONCATENATE("R10C",'Mapa de Riesgos'!$O$68),"")</f>
        <v/>
      </c>
      <c r="X35" s="68" t="str">
        <f>IF(AND('Mapa de Riesgos'!$Y$69="Media",'Mapa de Riesgos'!$AA$69="Moderado"),CONCATENATE("R10C",'Mapa de Riesgos'!$O$69),"")</f>
        <v/>
      </c>
      <c r="Y35" s="68" t="str">
        <f>IF(AND('Mapa de Riesgos'!$Y$70="Media",'Mapa de Riesgos'!$AA$70="Moderado"),CONCATENATE("R10C",'Mapa de Riesgos'!$O$70),"")</f>
        <v/>
      </c>
      <c r="Z35" s="68" t="str">
        <f>IF(AND('Mapa de Riesgos'!$Y$71="Media",'Mapa de Riesgos'!$AA$71="Moderado"),CONCATENATE("R10C",'Mapa de Riesgos'!$O$71),"")</f>
        <v/>
      </c>
      <c r="AA35" s="69" t="str">
        <f>IF(AND('Mapa de Riesgos'!$Y$72="Media",'Mapa de Riesgos'!$AA$72="Moderado"),CONCATENATE("R10C",'Mapa de Riesgos'!$O$72),"")</f>
        <v/>
      </c>
      <c r="AB35" s="58" t="str">
        <f>IF(AND('Mapa de Riesgos'!$Y$67="Media",'Mapa de Riesgos'!$AA$67="Mayor"),CONCATENATE("R10C",'Mapa de Riesgos'!$O$67),"")</f>
        <v/>
      </c>
      <c r="AC35" s="59" t="str">
        <f>IF(AND('Mapa de Riesgos'!$Y$68="Media",'Mapa de Riesgos'!$AA$68="Mayor"),CONCATENATE("R10C",'Mapa de Riesgos'!$O$68),"")</f>
        <v/>
      </c>
      <c r="AD35" s="59" t="str">
        <f>IF(AND('Mapa de Riesgos'!$Y$69="Media",'Mapa de Riesgos'!$AA$69="Mayor"),CONCATENATE("R10C",'Mapa de Riesgos'!$O$69),"")</f>
        <v/>
      </c>
      <c r="AE35" s="59" t="str">
        <f>IF(AND('Mapa de Riesgos'!$Y$70="Media",'Mapa de Riesgos'!$AA$70="Mayor"),CONCATENATE("R10C",'Mapa de Riesgos'!$O$70),"")</f>
        <v/>
      </c>
      <c r="AF35" s="59" t="str">
        <f>IF(AND('Mapa de Riesgos'!$Y$71="Media",'Mapa de Riesgos'!$AA$71="Mayor"),CONCATENATE("R10C",'Mapa de Riesgos'!$O$71),"")</f>
        <v/>
      </c>
      <c r="AG35" s="60" t="str">
        <f>IF(AND('Mapa de Riesgos'!$Y$72="Media",'Mapa de Riesgos'!$AA$72="Mayor"),CONCATENATE("R10C",'Mapa de Riesgos'!$O$72),"")</f>
        <v/>
      </c>
      <c r="AH35" s="61" t="str">
        <f>IF(AND('Mapa de Riesgos'!$Y$67="Media",'Mapa de Riesgos'!$AA$67="Catastrófico"),CONCATENATE("R10C",'Mapa de Riesgos'!$O$67),"")</f>
        <v/>
      </c>
      <c r="AI35" s="62" t="str">
        <f>IF(AND('Mapa de Riesgos'!$Y$68="Media",'Mapa de Riesgos'!$AA$68="Catastrófico"),CONCATENATE("R10C",'Mapa de Riesgos'!$O$68),"")</f>
        <v/>
      </c>
      <c r="AJ35" s="62" t="str">
        <f>IF(AND('Mapa de Riesgos'!$Y$69="Media",'Mapa de Riesgos'!$AA$69="Catastrófico"),CONCATENATE("R10C",'Mapa de Riesgos'!$O$69),"")</f>
        <v/>
      </c>
      <c r="AK35" s="62" t="str">
        <f>IF(AND('Mapa de Riesgos'!$Y$70="Media",'Mapa de Riesgos'!$AA$70="Catastrófico"),CONCATENATE("R10C",'Mapa de Riesgos'!$O$70),"")</f>
        <v/>
      </c>
      <c r="AL35" s="62" t="str">
        <f>IF(AND('Mapa de Riesgos'!$Y$71="Media",'Mapa de Riesgos'!$AA$71="Catastrófico"),CONCATENATE("R10C",'Mapa de Riesgos'!$O$71),"")</f>
        <v/>
      </c>
      <c r="AM35" s="63" t="str">
        <f>IF(AND('Mapa de Riesgos'!$Y$72="Media",'Mapa de Riesgos'!$AA$72="Catastrófico"),CONCATENATE("R10C",'Mapa de Riesgos'!$O$72),"")</f>
        <v/>
      </c>
      <c r="AN35" s="83"/>
      <c r="AO35" s="500"/>
      <c r="AP35" s="501"/>
      <c r="AQ35" s="501"/>
      <c r="AR35" s="501"/>
      <c r="AS35" s="501"/>
      <c r="AT35" s="50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83"/>
      <c r="C36" s="483"/>
      <c r="D36" s="484"/>
      <c r="E36" s="451" t="s">
        <v>198</v>
      </c>
      <c r="F36" s="452"/>
      <c r="G36" s="452"/>
      <c r="H36" s="452"/>
      <c r="I36" s="452"/>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485" t="s">
        <v>199</v>
      </c>
      <c r="AP36" s="486"/>
      <c r="AQ36" s="486"/>
      <c r="AR36" s="486"/>
      <c r="AS36" s="486"/>
      <c r="AT36" s="48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83"/>
      <c r="C37" s="483"/>
      <c r="D37" s="484"/>
      <c r="E37" s="470"/>
      <c r="F37" s="455"/>
      <c r="G37" s="455"/>
      <c r="H37" s="455"/>
      <c r="I37" s="455"/>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488"/>
      <c r="AP37" s="489"/>
      <c r="AQ37" s="489"/>
      <c r="AR37" s="489"/>
      <c r="AS37" s="489"/>
      <c r="AT37" s="49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83"/>
      <c r="C38" s="483"/>
      <c r="D38" s="484"/>
      <c r="E38" s="454"/>
      <c r="F38" s="455"/>
      <c r="G38" s="455"/>
      <c r="H38" s="455"/>
      <c r="I38" s="455"/>
      <c r="J38" s="76" t="str">
        <f>IF(AND('Mapa de Riesgos'!$Y$24="Baja",'Mapa de Riesgos'!$AA$24="Leve"),CONCATENATE("R3C",'Mapa de Riesgos'!$O$24),"")</f>
        <v/>
      </c>
      <c r="K38" s="77" t="str">
        <f>IF(AND('Mapa de Riesgos'!$Y$26="Baja",'Mapa de Riesgos'!$AA$26="Leve"),CONCATENATE("R3C",'Mapa de Riesgos'!$O$26),"")</f>
        <v/>
      </c>
      <c r="L38" s="77" t="str">
        <f>IF(AND('Mapa de Riesgos'!$Y$27="Baja",'Mapa de Riesgos'!$AA$27="Leve"),CONCATENATE("R3C",'Mapa de Riesgos'!$O$27),"")</f>
        <v/>
      </c>
      <c r="M38" s="77" t="str">
        <f>IF(AND('Mapa de Riesgos'!$Y$28="Baja",'Mapa de Riesgos'!$AA$28="Leve"),CONCATENATE("R3C",'Mapa de Riesgos'!$O$28),"")</f>
        <v/>
      </c>
      <c r="N38" s="77" t="str">
        <f>IF(AND('Mapa de Riesgos'!$Y$29="Baja",'Mapa de Riesgos'!$AA$29="Leve"),CONCATENATE("R3C",'Mapa de Riesgos'!$O$29),"")</f>
        <v/>
      </c>
      <c r="O38" s="78" t="str">
        <f>IF(AND('Mapa de Riesgos'!$Y$30="Baja",'Mapa de Riesgos'!$AA$30="Leve"),CONCATENATE("R3C",'Mapa de Riesgos'!$O$30),"")</f>
        <v/>
      </c>
      <c r="P38" s="67" t="str">
        <f>IF(AND('Mapa de Riesgos'!$Y$24="Baja",'Mapa de Riesgos'!$AA$24="Menor"),CONCATENATE("R3C",'Mapa de Riesgos'!$O$24),"")</f>
        <v/>
      </c>
      <c r="Q38" s="68" t="str">
        <f>IF(AND('Mapa de Riesgos'!$Y$26="Baja",'Mapa de Riesgos'!$AA$26="Menor"),CONCATENATE("R3C",'Mapa de Riesgos'!$O$26),"")</f>
        <v/>
      </c>
      <c r="R38" s="68" t="str">
        <f>IF(AND('Mapa de Riesgos'!$Y$27="Baja",'Mapa de Riesgos'!$AA$27="Menor"),CONCATENATE("R3C",'Mapa de Riesgos'!$O$27),"")</f>
        <v/>
      </c>
      <c r="S38" s="68" t="str">
        <f>IF(AND('Mapa de Riesgos'!$Y$28="Baja",'Mapa de Riesgos'!$AA$28="Menor"),CONCATENATE("R3C",'Mapa de Riesgos'!$O$28),"")</f>
        <v/>
      </c>
      <c r="T38" s="68" t="str">
        <f>IF(AND('Mapa de Riesgos'!$Y$29="Baja",'Mapa de Riesgos'!$AA$29="Menor"),CONCATENATE("R3C",'Mapa de Riesgos'!$O$29),"")</f>
        <v/>
      </c>
      <c r="U38" s="69" t="str">
        <f>IF(AND('Mapa de Riesgos'!$Y$30="Baja",'Mapa de Riesgos'!$AA$30="Menor"),CONCATENATE("R3C",'Mapa de Riesgos'!$O$30),"")</f>
        <v/>
      </c>
      <c r="V38" s="67" t="str">
        <f>IF(AND('Mapa de Riesgos'!$Y$24="Baja",'Mapa de Riesgos'!$AA$24="Moderado"),CONCATENATE("R3C",'Mapa de Riesgos'!$O$24),"")</f>
        <v>R3C1</v>
      </c>
      <c r="W38" s="68" t="str">
        <f>IF(AND('Mapa de Riesgos'!$Y$26="Baja",'Mapa de Riesgos'!$AA$26="Moderado"),CONCATENATE("R3C",'Mapa de Riesgos'!$O$26),"")</f>
        <v/>
      </c>
      <c r="X38" s="68" t="str">
        <f>IF(AND('Mapa de Riesgos'!$Y$27="Baja",'Mapa de Riesgos'!$AA$27="Moderado"),CONCATENATE("R3C",'Mapa de Riesgos'!$O$27),"")</f>
        <v/>
      </c>
      <c r="Y38" s="68" t="str">
        <f>IF(AND('Mapa de Riesgos'!$Y$28="Baja",'Mapa de Riesgos'!$AA$28="Moderado"),CONCATENATE("R3C",'Mapa de Riesgos'!$O$28),"")</f>
        <v/>
      </c>
      <c r="Z38" s="68" t="str">
        <f>IF(AND('Mapa de Riesgos'!$Y$29="Baja",'Mapa de Riesgos'!$AA$29="Moderado"),CONCATENATE("R3C",'Mapa de Riesgos'!$O$29),"")</f>
        <v/>
      </c>
      <c r="AA38" s="69" t="str">
        <f>IF(AND('Mapa de Riesgos'!$Y$30="Baja",'Mapa de Riesgos'!$AA$30="Moderado"),CONCATENATE("R3C",'Mapa de Riesgos'!$O$30),"")</f>
        <v/>
      </c>
      <c r="AB38" s="52" t="str">
        <f>IF(AND('Mapa de Riesgos'!$Y$24="Baja",'Mapa de Riesgos'!$AA$24="Mayor"),CONCATENATE("R3C",'Mapa de Riesgos'!$O$24),"")</f>
        <v/>
      </c>
      <c r="AC38" s="53" t="str">
        <f>IF(AND('Mapa de Riesgos'!$Y$26="Baja",'Mapa de Riesgos'!$AA$26="Mayor"),CONCATENATE("R3C",'Mapa de Riesgos'!$O$26),"")</f>
        <v/>
      </c>
      <c r="AD38" s="53" t="str">
        <f>IF(AND('Mapa de Riesgos'!$Y$27="Baja",'Mapa de Riesgos'!$AA$27="Mayor"),CONCATENATE("R3C",'Mapa de Riesgos'!$O$27),"")</f>
        <v/>
      </c>
      <c r="AE38" s="53" t="str">
        <f>IF(AND('Mapa de Riesgos'!$Y$28="Baja",'Mapa de Riesgos'!$AA$28="Mayor"),CONCATENATE("R3C",'Mapa de Riesgos'!$O$28),"")</f>
        <v/>
      </c>
      <c r="AF38" s="53" t="str">
        <f>IF(AND('Mapa de Riesgos'!$Y$29="Baja",'Mapa de Riesgos'!$AA$29="Mayor"),CONCATENATE("R3C",'Mapa de Riesgos'!$O$29),"")</f>
        <v/>
      </c>
      <c r="AG38" s="54" t="str">
        <f>IF(AND('Mapa de Riesgos'!$Y$30="Baja",'Mapa de Riesgos'!$AA$30="Mayor"),CONCATENATE("R3C",'Mapa de Riesgos'!$O$30),"")</f>
        <v/>
      </c>
      <c r="AH38" s="55" t="str">
        <f>IF(AND('Mapa de Riesgos'!$Y$24="Baja",'Mapa de Riesgos'!$AA$24="Catastrófico"),CONCATENATE("R3C",'Mapa de Riesgos'!$O$24),"")</f>
        <v/>
      </c>
      <c r="AI38" s="56" t="str">
        <f>IF(AND('Mapa de Riesgos'!$Y$26="Baja",'Mapa de Riesgos'!$AA$26="Catastrófico"),CONCATENATE("R3C",'Mapa de Riesgos'!$O$26),"")</f>
        <v/>
      </c>
      <c r="AJ38" s="56" t="str">
        <f>IF(AND('Mapa de Riesgos'!$Y$27="Baja",'Mapa de Riesgos'!$AA$27="Catastrófico"),CONCATENATE("R3C",'Mapa de Riesgos'!$O$27),"")</f>
        <v/>
      </c>
      <c r="AK38" s="56" t="str">
        <f>IF(AND('Mapa de Riesgos'!$Y$28="Baja",'Mapa de Riesgos'!$AA$28="Catastrófico"),CONCATENATE("R3C",'Mapa de Riesgos'!$O$28),"")</f>
        <v/>
      </c>
      <c r="AL38" s="56" t="str">
        <f>IF(AND('Mapa de Riesgos'!$Y$29="Baja",'Mapa de Riesgos'!$AA$29="Catastrófico"),CONCATENATE("R3C",'Mapa de Riesgos'!$O$29),"")</f>
        <v/>
      </c>
      <c r="AM38" s="57" t="str">
        <f>IF(AND('Mapa de Riesgos'!$Y$30="Baja",'Mapa de Riesgos'!$AA$30="Catastrófico"),CONCATENATE("R3C",'Mapa de Riesgos'!$O$30),"")</f>
        <v/>
      </c>
      <c r="AN38" s="83"/>
      <c r="AO38" s="488"/>
      <c r="AP38" s="489"/>
      <c r="AQ38" s="489"/>
      <c r="AR38" s="489"/>
      <c r="AS38" s="489"/>
      <c r="AT38" s="49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83"/>
      <c r="C39" s="483"/>
      <c r="D39" s="484"/>
      <c r="E39" s="454"/>
      <c r="F39" s="455"/>
      <c r="G39" s="455"/>
      <c r="H39" s="455"/>
      <c r="I39" s="455"/>
      <c r="J39" s="76" t="str">
        <f>IF(AND('Mapa de Riesgos'!$Y$31="Baja",'Mapa de Riesgos'!$AA$31="Leve"),CONCATENATE("R4C",'Mapa de Riesgos'!$O$31),"")</f>
        <v/>
      </c>
      <c r="K39" s="77" t="str">
        <f>IF(AND('Mapa de Riesgos'!$Y$32="Baja",'Mapa de Riesgos'!$AA$32="Leve"),CONCATENATE("R4C",'Mapa de Riesgos'!$O$32),"")</f>
        <v/>
      </c>
      <c r="L39" s="77" t="str">
        <f>IF(AND('Mapa de Riesgos'!$Y$33="Baja",'Mapa de Riesgos'!$AA$33="Leve"),CONCATENATE("R4C",'Mapa de Riesgos'!$O$33),"")</f>
        <v/>
      </c>
      <c r="M39" s="77" t="str">
        <f>IF(AND('Mapa de Riesgos'!$Y$34="Baja",'Mapa de Riesgos'!$AA$34="Leve"),CONCATENATE("R4C",'Mapa de Riesgos'!$O$34),"")</f>
        <v/>
      </c>
      <c r="N39" s="77" t="str">
        <f>IF(AND('Mapa de Riesgos'!$Y$35="Baja",'Mapa de Riesgos'!$AA$35="Leve"),CONCATENATE("R4C",'Mapa de Riesgos'!$O$35),"")</f>
        <v/>
      </c>
      <c r="O39" s="78" t="str">
        <f>IF(AND('Mapa de Riesgos'!$Y$36="Baja",'Mapa de Riesgos'!$AA$36="Leve"),CONCATENATE("R4C",'Mapa de Riesgos'!$O$36),"")</f>
        <v/>
      </c>
      <c r="P39" s="67" t="str">
        <f>IF(AND('Mapa de Riesgos'!$Y$31="Baja",'Mapa de Riesgos'!$AA$31="Menor"),CONCATENATE("R4C",'Mapa de Riesgos'!$O$31),"")</f>
        <v/>
      </c>
      <c r="Q39" s="68" t="str">
        <f>IF(AND('Mapa de Riesgos'!$Y$32="Baja",'Mapa de Riesgos'!$AA$32="Menor"),CONCATENATE("R4C",'Mapa de Riesgos'!$O$32),"")</f>
        <v/>
      </c>
      <c r="R39" s="68" t="str">
        <f>IF(AND('Mapa de Riesgos'!$Y$33="Baja",'Mapa de Riesgos'!$AA$33="Menor"),CONCATENATE("R4C",'Mapa de Riesgos'!$O$33),"")</f>
        <v/>
      </c>
      <c r="S39" s="68" t="str">
        <f>IF(AND('Mapa de Riesgos'!$Y$34="Baja",'Mapa de Riesgos'!$AA$34="Menor"),CONCATENATE("R4C",'Mapa de Riesgos'!$O$34),"")</f>
        <v/>
      </c>
      <c r="T39" s="68" t="str">
        <f>IF(AND('Mapa de Riesgos'!$Y$35="Baja",'Mapa de Riesgos'!$AA$35="Menor"),CONCATENATE("R4C",'Mapa de Riesgos'!$O$35),"")</f>
        <v/>
      </c>
      <c r="U39" s="69" t="str">
        <f>IF(AND('Mapa de Riesgos'!$Y$36="Baja",'Mapa de Riesgos'!$AA$36="Menor"),CONCATENATE("R4C",'Mapa de Riesgos'!$O$36),"")</f>
        <v/>
      </c>
      <c r="V39" s="67" t="str">
        <f>IF(AND('Mapa de Riesgos'!$Y$31="Baja",'Mapa de Riesgos'!$AA$31="Moderado"),CONCATENATE("R4C",'Mapa de Riesgos'!$O$31),"")</f>
        <v/>
      </c>
      <c r="W39" s="68" t="str">
        <f>IF(AND('Mapa de Riesgos'!$Y$32="Baja",'Mapa de Riesgos'!$AA$32="Moderado"),CONCATENATE("R4C",'Mapa de Riesgos'!$O$32),"")</f>
        <v/>
      </c>
      <c r="X39" s="68" t="str">
        <f>IF(AND('Mapa de Riesgos'!$Y$33="Baja",'Mapa de Riesgos'!$AA$33="Moderado"),CONCATENATE("R4C",'Mapa de Riesgos'!$O$33),"")</f>
        <v/>
      </c>
      <c r="Y39" s="68" t="str">
        <f>IF(AND('Mapa de Riesgos'!$Y$34="Baja",'Mapa de Riesgos'!$AA$34="Moderado"),CONCATENATE("R4C",'Mapa de Riesgos'!$O$34),"")</f>
        <v/>
      </c>
      <c r="Z39" s="68" t="str">
        <f>IF(AND('Mapa de Riesgos'!$Y$35="Baja",'Mapa de Riesgos'!$AA$35="Moderado"),CONCATENATE("R4C",'Mapa de Riesgos'!$O$35),"")</f>
        <v/>
      </c>
      <c r="AA39" s="69" t="str">
        <f>IF(AND('Mapa de Riesgos'!$Y$36="Baja",'Mapa de Riesgos'!$AA$36="Moderado"),CONCATENATE("R4C",'Mapa de Riesgos'!$O$36),"")</f>
        <v/>
      </c>
      <c r="AB39" s="52" t="str">
        <f>IF(AND('Mapa de Riesgos'!$Y$31="Baja",'Mapa de Riesgos'!$AA$31="Mayor"),CONCATENATE("R4C",'Mapa de Riesgos'!$O$31),"")</f>
        <v/>
      </c>
      <c r="AC39" s="53" t="str">
        <f>IF(AND('Mapa de Riesgos'!$Y$32="Baja",'Mapa de Riesgos'!$AA$32="Mayor"),CONCATENATE("R4C",'Mapa de Riesgos'!$O$32),"")</f>
        <v/>
      </c>
      <c r="AD39" s="53" t="str">
        <f>IF(AND('Mapa de Riesgos'!$Y$33="Baja",'Mapa de Riesgos'!$AA$33="Mayor"),CONCATENATE("R4C",'Mapa de Riesgos'!$O$33),"")</f>
        <v/>
      </c>
      <c r="AE39" s="53" t="str">
        <f>IF(AND('Mapa de Riesgos'!$Y$34="Baja",'Mapa de Riesgos'!$AA$34="Mayor"),CONCATENATE("R4C",'Mapa de Riesgos'!$O$34),"")</f>
        <v/>
      </c>
      <c r="AF39" s="53" t="str">
        <f>IF(AND('Mapa de Riesgos'!$Y$35="Baja",'Mapa de Riesgos'!$AA$35="Mayor"),CONCATENATE("R4C",'Mapa de Riesgos'!$O$35),"")</f>
        <v/>
      </c>
      <c r="AG39" s="54" t="str">
        <f>IF(AND('Mapa de Riesgos'!$Y$36="Baja",'Mapa de Riesgos'!$AA$36="Mayor"),CONCATENATE("R4C",'Mapa de Riesgos'!$O$36),"")</f>
        <v/>
      </c>
      <c r="AH39" s="55" t="str">
        <f>IF(AND('Mapa de Riesgos'!$Y$31="Baja",'Mapa de Riesgos'!$AA$31="Catastrófico"),CONCATENATE("R4C",'Mapa de Riesgos'!$O$31),"")</f>
        <v/>
      </c>
      <c r="AI39" s="56" t="str">
        <f>IF(AND('Mapa de Riesgos'!$Y$32="Baja",'Mapa de Riesgos'!$AA$32="Catastrófico"),CONCATENATE("R4C",'Mapa de Riesgos'!$O$32),"")</f>
        <v/>
      </c>
      <c r="AJ39" s="56" t="str">
        <f>IF(AND('Mapa de Riesgos'!$Y$33="Baja",'Mapa de Riesgos'!$AA$33="Catastrófico"),CONCATENATE("R4C",'Mapa de Riesgos'!$O$33),"")</f>
        <v/>
      </c>
      <c r="AK39" s="56" t="str">
        <f>IF(AND('Mapa de Riesgos'!$Y$34="Baja",'Mapa de Riesgos'!$AA$34="Catastrófico"),CONCATENATE("R4C",'Mapa de Riesgos'!$O$34),"")</f>
        <v/>
      </c>
      <c r="AL39" s="56" t="str">
        <f>IF(AND('Mapa de Riesgos'!$Y$35="Baja",'Mapa de Riesgos'!$AA$35="Catastrófico"),CONCATENATE("R4C",'Mapa de Riesgos'!$O$35),"")</f>
        <v/>
      </c>
      <c r="AM39" s="57" t="str">
        <f>IF(AND('Mapa de Riesgos'!$Y$36="Baja",'Mapa de Riesgos'!$AA$36="Catastrófico"),CONCATENATE("R4C",'Mapa de Riesgos'!$O$36),"")</f>
        <v/>
      </c>
      <c r="AN39" s="83"/>
      <c r="AO39" s="488"/>
      <c r="AP39" s="489"/>
      <c r="AQ39" s="489"/>
      <c r="AR39" s="489"/>
      <c r="AS39" s="489"/>
      <c r="AT39" s="49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83"/>
      <c r="C40" s="483"/>
      <c r="D40" s="484"/>
      <c r="E40" s="454"/>
      <c r="F40" s="455"/>
      <c r="G40" s="455"/>
      <c r="H40" s="455"/>
      <c r="I40" s="455"/>
      <c r="J40" s="76" t="str">
        <f>IF(AND('Mapa de Riesgos'!$Y$37="Baja",'Mapa de Riesgos'!$AA$37="Leve"),CONCATENATE("R5C",'Mapa de Riesgos'!$O$37),"")</f>
        <v/>
      </c>
      <c r="K40" s="77" t="str">
        <f>IF(AND('Mapa de Riesgos'!$Y$38="Baja",'Mapa de Riesgos'!$AA$38="Leve"),CONCATENATE("R5C",'Mapa de Riesgos'!$O$38),"")</f>
        <v/>
      </c>
      <c r="L40" s="77" t="str">
        <f>IF(AND('Mapa de Riesgos'!$Y$39="Baja",'Mapa de Riesgos'!$AA$39="Leve"),CONCATENATE("R5C",'Mapa de Riesgos'!$O$39),"")</f>
        <v/>
      </c>
      <c r="M40" s="77" t="str">
        <f>IF(AND('Mapa de Riesgos'!$Y$40="Baja",'Mapa de Riesgos'!$AA$40="Leve"),CONCATENATE("R5C",'Mapa de Riesgos'!$O$40),"")</f>
        <v/>
      </c>
      <c r="N40" s="77" t="str">
        <f>IF(AND('Mapa de Riesgos'!$Y$41="Baja",'Mapa de Riesgos'!$AA$41="Leve"),CONCATENATE("R5C",'Mapa de Riesgos'!$O$41),"")</f>
        <v/>
      </c>
      <c r="O40" s="78" t="str">
        <f>IF(AND('Mapa de Riesgos'!$Y$42="Baja",'Mapa de Riesgos'!$AA$42="Leve"),CONCATENATE("R5C",'Mapa de Riesgos'!$O$42),"")</f>
        <v/>
      </c>
      <c r="P40" s="67" t="str">
        <f>IF(AND('Mapa de Riesgos'!$Y$37="Baja",'Mapa de Riesgos'!$AA$37="Menor"),CONCATENATE("R5C",'Mapa de Riesgos'!$O$37),"")</f>
        <v/>
      </c>
      <c r="Q40" s="68" t="str">
        <f>IF(AND('Mapa de Riesgos'!$Y$38="Baja",'Mapa de Riesgos'!$AA$38="Menor"),CONCATENATE("R5C",'Mapa de Riesgos'!$O$38),"")</f>
        <v/>
      </c>
      <c r="R40" s="68" t="str">
        <f>IF(AND('Mapa de Riesgos'!$Y$39="Baja",'Mapa de Riesgos'!$AA$39="Menor"),CONCATENATE("R5C",'Mapa de Riesgos'!$O$39),"")</f>
        <v/>
      </c>
      <c r="S40" s="68" t="str">
        <f>IF(AND('Mapa de Riesgos'!$Y$40="Baja",'Mapa de Riesgos'!$AA$40="Menor"),CONCATENATE("R5C",'Mapa de Riesgos'!$O$40),"")</f>
        <v/>
      </c>
      <c r="T40" s="68" t="str">
        <f>IF(AND('Mapa de Riesgos'!$Y$41="Baja",'Mapa de Riesgos'!$AA$41="Menor"),CONCATENATE("R5C",'Mapa de Riesgos'!$O$41),"")</f>
        <v/>
      </c>
      <c r="U40" s="69" t="str">
        <f>IF(AND('Mapa de Riesgos'!$Y$42="Baja",'Mapa de Riesgos'!$AA$42="Menor"),CONCATENATE("R5C",'Mapa de Riesgos'!$O$42),"")</f>
        <v/>
      </c>
      <c r="V40" s="67" t="str">
        <f>IF(AND('Mapa de Riesgos'!$Y$37="Baja",'Mapa de Riesgos'!$AA$37="Moderado"),CONCATENATE("R5C",'Mapa de Riesgos'!$O$37),"")</f>
        <v/>
      </c>
      <c r="W40" s="68" t="str">
        <f>IF(AND('Mapa de Riesgos'!$Y$38="Baja",'Mapa de Riesgos'!$AA$38="Moderado"),CONCATENATE("R5C",'Mapa de Riesgos'!$O$38),"")</f>
        <v/>
      </c>
      <c r="X40" s="68" t="str">
        <f>IF(AND('Mapa de Riesgos'!$Y$39="Baja",'Mapa de Riesgos'!$AA$39="Moderado"),CONCATENATE("R5C",'Mapa de Riesgos'!$O$39),"")</f>
        <v/>
      </c>
      <c r="Y40" s="68" t="str">
        <f>IF(AND('Mapa de Riesgos'!$Y$40="Baja",'Mapa de Riesgos'!$AA$40="Moderado"),CONCATENATE("R5C",'Mapa de Riesgos'!$O$40),"")</f>
        <v/>
      </c>
      <c r="Z40" s="68" t="str">
        <f>IF(AND('Mapa de Riesgos'!$Y$41="Baja",'Mapa de Riesgos'!$AA$41="Moderado"),CONCATENATE("R5C",'Mapa de Riesgos'!$O$41),"")</f>
        <v/>
      </c>
      <c r="AA40" s="69" t="str">
        <f>IF(AND('Mapa de Riesgos'!$Y$42="Baja",'Mapa de Riesgos'!$AA$42="Moderado"),CONCATENATE("R5C",'Mapa de Riesgos'!$O$42),"")</f>
        <v/>
      </c>
      <c r="AB40" s="52" t="str">
        <f>IF(AND('Mapa de Riesgos'!$Y$37="Baja",'Mapa de Riesgos'!$AA$37="Mayor"),CONCATENATE("R5C",'Mapa de Riesgos'!$O$37),"")</f>
        <v/>
      </c>
      <c r="AC40" s="53" t="str">
        <f>IF(AND('Mapa de Riesgos'!$Y$38="Baja",'Mapa de Riesgos'!$AA$38="Mayor"),CONCATENATE("R5C",'Mapa de Riesgos'!$O$38),"")</f>
        <v/>
      </c>
      <c r="AD40" s="53" t="str">
        <f>IF(AND('Mapa de Riesgos'!$Y$39="Baja",'Mapa de Riesgos'!$AA$39="Mayor"),CONCATENATE("R5C",'Mapa de Riesgos'!$O$39),"")</f>
        <v/>
      </c>
      <c r="AE40" s="53" t="str">
        <f>IF(AND('Mapa de Riesgos'!$Y$40="Baja",'Mapa de Riesgos'!$AA$40="Mayor"),CONCATENATE("R5C",'Mapa de Riesgos'!$O$40),"")</f>
        <v/>
      </c>
      <c r="AF40" s="53" t="str">
        <f>IF(AND('Mapa de Riesgos'!$Y$41="Baja",'Mapa de Riesgos'!$AA$41="Mayor"),CONCATENATE("R5C",'Mapa de Riesgos'!$O$41),"")</f>
        <v/>
      </c>
      <c r="AG40" s="54" t="str">
        <f>IF(AND('Mapa de Riesgos'!$Y$42="Baja",'Mapa de Riesgos'!$AA$42="Mayor"),CONCATENATE("R5C",'Mapa de Riesgos'!$O$42),"")</f>
        <v/>
      </c>
      <c r="AH40" s="55" t="str">
        <f>IF(AND('Mapa de Riesgos'!$Y$37="Baja",'Mapa de Riesgos'!$AA$37="Catastrófico"),CONCATENATE("R5C",'Mapa de Riesgos'!$O$37),"")</f>
        <v/>
      </c>
      <c r="AI40" s="56" t="str">
        <f>IF(AND('Mapa de Riesgos'!$Y$38="Baja",'Mapa de Riesgos'!$AA$38="Catastrófico"),CONCATENATE("R5C",'Mapa de Riesgos'!$O$38),"")</f>
        <v/>
      </c>
      <c r="AJ40" s="56" t="str">
        <f>IF(AND('Mapa de Riesgos'!$Y$39="Baja",'Mapa de Riesgos'!$AA$39="Catastrófico"),CONCATENATE("R5C",'Mapa de Riesgos'!$O$39),"")</f>
        <v/>
      </c>
      <c r="AK40" s="56" t="str">
        <f>IF(AND('Mapa de Riesgos'!$Y$40="Baja",'Mapa de Riesgos'!$AA$40="Catastrófico"),CONCATENATE("R5C",'Mapa de Riesgos'!$O$40),"")</f>
        <v/>
      </c>
      <c r="AL40" s="56" t="str">
        <f>IF(AND('Mapa de Riesgos'!$Y$41="Baja",'Mapa de Riesgos'!$AA$41="Catastrófico"),CONCATENATE("R5C",'Mapa de Riesgos'!$O$41),"")</f>
        <v/>
      </c>
      <c r="AM40" s="57" t="str">
        <f>IF(AND('Mapa de Riesgos'!$Y$42="Baja",'Mapa de Riesgos'!$AA$42="Catastrófico"),CONCATENATE("R5C",'Mapa de Riesgos'!$O$42),"")</f>
        <v/>
      </c>
      <c r="AN40" s="83"/>
      <c r="AO40" s="488"/>
      <c r="AP40" s="489"/>
      <c r="AQ40" s="489"/>
      <c r="AR40" s="489"/>
      <c r="AS40" s="489"/>
      <c r="AT40" s="49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83"/>
      <c r="C41" s="483"/>
      <c r="D41" s="484"/>
      <c r="E41" s="454"/>
      <c r="F41" s="455"/>
      <c r="G41" s="455"/>
      <c r="H41" s="455"/>
      <c r="I41" s="455"/>
      <c r="J41" s="76" t="str">
        <f>IF(AND('Mapa de Riesgos'!$Y$43="Baja",'Mapa de Riesgos'!$AA$43="Leve"),CONCATENATE("R6C",'Mapa de Riesgos'!$O$43),"")</f>
        <v/>
      </c>
      <c r="K41" s="77" t="str">
        <f>IF(AND('Mapa de Riesgos'!$Y$44="Baja",'Mapa de Riesgos'!$AA$44="Leve"),CONCATENATE("R6C",'Mapa de Riesgos'!$O$44),"")</f>
        <v/>
      </c>
      <c r="L41" s="77" t="str">
        <f>IF(AND('Mapa de Riesgos'!$Y$45="Baja",'Mapa de Riesgos'!$AA$45="Leve"),CONCATENATE("R6C",'Mapa de Riesgos'!$O$45),"")</f>
        <v/>
      </c>
      <c r="M41" s="77" t="str">
        <f>IF(AND('Mapa de Riesgos'!$Y$46="Baja",'Mapa de Riesgos'!$AA$46="Leve"),CONCATENATE("R6C",'Mapa de Riesgos'!$O$46),"")</f>
        <v/>
      </c>
      <c r="N41" s="77" t="str">
        <f>IF(AND('Mapa de Riesgos'!$Y$47="Baja",'Mapa de Riesgos'!$AA$47="Leve"),CONCATENATE("R6C",'Mapa de Riesgos'!$O$47),"")</f>
        <v/>
      </c>
      <c r="O41" s="78" t="str">
        <f>IF(AND('Mapa de Riesgos'!$Y$48="Baja",'Mapa de Riesgos'!$AA$48="Leve"),CONCATENATE("R6C",'Mapa de Riesgos'!$O$48),"")</f>
        <v/>
      </c>
      <c r="P41" s="67" t="str">
        <f>IF(AND('Mapa de Riesgos'!$Y$43="Baja",'Mapa de Riesgos'!$AA$43="Menor"),CONCATENATE("R6C",'Mapa de Riesgos'!$O$43),"")</f>
        <v/>
      </c>
      <c r="Q41" s="68" t="str">
        <f>IF(AND('Mapa de Riesgos'!$Y$44="Baja",'Mapa de Riesgos'!$AA$44="Menor"),CONCATENATE("R6C",'Mapa de Riesgos'!$O$44),"")</f>
        <v/>
      </c>
      <c r="R41" s="68" t="str">
        <f>IF(AND('Mapa de Riesgos'!$Y$45="Baja",'Mapa de Riesgos'!$AA$45="Menor"),CONCATENATE("R6C",'Mapa de Riesgos'!$O$45),"")</f>
        <v/>
      </c>
      <c r="S41" s="68" t="str">
        <f>IF(AND('Mapa de Riesgos'!$Y$46="Baja",'Mapa de Riesgos'!$AA$46="Menor"),CONCATENATE("R6C",'Mapa de Riesgos'!$O$46),"")</f>
        <v/>
      </c>
      <c r="T41" s="68" t="str">
        <f>IF(AND('Mapa de Riesgos'!$Y$47="Baja",'Mapa de Riesgos'!$AA$47="Menor"),CONCATENATE("R6C",'Mapa de Riesgos'!$O$47),"")</f>
        <v/>
      </c>
      <c r="U41" s="69" t="str">
        <f>IF(AND('Mapa de Riesgos'!$Y$48="Baja",'Mapa de Riesgos'!$AA$48="Menor"),CONCATENATE("R6C",'Mapa de Riesgos'!$O$48),"")</f>
        <v/>
      </c>
      <c r="V41" s="67" t="str">
        <f>IF(AND('Mapa de Riesgos'!$Y$43="Baja",'Mapa de Riesgos'!$AA$43="Moderado"),CONCATENATE("R6C",'Mapa de Riesgos'!$O$43),"")</f>
        <v/>
      </c>
      <c r="W41" s="68" t="str">
        <f>IF(AND('Mapa de Riesgos'!$Y$44="Baja",'Mapa de Riesgos'!$AA$44="Moderado"),CONCATENATE("R6C",'Mapa de Riesgos'!$O$44),"")</f>
        <v/>
      </c>
      <c r="X41" s="68" t="str">
        <f>IF(AND('Mapa de Riesgos'!$Y$45="Baja",'Mapa de Riesgos'!$AA$45="Moderado"),CONCATENATE("R6C",'Mapa de Riesgos'!$O$45),"")</f>
        <v/>
      </c>
      <c r="Y41" s="68" t="str">
        <f>IF(AND('Mapa de Riesgos'!$Y$46="Baja",'Mapa de Riesgos'!$AA$46="Moderado"),CONCATENATE("R6C",'Mapa de Riesgos'!$O$46),"")</f>
        <v/>
      </c>
      <c r="Z41" s="68" t="str">
        <f>IF(AND('Mapa de Riesgos'!$Y$47="Baja",'Mapa de Riesgos'!$AA$47="Moderado"),CONCATENATE("R6C",'Mapa de Riesgos'!$O$47),"")</f>
        <v/>
      </c>
      <c r="AA41" s="69" t="str">
        <f>IF(AND('Mapa de Riesgos'!$Y$48="Baja",'Mapa de Riesgos'!$AA$48="Moderado"),CONCATENATE("R6C",'Mapa de Riesgos'!$O$48),"")</f>
        <v/>
      </c>
      <c r="AB41" s="52" t="str">
        <f>IF(AND('Mapa de Riesgos'!$Y$43="Baja",'Mapa de Riesgos'!$AA$43="Mayor"),CONCATENATE("R6C",'Mapa de Riesgos'!$O$43),"")</f>
        <v/>
      </c>
      <c r="AC41" s="53" t="str">
        <f>IF(AND('Mapa de Riesgos'!$Y$44="Baja",'Mapa de Riesgos'!$AA$44="Mayor"),CONCATENATE("R6C",'Mapa de Riesgos'!$O$44),"")</f>
        <v/>
      </c>
      <c r="AD41" s="53" t="str">
        <f>IF(AND('Mapa de Riesgos'!$Y$45="Baja",'Mapa de Riesgos'!$AA$45="Mayor"),CONCATENATE("R6C",'Mapa de Riesgos'!$O$45),"")</f>
        <v/>
      </c>
      <c r="AE41" s="53" t="str">
        <f>IF(AND('Mapa de Riesgos'!$Y$46="Baja",'Mapa de Riesgos'!$AA$46="Mayor"),CONCATENATE("R6C",'Mapa de Riesgos'!$O$46),"")</f>
        <v/>
      </c>
      <c r="AF41" s="53" t="str">
        <f>IF(AND('Mapa de Riesgos'!$Y$47="Baja",'Mapa de Riesgos'!$AA$47="Mayor"),CONCATENATE("R6C",'Mapa de Riesgos'!$O$47),"")</f>
        <v/>
      </c>
      <c r="AG41" s="54" t="str">
        <f>IF(AND('Mapa de Riesgos'!$Y$48="Baja",'Mapa de Riesgos'!$AA$48="Mayor"),CONCATENATE("R6C",'Mapa de Riesgos'!$O$48),"")</f>
        <v/>
      </c>
      <c r="AH41" s="55" t="str">
        <f>IF(AND('Mapa de Riesgos'!$Y$43="Baja",'Mapa de Riesgos'!$AA$43="Catastrófico"),CONCATENATE("R6C",'Mapa de Riesgos'!$O$43),"")</f>
        <v/>
      </c>
      <c r="AI41" s="56" t="str">
        <f>IF(AND('Mapa de Riesgos'!$Y$44="Baja",'Mapa de Riesgos'!$AA$44="Catastrófico"),CONCATENATE("R6C",'Mapa de Riesgos'!$O$44),"")</f>
        <v/>
      </c>
      <c r="AJ41" s="56" t="str">
        <f>IF(AND('Mapa de Riesgos'!$Y$45="Baja",'Mapa de Riesgos'!$AA$45="Catastrófico"),CONCATENATE("R6C",'Mapa de Riesgos'!$O$45),"")</f>
        <v/>
      </c>
      <c r="AK41" s="56" t="str">
        <f>IF(AND('Mapa de Riesgos'!$Y$46="Baja",'Mapa de Riesgos'!$AA$46="Catastrófico"),CONCATENATE("R6C",'Mapa de Riesgos'!$O$46),"")</f>
        <v/>
      </c>
      <c r="AL41" s="56" t="str">
        <f>IF(AND('Mapa de Riesgos'!$Y$47="Baja",'Mapa de Riesgos'!$AA$47="Catastrófico"),CONCATENATE("R6C",'Mapa de Riesgos'!$O$47),"")</f>
        <v/>
      </c>
      <c r="AM41" s="57" t="str">
        <f>IF(AND('Mapa de Riesgos'!$Y$48="Baja",'Mapa de Riesgos'!$AA$48="Catastrófico"),CONCATENATE("R6C",'Mapa de Riesgos'!$O$48),"")</f>
        <v/>
      </c>
      <c r="AN41" s="83"/>
      <c r="AO41" s="488"/>
      <c r="AP41" s="489"/>
      <c r="AQ41" s="489"/>
      <c r="AR41" s="489"/>
      <c r="AS41" s="489"/>
      <c r="AT41" s="49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83"/>
      <c r="C42" s="483"/>
      <c r="D42" s="484"/>
      <c r="E42" s="454"/>
      <c r="F42" s="455"/>
      <c r="G42" s="455"/>
      <c r="H42" s="455"/>
      <c r="I42" s="455"/>
      <c r="J42" s="76" t="str">
        <f>IF(AND('Mapa de Riesgos'!$Y$49="Baja",'Mapa de Riesgos'!$AA$49="Leve"),CONCATENATE("R7C",'Mapa de Riesgos'!$O$49),"")</f>
        <v/>
      </c>
      <c r="K42" s="77" t="str">
        <f>IF(AND('Mapa de Riesgos'!$Y$50="Baja",'Mapa de Riesgos'!$AA$50="Leve"),CONCATENATE("R7C",'Mapa de Riesgos'!$O$50),"")</f>
        <v/>
      </c>
      <c r="L42" s="77" t="str">
        <f>IF(AND('Mapa de Riesgos'!$Y$51="Baja",'Mapa de Riesgos'!$AA$51="Leve"),CONCATENATE("R7C",'Mapa de Riesgos'!$O$51),"")</f>
        <v/>
      </c>
      <c r="M42" s="77" t="str">
        <f>IF(AND('Mapa de Riesgos'!$Y$52="Baja",'Mapa de Riesgos'!$AA$52="Leve"),CONCATENATE("R7C",'Mapa de Riesgos'!$O$52),"")</f>
        <v/>
      </c>
      <c r="N42" s="77" t="str">
        <f>IF(AND('Mapa de Riesgos'!$Y$53="Baja",'Mapa de Riesgos'!$AA$53="Leve"),CONCATENATE("R7C",'Mapa de Riesgos'!$O$53),"")</f>
        <v/>
      </c>
      <c r="O42" s="78" t="str">
        <f>IF(AND('Mapa de Riesgos'!$Y$54="Baja",'Mapa de Riesgos'!$AA$54="Leve"),CONCATENATE("R7C",'Mapa de Riesgos'!$O$54),"")</f>
        <v/>
      </c>
      <c r="P42" s="67" t="str">
        <f>IF(AND('Mapa de Riesgos'!$Y$49="Baja",'Mapa de Riesgos'!$AA$49="Menor"),CONCATENATE("R7C",'Mapa de Riesgos'!$O$49),"")</f>
        <v/>
      </c>
      <c r="Q42" s="68" t="str">
        <f>IF(AND('Mapa de Riesgos'!$Y$50="Baja",'Mapa de Riesgos'!$AA$50="Menor"),CONCATENATE("R7C",'Mapa de Riesgos'!$O$50),"")</f>
        <v/>
      </c>
      <c r="R42" s="68" t="str">
        <f>IF(AND('Mapa de Riesgos'!$Y$51="Baja",'Mapa de Riesgos'!$AA$51="Menor"),CONCATENATE("R7C",'Mapa de Riesgos'!$O$51),"")</f>
        <v/>
      </c>
      <c r="S42" s="68" t="str">
        <f>IF(AND('Mapa de Riesgos'!$Y$52="Baja",'Mapa de Riesgos'!$AA$52="Menor"),CONCATENATE("R7C",'Mapa de Riesgos'!$O$52),"")</f>
        <v/>
      </c>
      <c r="T42" s="68" t="str">
        <f>IF(AND('Mapa de Riesgos'!$Y$53="Baja",'Mapa de Riesgos'!$AA$53="Menor"),CONCATENATE("R7C",'Mapa de Riesgos'!$O$53),"")</f>
        <v/>
      </c>
      <c r="U42" s="69" t="str">
        <f>IF(AND('Mapa de Riesgos'!$Y$54="Baja",'Mapa de Riesgos'!$AA$54="Menor"),CONCATENATE("R7C",'Mapa de Riesgos'!$O$54),"")</f>
        <v/>
      </c>
      <c r="V42" s="67" t="str">
        <f>IF(AND('Mapa de Riesgos'!$Y$49="Baja",'Mapa de Riesgos'!$AA$49="Moderado"),CONCATENATE("R7C",'Mapa de Riesgos'!$O$49),"")</f>
        <v/>
      </c>
      <c r="W42" s="68" t="str">
        <f>IF(AND('Mapa de Riesgos'!$Y$50="Baja",'Mapa de Riesgos'!$AA$50="Moderado"),CONCATENATE("R7C",'Mapa de Riesgos'!$O$50),"")</f>
        <v/>
      </c>
      <c r="X42" s="68" t="str">
        <f>IF(AND('Mapa de Riesgos'!$Y$51="Baja",'Mapa de Riesgos'!$AA$51="Moderado"),CONCATENATE("R7C",'Mapa de Riesgos'!$O$51),"")</f>
        <v/>
      </c>
      <c r="Y42" s="68" t="str">
        <f>IF(AND('Mapa de Riesgos'!$Y$52="Baja",'Mapa de Riesgos'!$AA$52="Moderado"),CONCATENATE("R7C",'Mapa de Riesgos'!$O$52),"")</f>
        <v/>
      </c>
      <c r="Z42" s="68" t="str">
        <f>IF(AND('Mapa de Riesgos'!$Y$53="Baja",'Mapa de Riesgos'!$AA$53="Moderado"),CONCATENATE("R7C",'Mapa de Riesgos'!$O$53),"")</f>
        <v/>
      </c>
      <c r="AA42" s="69" t="str">
        <f>IF(AND('Mapa de Riesgos'!$Y$54="Baja",'Mapa de Riesgos'!$AA$54="Moderado"),CONCATENATE("R7C",'Mapa de Riesgos'!$O$54),"")</f>
        <v/>
      </c>
      <c r="AB42" s="52" t="str">
        <f>IF(AND('Mapa de Riesgos'!$Y$49="Baja",'Mapa de Riesgos'!$AA$49="Mayor"),CONCATENATE("R7C",'Mapa de Riesgos'!$O$49),"")</f>
        <v/>
      </c>
      <c r="AC42" s="53" t="str">
        <f>IF(AND('Mapa de Riesgos'!$Y$50="Baja",'Mapa de Riesgos'!$AA$50="Mayor"),CONCATENATE("R7C",'Mapa de Riesgos'!$O$50),"")</f>
        <v/>
      </c>
      <c r="AD42" s="53" t="str">
        <f>IF(AND('Mapa de Riesgos'!$Y$51="Baja",'Mapa de Riesgos'!$AA$51="Mayor"),CONCATENATE("R7C",'Mapa de Riesgos'!$O$51),"")</f>
        <v/>
      </c>
      <c r="AE42" s="53" t="str">
        <f>IF(AND('Mapa de Riesgos'!$Y$52="Baja",'Mapa de Riesgos'!$AA$52="Mayor"),CONCATENATE("R7C",'Mapa de Riesgos'!$O$52),"")</f>
        <v/>
      </c>
      <c r="AF42" s="53" t="str">
        <f>IF(AND('Mapa de Riesgos'!$Y$53="Baja",'Mapa de Riesgos'!$AA$53="Mayor"),CONCATENATE("R7C",'Mapa de Riesgos'!$O$53),"")</f>
        <v/>
      </c>
      <c r="AG42" s="54" t="str">
        <f>IF(AND('Mapa de Riesgos'!$Y$54="Baja",'Mapa de Riesgos'!$AA$54="Mayor"),CONCATENATE("R7C",'Mapa de Riesgos'!$O$54),"")</f>
        <v/>
      </c>
      <c r="AH42" s="55" t="str">
        <f>IF(AND('Mapa de Riesgos'!$Y$49="Baja",'Mapa de Riesgos'!$AA$49="Catastrófico"),CONCATENATE("R7C",'Mapa de Riesgos'!$O$49),"")</f>
        <v/>
      </c>
      <c r="AI42" s="56" t="str">
        <f>IF(AND('Mapa de Riesgos'!$Y$50="Baja",'Mapa de Riesgos'!$AA$50="Catastrófico"),CONCATENATE("R7C",'Mapa de Riesgos'!$O$50),"")</f>
        <v/>
      </c>
      <c r="AJ42" s="56" t="str">
        <f>IF(AND('Mapa de Riesgos'!$Y$51="Baja",'Mapa de Riesgos'!$AA$51="Catastrófico"),CONCATENATE("R7C",'Mapa de Riesgos'!$O$51),"")</f>
        <v/>
      </c>
      <c r="AK42" s="56" t="str">
        <f>IF(AND('Mapa de Riesgos'!$Y$52="Baja",'Mapa de Riesgos'!$AA$52="Catastrófico"),CONCATENATE("R7C",'Mapa de Riesgos'!$O$52),"")</f>
        <v/>
      </c>
      <c r="AL42" s="56" t="str">
        <f>IF(AND('Mapa de Riesgos'!$Y$53="Baja",'Mapa de Riesgos'!$AA$53="Catastrófico"),CONCATENATE("R7C",'Mapa de Riesgos'!$O$53),"")</f>
        <v/>
      </c>
      <c r="AM42" s="57" t="str">
        <f>IF(AND('Mapa de Riesgos'!$Y$54="Baja",'Mapa de Riesgos'!$AA$54="Catastrófico"),CONCATENATE("R7C",'Mapa de Riesgos'!$O$54),"")</f>
        <v/>
      </c>
      <c r="AN42" s="83"/>
      <c r="AO42" s="488"/>
      <c r="AP42" s="489"/>
      <c r="AQ42" s="489"/>
      <c r="AR42" s="489"/>
      <c r="AS42" s="489"/>
      <c r="AT42" s="49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83"/>
      <c r="C43" s="483"/>
      <c r="D43" s="484"/>
      <c r="E43" s="454"/>
      <c r="F43" s="455"/>
      <c r="G43" s="455"/>
      <c r="H43" s="455"/>
      <c r="I43" s="455"/>
      <c r="J43" s="76" t="str">
        <f>IF(AND('Mapa de Riesgos'!$Y$55="Baja",'Mapa de Riesgos'!$AA$55="Leve"),CONCATENATE("R8C",'Mapa de Riesgos'!$O$55),"")</f>
        <v/>
      </c>
      <c r="K43" s="77" t="str">
        <f>IF(AND('Mapa de Riesgos'!$Y$56="Baja",'Mapa de Riesgos'!$AA$56="Leve"),CONCATENATE("R8C",'Mapa de Riesgos'!$O$56),"")</f>
        <v/>
      </c>
      <c r="L43" s="77" t="str">
        <f>IF(AND('Mapa de Riesgos'!$Y$57="Baja",'Mapa de Riesgos'!$AA$57="Leve"),CONCATENATE("R8C",'Mapa de Riesgos'!$O$57),"")</f>
        <v/>
      </c>
      <c r="M43" s="77" t="str">
        <f>IF(AND('Mapa de Riesgos'!$Y$58="Baja",'Mapa de Riesgos'!$AA$58="Leve"),CONCATENATE("R8C",'Mapa de Riesgos'!$O$58),"")</f>
        <v/>
      </c>
      <c r="N43" s="77" t="str">
        <f>IF(AND('Mapa de Riesgos'!$Y$59="Baja",'Mapa de Riesgos'!$AA$59="Leve"),CONCATENATE("R8C",'Mapa de Riesgos'!$O$59),"")</f>
        <v/>
      </c>
      <c r="O43" s="78" t="str">
        <f>IF(AND('Mapa de Riesgos'!$Y$60="Baja",'Mapa de Riesgos'!$AA$60="Leve"),CONCATENATE("R8C",'Mapa de Riesgos'!$O$60),"")</f>
        <v/>
      </c>
      <c r="P43" s="67" t="str">
        <f>IF(AND('Mapa de Riesgos'!$Y$55="Baja",'Mapa de Riesgos'!$AA$55="Menor"),CONCATENATE("R8C",'Mapa de Riesgos'!$O$55),"")</f>
        <v/>
      </c>
      <c r="Q43" s="68" t="str">
        <f>IF(AND('Mapa de Riesgos'!$Y$56="Baja",'Mapa de Riesgos'!$AA$56="Menor"),CONCATENATE("R8C",'Mapa de Riesgos'!$O$56),"")</f>
        <v/>
      </c>
      <c r="R43" s="68" t="str">
        <f>IF(AND('Mapa de Riesgos'!$Y$57="Baja",'Mapa de Riesgos'!$AA$57="Menor"),CONCATENATE("R8C",'Mapa de Riesgos'!$O$57),"")</f>
        <v/>
      </c>
      <c r="S43" s="68" t="str">
        <f>IF(AND('Mapa de Riesgos'!$Y$58="Baja",'Mapa de Riesgos'!$AA$58="Menor"),CONCATENATE("R8C",'Mapa de Riesgos'!$O$58),"")</f>
        <v/>
      </c>
      <c r="T43" s="68" t="str">
        <f>IF(AND('Mapa de Riesgos'!$Y$59="Baja",'Mapa de Riesgos'!$AA$59="Menor"),CONCATENATE("R8C",'Mapa de Riesgos'!$O$59),"")</f>
        <v/>
      </c>
      <c r="U43" s="69" t="str">
        <f>IF(AND('Mapa de Riesgos'!$Y$60="Baja",'Mapa de Riesgos'!$AA$60="Menor"),CONCATENATE("R8C",'Mapa de Riesgos'!$O$60),"")</f>
        <v/>
      </c>
      <c r="V43" s="67" t="str">
        <f>IF(AND('Mapa de Riesgos'!$Y$55="Baja",'Mapa de Riesgos'!$AA$55="Moderado"),CONCATENATE("R8C",'Mapa de Riesgos'!$O$55),"")</f>
        <v/>
      </c>
      <c r="W43" s="68" t="str">
        <f>IF(AND('Mapa de Riesgos'!$Y$56="Baja",'Mapa de Riesgos'!$AA$56="Moderado"),CONCATENATE("R8C",'Mapa de Riesgos'!$O$56),"")</f>
        <v/>
      </c>
      <c r="X43" s="68" t="str">
        <f>IF(AND('Mapa de Riesgos'!$Y$57="Baja",'Mapa de Riesgos'!$AA$57="Moderado"),CONCATENATE("R8C",'Mapa de Riesgos'!$O$57),"")</f>
        <v/>
      </c>
      <c r="Y43" s="68" t="str">
        <f>IF(AND('Mapa de Riesgos'!$Y$58="Baja",'Mapa de Riesgos'!$AA$58="Moderado"),CONCATENATE("R8C",'Mapa de Riesgos'!$O$58),"")</f>
        <v/>
      </c>
      <c r="Z43" s="68" t="str">
        <f>IF(AND('Mapa de Riesgos'!$Y$59="Baja",'Mapa de Riesgos'!$AA$59="Moderado"),CONCATENATE("R8C",'Mapa de Riesgos'!$O$59),"")</f>
        <v/>
      </c>
      <c r="AA43" s="69" t="str">
        <f>IF(AND('Mapa de Riesgos'!$Y$60="Baja",'Mapa de Riesgos'!$AA$60="Moderado"),CONCATENATE("R8C",'Mapa de Riesgos'!$O$60),"")</f>
        <v/>
      </c>
      <c r="AB43" s="52" t="str">
        <f>IF(AND('Mapa de Riesgos'!$Y$55="Baja",'Mapa de Riesgos'!$AA$55="Mayor"),CONCATENATE("R8C",'Mapa de Riesgos'!$O$55),"")</f>
        <v/>
      </c>
      <c r="AC43" s="53" t="str">
        <f>IF(AND('Mapa de Riesgos'!$Y$56="Baja",'Mapa de Riesgos'!$AA$56="Mayor"),CONCATENATE("R8C",'Mapa de Riesgos'!$O$56),"")</f>
        <v/>
      </c>
      <c r="AD43" s="53" t="str">
        <f>IF(AND('Mapa de Riesgos'!$Y$57="Baja",'Mapa de Riesgos'!$AA$57="Mayor"),CONCATENATE("R8C",'Mapa de Riesgos'!$O$57),"")</f>
        <v/>
      </c>
      <c r="AE43" s="53" t="str">
        <f>IF(AND('Mapa de Riesgos'!$Y$58="Baja",'Mapa de Riesgos'!$AA$58="Mayor"),CONCATENATE("R8C",'Mapa de Riesgos'!$O$58),"")</f>
        <v/>
      </c>
      <c r="AF43" s="53" t="str">
        <f>IF(AND('Mapa de Riesgos'!$Y$59="Baja",'Mapa de Riesgos'!$AA$59="Mayor"),CONCATENATE("R8C",'Mapa de Riesgos'!$O$59),"")</f>
        <v/>
      </c>
      <c r="AG43" s="54" t="str">
        <f>IF(AND('Mapa de Riesgos'!$Y$60="Baja",'Mapa de Riesgos'!$AA$60="Mayor"),CONCATENATE("R8C",'Mapa de Riesgos'!$O$60),"")</f>
        <v/>
      </c>
      <c r="AH43" s="55" t="str">
        <f>IF(AND('Mapa de Riesgos'!$Y$55="Baja",'Mapa de Riesgos'!$AA$55="Catastrófico"),CONCATENATE("R8C",'Mapa de Riesgos'!$O$55),"")</f>
        <v/>
      </c>
      <c r="AI43" s="56" t="str">
        <f>IF(AND('Mapa de Riesgos'!$Y$56="Baja",'Mapa de Riesgos'!$AA$56="Catastrófico"),CONCATENATE("R8C",'Mapa de Riesgos'!$O$56),"")</f>
        <v/>
      </c>
      <c r="AJ43" s="56" t="str">
        <f>IF(AND('Mapa de Riesgos'!$Y$57="Baja",'Mapa de Riesgos'!$AA$57="Catastrófico"),CONCATENATE("R8C",'Mapa de Riesgos'!$O$57),"")</f>
        <v/>
      </c>
      <c r="AK43" s="56" t="str">
        <f>IF(AND('Mapa de Riesgos'!$Y$58="Baja",'Mapa de Riesgos'!$AA$58="Catastrófico"),CONCATENATE("R8C",'Mapa de Riesgos'!$O$58),"")</f>
        <v/>
      </c>
      <c r="AL43" s="56" t="str">
        <f>IF(AND('Mapa de Riesgos'!$Y$59="Baja",'Mapa de Riesgos'!$AA$59="Catastrófico"),CONCATENATE("R8C",'Mapa de Riesgos'!$O$59),"")</f>
        <v/>
      </c>
      <c r="AM43" s="57" t="str">
        <f>IF(AND('Mapa de Riesgos'!$Y$60="Baja",'Mapa de Riesgos'!$AA$60="Catastrófico"),CONCATENATE("R8C",'Mapa de Riesgos'!$O$60),"")</f>
        <v/>
      </c>
      <c r="AN43" s="83"/>
      <c r="AO43" s="488"/>
      <c r="AP43" s="489"/>
      <c r="AQ43" s="489"/>
      <c r="AR43" s="489"/>
      <c r="AS43" s="489"/>
      <c r="AT43" s="49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83"/>
      <c r="C44" s="483"/>
      <c r="D44" s="484"/>
      <c r="E44" s="454"/>
      <c r="F44" s="455"/>
      <c r="G44" s="455"/>
      <c r="H44" s="455"/>
      <c r="I44" s="455"/>
      <c r="J44" s="76" t="str">
        <f>IF(AND('Mapa de Riesgos'!$Y$61="Baja",'Mapa de Riesgos'!$AA$61="Leve"),CONCATENATE("R9C",'Mapa de Riesgos'!$O$61),"")</f>
        <v/>
      </c>
      <c r="K44" s="77" t="str">
        <f>IF(AND('Mapa de Riesgos'!$Y$62="Baja",'Mapa de Riesgos'!$AA$62="Leve"),CONCATENATE("R9C",'Mapa de Riesgos'!$O$62),"")</f>
        <v/>
      </c>
      <c r="L44" s="77" t="str">
        <f>IF(AND('Mapa de Riesgos'!$Y$63="Baja",'Mapa de Riesgos'!$AA$63="Leve"),CONCATENATE("R9C",'Mapa de Riesgos'!$O$63),"")</f>
        <v/>
      </c>
      <c r="M44" s="77" t="str">
        <f>IF(AND('Mapa de Riesgos'!$Y$64="Baja",'Mapa de Riesgos'!$AA$64="Leve"),CONCATENATE("R9C",'Mapa de Riesgos'!$O$64),"")</f>
        <v/>
      </c>
      <c r="N44" s="77" t="str">
        <f>IF(AND('Mapa de Riesgos'!$Y$65="Baja",'Mapa de Riesgos'!$AA$65="Leve"),CONCATENATE("R9C",'Mapa de Riesgos'!$O$65),"")</f>
        <v/>
      </c>
      <c r="O44" s="78" t="str">
        <f>IF(AND('Mapa de Riesgos'!$Y$66="Baja",'Mapa de Riesgos'!$AA$66="Leve"),CONCATENATE("R9C",'Mapa de Riesgos'!$O$66),"")</f>
        <v/>
      </c>
      <c r="P44" s="67" t="str">
        <f>IF(AND('Mapa de Riesgos'!$Y$61="Baja",'Mapa de Riesgos'!$AA$61="Menor"),CONCATENATE("R9C",'Mapa de Riesgos'!$O$61),"")</f>
        <v/>
      </c>
      <c r="Q44" s="68" t="str">
        <f>IF(AND('Mapa de Riesgos'!$Y$62="Baja",'Mapa de Riesgos'!$AA$62="Menor"),CONCATENATE("R9C",'Mapa de Riesgos'!$O$62),"")</f>
        <v/>
      </c>
      <c r="R44" s="68" t="str">
        <f>IF(AND('Mapa de Riesgos'!$Y$63="Baja",'Mapa de Riesgos'!$AA$63="Menor"),CONCATENATE("R9C",'Mapa de Riesgos'!$O$63),"")</f>
        <v/>
      </c>
      <c r="S44" s="68" t="str">
        <f>IF(AND('Mapa de Riesgos'!$Y$64="Baja",'Mapa de Riesgos'!$AA$64="Menor"),CONCATENATE("R9C",'Mapa de Riesgos'!$O$64),"")</f>
        <v/>
      </c>
      <c r="T44" s="68" t="str">
        <f>IF(AND('Mapa de Riesgos'!$Y$65="Baja",'Mapa de Riesgos'!$AA$65="Menor"),CONCATENATE("R9C",'Mapa de Riesgos'!$O$65),"")</f>
        <v/>
      </c>
      <c r="U44" s="69" t="str">
        <f>IF(AND('Mapa de Riesgos'!$Y$66="Baja",'Mapa de Riesgos'!$AA$66="Menor"),CONCATENATE("R9C",'Mapa de Riesgos'!$O$66),"")</f>
        <v/>
      </c>
      <c r="V44" s="67" t="str">
        <f>IF(AND('Mapa de Riesgos'!$Y$61="Baja",'Mapa de Riesgos'!$AA$61="Moderado"),CONCATENATE("R9C",'Mapa de Riesgos'!$O$61),"")</f>
        <v/>
      </c>
      <c r="W44" s="68" t="str">
        <f>IF(AND('Mapa de Riesgos'!$Y$62="Baja",'Mapa de Riesgos'!$AA$62="Moderado"),CONCATENATE("R9C",'Mapa de Riesgos'!$O$62),"")</f>
        <v/>
      </c>
      <c r="X44" s="68" t="str">
        <f>IF(AND('Mapa de Riesgos'!$Y$63="Baja",'Mapa de Riesgos'!$AA$63="Moderado"),CONCATENATE("R9C",'Mapa de Riesgos'!$O$63),"")</f>
        <v/>
      </c>
      <c r="Y44" s="68" t="str">
        <f>IF(AND('Mapa de Riesgos'!$Y$64="Baja",'Mapa de Riesgos'!$AA$64="Moderado"),CONCATENATE("R9C",'Mapa de Riesgos'!$O$64),"")</f>
        <v/>
      </c>
      <c r="Z44" s="68" t="str">
        <f>IF(AND('Mapa de Riesgos'!$Y$65="Baja",'Mapa de Riesgos'!$AA$65="Moderado"),CONCATENATE("R9C",'Mapa de Riesgos'!$O$65),"")</f>
        <v/>
      </c>
      <c r="AA44" s="69" t="str">
        <f>IF(AND('Mapa de Riesgos'!$Y$66="Baja",'Mapa de Riesgos'!$AA$66="Moderado"),CONCATENATE("R9C",'Mapa de Riesgos'!$O$66),"")</f>
        <v/>
      </c>
      <c r="AB44" s="52" t="str">
        <f>IF(AND('Mapa de Riesgos'!$Y$61="Baja",'Mapa de Riesgos'!$AA$61="Mayor"),CONCATENATE("R9C",'Mapa de Riesgos'!$O$61),"")</f>
        <v/>
      </c>
      <c r="AC44" s="53" t="str">
        <f>IF(AND('Mapa de Riesgos'!$Y$62="Baja",'Mapa de Riesgos'!$AA$62="Mayor"),CONCATENATE("R9C",'Mapa de Riesgos'!$O$62),"")</f>
        <v/>
      </c>
      <c r="AD44" s="53" t="str">
        <f>IF(AND('Mapa de Riesgos'!$Y$63="Baja",'Mapa de Riesgos'!$AA$63="Mayor"),CONCATENATE("R9C",'Mapa de Riesgos'!$O$63),"")</f>
        <v/>
      </c>
      <c r="AE44" s="53" t="str">
        <f>IF(AND('Mapa de Riesgos'!$Y$64="Baja",'Mapa de Riesgos'!$AA$64="Mayor"),CONCATENATE("R9C",'Mapa de Riesgos'!$O$64),"")</f>
        <v/>
      </c>
      <c r="AF44" s="53" t="str">
        <f>IF(AND('Mapa de Riesgos'!$Y$65="Baja",'Mapa de Riesgos'!$AA$65="Mayor"),CONCATENATE("R9C",'Mapa de Riesgos'!$O$65),"")</f>
        <v/>
      </c>
      <c r="AG44" s="54" t="str">
        <f>IF(AND('Mapa de Riesgos'!$Y$66="Baja",'Mapa de Riesgos'!$AA$66="Mayor"),CONCATENATE("R9C",'Mapa de Riesgos'!$O$66),"")</f>
        <v/>
      </c>
      <c r="AH44" s="55" t="str">
        <f>IF(AND('Mapa de Riesgos'!$Y$61="Baja",'Mapa de Riesgos'!$AA$61="Catastrófico"),CONCATENATE("R9C",'Mapa de Riesgos'!$O$61),"")</f>
        <v/>
      </c>
      <c r="AI44" s="56" t="str">
        <f>IF(AND('Mapa de Riesgos'!$Y$62="Baja",'Mapa de Riesgos'!$AA$62="Catastrófico"),CONCATENATE("R9C",'Mapa de Riesgos'!$O$62),"")</f>
        <v/>
      </c>
      <c r="AJ44" s="56" t="str">
        <f>IF(AND('Mapa de Riesgos'!$Y$63="Baja",'Mapa de Riesgos'!$AA$63="Catastrófico"),CONCATENATE("R9C",'Mapa de Riesgos'!$O$63),"")</f>
        <v/>
      </c>
      <c r="AK44" s="56" t="str">
        <f>IF(AND('Mapa de Riesgos'!$Y$64="Baja",'Mapa de Riesgos'!$AA$64="Catastrófico"),CONCATENATE("R9C",'Mapa de Riesgos'!$O$64),"")</f>
        <v/>
      </c>
      <c r="AL44" s="56" t="str">
        <f>IF(AND('Mapa de Riesgos'!$Y$65="Baja",'Mapa de Riesgos'!$AA$65="Catastrófico"),CONCATENATE("R9C",'Mapa de Riesgos'!$O$65),"")</f>
        <v/>
      </c>
      <c r="AM44" s="57" t="str">
        <f>IF(AND('Mapa de Riesgos'!$Y$66="Baja",'Mapa de Riesgos'!$AA$66="Catastrófico"),CONCATENATE("R9C",'Mapa de Riesgos'!$O$66),"")</f>
        <v/>
      </c>
      <c r="AN44" s="83"/>
      <c r="AO44" s="488"/>
      <c r="AP44" s="489"/>
      <c r="AQ44" s="489"/>
      <c r="AR44" s="489"/>
      <c r="AS44" s="489"/>
      <c r="AT44" s="49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83"/>
      <c r="C45" s="483"/>
      <c r="D45" s="484"/>
      <c r="E45" s="457"/>
      <c r="F45" s="458"/>
      <c r="G45" s="458"/>
      <c r="H45" s="458"/>
      <c r="I45" s="458"/>
      <c r="J45" s="79" t="str">
        <f>IF(AND('Mapa de Riesgos'!$Y$67="Baja",'Mapa de Riesgos'!$AA$67="Leve"),CONCATENATE("R10C",'Mapa de Riesgos'!$O$67),"")</f>
        <v/>
      </c>
      <c r="K45" s="80" t="str">
        <f>IF(AND('Mapa de Riesgos'!$Y$68="Baja",'Mapa de Riesgos'!$AA$68="Leve"),CONCATENATE("R10C",'Mapa de Riesgos'!$O$68),"")</f>
        <v/>
      </c>
      <c r="L45" s="80" t="str">
        <f>IF(AND('Mapa de Riesgos'!$Y$69="Baja",'Mapa de Riesgos'!$AA$69="Leve"),CONCATENATE("R10C",'Mapa de Riesgos'!$O$69),"")</f>
        <v/>
      </c>
      <c r="M45" s="80" t="str">
        <f>IF(AND('Mapa de Riesgos'!$Y$70="Baja",'Mapa de Riesgos'!$AA$70="Leve"),CONCATENATE("R10C",'Mapa de Riesgos'!$O$70),"")</f>
        <v/>
      </c>
      <c r="N45" s="80" t="str">
        <f>IF(AND('Mapa de Riesgos'!$Y$71="Baja",'Mapa de Riesgos'!$AA$71="Leve"),CONCATENATE("R10C",'Mapa de Riesgos'!$O$71),"")</f>
        <v/>
      </c>
      <c r="O45" s="81" t="str">
        <f>IF(AND('Mapa de Riesgos'!$Y$72="Baja",'Mapa de Riesgos'!$AA$72="Leve"),CONCATENATE("R10C",'Mapa de Riesgos'!$O$72),"")</f>
        <v/>
      </c>
      <c r="P45" s="67" t="str">
        <f>IF(AND('Mapa de Riesgos'!$Y$67="Baja",'Mapa de Riesgos'!$AA$67="Menor"),CONCATENATE("R10C",'Mapa de Riesgos'!$O$67),"")</f>
        <v/>
      </c>
      <c r="Q45" s="68" t="str">
        <f>IF(AND('Mapa de Riesgos'!$Y$68="Baja",'Mapa de Riesgos'!$AA$68="Menor"),CONCATENATE("R10C",'Mapa de Riesgos'!$O$68),"")</f>
        <v/>
      </c>
      <c r="R45" s="68" t="str">
        <f>IF(AND('Mapa de Riesgos'!$Y$69="Baja",'Mapa de Riesgos'!$AA$69="Menor"),CONCATENATE("R10C",'Mapa de Riesgos'!$O$69),"")</f>
        <v/>
      </c>
      <c r="S45" s="68" t="str">
        <f>IF(AND('Mapa de Riesgos'!$Y$70="Baja",'Mapa de Riesgos'!$AA$70="Menor"),CONCATENATE("R10C",'Mapa de Riesgos'!$O$70),"")</f>
        <v/>
      </c>
      <c r="T45" s="68" t="str">
        <f>IF(AND('Mapa de Riesgos'!$Y$71="Baja",'Mapa de Riesgos'!$AA$71="Menor"),CONCATENATE("R10C",'Mapa de Riesgos'!$O$71),"")</f>
        <v/>
      </c>
      <c r="U45" s="69" t="str">
        <f>IF(AND('Mapa de Riesgos'!$Y$72="Baja",'Mapa de Riesgos'!$AA$72="Menor"),CONCATENATE("R10C",'Mapa de Riesgos'!$O$72),"")</f>
        <v/>
      </c>
      <c r="V45" s="70" t="str">
        <f>IF(AND('Mapa de Riesgos'!$Y$67="Baja",'Mapa de Riesgos'!$AA$67="Moderado"),CONCATENATE("R10C",'Mapa de Riesgos'!$O$67),"")</f>
        <v/>
      </c>
      <c r="W45" s="71" t="str">
        <f>IF(AND('Mapa de Riesgos'!$Y$68="Baja",'Mapa de Riesgos'!$AA$68="Moderado"),CONCATENATE("R10C",'Mapa de Riesgos'!$O$68),"")</f>
        <v/>
      </c>
      <c r="X45" s="71" t="str">
        <f>IF(AND('Mapa de Riesgos'!$Y$69="Baja",'Mapa de Riesgos'!$AA$69="Moderado"),CONCATENATE("R10C",'Mapa de Riesgos'!$O$69),"")</f>
        <v/>
      </c>
      <c r="Y45" s="71" t="str">
        <f>IF(AND('Mapa de Riesgos'!$Y$70="Baja",'Mapa de Riesgos'!$AA$70="Moderado"),CONCATENATE("R10C",'Mapa de Riesgos'!$O$70),"")</f>
        <v/>
      </c>
      <c r="Z45" s="71" t="str">
        <f>IF(AND('Mapa de Riesgos'!$Y$71="Baja",'Mapa de Riesgos'!$AA$71="Moderado"),CONCATENATE("R10C",'Mapa de Riesgos'!$O$71),"")</f>
        <v/>
      </c>
      <c r="AA45" s="72" t="str">
        <f>IF(AND('Mapa de Riesgos'!$Y$72="Baja",'Mapa de Riesgos'!$AA$72="Moderado"),CONCATENATE("R10C",'Mapa de Riesgos'!$O$72),"")</f>
        <v/>
      </c>
      <c r="AB45" s="58" t="str">
        <f>IF(AND('Mapa de Riesgos'!$Y$67="Baja",'Mapa de Riesgos'!$AA$67="Mayor"),CONCATENATE("R10C",'Mapa de Riesgos'!$O$67),"")</f>
        <v/>
      </c>
      <c r="AC45" s="59" t="str">
        <f>IF(AND('Mapa de Riesgos'!$Y$68="Baja",'Mapa de Riesgos'!$AA$68="Mayor"),CONCATENATE("R10C",'Mapa de Riesgos'!$O$68),"")</f>
        <v/>
      </c>
      <c r="AD45" s="59" t="str">
        <f>IF(AND('Mapa de Riesgos'!$Y$69="Baja",'Mapa de Riesgos'!$AA$69="Mayor"),CONCATENATE("R10C",'Mapa de Riesgos'!$O$69),"")</f>
        <v/>
      </c>
      <c r="AE45" s="59" t="str">
        <f>IF(AND('Mapa de Riesgos'!$Y$70="Baja",'Mapa de Riesgos'!$AA$70="Mayor"),CONCATENATE("R10C",'Mapa de Riesgos'!$O$70),"")</f>
        <v/>
      </c>
      <c r="AF45" s="59" t="str">
        <f>IF(AND('Mapa de Riesgos'!$Y$71="Baja",'Mapa de Riesgos'!$AA$71="Mayor"),CONCATENATE("R10C",'Mapa de Riesgos'!$O$71),"")</f>
        <v/>
      </c>
      <c r="AG45" s="60" t="str">
        <f>IF(AND('Mapa de Riesgos'!$Y$72="Baja",'Mapa de Riesgos'!$AA$72="Mayor"),CONCATENATE("R10C",'Mapa de Riesgos'!$O$72),"")</f>
        <v/>
      </c>
      <c r="AH45" s="61" t="str">
        <f>IF(AND('Mapa de Riesgos'!$Y$67="Baja",'Mapa de Riesgos'!$AA$67="Catastrófico"),CONCATENATE("R10C",'Mapa de Riesgos'!$O$67),"")</f>
        <v/>
      </c>
      <c r="AI45" s="62" t="str">
        <f>IF(AND('Mapa de Riesgos'!$Y$68="Baja",'Mapa de Riesgos'!$AA$68="Catastrófico"),CONCATENATE("R10C",'Mapa de Riesgos'!$O$68),"")</f>
        <v/>
      </c>
      <c r="AJ45" s="62" t="str">
        <f>IF(AND('Mapa de Riesgos'!$Y$69="Baja",'Mapa de Riesgos'!$AA$69="Catastrófico"),CONCATENATE("R10C",'Mapa de Riesgos'!$O$69),"")</f>
        <v/>
      </c>
      <c r="AK45" s="62" t="str">
        <f>IF(AND('Mapa de Riesgos'!$Y$70="Baja",'Mapa de Riesgos'!$AA$70="Catastrófico"),CONCATENATE("R10C",'Mapa de Riesgos'!$O$70),"")</f>
        <v/>
      </c>
      <c r="AL45" s="62" t="str">
        <f>IF(AND('Mapa de Riesgos'!$Y$71="Baja",'Mapa de Riesgos'!$AA$71="Catastrófico"),CONCATENATE("R10C",'Mapa de Riesgos'!$O$71),"")</f>
        <v/>
      </c>
      <c r="AM45" s="63" t="str">
        <f>IF(AND('Mapa de Riesgos'!$Y$72="Baja",'Mapa de Riesgos'!$AA$72="Catastrófico"),CONCATENATE("R10C",'Mapa de Riesgos'!$O$72),"")</f>
        <v/>
      </c>
      <c r="AN45" s="83"/>
      <c r="AO45" s="491"/>
      <c r="AP45" s="492"/>
      <c r="AQ45" s="492"/>
      <c r="AR45" s="492"/>
      <c r="AS45" s="492"/>
      <c r="AT45" s="493"/>
    </row>
    <row r="46" spans="1:80" ht="46.5" customHeight="1" x14ac:dyDescent="0.35">
      <c r="A46" s="83"/>
      <c r="B46" s="483"/>
      <c r="C46" s="483"/>
      <c r="D46" s="484"/>
      <c r="E46" s="451" t="s">
        <v>200</v>
      </c>
      <c r="F46" s="452"/>
      <c r="G46" s="452"/>
      <c r="H46" s="452"/>
      <c r="I46" s="453"/>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R1C1</v>
      </c>
      <c r="W46" s="82" t="str">
        <f>IF(AND('Mapa de Riesgos'!$Y$13="Muy Baja",'Mapa de Riesgos'!$AA$13="Moderado"),CONCATENATE("R1C",'Mapa de Riesgos'!$O$13),"")</f>
        <v>R1C2</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83"/>
      <c r="C47" s="483"/>
      <c r="D47" s="484"/>
      <c r="E47" s="470"/>
      <c r="F47" s="455"/>
      <c r="G47" s="455"/>
      <c r="H47" s="455"/>
      <c r="I47" s="456"/>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83"/>
      <c r="C48" s="483"/>
      <c r="D48" s="484"/>
      <c r="E48" s="470"/>
      <c r="F48" s="455"/>
      <c r="G48" s="455"/>
      <c r="H48" s="455"/>
      <c r="I48" s="456"/>
      <c r="J48" s="76" t="str">
        <f>IF(AND('Mapa de Riesgos'!$Y$24="Muy Baja",'Mapa de Riesgos'!$AA$24="Leve"),CONCATENATE("R3C",'Mapa de Riesgos'!$O$24),"")</f>
        <v/>
      </c>
      <c r="K48" s="77" t="str">
        <f>IF(AND('Mapa de Riesgos'!$Y$26="Muy Baja",'Mapa de Riesgos'!$AA$26="Leve"),CONCATENATE("R3C",'Mapa de Riesgos'!$O$26),"")</f>
        <v/>
      </c>
      <c r="L48" s="77" t="str">
        <f>IF(AND('Mapa de Riesgos'!$Y$27="Muy Baja",'Mapa de Riesgos'!$AA$27="Leve"),CONCATENATE("R3C",'Mapa de Riesgos'!$O$27),"")</f>
        <v/>
      </c>
      <c r="M48" s="77" t="str">
        <f>IF(AND('Mapa de Riesgos'!$Y$28="Muy Baja",'Mapa de Riesgos'!$AA$28="Leve"),CONCATENATE("R3C",'Mapa de Riesgos'!$O$28),"")</f>
        <v/>
      </c>
      <c r="N48" s="77" t="str">
        <f>IF(AND('Mapa de Riesgos'!$Y$29="Muy Baja",'Mapa de Riesgos'!$AA$29="Leve"),CONCATENATE("R3C",'Mapa de Riesgos'!$O$29),"")</f>
        <v/>
      </c>
      <c r="O48" s="78" t="str">
        <f>IF(AND('Mapa de Riesgos'!$Y$30="Muy Baja",'Mapa de Riesgos'!$AA$30="Leve"),CONCATENATE("R3C",'Mapa de Riesgos'!$O$30),"")</f>
        <v/>
      </c>
      <c r="P48" s="76" t="str">
        <f>IF(AND('Mapa de Riesgos'!$Y$24="Muy Baja",'Mapa de Riesgos'!$AA$24="Menor"),CONCATENATE("R3C",'Mapa de Riesgos'!$O$24),"")</f>
        <v/>
      </c>
      <c r="Q48" s="77" t="str">
        <f>IF(AND('Mapa de Riesgos'!$Y$26="Muy Baja",'Mapa de Riesgos'!$AA$26="Menor"),CONCATENATE("R3C",'Mapa de Riesgos'!$O$26),"")</f>
        <v/>
      </c>
      <c r="R48" s="77" t="str">
        <f>IF(AND('Mapa de Riesgos'!$Y$27="Muy Baja",'Mapa de Riesgos'!$AA$27="Menor"),CONCATENATE("R3C",'Mapa de Riesgos'!$O$27),"")</f>
        <v/>
      </c>
      <c r="S48" s="77" t="str">
        <f>IF(AND('Mapa de Riesgos'!$Y$28="Muy Baja",'Mapa de Riesgos'!$AA$28="Menor"),CONCATENATE("R3C",'Mapa de Riesgos'!$O$28),"")</f>
        <v/>
      </c>
      <c r="T48" s="77" t="str">
        <f>IF(AND('Mapa de Riesgos'!$Y$29="Muy Baja",'Mapa de Riesgos'!$AA$29="Menor"),CONCATENATE("R3C",'Mapa de Riesgos'!$O$29),"")</f>
        <v/>
      </c>
      <c r="U48" s="78" t="str">
        <f>IF(AND('Mapa de Riesgos'!$Y$30="Muy Baja",'Mapa de Riesgos'!$AA$30="Menor"),CONCATENATE("R3C",'Mapa de Riesgos'!$O$30),"")</f>
        <v/>
      </c>
      <c r="V48" s="67" t="str">
        <f>IF(AND('Mapa de Riesgos'!$Y$24="Muy Baja",'Mapa de Riesgos'!$AA$24="Moderado"),CONCATENATE("R3C",'Mapa de Riesgos'!$O$24),"")</f>
        <v/>
      </c>
      <c r="W48" s="68" t="str">
        <f>IF(AND('Mapa de Riesgos'!$Y$26="Muy Baja",'Mapa de Riesgos'!$AA$26="Moderado"),CONCATENATE("R3C",'Mapa de Riesgos'!$O$26),"")</f>
        <v/>
      </c>
      <c r="X48" s="68" t="str">
        <f>IF(AND('Mapa de Riesgos'!$Y$27="Muy Baja",'Mapa de Riesgos'!$AA$27="Moderado"),CONCATENATE("R3C",'Mapa de Riesgos'!$O$27),"")</f>
        <v/>
      </c>
      <c r="Y48" s="68" t="str">
        <f>IF(AND('Mapa de Riesgos'!$Y$28="Muy Baja",'Mapa de Riesgos'!$AA$28="Moderado"),CONCATENATE("R3C",'Mapa de Riesgos'!$O$28),"")</f>
        <v/>
      </c>
      <c r="Z48" s="68" t="str">
        <f>IF(AND('Mapa de Riesgos'!$Y$29="Muy Baja",'Mapa de Riesgos'!$AA$29="Moderado"),CONCATENATE("R3C",'Mapa de Riesgos'!$O$29),"")</f>
        <v/>
      </c>
      <c r="AA48" s="69" t="str">
        <f>IF(AND('Mapa de Riesgos'!$Y$30="Muy Baja",'Mapa de Riesgos'!$AA$30="Moderado"),CONCATENATE("R3C",'Mapa de Riesgos'!$O$30),"")</f>
        <v/>
      </c>
      <c r="AB48" s="52" t="str">
        <f>IF(AND('Mapa de Riesgos'!$Y$24="Muy Baja",'Mapa de Riesgos'!$AA$24="Mayor"),CONCATENATE("R3C",'Mapa de Riesgos'!$O$24),"")</f>
        <v/>
      </c>
      <c r="AC48" s="53" t="str">
        <f>IF(AND('Mapa de Riesgos'!$Y$26="Muy Baja",'Mapa de Riesgos'!$AA$26="Mayor"),CONCATENATE("R3C",'Mapa de Riesgos'!$O$26),"")</f>
        <v/>
      </c>
      <c r="AD48" s="53" t="str">
        <f>IF(AND('Mapa de Riesgos'!$Y$27="Muy Baja",'Mapa de Riesgos'!$AA$27="Mayor"),CONCATENATE("R3C",'Mapa de Riesgos'!$O$27),"")</f>
        <v/>
      </c>
      <c r="AE48" s="53" t="str">
        <f>IF(AND('Mapa de Riesgos'!$Y$28="Muy Baja",'Mapa de Riesgos'!$AA$28="Mayor"),CONCATENATE("R3C",'Mapa de Riesgos'!$O$28),"")</f>
        <v/>
      </c>
      <c r="AF48" s="53" t="str">
        <f>IF(AND('Mapa de Riesgos'!$Y$29="Muy Baja",'Mapa de Riesgos'!$AA$29="Mayor"),CONCATENATE("R3C",'Mapa de Riesgos'!$O$29),"")</f>
        <v/>
      </c>
      <c r="AG48" s="54" t="str">
        <f>IF(AND('Mapa de Riesgos'!$Y$30="Muy Baja",'Mapa de Riesgos'!$AA$30="Mayor"),CONCATENATE("R3C",'Mapa de Riesgos'!$O$30),"")</f>
        <v/>
      </c>
      <c r="AH48" s="55" t="str">
        <f>IF(AND('Mapa de Riesgos'!$Y$24="Muy Baja",'Mapa de Riesgos'!$AA$24="Catastrófico"),CONCATENATE("R3C",'Mapa de Riesgos'!$O$24),"")</f>
        <v/>
      </c>
      <c r="AI48" s="56" t="str">
        <f>IF(AND('Mapa de Riesgos'!$Y$26="Muy Baja",'Mapa de Riesgos'!$AA$26="Catastrófico"),CONCATENATE("R3C",'Mapa de Riesgos'!$O$26),"")</f>
        <v/>
      </c>
      <c r="AJ48" s="56" t="str">
        <f>IF(AND('Mapa de Riesgos'!$Y$27="Muy Baja",'Mapa de Riesgos'!$AA$27="Catastrófico"),CONCATENATE("R3C",'Mapa de Riesgos'!$O$27),"")</f>
        <v/>
      </c>
      <c r="AK48" s="56" t="str">
        <f>IF(AND('Mapa de Riesgos'!$Y$28="Muy Baja",'Mapa de Riesgos'!$AA$28="Catastrófico"),CONCATENATE("R3C",'Mapa de Riesgos'!$O$28),"")</f>
        <v/>
      </c>
      <c r="AL48" s="56" t="str">
        <f>IF(AND('Mapa de Riesgos'!$Y$29="Muy Baja",'Mapa de Riesgos'!$AA$29="Catastrófico"),CONCATENATE("R3C",'Mapa de Riesgos'!$O$29),"")</f>
        <v/>
      </c>
      <c r="AM48" s="57" t="str">
        <f>IF(AND('Mapa de Riesgos'!$Y$30="Muy Baja",'Mapa de Riesgos'!$AA$30="Catastrófico"),CONCATENATE("R3C",'Mapa de Riesgos'!$O$30),"")</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83"/>
      <c r="C49" s="483"/>
      <c r="D49" s="484"/>
      <c r="E49" s="454"/>
      <c r="F49" s="455"/>
      <c r="G49" s="455"/>
      <c r="H49" s="455"/>
      <c r="I49" s="456"/>
      <c r="J49" s="76" t="str">
        <f>IF(AND('Mapa de Riesgos'!$Y$31="Muy Baja",'Mapa de Riesgos'!$AA$31="Leve"),CONCATENATE("R4C",'Mapa de Riesgos'!$O$31),"")</f>
        <v/>
      </c>
      <c r="K49" s="77" t="str">
        <f>IF(AND('Mapa de Riesgos'!$Y$32="Muy Baja",'Mapa de Riesgos'!$AA$32="Leve"),CONCATENATE("R4C",'Mapa de Riesgos'!$O$32),"")</f>
        <v/>
      </c>
      <c r="L49" s="77" t="str">
        <f>IF(AND('Mapa de Riesgos'!$Y$33="Muy Baja",'Mapa de Riesgos'!$AA$33="Leve"),CONCATENATE("R4C",'Mapa de Riesgos'!$O$33),"")</f>
        <v/>
      </c>
      <c r="M49" s="77" t="str">
        <f>IF(AND('Mapa de Riesgos'!$Y$34="Muy Baja",'Mapa de Riesgos'!$AA$34="Leve"),CONCATENATE("R4C",'Mapa de Riesgos'!$O$34),"")</f>
        <v/>
      </c>
      <c r="N49" s="77" t="str">
        <f>IF(AND('Mapa de Riesgos'!$Y$35="Muy Baja",'Mapa de Riesgos'!$AA$35="Leve"),CONCATENATE("R4C",'Mapa de Riesgos'!$O$35),"")</f>
        <v/>
      </c>
      <c r="O49" s="78" t="str">
        <f>IF(AND('Mapa de Riesgos'!$Y$36="Muy Baja",'Mapa de Riesgos'!$AA$36="Leve"),CONCATENATE("R4C",'Mapa de Riesgos'!$O$36),"")</f>
        <v/>
      </c>
      <c r="P49" s="76" t="str">
        <f>IF(AND('Mapa de Riesgos'!$Y$31="Muy Baja",'Mapa de Riesgos'!$AA$31="Menor"),CONCATENATE("R4C",'Mapa de Riesgos'!$O$31),"")</f>
        <v/>
      </c>
      <c r="Q49" s="77" t="str">
        <f>IF(AND('Mapa de Riesgos'!$Y$32="Muy Baja",'Mapa de Riesgos'!$AA$32="Menor"),CONCATENATE("R4C",'Mapa de Riesgos'!$O$32),"")</f>
        <v/>
      </c>
      <c r="R49" s="77" t="str">
        <f>IF(AND('Mapa de Riesgos'!$Y$33="Muy Baja",'Mapa de Riesgos'!$AA$33="Menor"),CONCATENATE("R4C",'Mapa de Riesgos'!$O$33),"")</f>
        <v/>
      </c>
      <c r="S49" s="77" t="str">
        <f>IF(AND('Mapa de Riesgos'!$Y$34="Muy Baja",'Mapa de Riesgos'!$AA$34="Menor"),CONCATENATE("R4C",'Mapa de Riesgos'!$O$34),"")</f>
        <v/>
      </c>
      <c r="T49" s="77" t="str">
        <f>IF(AND('Mapa de Riesgos'!$Y$35="Muy Baja",'Mapa de Riesgos'!$AA$35="Menor"),CONCATENATE("R4C",'Mapa de Riesgos'!$O$35),"")</f>
        <v/>
      </c>
      <c r="U49" s="78" t="str">
        <f>IF(AND('Mapa de Riesgos'!$Y$36="Muy Baja",'Mapa de Riesgos'!$AA$36="Menor"),CONCATENATE("R4C",'Mapa de Riesgos'!$O$36),"")</f>
        <v/>
      </c>
      <c r="V49" s="67" t="str">
        <f>IF(AND('Mapa de Riesgos'!$Y$31="Muy Baja",'Mapa de Riesgos'!$AA$31="Moderado"),CONCATENATE("R4C",'Mapa de Riesgos'!$O$31),"")</f>
        <v/>
      </c>
      <c r="W49" s="68" t="str">
        <f>IF(AND('Mapa de Riesgos'!$Y$32="Muy Baja",'Mapa de Riesgos'!$AA$32="Moderado"),CONCATENATE("R4C",'Mapa de Riesgos'!$O$32),"")</f>
        <v/>
      </c>
      <c r="X49" s="68" t="str">
        <f>IF(AND('Mapa de Riesgos'!$Y$33="Muy Baja",'Mapa de Riesgos'!$AA$33="Moderado"),CONCATENATE("R4C",'Mapa de Riesgos'!$O$33),"")</f>
        <v/>
      </c>
      <c r="Y49" s="68" t="str">
        <f>IF(AND('Mapa de Riesgos'!$Y$34="Muy Baja",'Mapa de Riesgos'!$AA$34="Moderado"),CONCATENATE("R4C",'Mapa de Riesgos'!$O$34),"")</f>
        <v/>
      </c>
      <c r="Z49" s="68" t="str">
        <f>IF(AND('Mapa de Riesgos'!$Y$35="Muy Baja",'Mapa de Riesgos'!$AA$35="Moderado"),CONCATENATE("R4C",'Mapa de Riesgos'!$O$35),"")</f>
        <v/>
      </c>
      <c r="AA49" s="69" t="str">
        <f>IF(AND('Mapa de Riesgos'!$Y$36="Muy Baja",'Mapa de Riesgos'!$AA$36="Moderado"),CONCATENATE("R4C",'Mapa de Riesgos'!$O$36),"")</f>
        <v/>
      </c>
      <c r="AB49" s="52" t="str">
        <f>IF(AND('Mapa de Riesgos'!$Y$31="Muy Baja",'Mapa de Riesgos'!$AA$31="Mayor"),CONCATENATE("R4C",'Mapa de Riesgos'!$O$31),"")</f>
        <v/>
      </c>
      <c r="AC49" s="53" t="str">
        <f>IF(AND('Mapa de Riesgos'!$Y$32="Muy Baja",'Mapa de Riesgos'!$AA$32="Mayor"),CONCATENATE("R4C",'Mapa de Riesgos'!$O$32),"")</f>
        <v/>
      </c>
      <c r="AD49" s="53" t="str">
        <f>IF(AND('Mapa de Riesgos'!$Y$33="Muy Baja",'Mapa de Riesgos'!$AA$33="Mayor"),CONCATENATE("R4C",'Mapa de Riesgos'!$O$33),"")</f>
        <v/>
      </c>
      <c r="AE49" s="53" t="str">
        <f>IF(AND('Mapa de Riesgos'!$Y$34="Muy Baja",'Mapa de Riesgos'!$AA$34="Mayor"),CONCATENATE("R4C",'Mapa de Riesgos'!$O$34),"")</f>
        <v/>
      </c>
      <c r="AF49" s="53" t="str">
        <f>IF(AND('Mapa de Riesgos'!$Y$35="Muy Baja",'Mapa de Riesgos'!$AA$35="Mayor"),CONCATENATE("R4C",'Mapa de Riesgos'!$O$35),"")</f>
        <v/>
      </c>
      <c r="AG49" s="54" t="str">
        <f>IF(AND('Mapa de Riesgos'!$Y$36="Muy Baja",'Mapa de Riesgos'!$AA$36="Mayor"),CONCATENATE("R4C",'Mapa de Riesgos'!$O$36),"")</f>
        <v/>
      </c>
      <c r="AH49" s="55" t="str">
        <f>IF(AND('Mapa de Riesgos'!$Y$31="Muy Baja",'Mapa de Riesgos'!$AA$31="Catastrófico"),CONCATENATE("R4C",'Mapa de Riesgos'!$O$31),"")</f>
        <v/>
      </c>
      <c r="AI49" s="56" t="str">
        <f>IF(AND('Mapa de Riesgos'!$Y$32="Muy Baja",'Mapa de Riesgos'!$AA$32="Catastrófico"),CONCATENATE("R4C",'Mapa de Riesgos'!$O$32),"")</f>
        <v/>
      </c>
      <c r="AJ49" s="56" t="str">
        <f>IF(AND('Mapa de Riesgos'!$Y$33="Muy Baja",'Mapa de Riesgos'!$AA$33="Catastrófico"),CONCATENATE("R4C",'Mapa de Riesgos'!$O$33),"")</f>
        <v/>
      </c>
      <c r="AK49" s="56" t="str">
        <f>IF(AND('Mapa de Riesgos'!$Y$34="Muy Baja",'Mapa de Riesgos'!$AA$34="Catastrófico"),CONCATENATE("R4C",'Mapa de Riesgos'!$O$34),"")</f>
        <v/>
      </c>
      <c r="AL49" s="56" t="str">
        <f>IF(AND('Mapa de Riesgos'!$Y$35="Muy Baja",'Mapa de Riesgos'!$AA$35="Catastrófico"),CONCATENATE("R4C",'Mapa de Riesgos'!$O$35),"")</f>
        <v/>
      </c>
      <c r="AM49" s="57" t="str">
        <f>IF(AND('Mapa de Riesgos'!$Y$36="Muy Baja",'Mapa de Riesgos'!$AA$36="Catastrófico"),CONCATENATE("R4C",'Mapa de Riesgos'!$O$36),"")</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83"/>
      <c r="C50" s="483"/>
      <c r="D50" s="484"/>
      <c r="E50" s="454"/>
      <c r="F50" s="455"/>
      <c r="G50" s="455"/>
      <c r="H50" s="455"/>
      <c r="I50" s="456"/>
      <c r="J50" s="76" t="str">
        <f>IF(AND('Mapa de Riesgos'!$Y$37="Muy Baja",'Mapa de Riesgos'!$AA$37="Leve"),CONCATENATE("R5C",'Mapa de Riesgos'!$O$37),"")</f>
        <v/>
      </c>
      <c r="K50" s="77" t="str">
        <f>IF(AND('Mapa de Riesgos'!$Y$38="Muy Baja",'Mapa de Riesgos'!$AA$38="Leve"),CONCATENATE("R5C",'Mapa de Riesgos'!$O$38),"")</f>
        <v/>
      </c>
      <c r="L50" s="77" t="str">
        <f>IF(AND('Mapa de Riesgos'!$Y$39="Muy Baja",'Mapa de Riesgos'!$AA$39="Leve"),CONCATENATE("R5C",'Mapa de Riesgos'!$O$39),"")</f>
        <v/>
      </c>
      <c r="M50" s="77" t="str">
        <f>IF(AND('Mapa de Riesgos'!$Y$40="Muy Baja",'Mapa de Riesgos'!$AA$40="Leve"),CONCATENATE("R5C",'Mapa de Riesgos'!$O$40),"")</f>
        <v/>
      </c>
      <c r="N50" s="77" t="str">
        <f>IF(AND('Mapa de Riesgos'!$Y$41="Muy Baja",'Mapa de Riesgos'!$AA$41="Leve"),CONCATENATE("R5C",'Mapa de Riesgos'!$O$41),"")</f>
        <v/>
      </c>
      <c r="O50" s="78" t="str">
        <f>IF(AND('Mapa de Riesgos'!$Y$42="Muy Baja",'Mapa de Riesgos'!$AA$42="Leve"),CONCATENATE("R5C",'Mapa de Riesgos'!$O$42),"")</f>
        <v/>
      </c>
      <c r="P50" s="76" t="str">
        <f>IF(AND('Mapa de Riesgos'!$Y$37="Muy Baja",'Mapa de Riesgos'!$AA$37="Menor"),CONCATENATE("R5C",'Mapa de Riesgos'!$O$37),"")</f>
        <v/>
      </c>
      <c r="Q50" s="77" t="str">
        <f>IF(AND('Mapa de Riesgos'!$Y$38="Muy Baja",'Mapa de Riesgos'!$AA$38="Menor"),CONCATENATE("R5C",'Mapa de Riesgos'!$O$38),"")</f>
        <v/>
      </c>
      <c r="R50" s="77" t="str">
        <f>IF(AND('Mapa de Riesgos'!$Y$39="Muy Baja",'Mapa de Riesgos'!$AA$39="Menor"),CONCATENATE("R5C",'Mapa de Riesgos'!$O$39),"")</f>
        <v/>
      </c>
      <c r="S50" s="77" t="str">
        <f>IF(AND('Mapa de Riesgos'!$Y$40="Muy Baja",'Mapa de Riesgos'!$AA$40="Menor"),CONCATENATE("R5C",'Mapa de Riesgos'!$O$40),"")</f>
        <v/>
      </c>
      <c r="T50" s="77" t="str">
        <f>IF(AND('Mapa de Riesgos'!$Y$41="Muy Baja",'Mapa de Riesgos'!$AA$41="Menor"),CONCATENATE("R5C",'Mapa de Riesgos'!$O$41),"")</f>
        <v/>
      </c>
      <c r="U50" s="78" t="str">
        <f>IF(AND('Mapa de Riesgos'!$Y$42="Muy Baja",'Mapa de Riesgos'!$AA$42="Menor"),CONCATENATE("R5C",'Mapa de Riesgos'!$O$42),"")</f>
        <v/>
      </c>
      <c r="V50" s="67" t="str">
        <f>IF(AND('Mapa de Riesgos'!$Y$37="Muy Baja",'Mapa de Riesgos'!$AA$37="Moderado"),CONCATENATE("R5C",'Mapa de Riesgos'!$O$37),"")</f>
        <v/>
      </c>
      <c r="W50" s="68" t="str">
        <f>IF(AND('Mapa de Riesgos'!$Y$38="Muy Baja",'Mapa de Riesgos'!$AA$38="Moderado"),CONCATENATE("R5C",'Mapa de Riesgos'!$O$38),"")</f>
        <v/>
      </c>
      <c r="X50" s="68" t="str">
        <f>IF(AND('Mapa de Riesgos'!$Y$39="Muy Baja",'Mapa de Riesgos'!$AA$39="Moderado"),CONCATENATE("R5C",'Mapa de Riesgos'!$O$39),"")</f>
        <v/>
      </c>
      <c r="Y50" s="68" t="str">
        <f>IF(AND('Mapa de Riesgos'!$Y$40="Muy Baja",'Mapa de Riesgos'!$AA$40="Moderado"),CONCATENATE("R5C",'Mapa de Riesgos'!$O$40),"")</f>
        <v/>
      </c>
      <c r="Z50" s="68" t="str">
        <f>IF(AND('Mapa de Riesgos'!$Y$41="Muy Baja",'Mapa de Riesgos'!$AA$41="Moderado"),CONCATENATE("R5C",'Mapa de Riesgos'!$O$41),"")</f>
        <v/>
      </c>
      <c r="AA50" s="69" t="str">
        <f>IF(AND('Mapa de Riesgos'!$Y$42="Muy Baja",'Mapa de Riesgos'!$AA$42="Moderado"),CONCATENATE("R5C",'Mapa de Riesgos'!$O$42),"")</f>
        <v/>
      </c>
      <c r="AB50" s="52" t="str">
        <f>IF(AND('Mapa de Riesgos'!$Y$37="Muy Baja",'Mapa de Riesgos'!$AA$37="Mayor"),CONCATENATE("R5C",'Mapa de Riesgos'!$O$37),"")</f>
        <v/>
      </c>
      <c r="AC50" s="53" t="str">
        <f>IF(AND('Mapa de Riesgos'!$Y$38="Muy Baja",'Mapa de Riesgos'!$AA$38="Mayor"),CONCATENATE("R5C",'Mapa de Riesgos'!$O$38),"")</f>
        <v/>
      </c>
      <c r="AD50" s="53" t="str">
        <f>IF(AND('Mapa de Riesgos'!$Y$39="Muy Baja",'Mapa de Riesgos'!$AA$39="Mayor"),CONCATENATE("R5C",'Mapa de Riesgos'!$O$39),"")</f>
        <v/>
      </c>
      <c r="AE50" s="53" t="str">
        <f>IF(AND('Mapa de Riesgos'!$Y$40="Muy Baja",'Mapa de Riesgos'!$AA$40="Mayor"),CONCATENATE("R5C",'Mapa de Riesgos'!$O$40),"")</f>
        <v/>
      </c>
      <c r="AF50" s="53" t="str">
        <f>IF(AND('Mapa de Riesgos'!$Y$41="Muy Baja",'Mapa de Riesgos'!$AA$41="Mayor"),CONCATENATE("R5C",'Mapa de Riesgos'!$O$41),"")</f>
        <v/>
      </c>
      <c r="AG50" s="54" t="str">
        <f>IF(AND('Mapa de Riesgos'!$Y$42="Muy Baja",'Mapa de Riesgos'!$AA$42="Mayor"),CONCATENATE("R5C",'Mapa de Riesgos'!$O$42),"")</f>
        <v/>
      </c>
      <c r="AH50" s="55" t="str">
        <f>IF(AND('Mapa de Riesgos'!$Y$37="Muy Baja",'Mapa de Riesgos'!$AA$37="Catastrófico"),CONCATENATE("R5C",'Mapa de Riesgos'!$O$37),"")</f>
        <v/>
      </c>
      <c r="AI50" s="56" t="str">
        <f>IF(AND('Mapa de Riesgos'!$Y$38="Muy Baja",'Mapa de Riesgos'!$AA$38="Catastrófico"),CONCATENATE("R5C",'Mapa de Riesgos'!$O$38),"")</f>
        <v/>
      </c>
      <c r="AJ50" s="56" t="str">
        <f>IF(AND('Mapa de Riesgos'!$Y$39="Muy Baja",'Mapa de Riesgos'!$AA$39="Catastrófico"),CONCATENATE("R5C",'Mapa de Riesgos'!$O$39),"")</f>
        <v/>
      </c>
      <c r="AK50" s="56" t="str">
        <f>IF(AND('Mapa de Riesgos'!$Y$40="Muy Baja",'Mapa de Riesgos'!$AA$40="Catastrófico"),CONCATENATE("R5C",'Mapa de Riesgos'!$O$40),"")</f>
        <v/>
      </c>
      <c r="AL50" s="56" t="str">
        <f>IF(AND('Mapa de Riesgos'!$Y$41="Muy Baja",'Mapa de Riesgos'!$AA$41="Catastrófico"),CONCATENATE("R5C",'Mapa de Riesgos'!$O$41),"")</f>
        <v/>
      </c>
      <c r="AM50" s="57" t="str">
        <f>IF(AND('Mapa de Riesgos'!$Y$42="Muy Baja",'Mapa de Riesgos'!$AA$42="Catastrófico"),CONCATENATE("R5C",'Mapa de Riesgos'!$O$42),"")</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83"/>
      <c r="C51" s="483"/>
      <c r="D51" s="484"/>
      <c r="E51" s="454"/>
      <c r="F51" s="455"/>
      <c r="G51" s="455"/>
      <c r="H51" s="455"/>
      <c r="I51" s="456"/>
      <c r="J51" s="76" t="str">
        <f>IF(AND('Mapa de Riesgos'!$Y$43="Muy Baja",'Mapa de Riesgos'!$AA$43="Leve"),CONCATENATE("R6C",'Mapa de Riesgos'!$O$43),"")</f>
        <v/>
      </c>
      <c r="K51" s="77" t="str">
        <f>IF(AND('Mapa de Riesgos'!$Y$44="Muy Baja",'Mapa de Riesgos'!$AA$44="Leve"),CONCATENATE("R6C",'Mapa de Riesgos'!$O$44),"")</f>
        <v/>
      </c>
      <c r="L51" s="77" t="str">
        <f>IF(AND('Mapa de Riesgos'!$Y$45="Muy Baja",'Mapa de Riesgos'!$AA$45="Leve"),CONCATENATE("R6C",'Mapa de Riesgos'!$O$45),"")</f>
        <v/>
      </c>
      <c r="M51" s="77" t="str">
        <f>IF(AND('Mapa de Riesgos'!$Y$46="Muy Baja",'Mapa de Riesgos'!$AA$46="Leve"),CONCATENATE("R6C",'Mapa de Riesgos'!$O$46),"")</f>
        <v/>
      </c>
      <c r="N51" s="77" t="str">
        <f>IF(AND('Mapa de Riesgos'!$Y$47="Muy Baja",'Mapa de Riesgos'!$AA$47="Leve"),CONCATENATE("R6C",'Mapa de Riesgos'!$O$47),"")</f>
        <v/>
      </c>
      <c r="O51" s="78" t="str">
        <f>IF(AND('Mapa de Riesgos'!$Y$48="Muy Baja",'Mapa de Riesgos'!$AA$48="Leve"),CONCATENATE("R6C",'Mapa de Riesgos'!$O$48),"")</f>
        <v/>
      </c>
      <c r="P51" s="76" t="str">
        <f>IF(AND('Mapa de Riesgos'!$Y$43="Muy Baja",'Mapa de Riesgos'!$AA$43="Menor"),CONCATENATE("R6C",'Mapa de Riesgos'!$O$43),"")</f>
        <v/>
      </c>
      <c r="Q51" s="77" t="str">
        <f>IF(AND('Mapa de Riesgos'!$Y$44="Muy Baja",'Mapa de Riesgos'!$AA$44="Menor"),CONCATENATE("R6C",'Mapa de Riesgos'!$O$44),"")</f>
        <v/>
      </c>
      <c r="R51" s="77" t="str">
        <f>IF(AND('Mapa de Riesgos'!$Y$45="Muy Baja",'Mapa de Riesgos'!$AA$45="Menor"),CONCATENATE("R6C",'Mapa de Riesgos'!$O$45),"")</f>
        <v/>
      </c>
      <c r="S51" s="77" t="str">
        <f>IF(AND('Mapa de Riesgos'!$Y$46="Muy Baja",'Mapa de Riesgos'!$AA$46="Menor"),CONCATENATE("R6C",'Mapa de Riesgos'!$O$46),"")</f>
        <v/>
      </c>
      <c r="T51" s="77" t="str">
        <f>IF(AND('Mapa de Riesgos'!$Y$47="Muy Baja",'Mapa de Riesgos'!$AA$47="Menor"),CONCATENATE("R6C",'Mapa de Riesgos'!$O$47),"")</f>
        <v/>
      </c>
      <c r="U51" s="78" t="str">
        <f>IF(AND('Mapa de Riesgos'!$Y$48="Muy Baja",'Mapa de Riesgos'!$AA$48="Menor"),CONCATENATE("R6C",'Mapa de Riesgos'!$O$48),"")</f>
        <v/>
      </c>
      <c r="V51" s="67" t="str">
        <f>IF(AND('Mapa de Riesgos'!$Y$43="Muy Baja",'Mapa de Riesgos'!$AA$43="Moderado"),CONCATENATE("R6C",'Mapa de Riesgos'!$O$43),"")</f>
        <v/>
      </c>
      <c r="W51" s="68" t="str">
        <f>IF(AND('Mapa de Riesgos'!$Y$44="Muy Baja",'Mapa de Riesgos'!$AA$44="Moderado"),CONCATENATE("R6C",'Mapa de Riesgos'!$O$44),"")</f>
        <v/>
      </c>
      <c r="X51" s="68" t="str">
        <f>IF(AND('Mapa de Riesgos'!$Y$45="Muy Baja",'Mapa de Riesgos'!$AA$45="Moderado"),CONCATENATE("R6C",'Mapa de Riesgos'!$O$45),"")</f>
        <v/>
      </c>
      <c r="Y51" s="68" t="str">
        <f>IF(AND('Mapa de Riesgos'!$Y$46="Muy Baja",'Mapa de Riesgos'!$AA$46="Moderado"),CONCATENATE("R6C",'Mapa de Riesgos'!$O$46),"")</f>
        <v/>
      </c>
      <c r="Z51" s="68" t="str">
        <f>IF(AND('Mapa de Riesgos'!$Y$47="Muy Baja",'Mapa de Riesgos'!$AA$47="Moderado"),CONCATENATE("R6C",'Mapa de Riesgos'!$O$47),"")</f>
        <v/>
      </c>
      <c r="AA51" s="69" t="str">
        <f>IF(AND('Mapa de Riesgos'!$Y$48="Muy Baja",'Mapa de Riesgos'!$AA$48="Moderado"),CONCATENATE("R6C",'Mapa de Riesgos'!$O$48),"")</f>
        <v/>
      </c>
      <c r="AB51" s="52" t="str">
        <f>IF(AND('Mapa de Riesgos'!$Y$43="Muy Baja",'Mapa de Riesgos'!$AA$43="Mayor"),CONCATENATE("R6C",'Mapa de Riesgos'!$O$43),"")</f>
        <v/>
      </c>
      <c r="AC51" s="53" t="str">
        <f>IF(AND('Mapa de Riesgos'!$Y$44="Muy Baja",'Mapa de Riesgos'!$AA$44="Mayor"),CONCATENATE("R6C",'Mapa de Riesgos'!$O$44),"")</f>
        <v/>
      </c>
      <c r="AD51" s="53" t="str">
        <f>IF(AND('Mapa de Riesgos'!$Y$45="Muy Baja",'Mapa de Riesgos'!$AA$45="Mayor"),CONCATENATE("R6C",'Mapa de Riesgos'!$O$45),"")</f>
        <v/>
      </c>
      <c r="AE51" s="53" t="str">
        <f>IF(AND('Mapa de Riesgos'!$Y$46="Muy Baja",'Mapa de Riesgos'!$AA$46="Mayor"),CONCATENATE("R6C",'Mapa de Riesgos'!$O$46),"")</f>
        <v/>
      </c>
      <c r="AF51" s="53" t="str">
        <f>IF(AND('Mapa de Riesgos'!$Y$47="Muy Baja",'Mapa de Riesgos'!$AA$47="Mayor"),CONCATENATE("R6C",'Mapa de Riesgos'!$O$47),"")</f>
        <v/>
      </c>
      <c r="AG51" s="54" t="str">
        <f>IF(AND('Mapa de Riesgos'!$Y$48="Muy Baja",'Mapa de Riesgos'!$AA$48="Mayor"),CONCATENATE("R6C",'Mapa de Riesgos'!$O$48),"")</f>
        <v/>
      </c>
      <c r="AH51" s="55" t="str">
        <f>IF(AND('Mapa de Riesgos'!$Y$43="Muy Baja",'Mapa de Riesgos'!$AA$43="Catastrófico"),CONCATENATE("R6C",'Mapa de Riesgos'!$O$43),"")</f>
        <v/>
      </c>
      <c r="AI51" s="56" t="str">
        <f>IF(AND('Mapa de Riesgos'!$Y$44="Muy Baja",'Mapa de Riesgos'!$AA$44="Catastrófico"),CONCATENATE("R6C",'Mapa de Riesgos'!$O$44),"")</f>
        <v/>
      </c>
      <c r="AJ51" s="56" t="str">
        <f>IF(AND('Mapa de Riesgos'!$Y$45="Muy Baja",'Mapa de Riesgos'!$AA$45="Catastrófico"),CONCATENATE("R6C",'Mapa de Riesgos'!$O$45),"")</f>
        <v/>
      </c>
      <c r="AK51" s="56" t="str">
        <f>IF(AND('Mapa de Riesgos'!$Y$46="Muy Baja",'Mapa de Riesgos'!$AA$46="Catastrófico"),CONCATENATE("R6C",'Mapa de Riesgos'!$O$46),"")</f>
        <v/>
      </c>
      <c r="AL51" s="56" t="str">
        <f>IF(AND('Mapa de Riesgos'!$Y$47="Muy Baja",'Mapa de Riesgos'!$AA$47="Catastrófico"),CONCATENATE("R6C",'Mapa de Riesgos'!$O$47),"")</f>
        <v/>
      </c>
      <c r="AM51" s="57" t="str">
        <f>IF(AND('Mapa de Riesgos'!$Y$48="Muy Baja",'Mapa de Riesgos'!$AA$48="Catastrófico"),CONCATENATE("R6C",'Mapa de Riesgos'!$O$48),"")</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83"/>
      <c r="C52" s="483"/>
      <c r="D52" s="484"/>
      <c r="E52" s="454"/>
      <c r="F52" s="455"/>
      <c r="G52" s="455"/>
      <c r="H52" s="455"/>
      <c r="I52" s="456"/>
      <c r="J52" s="76" t="str">
        <f>IF(AND('Mapa de Riesgos'!$Y$49="Muy Baja",'Mapa de Riesgos'!$AA$49="Leve"),CONCATENATE("R7C",'Mapa de Riesgos'!$O$49),"")</f>
        <v/>
      </c>
      <c r="K52" s="77" t="str">
        <f>IF(AND('Mapa de Riesgos'!$Y$50="Muy Baja",'Mapa de Riesgos'!$AA$50="Leve"),CONCATENATE("R7C",'Mapa de Riesgos'!$O$50),"")</f>
        <v/>
      </c>
      <c r="L52" s="77" t="str">
        <f>IF(AND('Mapa de Riesgos'!$Y$51="Muy Baja",'Mapa de Riesgos'!$AA$51="Leve"),CONCATENATE("R7C",'Mapa de Riesgos'!$O$51),"")</f>
        <v/>
      </c>
      <c r="M52" s="77" t="str">
        <f>IF(AND('Mapa de Riesgos'!$Y$52="Muy Baja",'Mapa de Riesgos'!$AA$52="Leve"),CONCATENATE("R7C",'Mapa de Riesgos'!$O$52),"")</f>
        <v/>
      </c>
      <c r="N52" s="77" t="str">
        <f>IF(AND('Mapa de Riesgos'!$Y$53="Muy Baja",'Mapa de Riesgos'!$AA$53="Leve"),CONCATENATE("R7C",'Mapa de Riesgos'!$O$53),"")</f>
        <v/>
      </c>
      <c r="O52" s="78" t="str">
        <f>IF(AND('Mapa de Riesgos'!$Y$54="Muy Baja",'Mapa de Riesgos'!$AA$54="Leve"),CONCATENATE("R7C",'Mapa de Riesgos'!$O$54),"")</f>
        <v/>
      </c>
      <c r="P52" s="76" t="str">
        <f>IF(AND('Mapa de Riesgos'!$Y$49="Muy Baja",'Mapa de Riesgos'!$AA$49="Menor"),CONCATENATE("R7C",'Mapa de Riesgos'!$O$49),"")</f>
        <v/>
      </c>
      <c r="Q52" s="77" t="str">
        <f>IF(AND('Mapa de Riesgos'!$Y$50="Muy Baja",'Mapa de Riesgos'!$AA$50="Menor"),CONCATENATE("R7C",'Mapa de Riesgos'!$O$50),"")</f>
        <v/>
      </c>
      <c r="R52" s="77" t="str">
        <f>IF(AND('Mapa de Riesgos'!$Y$51="Muy Baja",'Mapa de Riesgos'!$AA$51="Menor"),CONCATENATE("R7C",'Mapa de Riesgos'!$O$51),"")</f>
        <v/>
      </c>
      <c r="S52" s="77" t="str">
        <f>IF(AND('Mapa de Riesgos'!$Y$52="Muy Baja",'Mapa de Riesgos'!$AA$52="Menor"),CONCATENATE("R7C",'Mapa de Riesgos'!$O$52),"")</f>
        <v/>
      </c>
      <c r="T52" s="77" t="str">
        <f>IF(AND('Mapa de Riesgos'!$Y$53="Muy Baja",'Mapa de Riesgos'!$AA$53="Menor"),CONCATENATE("R7C",'Mapa de Riesgos'!$O$53),"")</f>
        <v/>
      </c>
      <c r="U52" s="78" t="str">
        <f>IF(AND('Mapa de Riesgos'!$Y$54="Muy Baja",'Mapa de Riesgos'!$AA$54="Menor"),CONCATENATE("R7C",'Mapa de Riesgos'!$O$54),"")</f>
        <v/>
      </c>
      <c r="V52" s="67" t="str">
        <f>IF(AND('Mapa de Riesgos'!$Y$49="Muy Baja",'Mapa de Riesgos'!$AA$49="Moderado"),CONCATENATE("R7C",'Mapa de Riesgos'!$O$49),"")</f>
        <v/>
      </c>
      <c r="W52" s="68" t="str">
        <f>IF(AND('Mapa de Riesgos'!$Y$50="Muy Baja",'Mapa de Riesgos'!$AA$50="Moderado"),CONCATENATE("R7C",'Mapa de Riesgos'!$O$50),"")</f>
        <v/>
      </c>
      <c r="X52" s="68" t="str">
        <f>IF(AND('Mapa de Riesgos'!$Y$51="Muy Baja",'Mapa de Riesgos'!$AA$51="Moderado"),CONCATENATE("R7C",'Mapa de Riesgos'!$O$51),"")</f>
        <v/>
      </c>
      <c r="Y52" s="68" t="str">
        <f>IF(AND('Mapa de Riesgos'!$Y$52="Muy Baja",'Mapa de Riesgos'!$AA$52="Moderado"),CONCATENATE("R7C",'Mapa de Riesgos'!$O$52),"")</f>
        <v/>
      </c>
      <c r="Z52" s="68" t="str">
        <f>IF(AND('Mapa de Riesgos'!$Y$53="Muy Baja",'Mapa de Riesgos'!$AA$53="Moderado"),CONCATENATE("R7C",'Mapa de Riesgos'!$O$53),"")</f>
        <v/>
      </c>
      <c r="AA52" s="69" t="str">
        <f>IF(AND('Mapa de Riesgos'!$Y$54="Muy Baja",'Mapa de Riesgos'!$AA$54="Moderado"),CONCATENATE("R7C",'Mapa de Riesgos'!$O$54),"")</f>
        <v/>
      </c>
      <c r="AB52" s="52" t="str">
        <f>IF(AND('Mapa de Riesgos'!$Y$49="Muy Baja",'Mapa de Riesgos'!$AA$49="Mayor"),CONCATENATE("R7C",'Mapa de Riesgos'!$O$49),"")</f>
        <v/>
      </c>
      <c r="AC52" s="53" t="str">
        <f>IF(AND('Mapa de Riesgos'!$Y$50="Muy Baja",'Mapa de Riesgos'!$AA$50="Mayor"),CONCATENATE("R7C",'Mapa de Riesgos'!$O$50),"")</f>
        <v/>
      </c>
      <c r="AD52" s="53" t="str">
        <f>IF(AND('Mapa de Riesgos'!$Y$51="Muy Baja",'Mapa de Riesgos'!$AA$51="Mayor"),CONCATENATE("R7C",'Mapa de Riesgos'!$O$51),"")</f>
        <v/>
      </c>
      <c r="AE52" s="53" t="str">
        <f>IF(AND('Mapa de Riesgos'!$Y$52="Muy Baja",'Mapa de Riesgos'!$AA$52="Mayor"),CONCATENATE("R7C",'Mapa de Riesgos'!$O$52),"")</f>
        <v/>
      </c>
      <c r="AF52" s="53" t="str">
        <f>IF(AND('Mapa de Riesgos'!$Y$53="Muy Baja",'Mapa de Riesgos'!$AA$53="Mayor"),CONCATENATE("R7C",'Mapa de Riesgos'!$O$53),"")</f>
        <v/>
      </c>
      <c r="AG52" s="54" t="str">
        <f>IF(AND('Mapa de Riesgos'!$Y$54="Muy Baja",'Mapa de Riesgos'!$AA$54="Mayor"),CONCATENATE("R7C",'Mapa de Riesgos'!$O$54),"")</f>
        <v/>
      </c>
      <c r="AH52" s="55" t="str">
        <f>IF(AND('Mapa de Riesgos'!$Y$49="Muy Baja",'Mapa de Riesgos'!$AA$49="Catastrófico"),CONCATENATE("R7C",'Mapa de Riesgos'!$O$49),"")</f>
        <v/>
      </c>
      <c r="AI52" s="56" t="str">
        <f>IF(AND('Mapa de Riesgos'!$Y$50="Muy Baja",'Mapa de Riesgos'!$AA$50="Catastrófico"),CONCATENATE("R7C",'Mapa de Riesgos'!$O$50),"")</f>
        <v/>
      </c>
      <c r="AJ52" s="56" t="str">
        <f>IF(AND('Mapa de Riesgos'!$Y$51="Muy Baja",'Mapa de Riesgos'!$AA$51="Catastrófico"),CONCATENATE("R7C",'Mapa de Riesgos'!$O$51),"")</f>
        <v/>
      </c>
      <c r="AK52" s="56" t="str">
        <f>IF(AND('Mapa de Riesgos'!$Y$52="Muy Baja",'Mapa de Riesgos'!$AA$52="Catastrófico"),CONCATENATE("R7C",'Mapa de Riesgos'!$O$52),"")</f>
        <v/>
      </c>
      <c r="AL52" s="56" t="str">
        <f>IF(AND('Mapa de Riesgos'!$Y$53="Muy Baja",'Mapa de Riesgos'!$AA$53="Catastrófico"),CONCATENATE("R7C",'Mapa de Riesgos'!$O$53),"")</f>
        <v/>
      </c>
      <c r="AM52" s="57" t="str">
        <f>IF(AND('Mapa de Riesgos'!$Y$54="Muy Baja",'Mapa de Riesgos'!$AA$54="Catastrófico"),CONCATENATE("R7C",'Mapa de Riesgos'!$O$54),"")</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83"/>
      <c r="C53" s="483"/>
      <c r="D53" s="484"/>
      <c r="E53" s="454"/>
      <c r="F53" s="455"/>
      <c r="G53" s="455"/>
      <c r="H53" s="455"/>
      <c r="I53" s="456"/>
      <c r="J53" s="76" t="str">
        <f>IF(AND('Mapa de Riesgos'!$Y$55="Muy Baja",'Mapa de Riesgos'!$AA$55="Leve"),CONCATENATE("R8C",'Mapa de Riesgos'!$O$55),"")</f>
        <v/>
      </c>
      <c r="K53" s="77" t="str">
        <f>IF(AND('Mapa de Riesgos'!$Y$56="Muy Baja",'Mapa de Riesgos'!$AA$56="Leve"),CONCATENATE("R8C",'Mapa de Riesgos'!$O$56),"")</f>
        <v/>
      </c>
      <c r="L53" s="77" t="str">
        <f>IF(AND('Mapa de Riesgos'!$Y$57="Muy Baja",'Mapa de Riesgos'!$AA$57="Leve"),CONCATENATE("R8C",'Mapa de Riesgos'!$O$57),"")</f>
        <v/>
      </c>
      <c r="M53" s="77" t="str">
        <f>IF(AND('Mapa de Riesgos'!$Y$58="Muy Baja",'Mapa de Riesgos'!$AA$58="Leve"),CONCATENATE("R8C",'Mapa de Riesgos'!$O$58),"")</f>
        <v/>
      </c>
      <c r="N53" s="77" t="str">
        <f>IF(AND('Mapa de Riesgos'!$Y$59="Muy Baja",'Mapa de Riesgos'!$AA$59="Leve"),CONCATENATE("R8C",'Mapa de Riesgos'!$O$59),"")</f>
        <v/>
      </c>
      <c r="O53" s="78" t="str">
        <f>IF(AND('Mapa de Riesgos'!$Y$60="Muy Baja",'Mapa de Riesgos'!$AA$60="Leve"),CONCATENATE("R8C",'Mapa de Riesgos'!$O$60),"")</f>
        <v/>
      </c>
      <c r="P53" s="76" t="str">
        <f>IF(AND('Mapa de Riesgos'!$Y$55="Muy Baja",'Mapa de Riesgos'!$AA$55="Menor"),CONCATENATE("R8C",'Mapa de Riesgos'!$O$55),"")</f>
        <v/>
      </c>
      <c r="Q53" s="77" t="str">
        <f>IF(AND('Mapa de Riesgos'!$Y$56="Muy Baja",'Mapa de Riesgos'!$AA$56="Menor"),CONCATENATE("R8C",'Mapa de Riesgos'!$O$56),"")</f>
        <v/>
      </c>
      <c r="R53" s="77" t="str">
        <f>IF(AND('Mapa de Riesgos'!$Y$57="Muy Baja",'Mapa de Riesgos'!$AA$57="Menor"),CONCATENATE("R8C",'Mapa de Riesgos'!$O$57),"")</f>
        <v/>
      </c>
      <c r="S53" s="77" t="str">
        <f>IF(AND('Mapa de Riesgos'!$Y$58="Muy Baja",'Mapa de Riesgos'!$AA$58="Menor"),CONCATENATE("R8C",'Mapa de Riesgos'!$O$58),"")</f>
        <v/>
      </c>
      <c r="T53" s="77" t="str">
        <f>IF(AND('Mapa de Riesgos'!$Y$59="Muy Baja",'Mapa de Riesgos'!$AA$59="Menor"),CONCATENATE("R8C",'Mapa de Riesgos'!$O$59),"")</f>
        <v/>
      </c>
      <c r="U53" s="78" t="str">
        <f>IF(AND('Mapa de Riesgos'!$Y$60="Muy Baja",'Mapa de Riesgos'!$AA$60="Menor"),CONCATENATE("R8C",'Mapa de Riesgos'!$O$60),"")</f>
        <v/>
      </c>
      <c r="V53" s="67" t="str">
        <f>IF(AND('Mapa de Riesgos'!$Y$55="Muy Baja",'Mapa de Riesgos'!$AA$55="Moderado"),CONCATENATE("R8C",'Mapa de Riesgos'!$O$55),"")</f>
        <v/>
      </c>
      <c r="W53" s="68" t="str">
        <f>IF(AND('Mapa de Riesgos'!$Y$56="Muy Baja",'Mapa de Riesgos'!$AA$56="Moderado"),CONCATENATE("R8C",'Mapa de Riesgos'!$O$56),"")</f>
        <v/>
      </c>
      <c r="X53" s="68" t="str">
        <f>IF(AND('Mapa de Riesgos'!$Y$57="Muy Baja",'Mapa de Riesgos'!$AA$57="Moderado"),CONCATENATE("R8C",'Mapa de Riesgos'!$O$57),"")</f>
        <v/>
      </c>
      <c r="Y53" s="68" t="str">
        <f>IF(AND('Mapa de Riesgos'!$Y$58="Muy Baja",'Mapa de Riesgos'!$AA$58="Moderado"),CONCATENATE("R8C",'Mapa de Riesgos'!$O$58),"")</f>
        <v/>
      </c>
      <c r="Z53" s="68" t="str">
        <f>IF(AND('Mapa de Riesgos'!$Y$59="Muy Baja",'Mapa de Riesgos'!$AA$59="Moderado"),CONCATENATE("R8C",'Mapa de Riesgos'!$O$59),"")</f>
        <v/>
      </c>
      <c r="AA53" s="69" t="str">
        <f>IF(AND('Mapa de Riesgos'!$Y$60="Muy Baja",'Mapa de Riesgos'!$AA$60="Moderado"),CONCATENATE("R8C",'Mapa de Riesgos'!$O$60),"")</f>
        <v/>
      </c>
      <c r="AB53" s="52" t="str">
        <f>IF(AND('Mapa de Riesgos'!$Y$55="Muy Baja",'Mapa de Riesgos'!$AA$55="Mayor"),CONCATENATE("R8C",'Mapa de Riesgos'!$O$55),"")</f>
        <v/>
      </c>
      <c r="AC53" s="53" t="str">
        <f>IF(AND('Mapa de Riesgos'!$Y$56="Muy Baja",'Mapa de Riesgos'!$AA$56="Mayor"),CONCATENATE("R8C",'Mapa de Riesgos'!$O$56),"")</f>
        <v/>
      </c>
      <c r="AD53" s="53" t="str">
        <f>IF(AND('Mapa de Riesgos'!$Y$57="Muy Baja",'Mapa de Riesgos'!$AA$57="Mayor"),CONCATENATE("R8C",'Mapa de Riesgos'!$O$57),"")</f>
        <v/>
      </c>
      <c r="AE53" s="53" t="str">
        <f>IF(AND('Mapa de Riesgos'!$Y$58="Muy Baja",'Mapa de Riesgos'!$AA$58="Mayor"),CONCATENATE("R8C",'Mapa de Riesgos'!$O$58),"")</f>
        <v/>
      </c>
      <c r="AF53" s="53" t="str">
        <f>IF(AND('Mapa de Riesgos'!$Y$59="Muy Baja",'Mapa de Riesgos'!$AA$59="Mayor"),CONCATENATE("R8C",'Mapa de Riesgos'!$O$59),"")</f>
        <v/>
      </c>
      <c r="AG53" s="54" t="str">
        <f>IF(AND('Mapa de Riesgos'!$Y$60="Muy Baja",'Mapa de Riesgos'!$AA$60="Mayor"),CONCATENATE("R8C",'Mapa de Riesgos'!$O$60),"")</f>
        <v/>
      </c>
      <c r="AH53" s="55" t="str">
        <f>IF(AND('Mapa de Riesgos'!$Y$55="Muy Baja",'Mapa de Riesgos'!$AA$55="Catastrófico"),CONCATENATE("R8C",'Mapa de Riesgos'!$O$55),"")</f>
        <v/>
      </c>
      <c r="AI53" s="56" t="str">
        <f>IF(AND('Mapa de Riesgos'!$Y$56="Muy Baja",'Mapa de Riesgos'!$AA$56="Catastrófico"),CONCATENATE("R8C",'Mapa de Riesgos'!$O$56),"")</f>
        <v/>
      </c>
      <c r="AJ53" s="56" t="str">
        <f>IF(AND('Mapa de Riesgos'!$Y$57="Muy Baja",'Mapa de Riesgos'!$AA$57="Catastrófico"),CONCATENATE("R8C",'Mapa de Riesgos'!$O$57),"")</f>
        <v/>
      </c>
      <c r="AK53" s="56" t="str">
        <f>IF(AND('Mapa de Riesgos'!$Y$58="Muy Baja",'Mapa de Riesgos'!$AA$58="Catastrófico"),CONCATENATE("R8C",'Mapa de Riesgos'!$O$58),"")</f>
        <v/>
      </c>
      <c r="AL53" s="56" t="str">
        <f>IF(AND('Mapa de Riesgos'!$Y$59="Muy Baja",'Mapa de Riesgos'!$AA$59="Catastrófico"),CONCATENATE("R8C",'Mapa de Riesgos'!$O$59),"")</f>
        <v/>
      </c>
      <c r="AM53" s="57" t="str">
        <f>IF(AND('Mapa de Riesgos'!$Y$60="Muy Baja",'Mapa de Riesgos'!$AA$60="Catastrófico"),CONCATENATE("R8C",'Mapa de Riesgos'!$O$60),"")</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83"/>
      <c r="C54" s="483"/>
      <c r="D54" s="484"/>
      <c r="E54" s="454"/>
      <c r="F54" s="455"/>
      <c r="G54" s="455"/>
      <c r="H54" s="455"/>
      <c r="I54" s="456"/>
      <c r="J54" s="76" t="str">
        <f>IF(AND('Mapa de Riesgos'!$Y$61="Muy Baja",'Mapa de Riesgos'!$AA$61="Leve"),CONCATENATE("R9C",'Mapa de Riesgos'!$O$61),"")</f>
        <v/>
      </c>
      <c r="K54" s="77" t="str">
        <f>IF(AND('Mapa de Riesgos'!$Y$62="Muy Baja",'Mapa de Riesgos'!$AA$62="Leve"),CONCATENATE("R9C",'Mapa de Riesgos'!$O$62),"")</f>
        <v/>
      </c>
      <c r="L54" s="77" t="str">
        <f>IF(AND('Mapa de Riesgos'!$Y$63="Muy Baja",'Mapa de Riesgos'!$AA$63="Leve"),CONCATENATE("R9C",'Mapa de Riesgos'!$O$63),"")</f>
        <v/>
      </c>
      <c r="M54" s="77" t="str">
        <f>IF(AND('Mapa de Riesgos'!$Y$64="Muy Baja",'Mapa de Riesgos'!$AA$64="Leve"),CONCATENATE("R9C",'Mapa de Riesgos'!$O$64),"")</f>
        <v/>
      </c>
      <c r="N54" s="77" t="str">
        <f>IF(AND('Mapa de Riesgos'!$Y$65="Muy Baja",'Mapa de Riesgos'!$AA$65="Leve"),CONCATENATE("R9C",'Mapa de Riesgos'!$O$65),"")</f>
        <v/>
      </c>
      <c r="O54" s="78" t="str">
        <f>IF(AND('Mapa de Riesgos'!$Y$66="Muy Baja",'Mapa de Riesgos'!$AA$66="Leve"),CONCATENATE("R9C",'Mapa de Riesgos'!$O$66),"")</f>
        <v/>
      </c>
      <c r="P54" s="76" t="str">
        <f>IF(AND('Mapa de Riesgos'!$Y$61="Muy Baja",'Mapa de Riesgos'!$AA$61="Menor"),CONCATENATE("R9C",'Mapa de Riesgos'!$O$61),"")</f>
        <v/>
      </c>
      <c r="Q54" s="77" t="str">
        <f>IF(AND('Mapa de Riesgos'!$Y$62="Muy Baja",'Mapa de Riesgos'!$AA$62="Menor"),CONCATENATE("R9C",'Mapa de Riesgos'!$O$62),"")</f>
        <v/>
      </c>
      <c r="R54" s="77" t="str">
        <f>IF(AND('Mapa de Riesgos'!$Y$63="Muy Baja",'Mapa de Riesgos'!$AA$63="Menor"),CONCATENATE("R9C",'Mapa de Riesgos'!$O$63),"")</f>
        <v/>
      </c>
      <c r="S54" s="77" t="str">
        <f>IF(AND('Mapa de Riesgos'!$Y$64="Muy Baja",'Mapa de Riesgos'!$AA$64="Menor"),CONCATENATE("R9C",'Mapa de Riesgos'!$O$64),"")</f>
        <v/>
      </c>
      <c r="T54" s="77" t="str">
        <f>IF(AND('Mapa de Riesgos'!$Y$65="Muy Baja",'Mapa de Riesgos'!$AA$65="Menor"),CONCATENATE("R9C",'Mapa de Riesgos'!$O$65),"")</f>
        <v/>
      </c>
      <c r="U54" s="78" t="str">
        <f>IF(AND('Mapa de Riesgos'!$Y$66="Muy Baja",'Mapa de Riesgos'!$AA$66="Menor"),CONCATENATE("R9C",'Mapa de Riesgos'!$O$66),"")</f>
        <v/>
      </c>
      <c r="V54" s="67" t="str">
        <f>IF(AND('Mapa de Riesgos'!$Y$61="Muy Baja",'Mapa de Riesgos'!$AA$61="Moderado"),CONCATENATE("R9C",'Mapa de Riesgos'!$O$61),"")</f>
        <v/>
      </c>
      <c r="W54" s="68" t="str">
        <f>IF(AND('Mapa de Riesgos'!$Y$62="Muy Baja",'Mapa de Riesgos'!$AA$62="Moderado"),CONCATENATE("R9C",'Mapa de Riesgos'!$O$62),"")</f>
        <v/>
      </c>
      <c r="X54" s="68" t="str">
        <f>IF(AND('Mapa de Riesgos'!$Y$63="Muy Baja",'Mapa de Riesgos'!$AA$63="Moderado"),CONCATENATE("R9C",'Mapa de Riesgos'!$O$63),"")</f>
        <v/>
      </c>
      <c r="Y54" s="68" t="str">
        <f>IF(AND('Mapa de Riesgos'!$Y$64="Muy Baja",'Mapa de Riesgos'!$AA$64="Moderado"),CONCATENATE("R9C",'Mapa de Riesgos'!$O$64),"")</f>
        <v/>
      </c>
      <c r="Z54" s="68" t="str">
        <f>IF(AND('Mapa de Riesgos'!$Y$65="Muy Baja",'Mapa de Riesgos'!$AA$65="Moderado"),CONCATENATE("R9C",'Mapa de Riesgos'!$O$65),"")</f>
        <v/>
      </c>
      <c r="AA54" s="69" t="str">
        <f>IF(AND('Mapa de Riesgos'!$Y$66="Muy Baja",'Mapa de Riesgos'!$AA$66="Moderado"),CONCATENATE("R9C",'Mapa de Riesgos'!$O$66),"")</f>
        <v/>
      </c>
      <c r="AB54" s="52" t="str">
        <f>IF(AND('Mapa de Riesgos'!$Y$61="Muy Baja",'Mapa de Riesgos'!$AA$61="Mayor"),CONCATENATE("R9C",'Mapa de Riesgos'!$O$61),"")</f>
        <v/>
      </c>
      <c r="AC54" s="53" t="str">
        <f>IF(AND('Mapa de Riesgos'!$Y$62="Muy Baja",'Mapa de Riesgos'!$AA$62="Mayor"),CONCATENATE("R9C",'Mapa de Riesgos'!$O$62),"")</f>
        <v/>
      </c>
      <c r="AD54" s="53" t="str">
        <f>IF(AND('Mapa de Riesgos'!$Y$63="Muy Baja",'Mapa de Riesgos'!$AA$63="Mayor"),CONCATENATE("R9C",'Mapa de Riesgos'!$O$63),"")</f>
        <v/>
      </c>
      <c r="AE54" s="53" t="str">
        <f>IF(AND('Mapa de Riesgos'!$Y$64="Muy Baja",'Mapa de Riesgos'!$AA$64="Mayor"),CONCATENATE("R9C",'Mapa de Riesgos'!$O$64),"")</f>
        <v/>
      </c>
      <c r="AF54" s="53" t="str">
        <f>IF(AND('Mapa de Riesgos'!$Y$65="Muy Baja",'Mapa de Riesgos'!$AA$65="Mayor"),CONCATENATE("R9C",'Mapa de Riesgos'!$O$65),"")</f>
        <v/>
      </c>
      <c r="AG54" s="54" t="str">
        <f>IF(AND('Mapa de Riesgos'!$Y$66="Muy Baja",'Mapa de Riesgos'!$AA$66="Mayor"),CONCATENATE("R9C",'Mapa de Riesgos'!$O$66),"")</f>
        <v/>
      </c>
      <c r="AH54" s="55" t="str">
        <f>IF(AND('Mapa de Riesgos'!$Y$61="Muy Baja",'Mapa de Riesgos'!$AA$61="Catastrófico"),CONCATENATE("R9C",'Mapa de Riesgos'!$O$61),"")</f>
        <v/>
      </c>
      <c r="AI54" s="56" t="str">
        <f>IF(AND('Mapa de Riesgos'!$Y$62="Muy Baja",'Mapa de Riesgos'!$AA$62="Catastrófico"),CONCATENATE("R9C",'Mapa de Riesgos'!$O$62),"")</f>
        <v/>
      </c>
      <c r="AJ54" s="56" t="str">
        <f>IF(AND('Mapa de Riesgos'!$Y$63="Muy Baja",'Mapa de Riesgos'!$AA$63="Catastrófico"),CONCATENATE("R9C",'Mapa de Riesgos'!$O$63),"")</f>
        <v/>
      </c>
      <c r="AK54" s="56" t="str">
        <f>IF(AND('Mapa de Riesgos'!$Y$64="Muy Baja",'Mapa de Riesgos'!$AA$64="Catastrófico"),CONCATENATE("R9C",'Mapa de Riesgos'!$O$64),"")</f>
        <v/>
      </c>
      <c r="AL54" s="56" t="str">
        <f>IF(AND('Mapa de Riesgos'!$Y$65="Muy Baja",'Mapa de Riesgos'!$AA$65="Catastrófico"),CONCATENATE("R9C",'Mapa de Riesgos'!$O$65),"")</f>
        <v/>
      </c>
      <c r="AM54" s="57" t="str">
        <f>IF(AND('Mapa de Riesgos'!$Y$66="Muy Baja",'Mapa de Riesgos'!$AA$66="Catastrófico"),CONCATENATE("R9C",'Mapa de Riesgos'!$O$66),"")</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83"/>
      <c r="C55" s="483"/>
      <c r="D55" s="484"/>
      <c r="E55" s="457"/>
      <c r="F55" s="458"/>
      <c r="G55" s="458"/>
      <c r="H55" s="458"/>
      <c r="I55" s="459"/>
      <c r="J55" s="79" t="str">
        <f>IF(AND('Mapa de Riesgos'!$Y$67="Muy Baja",'Mapa de Riesgos'!$AA$67="Leve"),CONCATENATE("R10C",'Mapa de Riesgos'!$O$67),"")</f>
        <v/>
      </c>
      <c r="K55" s="80" t="str">
        <f>IF(AND('Mapa de Riesgos'!$Y$68="Muy Baja",'Mapa de Riesgos'!$AA$68="Leve"),CONCATENATE("R10C",'Mapa de Riesgos'!$O$68),"")</f>
        <v/>
      </c>
      <c r="L55" s="80" t="str">
        <f>IF(AND('Mapa de Riesgos'!$Y$69="Muy Baja",'Mapa de Riesgos'!$AA$69="Leve"),CONCATENATE("R10C",'Mapa de Riesgos'!$O$69),"")</f>
        <v/>
      </c>
      <c r="M55" s="80" t="str">
        <f>IF(AND('Mapa de Riesgos'!$Y$70="Muy Baja",'Mapa de Riesgos'!$AA$70="Leve"),CONCATENATE("R10C",'Mapa de Riesgos'!$O$70),"")</f>
        <v/>
      </c>
      <c r="N55" s="80" t="str">
        <f>IF(AND('Mapa de Riesgos'!$Y$71="Muy Baja",'Mapa de Riesgos'!$AA$71="Leve"),CONCATENATE("R10C",'Mapa de Riesgos'!$O$71),"")</f>
        <v/>
      </c>
      <c r="O55" s="81" t="str">
        <f>IF(AND('Mapa de Riesgos'!$Y$72="Muy Baja",'Mapa de Riesgos'!$AA$72="Leve"),CONCATENATE("R10C",'Mapa de Riesgos'!$O$72),"")</f>
        <v/>
      </c>
      <c r="P55" s="79" t="str">
        <f>IF(AND('Mapa de Riesgos'!$Y$67="Muy Baja",'Mapa de Riesgos'!$AA$67="Menor"),CONCATENATE("R10C",'Mapa de Riesgos'!$O$67),"")</f>
        <v/>
      </c>
      <c r="Q55" s="80" t="str">
        <f>IF(AND('Mapa de Riesgos'!$Y$68="Muy Baja",'Mapa de Riesgos'!$AA$68="Menor"),CONCATENATE("R10C",'Mapa de Riesgos'!$O$68),"")</f>
        <v/>
      </c>
      <c r="R55" s="80" t="str">
        <f>IF(AND('Mapa de Riesgos'!$Y$69="Muy Baja",'Mapa de Riesgos'!$AA$69="Menor"),CONCATENATE("R10C",'Mapa de Riesgos'!$O$69),"")</f>
        <v/>
      </c>
      <c r="S55" s="80" t="str">
        <f>IF(AND('Mapa de Riesgos'!$Y$70="Muy Baja",'Mapa de Riesgos'!$AA$70="Menor"),CONCATENATE("R10C",'Mapa de Riesgos'!$O$70),"")</f>
        <v/>
      </c>
      <c r="T55" s="80" t="str">
        <f>IF(AND('Mapa de Riesgos'!$Y$71="Muy Baja",'Mapa de Riesgos'!$AA$71="Menor"),CONCATENATE("R10C",'Mapa de Riesgos'!$O$71),"")</f>
        <v/>
      </c>
      <c r="U55" s="81" t="str">
        <f>IF(AND('Mapa de Riesgos'!$Y$72="Muy Baja",'Mapa de Riesgos'!$AA$72="Menor"),CONCATENATE("R10C",'Mapa de Riesgos'!$O$72),"")</f>
        <v/>
      </c>
      <c r="V55" s="70" t="str">
        <f>IF(AND('Mapa de Riesgos'!$Y$67="Muy Baja",'Mapa de Riesgos'!$AA$67="Moderado"),CONCATENATE("R10C",'Mapa de Riesgos'!$O$67),"")</f>
        <v/>
      </c>
      <c r="W55" s="71" t="str">
        <f>IF(AND('Mapa de Riesgos'!$Y$68="Muy Baja",'Mapa de Riesgos'!$AA$68="Moderado"),CONCATENATE("R10C",'Mapa de Riesgos'!$O$68),"")</f>
        <v/>
      </c>
      <c r="X55" s="71" t="str">
        <f>IF(AND('Mapa de Riesgos'!$Y$69="Muy Baja",'Mapa de Riesgos'!$AA$69="Moderado"),CONCATENATE("R10C",'Mapa de Riesgos'!$O$69),"")</f>
        <v/>
      </c>
      <c r="Y55" s="71" t="str">
        <f>IF(AND('Mapa de Riesgos'!$Y$70="Muy Baja",'Mapa de Riesgos'!$AA$70="Moderado"),CONCATENATE("R10C",'Mapa de Riesgos'!$O$70),"")</f>
        <v/>
      </c>
      <c r="Z55" s="71" t="str">
        <f>IF(AND('Mapa de Riesgos'!$Y$71="Muy Baja",'Mapa de Riesgos'!$AA$71="Moderado"),CONCATENATE("R10C",'Mapa de Riesgos'!$O$71),"")</f>
        <v/>
      </c>
      <c r="AA55" s="72" t="str">
        <f>IF(AND('Mapa de Riesgos'!$Y$72="Muy Baja",'Mapa de Riesgos'!$AA$72="Moderado"),CONCATENATE("R10C",'Mapa de Riesgos'!$O$72),"")</f>
        <v/>
      </c>
      <c r="AB55" s="58" t="str">
        <f>IF(AND('Mapa de Riesgos'!$Y$67="Muy Baja",'Mapa de Riesgos'!$AA$67="Mayor"),CONCATENATE("R10C",'Mapa de Riesgos'!$O$67),"")</f>
        <v/>
      </c>
      <c r="AC55" s="59" t="str">
        <f>IF(AND('Mapa de Riesgos'!$Y$68="Muy Baja",'Mapa de Riesgos'!$AA$68="Mayor"),CONCATENATE("R10C",'Mapa de Riesgos'!$O$68),"")</f>
        <v/>
      </c>
      <c r="AD55" s="59" t="str">
        <f>IF(AND('Mapa de Riesgos'!$Y$69="Muy Baja",'Mapa de Riesgos'!$AA$69="Mayor"),CONCATENATE("R10C",'Mapa de Riesgos'!$O$69),"")</f>
        <v/>
      </c>
      <c r="AE55" s="59" t="str">
        <f>IF(AND('Mapa de Riesgos'!$Y$70="Muy Baja",'Mapa de Riesgos'!$AA$70="Mayor"),CONCATENATE("R10C",'Mapa de Riesgos'!$O$70),"")</f>
        <v/>
      </c>
      <c r="AF55" s="59" t="str">
        <f>IF(AND('Mapa de Riesgos'!$Y$71="Muy Baja",'Mapa de Riesgos'!$AA$71="Mayor"),CONCATENATE("R10C",'Mapa de Riesgos'!$O$71),"")</f>
        <v/>
      </c>
      <c r="AG55" s="60" t="str">
        <f>IF(AND('Mapa de Riesgos'!$Y$72="Muy Baja",'Mapa de Riesgos'!$AA$72="Mayor"),CONCATENATE("R10C",'Mapa de Riesgos'!$O$72),"")</f>
        <v/>
      </c>
      <c r="AH55" s="61" t="str">
        <f>IF(AND('Mapa de Riesgos'!$Y$67="Muy Baja",'Mapa de Riesgos'!$AA$67="Catastrófico"),CONCATENATE("R10C",'Mapa de Riesgos'!$O$67),"")</f>
        <v/>
      </c>
      <c r="AI55" s="62" t="str">
        <f>IF(AND('Mapa de Riesgos'!$Y$68="Muy Baja",'Mapa de Riesgos'!$AA$68="Catastrófico"),CONCATENATE("R10C",'Mapa de Riesgos'!$O$68),"")</f>
        <v/>
      </c>
      <c r="AJ55" s="62" t="str">
        <f>IF(AND('Mapa de Riesgos'!$Y$69="Muy Baja",'Mapa de Riesgos'!$AA$69="Catastrófico"),CONCATENATE("R10C",'Mapa de Riesgos'!$O$69),"")</f>
        <v/>
      </c>
      <c r="AK55" s="62" t="str">
        <f>IF(AND('Mapa de Riesgos'!$Y$70="Muy Baja",'Mapa de Riesgos'!$AA$70="Catastrófico"),CONCATENATE("R10C",'Mapa de Riesgos'!$O$70),"")</f>
        <v/>
      </c>
      <c r="AL55" s="62" t="str">
        <f>IF(AND('Mapa de Riesgos'!$Y$71="Muy Baja",'Mapa de Riesgos'!$AA$71="Catastrófico"),CONCATENATE("R10C",'Mapa de Riesgos'!$O$71),"")</f>
        <v/>
      </c>
      <c r="AM55" s="63" t="str">
        <f>IF(AND('Mapa de Riesgos'!$Y$72="Muy Baja",'Mapa de Riesgos'!$AA$72="Catastrófico"),CONCATENATE("R10C",'Mapa de Riesgos'!$O$72),"")</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51" t="s">
        <v>201</v>
      </c>
      <c r="K56" s="452"/>
      <c r="L56" s="452"/>
      <c r="M56" s="452"/>
      <c r="N56" s="452"/>
      <c r="O56" s="453"/>
      <c r="P56" s="451" t="s">
        <v>202</v>
      </c>
      <c r="Q56" s="452"/>
      <c r="R56" s="452"/>
      <c r="S56" s="452"/>
      <c r="T56" s="452"/>
      <c r="U56" s="453"/>
      <c r="V56" s="451" t="s">
        <v>203</v>
      </c>
      <c r="W56" s="452"/>
      <c r="X56" s="452"/>
      <c r="Y56" s="452"/>
      <c r="Z56" s="452"/>
      <c r="AA56" s="453"/>
      <c r="AB56" s="451" t="s">
        <v>204</v>
      </c>
      <c r="AC56" s="460"/>
      <c r="AD56" s="452"/>
      <c r="AE56" s="452"/>
      <c r="AF56" s="452"/>
      <c r="AG56" s="453"/>
      <c r="AH56" s="451" t="s">
        <v>205</v>
      </c>
      <c r="AI56" s="452"/>
      <c r="AJ56" s="452"/>
      <c r="AK56" s="452"/>
      <c r="AL56" s="452"/>
      <c r="AM56" s="45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54"/>
      <c r="K57" s="455"/>
      <c r="L57" s="455"/>
      <c r="M57" s="455"/>
      <c r="N57" s="455"/>
      <c r="O57" s="456"/>
      <c r="P57" s="454"/>
      <c r="Q57" s="455"/>
      <c r="R57" s="455"/>
      <c r="S57" s="455"/>
      <c r="T57" s="455"/>
      <c r="U57" s="456"/>
      <c r="V57" s="454"/>
      <c r="W57" s="455"/>
      <c r="X57" s="455"/>
      <c r="Y57" s="455"/>
      <c r="Z57" s="455"/>
      <c r="AA57" s="456"/>
      <c r="AB57" s="454"/>
      <c r="AC57" s="455"/>
      <c r="AD57" s="455"/>
      <c r="AE57" s="455"/>
      <c r="AF57" s="455"/>
      <c r="AG57" s="456"/>
      <c r="AH57" s="454"/>
      <c r="AI57" s="455"/>
      <c r="AJ57" s="455"/>
      <c r="AK57" s="455"/>
      <c r="AL57" s="455"/>
      <c r="AM57" s="456"/>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54"/>
      <c r="K58" s="455"/>
      <c r="L58" s="455"/>
      <c r="M58" s="455"/>
      <c r="N58" s="455"/>
      <c r="O58" s="456"/>
      <c r="P58" s="454"/>
      <c r="Q58" s="455"/>
      <c r="R58" s="455"/>
      <c r="S58" s="455"/>
      <c r="T58" s="455"/>
      <c r="U58" s="456"/>
      <c r="V58" s="454"/>
      <c r="W58" s="455"/>
      <c r="X58" s="455"/>
      <c r="Y58" s="455"/>
      <c r="Z58" s="455"/>
      <c r="AA58" s="456"/>
      <c r="AB58" s="454"/>
      <c r="AC58" s="455"/>
      <c r="AD58" s="455"/>
      <c r="AE58" s="455"/>
      <c r="AF58" s="455"/>
      <c r="AG58" s="456"/>
      <c r="AH58" s="454"/>
      <c r="AI58" s="455"/>
      <c r="AJ58" s="455"/>
      <c r="AK58" s="455"/>
      <c r="AL58" s="455"/>
      <c r="AM58" s="456"/>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54"/>
      <c r="K59" s="455"/>
      <c r="L59" s="455"/>
      <c r="M59" s="455"/>
      <c r="N59" s="455"/>
      <c r="O59" s="456"/>
      <c r="P59" s="454"/>
      <c r="Q59" s="455"/>
      <c r="R59" s="455"/>
      <c r="S59" s="455"/>
      <c r="T59" s="455"/>
      <c r="U59" s="456"/>
      <c r="V59" s="454"/>
      <c r="W59" s="455"/>
      <c r="X59" s="455"/>
      <c r="Y59" s="455"/>
      <c r="Z59" s="455"/>
      <c r="AA59" s="456"/>
      <c r="AB59" s="454"/>
      <c r="AC59" s="455"/>
      <c r="AD59" s="455"/>
      <c r="AE59" s="455"/>
      <c r="AF59" s="455"/>
      <c r="AG59" s="456"/>
      <c r="AH59" s="454"/>
      <c r="AI59" s="455"/>
      <c r="AJ59" s="455"/>
      <c r="AK59" s="455"/>
      <c r="AL59" s="455"/>
      <c r="AM59" s="456"/>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54"/>
      <c r="K60" s="455"/>
      <c r="L60" s="455"/>
      <c r="M60" s="455"/>
      <c r="N60" s="455"/>
      <c r="O60" s="456"/>
      <c r="P60" s="454"/>
      <c r="Q60" s="455"/>
      <c r="R60" s="455"/>
      <c r="S60" s="455"/>
      <c r="T60" s="455"/>
      <c r="U60" s="456"/>
      <c r="V60" s="454"/>
      <c r="W60" s="455"/>
      <c r="X60" s="455"/>
      <c r="Y60" s="455"/>
      <c r="Z60" s="455"/>
      <c r="AA60" s="456"/>
      <c r="AB60" s="454"/>
      <c r="AC60" s="455"/>
      <c r="AD60" s="455"/>
      <c r="AE60" s="455"/>
      <c r="AF60" s="455"/>
      <c r="AG60" s="456"/>
      <c r="AH60" s="454"/>
      <c r="AI60" s="455"/>
      <c r="AJ60" s="455"/>
      <c r="AK60" s="455"/>
      <c r="AL60" s="455"/>
      <c r="AM60" s="456"/>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57"/>
      <c r="K61" s="458"/>
      <c r="L61" s="458"/>
      <c r="M61" s="458"/>
      <c r="N61" s="458"/>
      <c r="O61" s="459"/>
      <c r="P61" s="457"/>
      <c r="Q61" s="458"/>
      <c r="R61" s="458"/>
      <c r="S61" s="458"/>
      <c r="T61" s="458"/>
      <c r="U61" s="459"/>
      <c r="V61" s="457"/>
      <c r="W61" s="458"/>
      <c r="X61" s="458"/>
      <c r="Y61" s="458"/>
      <c r="Z61" s="458"/>
      <c r="AA61" s="459"/>
      <c r="AB61" s="457"/>
      <c r="AC61" s="458"/>
      <c r="AD61" s="458"/>
      <c r="AE61" s="458"/>
      <c r="AF61" s="458"/>
      <c r="AG61" s="459"/>
      <c r="AH61" s="457"/>
      <c r="AI61" s="458"/>
      <c r="AJ61" s="458"/>
      <c r="AK61" s="458"/>
      <c r="AL61" s="458"/>
      <c r="AM61" s="459"/>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03" t="s">
        <v>206</v>
      </c>
      <c r="C2" s="503"/>
      <c r="D2" s="503"/>
      <c r="E2" s="503"/>
      <c r="F2" s="503"/>
      <c r="G2" s="503"/>
      <c r="H2" s="503"/>
      <c r="I2" s="503"/>
      <c r="J2" s="482" t="s">
        <v>23</v>
      </c>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03"/>
      <c r="C3" s="503"/>
      <c r="D3" s="503"/>
      <c r="E3" s="503"/>
      <c r="F3" s="503"/>
      <c r="G3" s="503"/>
      <c r="H3" s="503"/>
      <c r="I3" s="503"/>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03"/>
      <c r="C4" s="503"/>
      <c r="D4" s="503"/>
      <c r="E4" s="503"/>
      <c r="F4" s="503"/>
      <c r="G4" s="503"/>
      <c r="H4" s="503"/>
      <c r="I4" s="503"/>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83" t="s">
        <v>191</v>
      </c>
      <c r="C6" s="483"/>
      <c r="D6" s="484"/>
      <c r="E6" s="540" t="s">
        <v>192</v>
      </c>
      <c r="F6" s="541"/>
      <c r="G6" s="541"/>
      <c r="H6" s="541"/>
      <c r="I6" s="542"/>
      <c r="J6" s="537" t="str">
        <f>IF(AND('Mapa de Riesgos'!$H$12="Muy Alta",'Mapa de Riesgos'!$L$12="Leve"),CONCATENATE("R",'Mapa de Riesgos'!$A$12),"")</f>
        <v/>
      </c>
      <c r="K6" s="538"/>
      <c r="L6" s="538" t="str">
        <f>IF(AND('Mapa de Riesgos'!$H$18="Muy Alta",'Mapa de Riesgos'!$L$18="Leve"),CONCATENATE("R",'Mapa de Riesgos'!$A$18),"")</f>
        <v/>
      </c>
      <c r="M6" s="538"/>
      <c r="N6" s="538" t="str">
        <f>IF(AND('Mapa de Riesgos'!$H$24="Muy Alta",'Mapa de Riesgos'!$L$24="Leve"),CONCATENATE("R",'Mapa de Riesgos'!$A$24),"")</f>
        <v/>
      </c>
      <c r="O6" s="539"/>
      <c r="P6" s="537" t="str">
        <f>IF(AND('Mapa de Riesgos'!$H$12="Muy Alta",'Mapa de Riesgos'!$L$12="Menor"),CONCATENATE("R",'Mapa de Riesgos'!$A$12),"")</f>
        <v/>
      </c>
      <c r="Q6" s="538"/>
      <c r="R6" s="538" t="str">
        <f>IF(AND('Mapa de Riesgos'!$H$18="Muy Alta",'Mapa de Riesgos'!$L$18="Menor"),CONCATENATE("R",'Mapa de Riesgos'!$A$18),"")</f>
        <v/>
      </c>
      <c r="S6" s="538"/>
      <c r="T6" s="538" t="str">
        <f>IF(AND('Mapa de Riesgos'!$H$24="Muy Alta",'Mapa de Riesgos'!$L$24="Menor"),CONCATENATE("R",'Mapa de Riesgos'!$A$24),"")</f>
        <v/>
      </c>
      <c r="U6" s="539"/>
      <c r="V6" s="537" t="str">
        <f>IF(AND('Mapa de Riesgos'!$H$12="Muy Alta",'Mapa de Riesgos'!$L$12="Moderado"),CONCATENATE("R",'Mapa de Riesgos'!$A$12),"")</f>
        <v/>
      </c>
      <c r="W6" s="538"/>
      <c r="X6" s="538" t="str">
        <f>IF(AND('Mapa de Riesgos'!$H$18="Muy Alta",'Mapa de Riesgos'!$L$18="Moderado"),CONCATENATE("R",'Mapa de Riesgos'!$A$18),"")</f>
        <v/>
      </c>
      <c r="Y6" s="538"/>
      <c r="Z6" s="538" t="str">
        <f>IF(AND('Mapa de Riesgos'!$H$24="Muy Alta",'Mapa de Riesgos'!$L$24="Moderado"),CONCATENATE("R",'Mapa de Riesgos'!$A$24),"")</f>
        <v/>
      </c>
      <c r="AA6" s="539"/>
      <c r="AB6" s="537" t="str">
        <f>IF(AND('Mapa de Riesgos'!$H$12="Muy Alta",'Mapa de Riesgos'!$L$12="Mayor"),CONCATENATE("R",'Mapa de Riesgos'!$A$12),"")</f>
        <v/>
      </c>
      <c r="AC6" s="538"/>
      <c r="AD6" s="538" t="str">
        <f>IF(AND('Mapa de Riesgos'!$H$18="Muy Alta",'Mapa de Riesgos'!$L$18="Mayor"),CONCATENATE("R",'Mapa de Riesgos'!$A$18),"")</f>
        <v/>
      </c>
      <c r="AE6" s="538"/>
      <c r="AF6" s="538" t="str">
        <f>IF(AND('Mapa de Riesgos'!$H$24="Muy Alta",'Mapa de Riesgos'!$L$24="Mayor"),CONCATENATE("R",'Mapa de Riesgos'!$A$24),"")</f>
        <v/>
      </c>
      <c r="AG6" s="539"/>
      <c r="AH6" s="528" t="str">
        <f>IF(AND('Mapa de Riesgos'!$H$12="Muy Alta",'Mapa de Riesgos'!$L$12="Catastrófico"),CONCATENATE("R",'Mapa de Riesgos'!$A$12),"")</f>
        <v/>
      </c>
      <c r="AI6" s="529"/>
      <c r="AJ6" s="529" t="str">
        <f>IF(AND('Mapa de Riesgos'!$H$18="Muy Alta",'Mapa de Riesgos'!$L$18="Catastrófico"),CONCATENATE("R",'Mapa de Riesgos'!$A$18),"")</f>
        <v/>
      </c>
      <c r="AK6" s="529"/>
      <c r="AL6" s="529" t="str">
        <f>IF(AND('Mapa de Riesgos'!$H$24="Muy Alta",'Mapa de Riesgos'!$L$24="Catastrófico"),CONCATENATE("R",'Mapa de Riesgos'!$A$24),"")</f>
        <v/>
      </c>
      <c r="AM6" s="530"/>
      <c r="AO6" s="550" t="s">
        <v>193</v>
      </c>
      <c r="AP6" s="551"/>
      <c r="AQ6" s="551"/>
      <c r="AR6" s="551"/>
      <c r="AS6" s="551"/>
      <c r="AT6" s="55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83"/>
      <c r="C7" s="483"/>
      <c r="D7" s="484"/>
      <c r="E7" s="543"/>
      <c r="F7" s="544"/>
      <c r="G7" s="544"/>
      <c r="H7" s="544"/>
      <c r="I7" s="545"/>
      <c r="J7" s="531"/>
      <c r="K7" s="532"/>
      <c r="L7" s="532"/>
      <c r="M7" s="532"/>
      <c r="N7" s="532"/>
      <c r="O7" s="533"/>
      <c r="P7" s="531"/>
      <c r="Q7" s="532"/>
      <c r="R7" s="532"/>
      <c r="S7" s="532"/>
      <c r="T7" s="532"/>
      <c r="U7" s="533"/>
      <c r="V7" s="531"/>
      <c r="W7" s="532"/>
      <c r="X7" s="532"/>
      <c r="Y7" s="532"/>
      <c r="Z7" s="532"/>
      <c r="AA7" s="533"/>
      <c r="AB7" s="531"/>
      <c r="AC7" s="532"/>
      <c r="AD7" s="532"/>
      <c r="AE7" s="532"/>
      <c r="AF7" s="532"/>
      <c r="AG7" s="533"/>
      <c r="AH7" s="522"/>
      <c r="AI7" s="523"/>
      <c r="AJ7" s="523"/>
      <c r="AK7" s="523"/>
      <c r="AL7" s="523"/>
      <c r="AM7" s="524"/>
      <c r="AN7" s="83"/>
      <c r="AO7" s="553"/>
      <c r="AP7" s="554"/>
      <c r="AQ7" s="554"/>
      <c r="AR7" s="554"/>
      <c r="AS7" s="554"/>
      <c r="AT7" s="55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83"/>
      <c r="C8" s="483"/>
      <c r="D8" s="484"/>
      <c r="E8" s="543"/>
      <c r="F8" s="544"/>
      <c r="G8" s="544"/>
      <c r="H8" s="544"/>
      <c r="I8" s="545"/>
      <c r="J8" s="531" t="str">
        <f>IF(AND('Mapa de Riesgos'!$H$31="Muy Alta",'Mapa de Riesgos'!$L$31="Leve"),CONCATENATE("R",'Mapa de Riesgos'!$A$31),"")</f>
        <v/>
      </c>
      <c r="K8" s="532"/>
      <c r="L8" s="532" t="str">
        <f>IF(AND('Mapa de Riesgos'!$H$37="Muy Alta",'Mapa de Riesgos'!$L$37="Leve"),CONCATENATE("R",'Mapa de Riesgos'!$A$37),"")</f>
        <v/>
      </c>
      <c r="M8" s="532"/>
      <c r="N8" s="532" t="str">
        <f>IF(AND('Mapa de Riesgos'!$H$43="Muy Alta",'Mapa de Riesgos'!$L$43="Leve"),CONCATENATE("R",'Mapa de Riesgos'!$A$43),"")</f>
        <v/>
      </c>
      <c r="O8" s="533"/>
      <c r="P8" s="531" t="str">
        <f>IF(AND('Mapa de Riesgos'!$H$31="Muy Alta",'Mapa de Riesgos'!$L$31="Menor"),CONCATENATE("R",'Mapa de Riesgos'!$A$31),"")</f>
        <v/>
      </c>
      <c r="Q8" s="532"/>
      <c r="R8" s="532" t="str">
        <f>IF(AND('Mapa de Riesgos'!$H$37="Muy Alta",'Mapa de Riesgos'!$L$37="Menor"),CONCATENATE("R",'Mapa de Riesgos'!$A$37),"")</f>
        <v/>
      </c>
      <c r="S8" s="532"/>
      <c r="T8" s="532" t="str">
        <f>IF(AND('Mapa de Riesgos'!$H$43="Muy Alta",'Mapa de Riesgos'!$L$43="Menor"),CONCATENATE("R",'Mapa de Riesgos'!$A$43),"")</f>
        <v/>
      </c>
      <c r="U8" s="533"/>
      <c r="V8" s="531" t="str">
        <f>IF(AND('Mapa de Riesgos'!$H$31="Muy Alta",'Mapa de Riesgos'!$L$31="Moderado"),CONCATENATE("R",'Mapa de Riesgos'!$A$31),"")</f>
        <v/>
      </c>
      <c r="W8" s="532"/>
      <c r="X8" s="532" t="str">
        <f>IF(AND('Mapa de Riesgos'!$H$37="Muy Alta",'Mapa de Riesgos'!$L$37="Moderado"),CONCATENATE("R",'Mapa de Riesgos'!$A$37),"")</f>
        <v/>
      </c>
      <c r="Y8" s="532"/>
      <c r="Z8" s="532" t="str">
        <f>IF(AND('Mapa de Riesgos'!$H$43="Muy Alta",'Mapa de Riesgos'!$L$43="Moderado"),CONCATENATE("R",'Mapa de Riesgos'!$A$43),"")</f>
        <v/>
      </c>
      <c r="AA8" s="533"/>
      <c r="AB8" s="531" t="str">
        <f>IF(AND('Mapa de Riesgos'!$H$31="Muy Alta",'Mapa de Riesgos'!$L$31="Mayor"),CONCATENATE("R",'Mapa de Riesgos'!$A$31),"")</f>
        <v/>
      </c>
      <c r="AC8" s="532"/>
      <c r="AD8" s="532" t="str">
        <f>IF(AND('Mapa de Riesgos'!$H$37="Muy Alta",'Mapa de Riesgos'!$L$37="Mayor"),CONCATENATE("R",'Mapa de Riesgos'!$A$37),"")</f>
        <v/>
      </c>
      <c r="AE8" s="532"/>
      <c r="AF8" s="532" t="str">
        <f>IF(AND('Mapa de Riesgos'!$H$43="Muy Alta",'Mapa de Riesgos'!$L$43="Mayor"),CONCATENATE("R",'Mapa de Riesgos'!$A$43),"")</f>
        <v/>
      </c>
      <c r="AG8" s="533"/>
      <c r="AH8" s="522" t="str">
        <f>IF(AND('Mapa de Riesgos'!$H$31="Muy Alta",'Mapa de Riesgos'!$L$31="Catastrófico"),CONCATENATE("R",'Mapa de Riesgos'!$A$31),"")</f>
        <v/>
      </c>
      <c r="AI8" s="523"/>
      <c r="AJ8" s="523" t="str">
        <f>IF(AND('Mapa de Riesgos'!$H$37="Muy Alta",'Mapa de Riesgos'!$L$37="Catastrófico"),CONCATENATE("R",'Mapa de Riesgos'!$A$37),"")</f>
        <v/>
      </c>
      <c r="AK8" s="523"/>
      <c r="AL8" s="523" t="str">
        <f>IF(AND('Mapa de Riesgos'!$H$43="Muy Alta",'Mapa de Riesgos'!$L$43="Catastrófico"),CONCATENATE("R",'Mapa de Riesgos'!$A$43),"")</f>
        <v/>
      </c>
      <c r="AM8" s="524"/>
      <c r="AN8" s="83"/>
      <c r="AO8" s="553"/>
      <c r="AP8" s="554"/>
      <c r="AQ8" s="554"/>
      <c r="AR8" s="554"/>
      <c r="AS8" s="554"/>
      <c r="AT8" s="55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83"/>
      <c r="C9" s="483"/>
      <c r="D9" s="484"/>
      <c r="E9" s="543"/>
      <c r="F9" s="544"/>
      <c r="G9" s="544"/>
      <c r="H9" s="544"/>
      <c r="I9" s="545"/>
      <c r="J9" s="531"/>
      <c r="K9" s="532"/>
      <c r="L9" s="532"/>
      <c r="M9" s="532"/>
      <c r="N9" s="532"/>
      <c r="O9" s="533"/>
      <c r="P9" s="531"/>
      <c r="Q9" s="532"/>
      <c r="R9" s="532"/>
      <c r="S9" s="532"/>
      <c r="T9" s="532"/>
      <c r="U9" s="533"/>
      <c r="V9" s="531"/>
      <c r="W9" s="532"/>
      <c r="X9" s="532"/>
      <c r="Y9" s="532"/>
      <c r="Z9" s="532"/>
      <c r="AA9" s="533"/>
      <c r="AB9" s="531"/>
      <c r="AC9" s="532"/>
      <c r="AD9" s="532"/>
      <c r="AE9" s="532"/>
      <c r="AF9" s="532"/>
      <c r="AG9" s="533"/>
      <c r="AH9" s="522"/>
      <c r="AI9" s="523"/>
      <c r="AJ9" s="523"/>
      <c r="AK9" s="523"/>
      <c r="AL9" s="523"/>
      <c r="AM9" s="524"/>
      <c r="AN9" s="83"/>
      <c r="AO9" s="553"/>
      <c r="AP9" s="554"/>
      <c r="AQ9" s="554"/>
      <c r="AR9" s="554"/>
      <c r="AS9" s="554"/>
      <c r="AT9" s="55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83"/>
      <c r="C10" s="483"/>
      <c r="D10" s="484"/>
      <c r="E10" s="543"/>
      <c r="F10" s="544"/>
      <c r="G10" s="544"/>
      <c r="H10" s="544"/>
      <c r="I10" s="545"/>
      <c r="J10" s="531" t="str">
        <f>IF(AND('Mapa de Riesgos'!$H$49="Muy Alta",'Mapa de Riesgos'!$L$49="Leve"),CONCATENATE("R",'Mapa de Riesgos'!$A$49),"")</f>
        <v/>
      </c>
      <c r="K10" s="532"/>
      <c r="L10" s="532" t="str">
        <f>IF(AND('Mapa de Riesgos'!$H$55="Muy Alta",'Mapa de Riesgos'!$L$55="Leve"),CONCATENATE("R",'Mapa de Riesgos'!$A$55),"")</f>
        <v/>
      </c>
      <c r="M10" s="532"/>
      <c r="N10" s="532" t="str">
        <f>IF(AND('Mapa de Riesgos'!$H$61="Muy Alta",'Mapa de Riesgos'!$L$61="Leve"),CONCATENATE("R",'Mapa de Riesgos'!$A$61),"")</f>
        <v/>
      </c>
      <c r="O10" s="533"/>
      <c r="P10" s="531" t="str">
        <f>IF(AND('Mapa de Riesgos'!$H$49="Muy Alta",'Mapa de Riesgos'!$L$49="Menor"),CONCATENATE("R",'Mapa de Riesgos'!$A$49),"")</f>
        <v/>
      </c>
      <c r="Q10" s="532"/>
      <c r="R10" s="532" t="str">
        <f>IF(AND('Mapa de Riesgos'!$H$55="Muy Alta",'Mapa de Riesgos'!$L$55="Menor"),CONCATENATE("R",'Mapa de Riesgos'!$A$55),"")</f>
        <v/>
      </c>
      <c r="S10" s="532"/>
      <c r="T10" s="532" t="str">
        <f>IF(AND('Mapa de Riesgos'!$H$61="Muy Alta",'Mapa de Riesgos'!$L$61="Menor"),CONCATENATE("R",'Mapa de Riesgos'!$A$61),"")</f>
        <v/>
      </c>
      <c r="U10" s="533"/>
      <c r="V10" s="531" t="str">
        <f>IF(AND('Mapa de Riesgos'!$H$49="Muy Alta",'Mapa de Riesgos'!$L$49="Moderado"),CONCATENATE("R",'Mapa de Riesgos'!$A$49),"")</f>
        <v/>
      </c>
      <c r="W10" s="532"/>
      <c r="X10" s="532" t="str">
        <f>IF(AND('Mapa de Riesgos'!$H$55="Muy Alta",'Mapa de Riesgos'!$L$55="Moderado"),CONCATENATE("R",'Mapa de Riesgos'!$A$55),"")</f>
        <v/>
      </c>
      <c r="Y10" s="532"/>
      <c r="Z10" s="532" t="str">
        <f>IF(AND('Mapa de Riesgos'!$H$61="Muy Alta",'Mapa de Riesgos'!$L$61="Moderado"),CONCATENATE("R",'Mapa de Riesgos'!$A$61),"")</f>
        <v/>
      </c>
      <c r="AA10" s="533"/>
      <c r="AB10" s="531" t="str">
        <f>IF(AND('Mapa de Riesgos'!$H$49="Muy Alta",'Mapa de Riesgos'!$L$49="Mayor"),CONCATENATE("R",'Mapa de Riesgos'!$A$49),"")</f>
        <v/>
      </c>
      <c r="AC10" s="532"/>
      <c r="AD10" s="532" t="str">
        <f>IF(AND('Mapa de Riesgos'!$H$55="Muy Alta",'Mapa de Riesgos'!$L$55="Mayor"),CONCATENATE("R",'Mapa de Riesgos'!$A$55),"")</f>
        <v/>
      </c>
      <c r="AE10" s="532"/>
      <c r="AF10" s="532" t="str">
        <f>IF(AND('Mapa de Riesgos'!$H$61="Muy Alta",'Mapa de Riesgos'!$L$61="Mayor"),CONCATENATE("R",'Mapa de Riesgos'!$A$61),"")</f>
        <v/>
      </c>
      <c r="AG10" s="533"/>
      <c r="AH10" s="522" t="str">
        <f>IF(AND('Mapa de Riesgos'!$H$49="Muy Alta",'Mapa de Riesgos'!$L$49="Catastrófico"),CONCATENATE("R",'Mapa de Riesgos'!$A$49),"")</f>
        <v/>
      </c>
      <c r="AI10" s="523"/>
      <c r="AJ10" s="523" t="str">
        <f>IF(AND('Mapa de Riesgos'!$H$55="Muy Alta",'Mapa de Riesgos'!$L$55="Catastrófico"),CONCATENATE("R",'Mapa de Riesgos'!$A$55),"")</f>
        <v/>
      </c>
      <c r="AK10" s="523"/>
      <c r="AL10" s="523" t="str">
        <f>IF(AND('Mapa de Riesgos'!$H$61="Muy Alta",'Mapa de Riesgos'!$L$61="Catastrófico"),CONCATENATE("R",'Mapa de Riesgos'!$A$61),"")</f>
        <v/>
      </c>
      <c r="AM10" s="524"/>
      <c r="AN10" s="83"/>
      <c r="AO10" s="553"/>
      <c r="AP10" s="554"/>
      <c r="AQ10" s="554"/>
      <c r="AR10" s="554"/>
      <c r="AS10" s="554"/>
      <c r="AT10" s="55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83"/>
      <c r="C11" s="483"/>
      <c r="D11" s="484"/>
      <c r="E11" s="543"/>
      <c r="F11" s="544"/>
      <c r="G11" s="544"/>
      <c r="H11" s="544"/>
      <c r="I11" s="545"/>
      <c r="J11" s="531"/>
      <c r="K11" s="532"/>
      <c r="L11" s="532"/>
      <c r="M11" s="532"/>
      <c r="N11" s="532"/>
      <c r="O11" s="533"/>
      <c r="P11" s="531"/>
      <c r="Q11" s="532"/>
      <c r="R11" s="532"/>
      <c r="S11" s="532"/>
      <c r="T11" s="532"/>
      <c r="U11" s="533"/>
      <c r="V11" s="531"/>
      <c r="W11" s="532"/>
      <c r="X11" s="532"/>
      <c r="Y11" s="532"/>
      <c r="Z11" s="532"/>
      <c r="AA11" s="533"/>
      <c r="AB11" s="531"/>
      <c r="AC11" s="532"/>
      <c r="AD11" s="532"/>
      <c r="AE11" s="532"/>
      <c r="AF11" s="532"/>
      <c r="AG11" s="533"/>
      <c r="AH11" s="522"/>
      <c r="AI11" s="523"/>
      <c r="AJ11" s="523"/>
      <c r="AK11" s="523"/>
      <c r="AL11" s="523"/>
      <c r="AM11" s="524"/>
      <c r="AN11" s="83"/>
      <c r="AO11" s="553"/>
      <c r="AP11" s="554"/>
      <c r="AQ11" s="554"/>
      <c r="AR11" s="554"/>
      <c r="AS11" s="554"/>
      <c r="AT11" s="55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83"/>
      <c r="C12" s="483"/>
      <c r="D12" s="484"/>
      <c r="E12" s="543"/>
      <c r="F12" s="544"/>
      <c r="G12" s="544"/>
      <c r="H12" s="544"/>
      <c r="I12" s="545"/>
      <c r="J12" s="531" t="str">
        <f>IF(AND('Mapa de Riesgos'!$H$67="Muy Alta",'Mapa de Riesgos'!$L$67="Leve"),CONCATENATE("R",'Mapa de Riesgos'!$A$67),"")</f>
        <v/>
      </c>
      <c r="K12" s="532"/>
      <c r="L12" s="532" t="str">
        <f>IF(AND('Mapa de Riesgos'!$H$73="Muy Alta",'Mapa de Riesgos'!$L$73="Leve"),CONCATENATE("R",'Mapa de Riesgos'!#REF!),"")</f>
        <v/>
      </c>
      <c r="M12" s="532"/>
      <c r="N12" s="532" t="str">
        <f>IF(AND('Mapa de Riesgos'!$H$79="Muy Alta",'Mapa de Riesgos'!$L$79="Leve"),CONCATENATE("R",'Mapa de Riesgos'!$A$79),"")</f>
        <v/>
      </c>
      <c r="O12" s="533"/>
      <c r="P12" s="531" t="str">
        <f>IF(AND('Mapa de Riesgos'!$H$67="Muy Alta",'Mapa de Riesgos'!$L$67="Menor"),CONCATENATE("R",'Mapa de Riesgos'!$A$67),"")</f>
        <v/>
      </c>
      <c r="Q12" s="532"/>
      <c r="R12" s="532" t="str">
        <f>IF(AND('Mapa de Riesgos'!$H$73="Muy Alta",'Mapa de Riesgos'!$L$73="Menor"),CONCATENATE("R",'Mapa de Riesgos'!#REF!),"")</f>
        <v/>
      </c>
      <c r="S12" s="532"/>
      <c r="T12" s="532" t="str">
        <f>IF(AND('Mapa de Riesgos'!$H$79="Muy Alta",'Mapa de Riesgos'!$L$79="Menor"),CONCATENATE("R",'Mapa de Riesgos'!$A$79),"")</f>
        <v/>
      </c>
      <c r="U12" s="533"/>
      <c r="V12" s="531" t="str">
        <f>IF(AND('Mapa de Riesgos'!$H$67="Muy Alta",'Mapa de Riesgos'!$L$67="Moderado"),CONCATENATE("R",'Mapa de Riesgos'!$A$67),"")</f>
        <v/>
      </c>
      <c r="W12" s="532"/>
      <c r="X12" s="532" t="str">
        <f>IF(AND('Mapa de Riesgos'!$H$73="Muy Alta",'Mapa de Riesgos'!$L$73="Moderado"),CONCATENATE("R",'Mapa de Riesgos'!#REF!),"")</f>
        <v/>
      </c>
      <c r="Y12" s="532"/>
      <c r="Z12" s="532" t="str">
        <f>IF(AND('Mapa de Riesgos'!$H$79="Muy Alta",'Mapa de Riesgos'!$L$79="Moderado"),CONCATENATE("R",'Mapa de Riesgos'!$A$79),"")</f>
        <v/>
      </c>
      <c r="AA12" s="533"/>
      <c r="AB12" s="531" t="str">
        <f>IF(AND('Mapa de Riesgos'!$H$67="Muy Alta",'Mapa de Riesgos'!$L$67="Mayor"),CONCATENATE("R",'Mapa de Riesgos'!$A$67),"")</f>
        <v/>
      </c>
      <c r="AC12" s="532"/>
      <c r="AD12" s="532" t="str">
        <f>IF(AND('Mapa de Riesgos'!$H$73="Muy Alta",'Mapa de Riesgos'!$L$73="Mayor"),CONCATENATE("R",'Mapa de Riesgos'!#REF!),"")</f>
        <v/>
      </c>
      <c r="AE12" s="532"/>
      <c r="AF12" s="532" t="str">
        <f>IF(AND('Mapa de Riesgos'!$H$79="Muy Alta",'Mapa de Riesgos'!$L$79="Mayor"),CONCATENATE("R",'Mapa de Riesgos'!$A$79),"")</f>
        <v/>
      </c>
      <c r="AG12" s="533"/>
      <c r="AH12" s="522" t="str">
        <f>IF(AND('Mapa de Riesgos'!$H$67="Muy Alta",'Mapa de Riesgos'!$L$67="Catastrófico"),CONCATENATE("R",'Mapa de Riesgos'!$A$67),"")</f>
        <v/>
      </c>
      <c r="AI12" s="523"/>
      <c r="AJ12" s="523" t="str">
        <f>IF(AND('Mapa de Riesgos'!$H$73="Muy Alta",'Mapa de Riesgos'!$L$73="Catastrófico"),CONCATENATE("R",'Mapa de Riesgos'!#REF!),"")</f>
        <v/>
      </c>
      <c r="AK12" s="523"/>
      <c r="AL12" s="523" t="str">
        <f>IF(AND('Mapa de Riesgos'!$H$79="Muy Alta",'Mapa de Riesgos'!$L$79="Catastrófico"),CONCATENATE("R",'Mapa de Riesgos'!$A$79),"")</f>
        <v/>
      </c>
      <c r="AM12" s="524"/>
      <c r="AN12" s="83"/>
      <c r="AO12" s="553"/>
      <c r="AP12" s="554"/>
      <c r="AQ12" s="554"/>
      <c r="AR12" s="554"/>
      <c r="AS12" s="554"/>
      <c r="AT12" s="55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83"/>
      <c r="C13" s="483"/>
      <c r="D13" s="484"/>
      <c r="E13" s="546"/>
      <c r="F13" s="547"/>
      <c r="G13" s="547"/>
      <c r="H13" s="547"/>
      <c r="I13" s="548"/>
      <c r="J13" s="531"/>
      <c r="K13" s="532"/>
      <c r="L13" s="532"/>
      <c r="M13" s="532"/>
      <c r="N13" s="532"/>
      <c r="O13" s="533"/>
      <c r="P13" s="531"/>
      <c r="Q13" s="532"/>
      <c r="R13" s="532"/>
      <c r="S13" s="532"/>
      <c r="T13" s="532"/>
      <c r="U13" s="533"/>
      <c r="V13" s="531"/>
      <c r="W13" s="532"/>
      <c r="X13" s="532"/>
      <c r="Y13" s="532"/>
      <c r="Z13" s="532"/>
      <c r="AA13" s="533"/>
      <c r="AB13" s="531"/>
      <c r="AC13" s="532"/>
      <c r="AD13" s="532"/>
      <c r="AE13" s="532"/>
      <c r="AF13" s="532"/>
      <c r="AG13" s="533"/>
      <c r="AH13" s="525"/>
      <c r="AI13" s="526"/>
      <c r="AJ13" s="526"/>
      <c r="AK13" s="526"/>
      <c r="AL13" s="526"/>
      <c r="AM13" s="527"/>
      <c r="AN13" s="83"/>
      <c r="AO13" s="556"/>
      <c r="AP13" s="557"/>
      <c r="AQ13" s="557"/>
      <c r="AR13" s="557"/>
      <c r="AS13" s="557"/>
      <c r="AT13" s="55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83"/>
      <c r="C14" s="483"/>
      <c r="D14" s="484"/>
      <c r="E14" s="540" t="s">
        <v>194</v>
      </c>
      <c r="F14" s="541"/>
      <c r="G14" s="541"/>
      <c r="H14" s="541"/>
      <c r="I14" s="541"/>
      <c r="J14" s="519" t="str">
        <f>IF(AND('Mapa de Riesgos'!$H$12="Alta",'Mapa de Riesgos'!$L$12="Leve"),CONCATENATE("R",'Mapa de Riesgos'!$A$12),"")</f>
        <v/>
      </c>
      <c r="K14" s="520"/>
      <c r="L14" s="520" t="str">
        <f>IF(AND('Mapa de Riesgos'!$H$18="Alta",'Mapa de Riesgos'!$L$18="Leve"),CONCATENATE("R",'Mapa de Riesgos'!$A$18),"")</f>
        <v/>
      </c>
      <c r="M14" s="520"/>
      <c r="N14" s="520" t="str">
        <f>IF(AND('Mapa de Riesgos'!$H$24="Alta",'Mapa de Riesgos'!$L$24="Leve"),CONCATENATE("R",'Mapa de Riesgos'!$A$24),"")</f>
        <v/>
      </c>
      <c r="O14" s="521"/>
      <c r="P14" s="519" t="str">
        <f>IF(AND('Mapa de Riesgos'!$H$12="Alta",'Mapa de Riesgos'!$L$12="Menor"),CONCATENATE("R",'Mapa de Riesgos'!$A$12),"")</f>
        <v/>
      </c>
      <c r="Q14" s="520"/>
      <c r="R14" s="520" t="str">
        <f>IF(AND('Mapa de Riesgos'!$H$18="Alta",'Mapa de Riesgos'!$L$18="Menor"),CONCATENATE("R",'Mapa de Riesgos'!$A$18),"")</f>
        <v/>
      </c>
      <c r="S14" s="520"/>
      <c r="T14" s="520" t="str">
        <f>IF(AND('Mapa de Riesgos'!$H$24="Alta",'Mapa de Riesgos'!$L$24="Menor"),CONCATENATE("R",'Mapa de Riesgos'!$A$24),"")</f>
        <v/>
      </c>
      <c r="U14" s="521"/>
      <c r="V14" s="537" t="str">
        <f>IF(AND('Mapa de Riesgos'!$H$12="Alta",'Mapa de Riesgos'!$L$12="Moderado"),CONCATENATE("R",'Mapa de Riesgos'!$A$12),"")</f>
        <v/>
      </c>
      <c r="W14" s="538"/>
      <c r="X14" s="538" t="str">
        <f>IF(AND('Mapa de Riesgos'!$H$18="Alta",'Mapa de Riesgos'!$L$18="Moderado"),CONCATENATE("R",'Mapa de Riesgos'!$A$18),"")</f>
        <v/>
      </c>
      <c r="Y14" s="538"/>
      <c r="Z14" s="538" t="str">
        <f>IF(AND('Mapa de Riesgos'!$H$24="Alta",'Mapa de Riesgos'!$L$24="Moderado"),CONCATENATE("R",'Mapa de Riesgos'!$A$24),"")</f>
        <v/>
      </c>
      <c r="AA14" s="539"/>
      <c r="AB14" s="537" t="str">
        <f>IF(AND('Mapa de Riesgos'!$H$12="Alta",'Mapa de Riesgos'!$L$12="Mayor"),CONCATENATE("R",'Mapa de Riesgos'!$A$12),"")</f>
        <v/>
      </c>
      <c r="AC14" s="538"/>
      <c r="AD14" s="538" t="str">
        <f>IF(AND('Mapa de Riesgos'!$H$18="Alta",'Mapa de Riesgos'!$L$18="Mayor"),CONCATENATE("R",'Mapa de Riesgos'!$A$18),"")</f>
        <v/>
      </c>
      <c r="AE14" s="538"/>
      <c r="AF14" s="538" t="str">
        <f>IF(AND('Mapa de Riesgos'!$H$24="Alta",'Mapa de Riesgos'!$L$24="Mayor"),CONCATENATE("R",'Mapa de Riesgos'!$A$24),"")</f>
        <v/>
      </c>
      <c r="AG14" s="539"/>
      <c r="AH14" s="528" t="str">
        <f>IF(AND('Mapa de Riesgos'!$H$12="Alta",'Mapa de Riesgos'!$L$12="Catastrófico"),CONCATENATE("R",'Mapa de Riesgos'!$A$12),"")</f>
        <v/>
      </c>
      <c r="AI14" s="529"/>
      <c r="AJ14" s="529" t="str">
        <f>IF(AND('Mapa de Riesgos'!$H$18="Alta",'Mapa de Riesgos'!$L$18="Catastrófico"),CONCATENATE("R",'Mapa de Riesgos'!$A$18),"")</f>
        <v/>
      </c>
      <c r="AK14" s="529"/>
      <c r="AL14" s="529" t="str">
        <f>IF(AND('Mapa de Riesgos'!$H$24="Alta",'Mapa de Riesgos'!$L$24="Catastrófico"),CONCATENATE("R",'Mapa de Riesgos'!$A$24),"")</f>
        <v/>
      </c>
      <c r="AM14" s="530"/>
      <c r="AN14" s="83"/>
      <c r="AO14" s="559" t="s">
        <v>195</v>
      </c>
      <c r="AP14" s="560"/>
      <c r="AQ14" s="560"/>
      <c r="AR14" s="560"/>
      <c r="AS14" s="560"/>
      <c r="AT14" s="56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83"/>
      <c r="C15" s="483"/>
      <c r="D15" s="484"/>
      <c r="E15" s="543"/>
      <c r="F15" s="544"/>
      <c r="G15" s="544"/>
      <c r="H15" s="544"/>
      <c r="I15" s="544"/>
      <c r="J15" s="513"/>
      <c r="K15" s="514"/>
      <c r="L15" s="514"/>
      <c r="M15" s="514"/>
      <c r="N15" s="514"/>
      <c r="O15" s="515"/>
      <c r="P15" s="513"/>
      <c r="Q15" s="514"/>
      <c r="R15" s="514"/>
      <c r="S15" s="514"/>
      <c r="T15" s="514"/>
      <c r="U15" s="515"/>
      <c r="V15" s="531"/>
      <c r="W15" s="532"/>
      <c r="X15" s="532"/>
      <c r="Y15" s="532"/>
      <c r="Z15" s="532"/>
      <c r="AA15" s="533"/>
      <c r="AB15" s="531"/>
      <c r="AC15" s="532"/>
      <c r="AD15" s="532"/>
      <c r="AE15" s="532"/>
      <c r="AF15" s="532"/>
      <c r="AG15" s="533"/>
      <c r="AH15" s="522"/>
      <c r="AI15" s="523"/>
      <c r="AJ15" s="523"/>
      <c r="AK15" s="523"/>
      <c r="AL15" s="523"/>
      <c r="AM15" s="524"/>
      <c r="AN15" s="83"/>
      <c r="AO15" s="562"/>
      <c r="AP15" s="563"/>
      <c r="AQ15" s="563"/>
      <c r="AR15" s="563"/>
      <c r="AS15" s="563"/>
      <c r="AT15" s="56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83"/>
      <c r="C16" s="483"/>
      <c r="D16" s="484"/>
      <c r="E16" s="543"/>
      <c r="F16" s="544"/>
      <c r="G16" s="544"/>
      <c r="H16" s="544"/>
      <c r="I16" s="544"/>
      <c r="J16" s="513" t="str">
        <f>IF(AND('Mapa de Riesgos'!$H$31="Alta",'Mapa de Riesgos'!$L$31="Leve"),CONCATENATE("R",'Mapa de Riesgos'!$A$31),"")</f>
        <v/>
      </c>
      <c r="K16" s="514"/>
      <c r="L16" s="514" t="str">
        <f>IF(AND('Mapa de Riesgos'!$H$37="Alta",'Mapa de Riesgos'!$L$37="Leve"),CONCATENATE("R",'Mapa de Riesgos'!$A$37),"")</f>
        <v/>
      </c>
      <c r="M16" s="514"/>
      <c r="N16" s="514" t="str">
        <f>IF(AND('Mapa de Riesgos'!$H$43="Alta",'Mapa de Riesgos'!$L$43="Leve"),CONCATENATE("R",'Mapa de Riesgos'!$A$43),"")</f>
        <v/>
      </c>
      <c r="O16" s="515"/>
      <c r="P16" s="513" t="str">
        <f>IF(AND('Mapa de Riesgos'!$H$31="Alta",'Mapa de Riesgos'!$L$31="Menor"),CONCATENATE("R",'Mapa de Riesgos'!$A$31),"")</f>
        <v/>
      </c>
      <c r="Q16" s="514"/>
      <c r="R16" s="514" t="str">
        <f>IF(AND('Mapa de Riesgos'!$H$37="Alta",'Mapa de Riesgos'!$L$37="Menor"),CONCATENATE("R",'Mapa de Riesgos'!$A$37),"")</f>
        <v/>
      </c>
      <c r="S16" s="514"/>
      <c r="T16" s="514" t="str">
        <f>IF(AND('Mapa de Riesgos'!$H$43="Alta",'Mapa de Riesgos'!$L$43="Menor"),CONCATENATE("R",'Mapa de Riesgos'!$A$43),"")</f>
        <v/>
      </c>
      <c r="U16" s="515"/>
      <c r="V16" s="531" t="str">
        <f>IF(AND('Mapa de Riesgos'!$H$31="Alta",'Mapa de Riesgos'!$L$31="Moderado"),CONCATENATE("R",'Mapa de Riesgos'!$A$31),"")</f>
        <v/>
      </c>
      <c r="W16" s="532"/>
      <c r="X16" s="532" t="str">
        <f>IF(AND('Mapa de Riesgos'!$H$37="Alta",'Mapa de Riesgos'!$L$37="Moderado"),CONCATENATE("R",'Mapa de Riesgos'!$A$37),"")</f>
        <v/>
      </c>
      <c r="Y16" s="532"/>
      <c r="Z16" s="532" t="str">
        <f>IF(AND('Mapa de Riesgos'!$H$43="Alta",'Mapa de Riesgos'!$L$43="Moderado"),CONCATENATE("R",'Mapa de Riesgos'!$A$43),"")</f>
        <v/>
      </c>
      <c r="AA16" s="533"/>
      <c r="AB16" s="531" t="str">
        <f>IF(AND('Mapa de Riesgos'!$H$31="Alta",'Mapa de Riesgos'!$L$31="Mayor"),CONCATENATE("R",'Mapa de Riesgos'!$A$31),"")</f>
        <v/>
      </c>
      <c r="AC16" s="532"/>
      <c r="AD16" s="532" t="str">
        <f>IF(AND('Mapa de Riesgos'!$H$37="Alta",'Mapa de Riesgos'!$L$37="Mayor"),CONCATENATE("R",'Mapa de Riesgos'!$A$37),"")</f>
        <v/>
      </c>
      <c r="AE16" s="532"/>
      <c r="AF16" s="532" t="str">
        <f>IF(AND('Mapa de Riesgos'!$H$43="Alta",'Mapa de Riesgos'!$L$43="Mayor"),CONCATENATE("R",'Mapa de Riesgos'!$A$43),"")</f>
        <v/>
      </c>
      <c r="AG16" s="533"/>
      <c r="AH16" s="522" t="str">
        <f>IF(AND('Mapa de Riesgos'!$H$31="Alta",'Mapa de Riesgos'!$L$31="Catastrófico"),CONCATENATE("R",'Mapa de Riesgos'!$A$31),"")</f>
        <v/>
      </c>
      <c r="AI16" s="523"/>
      <c r="AJ16" s="523" t="str">
        <f>IF(AND('Mapa de Riesgos'!$H$37="Alta",'Mapa de Riesgos'!$L$37="Catastrófico"),CONCATENATE("R",'Mapa de Riesgos'!$A$37),"")</f>
        <v/>
      </c>
      <c r="AK16" s="523"/>
      <c r="AL16" s="523" t="str">
        <f>IF(AND('Mapa de Riesgos'!$H$43="Alta",'Mapa de Riesgos'!$L$43="Catastrófico"),CONCATENATE("R",'Mapa de Riesgos'!$A$43),"")</f>
        <v/>
      </c>
      <c r="AM16" s="524"/>
      <c r="AN16" s="83"/>
      <c r="AO16" s="562"/>
      <c r="AP16" s="563"/>
      <c r="AQ16" s="563"/>
      <c r="AR16" s="563"/>
      <c r="AS16" s="563"/>
      <c r="AT16" s="56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83"/>
      <c r="C17" s="483"/>
      <c r="D17" s="484"/>
      <c r="E17" s="543"/>
      <c r="F17" s="544"/>
      <c r="G17" s="544"/>
      <c r="H17" s="544"/>
      <c r="I17" s="544"/>
      <c r="J17" s="513"/>
      <c r="K17" s="514"/>
      <c r="L17" s="514"/>
      <c r="M17" s="514"/>
      <c r="N17" s="514"/>
      <c r="O17" s="515"/>
      <c r="P17" s="513"/>
      <c r="Q17" s="514"/>
      <c r="R17" s="514"/>
      <c r="S17" s="514"/>
      <c r="T17" s="514"/>
      <c r="U17" s="515"/>
      <c r="V17" s="531"/>
      <c r="W17" s="532"/>
      <c r="X17" s="532"/>
      <c r="Y17" s="532"/>
      <c r="Z17" s="532"/>
      <c r="AA17" s="533"/>
      <c r="AB17" s="531"/>
      <c r="AC17" s="532"/>
      <c r="AD17" s="532"/>
      <c r="AE17" s="532"/>
      <c r="AF17" s="532"/>
      <c r="AG17" s="533"/>
      <c r="AH17" s="522"/>
      <c r="AI17" s="523"/>
      <c r="AJ17" s="523"/>
      <c r="AK17" s="523"/>
      <c r="AL17" s="523"/>
      <c r="AM17" s="524"/>
      <c r="AN17" s="83"/>
      <c r="AO17" s="562"/>
      <c r="AP17" s="563"/>
      <c r="AQ17" s="563"/>
      <c r="AR17" s="563"/>
      <c r="AS17" s="563"/>
      <c r="AT17" s="56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83"/>
      <c r="C18" s="483"/>
      <c r="D18" s="484"/>
      <c r="E18" s="543"/>
      <c r="F18" s="544"/>
      <c r="G18" s="544"/>
      <c r="H18" s="544"/>
      <c r="I18" s="544"/>
      <c r="J18" s="513" t="str">
        <f>IF(AND('Mapa de Riesgos'!$H$49="Alta",'Mapa de Riesgos'!$L$49="Leve"),CONCATENATE("R",'Mapa de Riesgos'!$A$49),"")</f>
        <v/>
      </c>
      <c r="K18" s="514"/>
      <c r="L18" s="514" t="str">
        <f>IF(AND('Mapa de Riesgos'!$H$55="Alta",'Mapa de Riesgos'!$L$55="Leve"),CONCATENATE("R",'Mapa de Riesgos'!$A$55),"")</f>
        <v/>
      </c>
      <c r="M18" s="514"/>
      <c r="N18" s="514" t="str">
        <f>IF(AND('Mapa de Riesgos'!$H$61="Alta",'Mapa de Riesgos'!$L$61="Leve"),CONCATENATE("R",'Mapa de Riesgos'!$A$61),"")</f>
        <v/>
      </c>
      <c r="O18" s="515"/>
      <c r="P18" s="513" t="str">
        <f>IF(AND('Mapa de Riesgos'!$H$49="Alta",'Mapa de Riesgos'!$L$49="Menor"),CONCATENATE("R",'Mapa de Riesgos'!$A$49),"")</f>
        <v/>
      </c>
      <c r="Q18" s="514"/>
      <c r="R18" s="514" t="str">
        <f>IF(AND('Mapa de Riesgos'!$H$55="Alta",'Mapa de Riesgos'!$L$55="Menor"),CONCATENATE("R",'Mapa de Riesgos'!$A$55),"")</f>
        <v/>
      </c>
      <c r="S18" s="514"/>
      <c r="T18" s="514" t="str">
        <f>IF(AND('Mapa de Riesgos'!$H$61="Alta",'Mapa de Riesgos'!$L$61="Menor"),CONCATENATE("R",'Mapa de Riesgos'!$A$61),"")</f>
        <v/>
      </c>
      <c r="U18" s="515"/>
      <c r="V18" s="531" t="str">
        <f>IF(AND('Mapa de Riesgos'!$H$49="Alta",'Mapa de Riesgos'!$L$49="Moderado"),CONCATENATE("R",'Mapa de Riesgos'!$A$49),"")</f>
        <v/>
      </c>
      <c r="W18" s="532"/>
      <c r="X18" s="532" t="str">
        <f>IF(AND('Mapa de Riesgos'!$H$55="Alta",'Mapa de Riesgos'!$L$55="Moderado"),CONCATENATE("R",'Mapa de Riesgos'!$A$55),"")</f>
        <v/>
      </c>
      <c r="Y18" s="532"/>
      <c r="Z18" s="532" t="str">
        <f>IF(AND('Mapa de Riesgos'!$H$61="Alta",'Mapa de Riesgos'!$L$61="Moderado"),CONCATENATE("R",'Mapa de Riesgos'!$A$61),"")</f>
        <v/>
      </c>
      <c r="AA18" s="533"/>
      <c r="AB18" s="531" t="str">
        <f>IF(AND('Mapa de Riesgos'!$H$49="Alta",'Mapa de Riesgos'!$L$49="Mayor"),CONCATENATE("R",'Mapa de Riesgos'!$A$49),"")</f>
        <v/>
      </c>
      <c r="AC18" s="532"/>
      <c r="AD18" s="532" t="str">
        <f>IF(AND('Mapa de Riesgos'!$H$55="Alta",'Mapa de Riesgos'!$L$55="Mayor"),CONCATENATE("R",'Mapa de Riesgos'!$A$55),"")</f>
        <v/>
      </c>
      <c r="AE18" s="532"/>
      <c r="AF18" s="532" t="str">
        <f>IF(AND('Mapa de Riesgos'!$H$61="Alta",'Mapa de Riesgos'!$L$61="Mayor"),CONCATENATE("R",'Mapa de Riesgos'!$A$61),"")</f>
        <v/>
      </c>
      <c r="AG18" s="533"/>
      <c r="AH18" s="522" t="str">
        <f>IF(AND('Mapa de Riesgos'!$H$49="Alta",'Mapa de Riesgos'!$L$49="Catastrófico"),CONCATENATE("R",'Mapa de Riesgos'!$A$49),"")</f>
        <v/>
      </c>
      <c r="AI18" s="523"/>
      <c r="AJ18" s="523" t="str">
        <f>IF(AND('Mapa de Riesgos'!$H$55="Alta",'Mapa de Riesgos'!$L$55="Catastrófico"),CONCATENATE("R",'Mapa de Riesgos'!$A$55),"")</f>
        <v/>
      </c>
      <c r="AK18" s="523"/>
      <c r="AL18" s="523" t="str">
        <f>IF(AND('Mapa de Riesgos'!$H$61="Alta",'Mapa de Riesgos'!$L$61="Catastrófico"),CONCATENATE("R",'Mapa de Riesgos'!$A$61),"")</f>
        <v/>
      </c>
      <c r="AM18" s="524"/>
      <c r="AN18" s="83"/>
      <c r="AO18" s="562"/>
      <c r="AP18" s="563"/>
      <c r="AQ18" s="563"/>
      <c r="AR18" s="563"/>
      <c r="AS18" s="563"/>
      <c r="AT18" s="56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83"/>
      <c r="C19" s="483"/>
      <c r="D19" s="484"/>
      <c r="E19" s="543"/>
      <c r="F19" s="544"/>
      <c r="G19" s="544"/>
      <c r="H19" s="544"/>
      <c r="I19" s="544"/>
      <c r="J19" s="513"/>
      <c r="K19" s="514"/>
      <c r="L19" s="514"/>
      <c r="M19" s="514"/>
      <c r="N19" s="514"/>
      <c r="O19" s="515"/>
      <c r="P19" s="513"/>
      <c r="Q19" s="514"/>
      <c r="R19" s="514"/>
      <c r="S19" s="514"/>
      <c r="T19" s="514"/>
      <c r="U19" s="515"/>
      <c r="V19" s="531"/>
      <c r="W19" s="532"/>
      <c r="X19" s="532"/>
      <c r="Y19" s="532"/>
      <c r="Z19" s="532"/>
      <c r="AA19" s="533"/>
      <c r="AB19" s="531"/>
      <c r="AC19" s="532"/>
      <c r="AD19" s="532"/>
      <c r="AE19" s="532"/>
      <c r="AF19" s="532"/>
      <c r="AG19" s="533"/>
      <c r="AH19" s="522"/>
      <c r="AI19" s="523"/>
      <c r="AJ19" s="523"/>
      <c r="AK19" s="523"/>
      <c r="AL19" s="523"/>
      <c r="AM19" s="524"/>
      <c r="AN19" s="83"/>
      <c r="AO19" s="562"/>
      <c r="AP19" s="563"/>
      <c r="AQ19" s="563"/>
      <c r="AR19" s="563"/>
      <c r="AS19" s="563"/>
      <c r="AT19" s="56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83"/>
      <c r="C20" s="483"/>
      <c r="D20" s="484"/>
      <c r="E20" s="543"/>
      <c r="F20" s="544"/>
      <c r="G20" s="544"/>
      <c r="H20" s="544"/>
      <c r="I20" s="544"/>
      <c r="J20" s="513" t="str">
        <f>IF(AND('Mapa de Riesgos'!$H$67="Alta",'Mapa de Riesgos'!$L$67="Leve"),CONCATENATE("R",'Mapa de Riesgos'!$A$67),"")</f>
        <v/>
      </c>
      <c r="K20" s="514"/>
      <c r="L20" s="514" t="str">
        <f>IF(AND('Mapa de Riesgos'!$H$73="Alta",'Mapa de Riesgos'!$L$73="Leve"),CONCATENATE("R",'Mapa de Riesgos'!#REF!),"")</f>
        <v/>
      </c>
      <c r="M20" s="514"/>
      <c r="N20" s="514" t="str">
        <f>IF(AND('Mapa de Riesgos'!$H$79="Alta",'Mapa de Riesgos'!$L$79="Leve"),CONCATENATE("R",'Mapa de Riesgos'!$A$79),"")</f>
        <v/>
      </c>
      <c r="O20" s="515"/>
      <c r="P20" s="513" t="str">
        <f>IF(AND('Mapa de Riesgos'!$H$67="Alta",'Mapa de Riesgos'!$L$67="Menor"),CONCATENATE("R",'Mapa de Riesgos'!$A$67),"")</f>
        <v/>
      </c>
      <c r="Q20" s="514"/>
      <c r="R20" s="514" t="str">
        <f>IF(AND('Mapa de Riesgos'!$H$73="Alta",'Mapa de Riesgos'!$L$73="Menor"),CONCATENATE("R",'Mapa de Riesgos'!#REF!),"")</f>
        <v/>
      </c>
      <c r="S20" s="514"/>
      <c r="T20" s="514" t="str">
        <f>IF(AND('Mapa de Riesgos'!$H$79="Alta",'Mapa de Riesgos'!$L$79="Menor"),CONCATENATE("R",'Mapa de Riesgos'!$A$79),"")</f>
        <v/>
      </c>
      <c r="U20" s="515"/>
      <c r="V20" s="531" t="str">
        <f>IF(AND('Mapa de Riesgos'!$H$67="Alta",'Mapa de Riesgos'!$L$67="Moderado"),CONCATENATE("R",'Mapa de Riesgos'!$A$67),"")</f>
        <v/>
      </c>
      <c r="W20" s="532"/>
      <c r="X20" s="532" t="str">
        <f>IF(AND('Mapa de Riesgos'!$H$73="Alta",'Mapa de Riesgos'!$L$73="Moderado"),CONCATENATE("R",'Mapa de Riesgos'!#REF!),"")</f>
        <v/>
      </c>
      <c r="Y20" s="532"/>
      <c r="Z20" s="532" t="str">
        <f>IF(AND('Mapa de Riesgos'!$H$79="Alta",'Mapa de Riesgos'!$L$79="Moderado"),CONCATENATE("R",'Mapa de Riesgos'!$A$79),"")</f>
        <v/>
      </c>
      <c r="AA20" s="533"/>
      <c r="AB20" s="531" t="str">
        <f>IF(AND('Mapa de Riesgos'!$H$67="Alta",'Mapa de Riesgos'!$L$67="Mayor"),CONCATENATE("R",'Mapa de Riesgos'!$A$67),"")</f>
        <v/>
      </c>
      <c r="AC20" s="532"/>
      <c r="AD20" s="532" t="str">
        <f>IF(AND('Mapa de Riesgos'!$H$73="Alta",'Mapa de Riesgos'!$L$73="Mayor"),CONCATENATE("R",'Mapa de Riesgos'!#REF!),"")</f>
        <v/>
      </c>
      <c r="AE20" s="532"/>
      <c r="AF20" s="532" t="str">
        <f>IF(AND('Mapa de Riesgos'!$H$79="Alta",'Mapa de Riesgos'!$L$79="Mayor"),CONCATENATE("R",'Mapa de Riesgos'!$A$79),"")</f>
        <v/>
      </c>
      <c r="AG20" s="533"/>
      <c r="AH20" s="522" t="str">
        <f>IF(AND('Mapa de Riesgos'!$H$67="Alta",'Mapa de Riesgos'!$L$67="Catastrófico"),CONCATENATE("R",'Mapa de Riesgos'!$A$67),"")</f>
        <v/>
      </c>
      <c r="AI20" s="523"/>
      <c r="AJ20" s="523" t="str">
        <f>IF(AND('Mapa de Riesgos'!$H$73="Alta",'Mapa de Riesgos'!$L$73="Catastrófico"),CONCATENATE("R",'Mapa de Riesgos'!#REF!),"")</f>
        <v/>
      </c>
      <c r="AK20" s="523"/>
      <c r="AL20" s="523" t="str">
        <f>IF(AND('Mapa de Riesgos'!$H$79="Alta",'Mapa de Riesgos'!$L$79="Catastrófico"),CONCATENATE("R",'Mapa de Riesgos'!$A$79),"")</f>
        <v/>
      </c>
      <c r="AM20" s="524"/>
      <c r="AN20" s="83"/>
      <c r="AO20" s="562"/>
      <c r="AP20" s="563"/>
      <c r="AQ20" s="563"/>
      <c r="AR20" s="563"/>
      <c r="AS20" s="563"/>
      <c r="AT20" s="56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83"/>
      <c r="C21" s="483"/>
      <c r="D21" s="484"/>
      <c r="E21" s="546"/>
      <c r="F21" s="547"/>
      <c r="G21" s="547"/>
      <c r="H21" s="547"/>
      <c r="I21" s="547"/>
      <c r="J21" s="516"/>
      <c r="K21" s="517"/>
      <c r="L21" s="517"/>
      <c r="M21" s="517"/>
      <c r="N21" s="517"/>
      <c r="O21" s="518"/>
      <c r="P21" s="516"/>
      <c r="Q21" s="517"/>
      <c r="R21" s="517"/>
      <c r="S21" s="517"/>
      <c r="T21" s="517"/>
      <c r="U21" s="518"/>
      <c r="V21" s="534"/>
      <c r="W21" s="535"/>
      <c r="X21" s="535"/>
      <c r="Y21" s="535"/>
      <c r="Z21" s="535"/>
      <c r="AA21" s="536"/>
      <c r="AB21" s="534"/>
      <c r="AC21" s="535"/>
      <c r="AD21" s="535"/>
      <c r="AE21" s="535"/>
      <c r="AF21" s="535"/>
      <c r="AG21" s="536"/>
      <c r="AH21" s="525"/>
      <c r="AI21" s="526"/>
      <c r="AJ21" s="526"/>
      <c r="AK21" s="526"/>
      <c r="AL21" s="526"/>
      <c r="AM21" s="527"/>
      <c r="AN21" s="83"/>
      <c r="AO21" s="565"/>
      <c r="AP21" s="566"/>
      <c r="AQ21" s="566"/>
      <c r="AR21" s="566"/>
      <c r="AS21" s="566"/>
      <c r="AT21" s="56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83"/>
      <c r="C22" s="483"/>
      <c r="D22" s="484"/>
      <c r="E22" s="540" t="s">
        <v>196</v>
      </c>
      <c r="F22" s="541"/>
      <c r="G22" s="541"/>
      <c r="H22" s="541"/>
      <c r="I22" s="542"/>
      <c r="J22" s="519" t="str">
        <f>IF(AND('Mapa de Riesgos'!$H$12="Media",'Mapa de Riesgos'!$L$12="Leve"),CONCATENATE("R",'Mapa de Riesgos'!$A$12),"")</f>
        <v/>
      </c>
      <c r="K22" s="520"/>
      <c r="L22" s="520" t="str">
        <f>IF(AND('Mapa de Riesgos'!$H$18="Media",'Mapa de Riesgos'!$L$18="Leve"),CONCATENATE("R",'Mapa de Riesgos'!$A$18),"")</f>
        <v/>
      </c>
      <c r="M22" s="520"/>
      <c r="N22" s="520" t="str">
        <f>IF(AND('Mapa de Riesgos'!$H$24="Media",'Mapa de Riesgos'!$L$24="Leve"),CONCATENATE("R",'Mapa de Riesgos'!$A$24),"")</f>
        <v/>
      </c>
      <c r="O22" s="521"/>
      <c r="P22" s="519" t="str">
        <f>IF(AND('Mapa de Riesgos'!$H$12="Media",'Mapa de Riesgos'!$L$12="Menor"),CONCATENATE("R",'Mapa de Riesgos'!$A$12),"")</f>
        <v/>
      </c>
      <c r="Q22" s="520"/>
      <c r="R22" s="520" t="str">
        <f>IF(AND('Mapa de Riesgos'!$H$18="Media",'Mapa de Riesgos'!$L$18="Menor"),CONCATENATE("R",'Mapa de Riesgos'!$A$18),"")</f>
        <v/>
      </c>
      <c r="S22" s="520"/>
      <c r="T22" s="520" t="str">
        <f>IF(AND('Mapa de Riesgos'!$H$24="Media",'Mapa de Riesgos'!$L$24="Menor"),CONCATENATE("R",'Mapa de Riesgos'!$A$24),"")</f>
        <v/>
      </c>
      <c r="U22" s="521"/>
      <c r="V22" s="519" t="str">
        <f>IF(AND('Mapa de Riesgos'!$H$12="Media",'Mapa de Riesgos'!$L$12="Moderado"),CONCATENATE("R",'Mapa de Riesgos'!$A$12),"")</f>
        <v/>
      </c>
      <c r="W22" s="520"/>
      <c r="X22" s="520" t="str">
        <f>IF(AND('Mapa de Riesgos'!$H$18="Media",'Mapa de Riesgos'!$L$18="Moderado"),CONCATENATE("R",'Mapa de Riesgos'!$A$18),"")</f>
        <v/>
      </c>
      <c r="Y22" s="520"/>
      <c r="Z22" s="520" t="str">
        <f>IF(AND('Mapa de Riesgos'!$H$24="Media",'Mapa de Riesgos'!$L$24="Moderado"),CONCATENATE("R",'Mapa de Riesgos'!$A$24),"")</f>
        <v>R3</v>
      </c>
      <c r="AA22" s="521"/>
      <c r="AB22" s="537" t="str">
        <f>IF(AND('Mapa de Riesgos'!$H$12="Media",'Mapa de Riesgos'!$L$12="Mayor"),CONCATENATE("R",'Mapa de Riesgos'!$A$12),"")</f>
        <v/>
      </c>
      <c r="AC22" s="538"/>
      <c r="AD22" s="538" t="str">
        <f>IF(AND('Mapa de Riesgos'!$H$18="Media",'Mapa de Riesgos'!$L$18="Mayor"),CONCATENATE("R",'Mapa de Riesgos'!$A$18),"")</f>
        <v/>
      </c>
      <c r="AE22" s="538"/>
      <c r="AF22" s="538" t="str">
        <f>IF(AND('Mapa de Riesgos'!$H$24="Media",'Mapa de Riesgos'!$L$24="Mayor"),CONCATENATE("R",'Mapa de Riesgos'!$A$24),"")</f>
        <v/>
      </c>
      <c r="AG22" s="539"/>
      <c r="AH22" s="528" t="str">
        <f>IF(AND('Mapa de Riesgos'!$H$12="Media",'Mapa de Riesgos'!$L$12="Catastrófico"),CONCATENATE("R",'Mapa de Riesgos'!$A$12),"")</f>
        <v/>
      </c>
      <c r="AI22" s="529"/>
      <c r="AJ22" s="529" t="str">
        <f>IF(AND('Mapa de Riesgos'!$H$18="Media",'Mapa de Riesgos'!$L$18="Catastrófico"),CONCATENATE("R",'Mapa de Riesgos'!$A$18),"")</f>
        <v/>
      </c>
      <c r="AK22" s="529"/>
      <c r="AL22" s="529" t="str">
        <f>IF(AND('Mapa de Riesgos'!$H$24="Media",'Mapa de Riesgos'!$L$24="Catastrófico"),CONCATENATE("R",'Mapa de Riesgos'!$A$24),"")</f>
        <v/>
      </c>
      <c r="AM22" s="530"/>
      <c r="AN22" s="83"/>
      <c r="AO22" s="568" t="s">
        <v>197</v>
      </c>
      <c r="AP22" s="569"/>
      <c r="AQ22" s="569"/>
      <c r="AR22" s="569"/>
      <c r="AS22" s="569"/>
      <c r="AT22" s="57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83"/>
      <c r="C23" s="483"/>
      <c r="D23" s="484"/>
      <c r="E23" s="543"/>
      <c r="F23" s="544"/>
      <c r="G23" s="544"/>
      <c r="H23" s="544"/>
      <c r="I23" s="545"/>
      <c r="J23" s="513"/>
      <c r="K23" s="514"/>
      <c r="L23" s="514"/>
      <c r="M23" s="514"/>
      <c r="N23" s="514"/>
      <c r="O23" s="515"/>
      <c r="P23" s="513"/>
      <c r="Q23" s="514"/>
      <c r="R23" s="514"/>
      <c r="S23" s="514"/>
      <c r="T23" s="514"/>
      <c r="U23" s="515"/>
      <c r="V23" s="513"/>
      <c r="W23" s="514"/>
      <c r="X23" s="514"/>
      <c r="Y23" s="514"/>
      <c r="Z23" s="514"/>
      <c r="AA23" s="515"/>
      <c r="AB23" s="531"/>
      <c r="AC23" s="532"/>
      <c r="AD23" s="532"/>
      <c r="AE23" s="532"/>
      <c r="AF23" s="532"/>
      <c r="AG23" s="533"/>
      <c r="AH23" s="522"/>
      <c r="AI23" s="523"/>
      <c r="AJ23" s="523"/>
      <c r="AK23" s="523"/>
      <c r="AL23" s="523"/>
      <c r="AM23" s="524"/>
      <c r="AN23" s="83"/>
      <c r="AO23" s="571"/>
      <c r="AP23" s="572"/>
      <c r="AQ23" s="572"/>
      <c r="AR23" s="572"/>
      <c r="AS23" s="572"/>
      <c r="AT23" s="57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83"/>
      <c r="C24" s="483"/>
      <c r="D24" s="484"/>
      <c r="E24" s="543"/>
      <c r="F24" s="544"/>
      <c r="G24" s="544"/>
      <c r="H24" s="544"/>
      <c r="I24" s="545"/>
      <c r="J24" s="513" t="str">
        <f>IF(AND('Mapa de Riesgos'!$H$31="Media",'Mapa de Riesgos'!$L$31="Leve"),CONCATENATE("R",'Mapa de Riesgos'!$A$31),"")</f>
        <v/>
      </c>
      <c r="K24" s="514"/>
      <c r="L24" s="514" t="str">
        <f>IF(AND('Mapa de Riesgos'!$H$37="Media",'Mapa de Riesgos'!$L$37="Leve"),CONCATENATE("R",'Mapa de Riesgos'!$A$37),"")</f>
        <v/>
      </c>
      <c r="M24" s="514"/>
      <c r="N24" s="514" t="str">
        <f>IF(AND('Mapa de Riesgos'!$H$43="Media",'Mapa de Riesgos'!$L$43="Leve"),CONCATENATE("R",'Mapa de Riesgos'!$A$43),"")</f>
        <v/>
      </c>
      <c r="O24" s="515"/>
      <c r="P24" s="513" t="str">
        <f>IF(AND('Mapa de Riesgos'!$H$31="Media",'Mapa de Riesgos'!$L$31="Menor"),CONCATENATE("R",'Mapa de Riesgos'!$A$31),"")</f>
        <v/>
      </c>
      <c r="Q24" s="514"/>
      <c r="R24" s="514" t="str">
        <f>IF(AND('Mapa de Riesgos'!$H$37="Media",'Mapa de Riesgos'!$L$37="Menor"),CONCATENATE("R",'Mapa de Riesgos'!$A$37),"")</f>
        <v/>
      </c>
      <c r="S24" s="514"/>
      <c r="T24" s="514" t="str">
        <f>IF(AND('Mapa de Riesgos'!$H$43="Media",'Mapa de Riesgos'!$L$43="Menor"),CONCATENATE("R",'Mapa de Riesgos'!$A$43),"")</f>
        <v/>
      </c>
      <c r="U24" s="515"/>
      <c r="V24" s="513" t="str">
        <f>IF(AND('Mapa de Riesgos'!$H$31="Media",'Mapa de Riesgos'!$L$31="Moderado"),CONCATENATE("R",'Mapa de Riesgos'!$A$31),"")</f>
        <v/>
      </c>
      <c r="W24" s="514"/>
      <c r="X24" s="514" t="str">
        <f>IF(AND('Mapa de Riesgos'!$H$37="Media",'Mapa de Riesgos'!$L$37="Moderado"),CONCATENATE("R",'Mapa de Riesgos'!$A$37),"")</f>
        <v/>
      </c>
      <c r="Y24" s="514"/>
      <c r="Z24" s="514" t="str">
        <f>IF(AND('Mapa de Riesgos'!$H$43="Media",'Mapa de Riesgos'!$L$43="Moderado"),CONCATENATE("R",'Mapa de Riesgos'!$A$43),"")</f>
        <v/>
      </c>
      <c r="AA24" s="515"/>
      <c r="AB24" s="531" t="str">
        <f>IF(AND('Mapa de Riesgos'!$H$31="Media",'Mapa de Riesgos'!$L$31="Mayor"),CONCATENATE("R",'Mapa de Riesgos'!$A$31),"")</f>
        <v/>
      </c>
      <c r="AC24" s="532"/>
      <c r="AD24" s="532" t="str">
        <f>IF(AND('Mapa de Riesgos'!$H$37="Media",'Mapa de Riesgos'!$L$37="Mayor"),CONCATENATE("R",'Mapa de Riesgos'!$A$37),"")</f>
        <v/>
      </c>
      <c r="AE24" s="532"/>
      <c r="AF24" s="532" t="str">
        <f>IF(AND('Mapa de Riesgos'!$H$43="Media",'Mapa de Riesgos'!$L$43="Mayor"),CONCATENATE("R",'Mapa de Riesgos'!$A$43),"")</f>
        <v/>
      </c>
      <c r="AG24" s="533"/>
      <c r="AH24" s="522" t="str">
        <f>IF(AND('Mapa de Riesgos'!$H$31="Media",'Mapa de Riesgos'!$L$31="Catastrófico"),CONCATENATE("R",'Mapa de Riesgos'!$A$31),"")</f>
        <v/>
      </c>
      <c r="AI24" s="523"/>
      <c r="AJ24" s="523" t="str">
        <f>IF(AND('Mapa de Riesgos'!$H$37="Media",'Mapa de Riesgos'!$L$37="Catastrófico"),CONCATENATE("R",'Mapa de Riesgos'!$A$37),"")</f>
        <v/>
      </c>
      <c r="AK24" s="523"/>
      <c r="AL24" s="523" t="str">
        <f>IF(AND('Mapa de Riesgos'!$H$43="Media",'Mapa de Riesgos'!$L$43="Catastrófico"),CONCATENATE("R",'Mapa de Riesgos'!$A$43),"")</f>
        <v/>
      </c>
      <c r="AM24" s="524"/>
      <c r="AN24" s="83"/>
      <c r="AO24" s="571"/>
      <c r="AP24" s="572"/>
      <c r="AQ24" s="572"/>
      <c r="AR24" s="572"/>
      <c r="AS24" s="572"/>
      <c r="AT24" s="57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83"/>
      <c r="C25" s="483"/>
      <c r="D25" s="484"/>
      <c r="E25" s="543"/>
      <c r="F25" s="544"/>
      <c r="G25" s="544"/>
      <c r="H25" s="544"/>
      <c r="I25" s="545"/>
      <c r="J25" s="513"/>
      <c r="K25" s="514"/>
      <c r="L25" s="514"/>
      <c r="M25" s="514"/>
      <c r="N25" s="514"/>
      <c r="O25" s="515"/>
      <c r="P25" s="513"/>
      <c r="Q25" s="514"/>
      <c r="R25" s="514"/>
      <c r="S25" s="514"/>
      <c r="T25" s="514"/>
      <c r="U25" s="515"/>
      <c r="V25" s="513"/>
      <c r="W25" s="514"/>
      <c r="X25" s="514"/>
      <c r="Y25" s="514"/>
      <c r="Z25" s="514"/>
      <c r="AA25" s="515"/>
      <c r="AB25" s="531"/>
      <c r="AC25" s="532"/>
      <c r="AD25" s="532"/>
      <c r="AE25" s="532"/>
      <c r="AF25" s="532"/>
      <c r="AG25" s="533"/>
      <c r="AH25" s="522"/>
      <c r="AI25" s="523"/>
      <c r="AJ25" s="523"/>
      <c r="AK25" s="523"/>
      <c r="AL25" s="523"/>
      <c r="AM25" s="524"/>
      <c r="AN25" s="83"/>
      <c r="AO25" s="571"/>
      <c r="AP25" s="572"/>
      <c r="AQ25" s="572"/>
      <c r="AR25" s="572"/>
      <c r="AS25" s="572"/>
      <c r="AT25" s="57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83"/>
      <c r="C26" s="483"/>
      <c r="D26" s="484"/>
      <c r="E26" s="543"/>
      <c r="F26" s="544"/>
      <c r="G26" s="544"/>
      <c r="H26" s="544"/>
      <c r="I26" s="545"/>
      <c r="J26" s="513" t="str">
        <f>IF(AND('Mapa de Riesgos'!$H$49="Media",'Mapa de Riesgos'!$L$49="Leve"),CONCATENATE("R",'Mapa de Riesgos'!$A$49),"")</f>
        <v/>
      </c>
      <c r="K26" s="514"/>
      <c r="L26" s="514" t="str">
        <f>IF(AND('Mapa de Riesgos'!$H$55="Media",'Mapa de Riesgos'!$L$55="Leve"),CONCATENATE("R",'Mapa de Riesgos'!$A$55),"")</f>
        <v/>
      </c>
      <c r="M26" s="514"/>
      <c r="N26" s="514" t="str">
        <f>IF(AND('Mapa de Riesgos'!$H$61="Media",'Mapa de Riesgos'!$L$61="Leve"),CONCATENATE("R",'Mapa de Riesgos'!$A$61),"")</f>
        <v/>
      </c>
      <c r="O26" s="515"/>
      <c r="P26" s="513" t="str">
        <f>IF(AND('Mapa de Riesgos'!$H$49="Media",'Mapa de Riesgos'!$L$49="Menor"),CONCATENATE("R",'Mapa de Riesgos'!$A$49),"")</f>
        <v/>
      </c>
      <c r="Q26" s="514"/>
      <c r="R26" s="514" t="str">
        <f>IF(AND('Mapa de Riesgos'!$H$55="Media",'Mapa de Riesgos'!$L$55="Menor"),CONCATENATE("R",'Mapa de Riesgos'!$A$55),"")</f>
        <v/>
      </c>
      <c r="S26" s="514"/>
      <c r="T26" s="514" t="str">
        <f>IF(AND('Mapa de Riesgos'!$H$61="Media",'Mapa de Riesgos'!$L$61="Menor"),CONCATENATE("R",'Mapa de Riesgos'!$A$61),"")</f>
        <v/>
      </c>
      <c r="U26" s="515"/>
      <c r="V26" s="513" t="str">
        <f>IF(AND('Mapa de Riesgos'!$H$49="Media",'Mapa de Riesgos'!$L$49="Moderado"),CONCATENATE("R",'Mapa de Riesgos'!$A$49),"")</f>
        <v/>
      </c>
      <c r="W26" s="514"/>
      <c r="X26" s="514" t="str">
        <f>IF(AND('Mapa de Riesgos'!$H$55="Media",'Mapa de Riesgos'!$L$55="Moderado"),CONCATENATE("R",'Mapa de Riesgos'!$A$55),"")</f>
        <v/>
      </c>
      <c r="Y26" s="514"/>
      <c r="Z26" s="514" t="str">
        <f>IF(AND('Mapa de Riesgos'!$H$61="Media",'Mapa de Riesgos'!$L$61="Moderado"),CONCATENATE("R",'Mapa de Riesgos'!$A$61),"")</f>
        <v/>
      </c>
      <c r="AA26" s="515"/>
      <c r="AB26" s="531" t="str">
        <f>IF(AND('Mapa de Riesgos'!$H$49="Media",'Mapa de Riesgos'!$L$49="Mayor"),CONCATENATE("R",'Mapa de Riesgos'!$A$49),"")</f>
        <v/>
      </c>
      <c r="AC26" s="532"/>
      <c r="AD26" s="532" t="str">
        <f>IF(AND('Mapa de Riesgos'!$H$55="Media",'Mapa de Riesgos'!$L$55="Mayor"),CONCATENATE("R",'Mapa de Riesgos'!$A$55),"")</f>
        <v/>
      </c>
      <c r="AE26" s="532"/>
      <c r="AF26" s="532" t="str">
        <f>IF(AND('Mapa de Riesgos'!$H$61="Media",'Mapa de Riesgos'!$L$61="Mayor"),CONCATENATE("R",'Mapa de Riesgos'!$A$61),"")</f>
        <v/>
      </c>
      <c r="AG26" s="533"/>
      <c r="AH26" s="522" t="str">
        <f>IF(AND('Mapa de Riesgos'!$H$49="Media",'Mapa de Riesgos'!$L$49="Catastrófico"),CONCATENATE("R",'Mapa de Riesgos'!$A$49),"")</f>
        <v/>
      </c>
      <c r="AI26" s="523"/>
      <c r="AJ26" s="523" t="str">
        <f>IF(AND('Mapa de Riesgos'!$H$55="Media",'Mapa de Riesgos'!$L$55="Catastrófico"),CONCATENATE("R",'Mapa de Riesgos'!$A$55),"")</f>
        <v/>
      </c>
      <c r="AK26" s="523"/>
      <c r="AL26" s="523" t="str">
        <f>IF(AND('Mapa de Riesgos'!$H$61="Media",'Mapa de Riesgos'!$L$61="Catastrófico"),CONCATENATE("R",'Mapa de Riesgos'!$A$61),"")</f>
        <v/>
      </c>
      <c r="AM26" s="524"/>
      <c r="AN26" s="83"/>
      <c r="AO26" s="571"/>
      <c r="AP26" s="572"/>
      <c r="AQ26" s="572"/>
      <c r="AR26" s="572"/>
      <c r="AS26" s="572"/>
      <c r="AT26" s="57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83"/>
      <c r="C27" s="483"/>
      <c r="D27" s="484"/>
      <c r="E27" s="543"/>
      <c r="F27" s="544"/>
      <c r="G27" s="544"/>
      <c r="H27" s="544"/>
      <c r="I27" s="545"/>
      <c r="J27" s="513"/>
      <c r="K27" s="514"/>
      <c r="L27" s="514"/>
      <c r="M27" s="514"/>
      <c r="N27" s="514"/>
      <c r="O27" s="515"/>
      <c r="P27" s="513"/>
      <c r="Q27" s="514"/>
      <c r="R27" s="514"/>
      <c r="S27" s="514"/>
      <c r="T27" s="514"/>
      <c r="U27" s="515"/>
      <c r="V27" s="513"/>
      <c r="W27" s="514"/>
      <c r="X27" s="514"/>
      <c r="Y27" s="514"/>
      <c r="Z27" s="514"/>
      <c r="AA27" s="515"/>
      <c r="AB27" s="531"/>
      <c r="AC27" s="532"/>
      <c r="AD27" s="532"/>
      <c r="AE27" s="532"/>
      <c r="AF27" s="532"/>
      <c r="AG27" s="533"/>
      <c r="AH27" s="522"/>
      <c r="AI27" s="523"/>
      <c r="AJ27" s="523"/>
      <c r="AK27" s="523"/>
      <c r="AL27" s="523"/>
      <c r="AM27" s="524"/>
      <c r="AN27" s="83"/>
      <c r="AO27" s="571"/>
      <c r="AP27" s="572"/>
      <c r="AQ27" s="572"/>
      <c r="AR27" s="572"/>
      <c r="AS27" s="572"/>
      <c r="AT27" s="57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83"/>
      <c r="C28" s="483"/>
      <c r="D28" s="484"/>
      <c r="E28" s="543"/>
      <c r="F28" s="544"/>
      <c r="G28" s="544"/>
      <c r="H28" s="544"/>
      <c r="I28" s="545"/>
      <c r="J28" s="513" t="str">
        <f>IF(AND('Mapa de Riesgos'!$H$67="Media",'Mapa de Riesgos'!$L$67="Leve"),CONCATENATE("R",'Mapa de Riesgos'!$A$67),"")</f>
        <v/>
      </c>
      <c r="K28" s="514"/>
      <c r="L28" s="514" t="str">
        <f>IF(AND('Mapa de Riesgos'!$H$73="Media",'Mapa de Riesgos'!$L$73="Leve"),CONCATENATE("R",'Mapa de Riesgos'!#REF!),"")</f>
        <v/>
      </c>
      <c r="M28" s="514"/>
      <c r="N28" s="514" t="str">
        <f>IF(AND('Mapa de Riesgos'!$H$79="Media",'Mapa de Riesgos'!$L$79="Leve"),CONCATENATE("R",'Mapa de Riesgos'!$A$79),"")</f>
        <v/>
      </c>
      <c r="O28" s="515"/>
      <c r="P28" s="513" t="str">
        <f>IF(AND('Mapa de Riesgos'!$H$67="Media",'Mapa de Riesgos'!$L$67="Menor"),CONCATENATE("R",'Mapa de Riesgos'!$A$67),"")</f>
        <v/>
      </c>
      <c r="Q28" s="514"/>
      <c r="R28" s="514" t="str">
        <f>IF(AND('Mapa de Riesgos'!$H$73="Media",'Mapa de Riesgos'!$L$73="Menor"),CONCATENATE("R",'Mapa de Riesgos'!#REF!),"")</f>
        <v/>
      </c>
      <c r="S28" s="514"/>
      <c r="T28" s="514" t="str">
        <f>IF(AND('Mapa de Riesgos'!$H$79="Media",'Mapa de Riesgos'!$L$79="Menor"),CONCATENATE("R",'Mapa de Riesgos'!$A$79),"")</f>
        <v/>
      </c>
      <c r="U28" s="515"/>
      <c r="V28" s="513" t="str">
        <f>IF(AND('Mapa de Riesgos'!$H$67="Media",'Mapa de Riesgos'!$L$67="Moderado"),CONCATENATE("R",'Mapa de Riesgos'!$A$67),"")</f>
        <v/>
      </c>
      <c r="W28" s="514"/>
      <c r="X28" s="514" t="str">
        <f>IF(AND('Mapa de Riesgos'!$H$73="Media",'Mapa de Riesgos'!$L$73="Moderado"),CONCATENATE("R",'Mapa de Riesgos'!#REF!),"")</f>
        <v/>
      </c>
      <c r="Y28" s="514"/>
      <c r="Z28" s="514" t="str">
        <f>IF(AND('Mapa de Riesgos'!$H$79="Media",'Mapa de Riesgos'!$L$79="Moderado"),CONCATENATE("R",'Mapa de Riesgos'!$A$79),"")</f>
        <v/>
      </c>
      <c r="AA28" s="515"/>
      <c r="AB28" s="531" t="str">
        <f>IF(AND('Mapa de Riesgos'!$H$67="Media",'Mapa de Riesgos'!$L$67="Mayor"),CONCATENATE("R",'Mapa de Riesgos'!$A$67),"")</f>
        <v/>
      </c>
      <c r="AC28" s="532"/>
      <c r="AD28" s="532" t="str">
        <f>IF(AND('Mapa de Riesgos'!$H$73="Media",'Mapa de Riesgos'!$L$73="Mayor"),CONCATENATE("R",'Mapa de Riesgos'!#REF!),"")</f>
        <v/>
      </c>
      <c r="AE28" s="532"/>
      <c r="AF28" s="532" t="str">
        <f>IF(AND('Mapa de Riesgos'!$H$79="Media",'Mapa de Riesgos'!$L$79="Mayor"),CONCATENATE("R",'Mapa de Riesgos'!$A$79),"")</f>
        <v/>
      </c>
      <c r="AG28" s="533"/>
      <c r="AH28" s="522" t="str">
        <f>IF(AND('Mapa de Riesgos'!$H$67="Media",'Mapa de Riesgos'!$L$67="Catastrófico"),CONCATENATE("R",'Mapa de Riesgos'!$A$67),"")</f>
        <v/>
      </c>
      <c r="AI28" s="523"/>
      <c r="AJ28" s="523" t="str">
        <f>IF(AND('Mapa de Riesgos'!$H$73="Media",'Mapa de Riesgos'!$L$73="Catastrófico"),CONCATENATE("R",'Mapa de Riesgos'!#REF!),"")</f>
        <v/>
      </c>
      <c r="AK28" s="523"/>
      <c r="AL28" s="523" t="str">
        <f>IF(AND('Mapa de Riesgos'!$H$79="Media",'Mapa de Riesgos'!$L$79="Catastrófico"),CONCATENATE("R",'Mapa de Riesgos'!$A$79),"")</f>
        <v/>
      </c>
      <c r="AM28" s="524"/>
      <c r="AN28" s="83"/>
      <c r="AO28" s="571"/>
      <c r="AP28" s="572"/>
      <c r="AQ28" s="572"/>
      <c r="AR28" s="572"/>
      <c r="AS28" s="572"/>
      <c r="AT28" s="57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83"/>
      <c r="C29" s="483"/>
      <c r="D29" s="484"/>
      <c r="E29" s="546"/>
      <c r="F29" s="547"/>
      <c r="G29" s="547"/>
      <c r="H29" s="547"/>
      <c r="I29" s="548"/>
      <c r="J29" s="513"/>
      <c r="K29" s="514"/>
      <c r="L29" s="514"/>
      <c r="M29" s="514"/>
      <c r="N29" s="514"/>
      <c r="O29" s="515"/>
      <c r="P29" s="516"/>
      <c r="Q29" s="517"/>
      <c r="R29" s="517"/>
      <c r="S29" s="517"/>
      <c r="T29" s="517"/>
      <c r="U29" s="518"/>
      <c r="V29" s="516"/>
      <c r="W29" s="517"/>
      <c r="X29" s="517"/>
      <c r="Y29" s="517"/>
      <c r="Z29" s="517"/>
      <c r="AA29" s="518"/>
      <c r="AB29" s="534"/>
      <c r="AC29" s="535"/>
      <c r="AD29" s="535"/>
      <c r="AE29" s="535"/>
      <c r="AF29" s="535"/>
      <c r="AG29" s="536"/>
      <c r="AH29" s="525"/>
      <c r="AI29" s="526"/>
      <c r="AJ29" s="526"/>
      <c r="AK29" s="526"/>
      <c r="AL29" s="526"/>
      <c r="AM29" s="527"/>
      <c r="AN29" s="83"/>
      <c r="AO29" s="574"/>
      <c r="AP29" s="575"/>
      <c r="AQ29" s="575"/>
      <c r="AR29" s="575"/>
      <c r="AS29" s="575"/>
      <c r="AT29" s="57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83"/>
      <c r="C30" s="483"/>
      <c r="D30" s="484"/>
      <c r="E30" s="540" t="s">
        <v>198</v>
      </c>
      <c r="F30" s="541"/>
      <c r="G30" s="541"/>
      <c r="H30" s="541"/>
      <c r="I30" s="541"/>
      <c r="J30" s="510" t="str">
        <f>IF(AND('Mapa de Riesgos'!$H$12="Baja",'Mapa de Riesgos'!$L$12="Leve"),CONCATENATE("R",'Mapa de Riesgos'!$A$12),"")</f>
        <v/>
      </c>
      <c r="K30" s="511"/>
      <c r="L30" s="511" t="str">
        <f>IF(AND('Mapa de Riesgos'!$H$18="Baja",'Mapa de Riesgos'!$L$18="Leve"),CONCATENATE("R",'Mapa de Riesgos'!$A$18),"")</f>
        <v/>
      </c>
      <c r="M30" s="511"/>
      <c r="N30" s="511" t="str">
        <f>IF(AND('Mapa de Riesgos'!$H$24="Baja",'Mapa de Riesgos'!$L$24="Leve"),CONCATENATE("R",'Mapa de Riesgos'!$A$24),"")</f>
        <v/>
      </c>
      <c r="O30" s="512"/>
      <c r="P30" s="520" t="str">
        <f>IF(AND('Mapa de Riesgos'!$H$12="Baja",'Mapa de Riesgos'!$L$12="Menor"),CONCATENATE("R",'Mapa de Riesgos'!$A$12),"")</f>
        <v/>
      </c>
      <c r="Q30" s="520"/>
      <c r="R30" s="520" t="str">
        <f>IF(AND('Mapa de Riesgos'!$H$18="Baja",'Mapa de Riesgos'!$L$18="Menor"),CONCATENATE("R",'Mapa de Riesgos'!$A$18),"")</f>
        <v/>
      </c>
      <c r="S30" s="520"/>
      <c r="T30" s="520" t="str">
        <f>IF(AND('Mapa de Riesgos'!$H$24="Baja",'Mapa de Riesgos'!$L$24="Menor"),CONCATENATE("R",'Mapa de Riesgos'!$A$24),"")</f>
        <v/>
      </c>
      <c r="U30" s="521"/>
      <c r="V30" s="519" t="str">
        <f>IF(AND('Mapa de Riesgos'!$H$12="Baja",'Mapa de Riesgos'!$L$12="Moderado"),CONCATENATE("R",'Mapa de Riesgos'!$A$12),"")</f>
        <v/>
      </c>
      <c r="W30" s="520"/>
      <c r="X30" s="520" t="str">
        <f>IF(AND('Mapa de Riesgos'!$H$18="Baja",'Mapa de Riesgos'!$L$18="Moderado"),CONCATENATE("R",'Mapa de Riesgos'!$A$18),"")</f>
        <v>R2</v>
      </c>
      <c r="Y30" s="520"/>
      <c r="Z30" s="520" t="str">
        <f>IF(AND('Mapa de Riesgos'!$H$24="Baja",'Mapa de Riesgos'!$L$24="Moderado"),CONCATENATE("R",'Mapa de Riesgos'!$A$24),"")</f>
        <v/>
      </c>
      <c r="AA30" s="521"/>
      <c r="AB30" s="537" t="str">
        <f>IF(AND('Mapa de Riesgos'!$H$12="Baja",'Mapa de Riesgos'!$L$12="Mayor"),CONCATENATE("R",'Mapa de Riesgos'!$A$12),"")</f>
        <v/>
      </c>
      <c r="AC30" s="538"/>
      <c r="AD30" s="538" t="str">
        <f>IF(AND('Mapa de Riesgos'!$H$18="Baja",'Mapa de Riesgos'!$L$18="Mayor"),CONCATENATE("R",'Mapa de Riesgos'!$A$18),"")</f>
        <v/>
      </c>
      <c r="AE30" s="538"/>
      <c r="AF30" s="538" t="str">
        <f>IF(AND('Mapa de Riesgos'!$H$24="Baja",'Mapa de Riesgos'!$L$24="Mayor"),CONCATENATE("R",'Mapa de Riesgos'!$A$24),"")</f>
        <v/>
      </c>
      <c r="AG30" s="539"/>
      <c r="AH30" s="528" t="str">
        <f>IF(AND('Mapa de Riesgos'!$H$12="Baja",'Mapa de Riesgos'!$L$12="Catastrófico"),CONCATENATE("R",'Mapa de Riesgos'!$A$12),"")</f>
        <v/>
      </c>
      <c r="AI30" s="529"/>
      <c r="AJ30" s="529" t="str">
        <f>IF(AND('Mapa de Riesgos'!$H$18="Baja",'Mapa de Riesgos'!$L$18="Catastrófico"),CONCATENATE("R",'Mapa de Riesgos'!$A$18),"")</f>
        <v/>
      </c>
      <c r="AK30" s="529"/>
      <c r="AL30" s="529" t="str">
        <f>IF(AND('Mapa de Riesgos'!$H$24="Baja",'Mapa de Riesgos'!$L$24="Catastrófico"),CONCATENATE("R",'Mapa de Riesgos'!$A$24),"")</f>
        <v/>
      </c>
      <c r="AM30" s="530"/>
      <c r="AN30" s="83"/>
      <c r="AO30" s="577" t="s">
        <v>199</v>
      </c>
      <c r="AP30" s="578"/>
      <c r="AQ30" s="578"/>
      <c r="AR30" s="578"/>
      <c r="AS30" s="578"/>
      <c r="AT30" s="57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83"/>
      <c r="C31" s="483"/>
      <c r="D31" s="484"/>
      <c r="E31" s="543"/>
      <c r="F31" s="544"/>
      <c r="G31" s="544"/>
      <c r="H31" s="544"/>
      <c r="I31" s="544"/>
      <c r="J31" s="504"/>
      <c r="K31" s="505"/>
      <c r="L31" s="505"/>
      <c r="M31" s="505"/>
      <c r="N31" s="505"/>
      <c r="O31" s="506"/>
      <c r="P31" s="514"/>
      <c r="Q31" s="514"/>
      <c r="R31" s="514"/>
      <c r="S31" s="514"/>
      <c r="T31" s="514"/>
      <c r="U31" s="515"/>
      <c r="V31" s="513"/>
      <c r="W31" s="514"/>
      <c r="X31" s="514"/>
      <c r="Y31" s="514"/>
      <c r="Z31" s="514"/>
      <c r="AA31" s="515"/>
      <c r="AB31" s="531"/>
      <c r="AC31" s="532"/>
      <c r="AD31" s="532"/>
      <c r="AE31" s="532"/>
      <c r="AF31" s="532"/>
      <c r="AG31" s="533"/>
      <c r="AH31" s="522"/>
      <c r="AI31" s="523"/>
      <c r="AJ31" s="523"/>
      <c r="AK31" s="523"/>
      <c r="AL31" s="523"/>
      <c r="AM31" s="524"/>
      <c r="AN31" s="83"/>
      <c r="AO31" s="580"/>
      <c r="AP31" s="581"/>
      <c r="AQ31" s="581"/>
      <c r="AR31" s="581"/>
      <c r="AS31" s="581"/>
      <c r="AT31" s="58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83"/>
      <c r="C32" s="483"/>
      <c r="D32" s="484"/>
      <c r="E32" s="543"/>
      <c r="F32" s="544"/>
      <c r="G32" s="544"/>
      <c r="H32" s="544"/>
      <c r="I32" s="544"/>
      <c r="J32" s="504" t="str">
        <f>IF(AND('Mapa de Riesgos'!$H$31="Baja",'Mapa de Riesgos'!$L$31="Leve"),CONCATENATE("R",'Mapa de Riesgos'!$A$31),"")</f>
        <v/>
      </c>
      <c r="K32" s="505"/>
      <c r="L32" s="505" t="str">
        <f>IF(AND('Mapa de Riesgos'!$H$37="Baja",'Mapa de Riesgos'!$L$37="Leve"),CONCATENATE("R",'Mapa de Riesgos'!$A$37),"")</f>
        <v/>
      </c>
      <c r="M32" s="505"/>
      <c r="N32" s="505" t="str">
        <f>IF(AND('Mapa de Riesgos'!$H$43="Baja",'Mapa de Riesgos'!$L$43="Leve"),CONCATENATE("R",'Mapa de Riesgos'!$A$43),"")</f>
        <v/>
      </c>
      <c r="O32" s="506"/>
      <c r="P32" s="514" t="str">
        <f>IF(AND('Mapa de Riesgos'!$H$31="Baja",'Mapa de Riesgos'!$L$31="Menor"),CONCATENATE("R",'Mapa de Riesgos'!$A$31),"")</f>
        <v/>
      </c>
      <c r="Q32" s="514"/>
      <c r="R32" s="514" t="str">
        <f>IF(AND('Mapa de Riesgos'!$H$37="Baja",'Mapa de Riesgos'!$L$37="Menor"),CONCATENATE("R",'Mapa de Riesgos'!$A$37),"")</f>
        <v/>
      </c>
      <c r="S32" s="514"/>
      <c r="T32" s="514" t="str">
        <f>IF(AND('Mapa de Riesgos'!$H$43="Baja",'Mapa de Riesgos'!$L$43="Menor"),CONCATENATE("R",'Mapa de Riesgos'!$A$43),"")</f>
        <v/>
      </c>
      <c r="U32" s="515"/>
      <c r="V32" s="513" t="str">
        <f>IF(AND('Mapa de Riesgos'!$H$31="Baja",'Mapa de Riesgos'!$L$31="Moderado"),CONCATENATE("R",'Mapa de Riesgos'!$A$31),"")</f>
        <v/>
      </c>
      <c r="W32" s="514"/>
      <c r="X32" s="514" t="str">
        <f>IF(AND('Mapa de Riesgos'!$H$37="Baja",'Mapa de Riesgos'!$L$37="Moderado"),CONCATENATE("R",'Mapa de Riesgos'!$A$37),"")</f>
        <v/>
      </c>
      <c r="Y32" s="514"/>
      <c r="Z32" s="514" t="str">
        <f>IF(AND('Mapa de Riesgos'!$H$43="Baja",'Mapa de Riesgos'!$L$43="Moderado"),CONCATENATE("R",'Mapa de Riesgos'!$A$43),"")</f>
        <v/>
      </c>
      <c r="AA32" s="515"/>
      <c r="AB32" s="531" t="str">
        <f>IF(AND('Mapa de Riesgos'!$H$31="Baja",'Mapa de Riesgos'!$L$31="Mayor"),CONCATENATE("R",'Mapa de Riesgos'!$A$31),"")</f>
        <v/>
      </c>
      <c r="AC32" s="532"/>
      <c r="AD32" s="532" t="str">
        <f>IF(AND('Mapa de Riesgos'!$H$37="Baja",'Mapa de Riesgos'!$L$37="Mayor"),CONCATENATE("R",'Mapa de Riesgos'!$A$37),"")</f>
        <v/>
      </c>
      <c r="AE32" s="532"/>
      <c r="AF32" s="532" t="str">
        <f>IF(AND('Mapa de Riesgos'!$H$43="Baja",'Mapa de Riesgos'!$L$43="Mayor"),CONCATENATE("R",'Mapa de Riesgos'!$A$43),"")</f>
        <v/>
      </c>
      <c r="AG32" s="533"/>
      <c r="AH32" s="522" t="str">
        <f>IF(AND('Mapa de Riesgos'!$H$31="Baja",'Mapa de Riesgos'!$L$31="Catastrófico"),CONCATENATE("R",'Mapa de Riesgos'!$A$31),"")</f>
        <v/>
      </c>
      <c r="AI32" s="523"/>
      <c r="AJ32" s="523" t="str">
        <f>IF(AND('Mapa de Riesgos'!$H$37="Baja",'Mapa de Riesgos'!$L$37="Catastrófico"),CONCATENATE("R",'Mapa de Riesgos'!$A$37),"")</f>
        <v/>
      </c>
      <c r="AK32" s="523"/>
      <c r="AL32" s="523" t="str">
        <f>IF(AND('Mapa de Riesgos'!$H$43="Baja",'Mapa de Riesgos'!$L$43="Catastrófico"),CONCATENATE("R",'Mapa de Riesgos'!$A$43),"")</f>
        <v/>
      </c>
      <c r="AM32" s="524"/>
      <c r="AN32" s="83"/>
      <c r="AO32" s="580"/>
      <c r="AP32" s="581"/>
      <c r="AQ32" s="581"/>
      <c r="AR32" s="581"/>
      <c r="AS32" s="581"/>
      <c r="AT32" s="58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83"/>
      <c r="C33" s="483"/>
      <c r="D33" s="484"/>
      <c r="E33" s="543"/>
      <c r="F33" s="544"/>
      <c r="G33" s="544"/>
      <c r="H33" s="544"/>
      <c r="I33" s="544"/>
      <c r="J33" s="504"/>
      <c r="K33" s="505"/>
      <c r="L33" s="505"/>
      <c r="M33" s="505"/>
      <c r="N33" s="505"/>
      <c r="O33" s="506"/>
      <c r="P33" s="514"/>
      <c r="Q33" s="514"/>
      <c r="R33" s="514"/>
      <c r="S33" s="514"/>
      <c r="T33" s="514"/>
      <c r="U33" s="515"/>
      <c r="V33" s="513"/>
      <c r="W33" s="514"/>
      <c r="X33" s="514"/>
      <c r="Y33" s="514"/>
      <c r="Z33" s="514"/>
      <c r="AA33" s="515"/>
      <c r="AB33" s="531"/>
      <c r="AC33" s="532"/>
      <c r="AD33" s="532"/>
      <c r="AE33" s="532"/>
      <c r="AF33" s="532"/>
      <c r="AG33" s="533"/>
      <c r="AH33" s="522"/>
      <c r="AI33" s="523"/>
      <c r="AJ33" s="523"/>
      <c r="AK33" s="523"/>
      <c r="AL33" s="523"/>
      <c r="AM33" s="524"/>
      <c r="AN33" s="83"/>
      <c r="AO33" s="580"/>
      <c r="AP33" s="581"/>
      <c r="AQ33" s="581"/>
      <c r="AR33" s="581"/>
      <c r="AS33" s="581"/>
      <c r="AT33" s="58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83"/>
      <c r="C34" s="483"/>
      <c r="D34" s="484"/>
      <c r="E34" s="543"/>
      <c r="F34" s="544"/>
      <c r="G34" s="544"/>
      <c r="H34" s="544"/>
      <c r="I34" s="544"/>
      <c r="J34" s="504" t="str">
        <f>IF(AND('Mapa de Riesgos'!$H$49="Baja",'Mapa de Riesgos'!$L$49="Leve"),CONCATENATE("R",'Mapa de Riesgos'!$A$49),"")</f>
        <v/>
      </c>
      <c r="K34" s="505"/>
      <c r="L34" s="505" t="str">
        <f>IF(AND('Mapa de Riesgos'!$H$55="Baja",'Mapa de Riesgos'!$L$55="Leve"),CONCATENATE("R",'Mapa de Riesgos'!$A$55),"")</f>
        <v/>
      </c>
      <c r="M34" s="505"/>
      <c r="N34" s="505" t="str">
        <f>IF(AND('Mapa de Riesgos'!$H$61="Baja",'Mapa de Riesgos'!$L$61="Leve"),CONCATENATE("R",'Mapa de Riesgos'!$A$61),"")</f>
        <v/>
      </c>
      <c r="O34" s="506"/>
      <c r="P34" s="514" t="str">
        <f>IF(AND('Mapa de Riesgos'!$H$49="Baja",'Mapa de Riesgos'!$L$49="Menor"),CONCATENATE("R",'Mapa de Riesgos'!$A$49),"")</f>
        <v/>
      </c>
      <c r="Q34" s="514"/>
      <c r="R34" s="514" t="str">
        <f>IF(AND('Mapa de Riesgos'!$H$55="Baja",'Mapa de Riesgos'!$L$55="Menor"),CONCATENATE("R",'Mapa de Riesgos'!$A$55),"")</f>
        <v/>
      </c>
      <c r="S34" s="514"/>
      <c r="T34" s="514" t="str">
        <f>IF(AND('Mapa de Riesgos'!$H$61="Baja",'Mapa de Riesgos'!$L$61="Menor"),CONCATENATE("R",'Mapa de Riesgos'!$A$61),"")</f>
        <v/>
      </c>
      <c r="U34" s="515"/>
      <c r="V34" s="513" t="str">
        <f>IF(AND('Mapa de Riesgos'!$H$49="Baja",'Mapa de Riesgos'!$L$49="Moderado"),CONCATENATE("R",'Mapa de Riesgos'!$A$49),"")</f>
        <v/>
      </c>
      <c r="W34" s="514"/>
      <c r="X34" s="514" t="str">
        <f>IF(AND('Mapa de Riesgos'!$H$55="Baja",'Mapa de Riesgos'!$L$55="Moderado"),CONCATENATE("R",'Mapa de Riesgos'!$A$55),"")</f>
        <v/>
      </c>
      <c r="Y34" s="514"/>
      <c r="Z34" s="514" t="str">
        <f>IF(AND('Mapa de Riesgos'!$H$61="Baja",'Mapa de Riesgos'!$L$61="Moderado"),CONCATENATE("R",'Mapa de Riesgos'!$A$61),"")</f>
        <v/>
      </c>
      <c r="AA34" s="515"/>
      <c r="AB34" s="531" t="str">
        <f>IF(AND('Mapa de Riesgos'!$H$49="Baja",'Mapa de Riesgos'!$L$49="Mayor"),CONCATENATE("R",'Mapa de Riesgos'!$A$49),"")</f>
        <v/>
      </c>
      <c r="AC34" s="532"/>
      <c r="AD34" s="532" t="str">
        <f>IF(AND('Mapa de Riesgos'!$H$55="Baja",'Mapa de Riesgos'!$L$55="Mayor"),CONCATENATE("R",'Mapa de Riesgos'!$A$55),"")</f>
        <v/>
      </c>
      <c r="AE34" s="532"/>
      <c r="AF34" s="532" t="str">
        <f>IF(AND('Mapa de Riesgos'!$H$61="Baja",'Mapa de Riesgos'!$L$61="Mayor"),CONCATENATE("R",'Mapa de Riesgos'!$A$61),"")</f>
        <v/>
      </c>
      <c r="AG34" s="533"/>
      <c r="AH34" s="522" t="str">
        <f>IF(AND('Mapa de Riesgos'!$H$49="Baja",'Mapa de Riesgos'!$L$49="Catastrófico"),CONCATENATE("R",'Mapa de Riesgos'!$A$49),"")</f>
        <v/>
      </c>
      <c r="AI34" s="523"/>
      <c r="AJ34" s="523" t="str">
        <f>IF(AND('Mapa de Riesgos'!$H$55="Baja",'Mapa de Riesgos'!$L$55="Catastrófico"),CONCATENATE("R",'Mapa de Riesgos'!$A$55),"")</f>
        <v/>
      </c>
      <c r="AK34" s="523"/>
      <c r="AL34" s="523" t="str">
        <f>IF(AND('Mapa de Riesgos'!$H$61="Baja",'Mapa de Riesgos'!$L$61="Catastrófico"),CONCATENATE("R",'Mapa de Riesgos'!$A$61),"")</f>
        <v/>
      </c>
      <c r="AM34" s="524"/>
      <c r="AN34" s="83"/>
      <c r="AO34" s="580"/>
      <c r="AP34" s="581"/>
      <c r="AQ34" s="581"/>
      <c r="AR34" s="581"/>
      <c r="AS34" s="581"/>
      <c r="AT34" s="58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83"/>
      <c r="C35" s="483"/>
      <c r="D35" s="484"/>
      <c r="E35" s="543"/>
      <c r="F35" s="544"/>
      <c r="G35" s="544"/>
      <c r="H35" s="544"/>
      <c r="I35" s="544"/>
      <c r="J35" s="504"/>
      <c r="K35" s="505"/>
      <c r="L35" s="505"/>
      <c r="M35" s="505"/>
      <c r="N35" s="505"/>
      <c r="O35" s="506"/>
      <c r="P35" s="514"/>
      <c r="Q35" s="514"/>
      <c r="R35" s="514"/>
      <c r="S35" s="514"/>
      <c r="T35" s="514"/>
      <c r="U35" s="515"/>
      <c r="V35" s="513"/>
      <c r="W35" s="514"/>
      <c r="X35" s="514"/>
      <c r="Y35" s="514"/>
      <c r="Z35" s="514"/>
      <c r="AA35" s="515"/>
      <c r="AB35" s="531"/>
      <c r="AC35" s="532"/>
      <c r="AD35" s="532"/>
      <c r="AE35" s="532"/>
      <c r="AF35" s="532"/>
      <c r="AG35" s="533"/>
      <c r="AH35" s="522"/>
      <c r="AI35" s="523"/>
      <c r="AJ35" s="523"/>
      <c r="AK35" s="523"/>
      <c r="AL35" s="523"/>
      <c r="AM35" s="524"/>
      <c r="AN35" s="83"/>
      <c r="AO35" s="580"/>
      <c r="AP35" s="581"/>
      <c r="AQ35" s="581"/>
      <c r="AR35" s="581"/>
      <c r="AS35" s="581"/>
      <c r="AT35" s="58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83"/>
      <c r="C36" s="483"/>
      <c r="D36" s="484"/>
      <c r="E36" s="543"/>
      <c r="F36" s="544"/>
      <c r="G36" s="544"/>
      <c r="H36" s="544"/>
      <c r="I36" s="544"/>
      <c r="J36" s="504" t="str">
        <f>IF(AND('Mapa de Riesgos'!$H$67="Baja",'Mapa de Riesgos'!$L$67="Leve"),CONCATENATE("R",'Mapa de Riesgos'!$A$67),"")</f>
        <v/>
      </c>
      <c r="K36" s="505"/>
      <c r="L36" s="505" t="str">
        <f>IF(AND('Mapa de Riesgos'!$H$73="Baja",'Mapa de Riesgos'!$L$73="Leve"),CONCATENATE("R",'Mapa de Riesgos'!#REF!),"")</f>
        <v/>
      </c>
      <c r="M36" s="505"/>
      <c r="N36" s="505" t="str">
        <f>IF(AND('Mapa de Riesgos'!$H$79="Baja",'Mapa de Riesgos'!$L$79="Leve"),CONCATENATE("R",'Mapa de Riesgos'!$A$79),"")</f>
        <v/>
      </c>
      <c r="O36" s="506"/>
      <c r="P36" s="514" t="str">
        <f>IF(AND('Mapa de Riesgos'!$H$67="Baja",'Mapa de Riesgos'!$L$67="Menor"),CONCATENATE("R",'Mapa de Riesgos'!$A$67),"")</f>
        <v/>
      </c>
      <c r="Q36" s="514"/>
      <c r="R36" s="514" t="str">
        <f>IF(AND('Mapa de Riesgos'!$H$73="Baja",'Mapa de Riesgos'!$L$73="Menor"),CONCATENATE("R",'Mapa de Riesgos'!#REF!),"")</f>
        <v/>
      </c>
      <c r="S36" s="514"/>
      <c r="T36" s="514" t="str">
        <f>IF(AND('Mapa de Riesgos'!$H$79="Baja",'Mapa de Riesgos'!$L$79="Menor"),CONCATENATE("R",'Mapa de Riesgos'!$A$79),"")</f>
        <v/>
      </c>
      <c r="U36" s="515"/>
      <c r="V36" s="513" t="str">
        <f>IF(AND('Mapa de Riesgos'!$H$67="Baja",'Mapa de Riesgos'!$L$67="Moderado"),CONCATENATE("R",'Mapa de Riesgos'!$A$67),"")</f>
        <v/>
      </c>
      <c r="W36" s="514"/>
      <c r="X36" s="514" t="str">
        <f>IF(AND('Mapa de Riesgos'!$H$73="Baja",'Mapa de Riesgos'!$L$73="Moderado"),CONCATENATE("R",'Mapa de Riesgos'!#REF!),"")</f>
        <v/>
      </c>
      <c r="Y36" s="514"/>
      <c r="Z36" s="514" t="str">
        <f>IF(AND('Mapa de Riesgos'!$H$79="Baja",'Mapa de Riesgos'!$L$79="Moderado"),CONCATENATE("R",'Mapa de Riesgos'!$A$79),"")</f>
        <v/>
      </c>
      <c r="AA36" s="515"/>
      <c r="AB36" s="531" t="str">
        <f>IF(AND('Mapa de Riesgos'!$H$67="Baja",'Mapa de Riesgos'!$L$67="Mayor"),CONCATENATE("R",'Mapa de Riesgos'!$A$67),"")</f>
        <v/>
      </c>
      <c r="AC36" s="532"/>
      <c r="AD36" s="532" t="str">
        <f>IF(AND('Mapa de Riesgos'!$H$73="Baja",'Mapa de Riesgos'!$L$73="Mayor"),CONCATENATE("R",'Mapa de Riesgos'!#REF!),"")</f>
        <v/>
      </c>
      <c r="AE36" s="532"/>
      <c r="AF36" s="532" t="str">
        <f>IF(AND('Mapa de Riesgos'!$H$79="Baja",'Mapa de Riesgos'!$L$79="Mayor"),CONCATENATE("R",'Mapa de Riesgos'!$A$79),"")</f>
        <v/>
      </c>
      <c r="AG36" s="533"/>
      <c r="AH36" s="522" t="str">
        <f>IF(AND('Mapa de Riesgos'!$H$67="Baja",'Mapa de Riesgos'!$L$67="Catastrófico"),CONCATENATE("R",'Mapa de Riesgos'!$A$67),"")</f>
        <v/>
      </c>
      <c r="AI36" s="523"/>
      <c r="AJ36" s="523" t="str">
        <f>IF(AND('Mapa de Riesgos'!$H$73="Baja",'Mapa de Riesgos'!$L$73="Catastrófico"),CONCATENATE("R",'Mapa de Riesgos'!#REF!),"")</f>
        <v/>
      </c>
      <c r="AK36" s="523"/>
      <c r="AL36" s="523" t="str">
        <f>IF(AND('Mapa de Riesgos'!$H$79="Baja",'Mapa de Riesgos'!$L$79="Catastrófico"),CONCATENATE("R",'Mapa de Riesgos'!$A$79),"")</f>
        <v/>
      </c>
      <c r="AM36" s="524"/>
      <c r="AN36" s="83"/>
      <c r="AO36" s="580"/>
      <c r="AP36" s="581"/>
      <c r="AQ36" s="581"/>
      <c r="AR36" s="581"/>
      <c r="AS36" s="581"/>
      <c r="AT36" s="58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83"/>
      <c r="C37" s="483"/>
      <c r="D37" s="484"/>
      <c r="E37" s="546"/>
      <c r="F37" s="547"/>
      <c r="G37" s="547"/>
      <c r="H37" s="547"/>
      <c r="I37" s="547"/>
      <c r="J37" s="507"/>
      <c r="K37" s="508"/>
      <c r="L37" s="508"/>
      <c r="M37" s="508"/>
      <c r="N37" s="508"/>
      <c r="O37" s="509"/>
      <c r="P37" s="517"/>
      <c r="Q37" s="517"/>
      <c r="R37" s="517"/>
      <c r="S37" s="517"/>
      <c r="T37" s="517"/>
      <c r="U37" s="518"/>
      <c r="V37" s="516"/>
      <c r="W37" s="517"/>
      <c r="X37" s="517"/>
      <c r="Y37" s="517"/>
      <c r="Z37" s="517"/>
      <c r="AA37" s="518"/>
      <c r="AB37" s="534"/>
      <c r="AC37" s="535"/>
      <c r="AD37" s="535"/>
      <c r="AE37" s="535"/>
      <c r="AF37" s="535"/>
      <c r="AG37" s="536"/>
      <c r="AH37" s="525"/>
      <c r="AI37" s="526"/>
      <c r="AJ37" s="526"/>
      <c r="AK37" s="526"/>
      <c r="AL37" s="526"/>
      <c r="AM37" s="527"/>
      <c r="AN37" s="83"/>
      <c r="AO37" s="583"/>
      <c r="AP37" s="584"/>
      <c r="AQ37" s="584"/>
      <c r="AR37" s="584"/>
      <c r="AS37" s="584"/>
      <c r="AT37" s="58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83"/>
      <c r="C38" s="483"/>
      <c r="D38" s="484"/>
      <c r="E38" s="540" t="s">
        <v>200</v>
      </c>
      <c r="F38" s="541"/>
      <c r="G38" s="541"/>
      <c r="H38" s="541"/>
      <c r="I38" s="542"/>
      <c r="J38" s="510" t="str">
        <f>IF(AND('Mapa de Riesgos'!$H$12="Muy Baja",'Mapa de Riesgos'!$L$12="Leve"),CONCATENATE("R",'Mapa de Riesgos'!$A$12),"")</f>
        <v/>
      </c>
      <c r="K38" s="511"/>
      <c r="L38" s="511" t="str">
        <f>IF(AND('Mapa de Riesgos'!$H$18="Muy Baja",'Mapa de Riesgos'!$L$18="Leve"),CONCATENATE("R",'Mapa de Riesgos'!$A$18),"")</f>
        <v/>
      </c>
      <c r="M38" s="511"/>
      <c r="N38" s="511" t="str">
        <f>IF(AND('Mapa de Riesgos'!$H$24="Muy Baja",'Mapa de Riesgos'!$L$24="Leve"),CONCATENATE("R",'Mapa de Riesgos'!$A$24),"")</f>
        <v/>
      </c>
      <c r="O38" s="512"/>
      <c r="P38" s="510" t="str">
        <f>IF(AND('Mapa de Riesgos'!$H$12="Muy Baja",'Mapa de Riesgos'!$L$12="Menor"),CONCATENATE("R",'Mapa de Riesgos'!$A$12),"")</f>
        <v/>
      </c>
      <c r="Q38" s="511"/>
      <c r="R38" s="511" t="str">
        <f>IF(AND('Mapa de Riesgos'!$H$18="Muy Baja",'Mapa de Riesgos'!$L$18="Menor"),CONCATENATE("R",'Mapa de Riesgos'!$A$18),"")</f>
        <v/>
      </c>
      <c r="S38" s="511"/>
      <c r="T38" s="511" t="str">
        <f>IF(AND('Mapa de Riesgos'!$H$24="Muy Baja",'Mapa de Riesgos'!$L$24="Menor"),CONCATENATE("R",'Mapa de Riesgos'!$A$24),"")</f>
        <v/>
      </c>
      <c r="U38" s="512"/>
      <c r="V38" s="519" t="str">
        <f>IF(AND('Mapa de Riesgos'!$H$12="Muy Baja",'Mapa de Riesgos'!$L$12="Moderado"),CONCATENATE("R",'Mapa de Riesgos'!$A$12),"")</f>
        <v>R1</v>
      </c>
      <c r="W38" s="520"/>
      <c r="X38" s="520" t="str">
        <f>IF(AND('Mapa de Riesgos'!$H$18="Muy Baja",'Mapa de Riesgos'!$L$18="Moderado"),CONCATENATE("R",'Mapa de Riesgos'!$A$18),"")</f>
        <v/>
      </c>
      <c r="Y38" s="520"/>
      <c r="Z38" s="520" t="str">
        <f>IF(AND('Mapa de Riesgos'!$H$24="Muy Baja",'Mapa de Riesgos'!$L$24="Moderado"),CONCATENATE("R",'Mapa de Riesgos'!$A$24),"")</f>
        <v/>
      </c>
      <c r="AA38" s="521"/>
      <c r="AB38" s="537" t="str">
        <f>IF(AND('Mapa de Riesgos'!$H$12="Muy Baja",'Mapa de Riesgos'!$L$12="Mayor"),CONCATENATE("R",'Mapa de Riesgos'!$A$12),"")</f>
        <v/>
      </c>
      <c r="AC38" s="538"/>
      <c r="AD38" s="538" t="str">
        <f>IF(AND('Mapa de Riesgos'!$H$18="Muy Baja",'Mapa de Riesgos'!$L$18="Mayor"),CONCATENATE("R",'Mapa de Riesgos'!$A$18),"")</f>
        <v/>
      </c>
      <c r="AE38" s="538"/>
      <c r="AF38" s="538" t="str">
        <f>IF(AND('Mapa de Riesgos'!$H$24="Muy Baja",'Mapa de Riesgos'!$L$24="Mayor"),CONCATENATE("R",'Mapa de Riesgos'!$A$24),"")</f>
        <v/>
      </c>
      <c r="AG38" s="539"/>
      <c r="AH38" s="528" t="str">
        <f>IF(AND('Mapa de Riesgos'!$H$12="Muy Baja",'Mapa de Riesgos'!$L$12="Catastrófico"),CONCATENATE("R",'Mapa de Riesgos'!$A$12),"")</f>
        <v/>
      </c>
      <c r="AI38" s="529"/>
      <c r="AJ38" s="529" t="str">
        <f>IF(AND('Mapa de Riesgos'!$H$18="Muy Baja",'Mapa de Riesgos'!$L$18="Catastrófico"),CONCATENATE("R",'Mapa de Riesgos'!$A$18),"")</f>
        <v/>
      </c>
      <c r="AK38" s="529"/>
      <c r="AL38" s="529" t="str">
        <f>IF(AND('Mapa de Riesgos'!$H$24="Muy Baja",'Mapa de Riesgos'!$L$24="Catastrófico"),CONCATENATE("R",'Mapa de Riesgos'!$A$24),"")</f>
        <v/>
      </c>
      <c r="AM38" s="530"/>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83"/>
      <c r="C39" s="483"/>
      <c r="D39" s="484"/>
      <c r="E39" s="543"/>
      <c r="F39" s="544"/>
      <c r="G39" s="544"/>
      <c r="H39" s="544"/>
      <c r="I39" s="545"/>
      <c r="J39" s="504"/>
      <c r="K39" s="505"/>
      <c r="L39" s="505"/>
      <c r="M39" s="505"/>
      <c r="N39" s="505"/>
      <c r="O39" s="506"/>
      <c r="P39" s="504"/>
      <c r="Q39" s="505"/>
      <c r="R39" s="505"/>
      <c r="S39" s="505"/>
      <c r="T39" s="505"/>
      <c r="U39" s="506"/>
      <c r="V39" s="513"/>
      <c r="W39" s="514"/>
      <c r="X39" s="514"/>
      <c r="Y39" s="514"/>
      <c r="Z39" s="514"/>
      <c r="AA39" s="515"/>
      <c r="AB39" s="531"/>
      <c r="AC39" s="532"/>
      <c r="AD39" s="532"/>
      <c r="AE39" s="532"/>
      <c r="AF39" s="532"/>
      <c r="AG39" s="533"/>
      <c r="AH39" s="522"/>
      <c r="AI39" s="523"/>
      <c r="AJ39" s="523"/>
      <c r="AK39" s="523"/>
      <c r="AL39" s="523"/>
      <c r="AM39" s="524"/>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83"/>
      <c r="C40" s="483"/>
      <c r="D40" s="484"/>
      <c r="E40" s="543"/>
      <c r="F40" s="544"/>
      <c r="G40" s="544"/>
      <c r="H40" s="544"/>
      <c r="I40" s="545"/>
      <c r="J40" s="504" t="str">
        <f>IF(AND('Mapa de Riesgos'!$H$31="Muy Baja",'Mapa de Riesgos'!$L$31="Leve"),CONCATENATE("R",'Mapa de Riesgos'!$A$31),"")</f>
        <v/>
      </c>
      <c r="K40" s="505"/>
      <c r="L40" s="505" t="str">
        <f>IF(AND('Mapa de Riesgos'!$H$37="Muy Baja",'Mapa de Riesgos'!$L$37="Leve"),CONCATENATE("R",'Mapa de Riesgos'!$A$37),"")</f>
        <v/>
      </c>
      <c r="M40" s="505"/>
      <c r="N40" s="505" t="str">
        <f>IF(AND('Mapa de Riesgos'!$H$43="Muy Baja",'Mapa de Riesgos'!$L$43="Leve"),CONCATENATE("R",'Mapa de Riesgos'!$A$43),"")</f>
        <v/>
      </c>
      <c r="O40" s="506"/>
      <c r="P40" s="504" t="str">
        <f>IF(AND('Mapa de Riesgos'!$H$31="Muy Baja",'Mapa de Riesgos'!$L$31="Menor"),CONCATENATE("R",'Mapa de Riesgos'!$A$31),"")</f>
        <v/>
      </c>
      <c r="Q40" s="505"/>
      <c r="R40" s="505" t="str">
        <f>IF(AND('Mapa de Riesgos'!$H$37="Muy Baja",'Mapa de Riesgos'!$L$37="Menor"),CONCATENATE("R",'Mapa de Riesgos'!$A$37),"")</f>
        <v/>
      </c>
      <c r="S40" s="505"/>
      <c r="T40" s="505" t="str">
        <f>IF(AND('Mapa de Riesgos'!$H$43="Muy Baja",'Mapa de Riesgos'!$L$43="Menor"),CONCATENATE("R",'Mapa de Riesgos'!$A$43),"")</f>
        <v/>
      </c>
      <c r="U40" s="506"/>
      <c r="V40" s="513" t="str">
        <f>IF(AND('Mapa de Riesgos'!$H$31="Muy Baja",'Mapa de Riesgos'!$L$31="Moderado"),CONCATENATE("R",'Mapa de Riesgos'!$A$31),"")</f>
        <v/>
      </c>
      <c r="W40" s="514"/>
      <c r="X40" s="514" t="str">
        <f>IF(AND('Mapa de Riesgos'!$H$37="Muy Baja",'Mapa de Riesgos'!$L$37="Moderado"),CONCATENATE("R",'Mapa de Riesgos'!$A$37),"")</f>
        <v/>
      </c>
      <c r="Y40" s="514"/>
      <c r="Z40" s="514" t="str">
        <f>IF(AND('Mapa de Riesgos'!$H$43="Muy Baja",'Mapa de Riesgos'!$L$43="Moderado"),CONCATENATE("R",'Mapa de Riesgos'!$A$43),"")</f>
        <v/>
      </c>
      <c r="AA40" s="515"/>
      <c r="AB40" s="531" t="str">
        <f>IF(AND('Mapa de Riesgos'!$H$31="Muy Baja",'Mapa de Riesgos'!$L$31="Mayor"),CONCATENATE("R",'Mapa de Riesgos'!$A$31),"")</f>
        <v/>
      </c>
      <c r="AC40" s="532"/>
      <c r="AD40" s="532" t="str">
        <f>IF(AND('Mapa de Riesgos'!$H$37="Muy Baja",'Mapa de Riesgos'!$L$37="Mayor"),CONCATENATE("R",'Mapa de Riesgos'!$A$37),"")</f>
        <v/>
      </c>
      <c r="AE40" s="532"/>
      <c r="AF40" s="532" t="str">
        <f>IF(AND('Mapa de Riesgos'!$H$43="Muy Baja",'Mapa de Riesgos'!$L$43="Mayor"),CONCATENATE("R",'Mapa de Riesgos'!$A$43),"")</f>
        <v/>
      </c>
      <c r="AG40" s="533"/>
      <c r="AH40" s="522" t="str">
        <f>IF(AND('Mapa de Riesgos'!$H$31="Muy Baja",'Mapa de Riesgos'!$L$31="Catastrófico"),CONCATENATE("R",'Mapa de Riesgos'!$A$31),"")</f>
        <v/>
      </c>
      <c r="AI40" s="523"/>
      <c r="AJ40" s="523" t="str">
        <f>IF(AND('Mapa de Riesgos'!$H$37="Muy Baja",'Mapa de Riesgos'!$L$37="Catastrófico"),CONCATENATE("R",'Mapa de Riesgos'!$A$37),"")</f>
        <v/>
      </c>
      <c r="AK40" s="523"/>
      <c r="AL40" s="523" t="str">
        <f>IF(AND('Mapa de Riesgos'!$H$43="Muy Baja",'Mapa de Riesgos'!$L$43="Catastrófico"),CONCATENATE("R",'Mapa de Riesgos'!$A$43),"")</f>
        <v/>
      </c>
      <c r="AM40" s="524"/>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83"/>
      <c r="C41" s="483"/>
      <c r="D41" s="484"/>
      <c r="E41" s="543"/>
      <c r="F41" s="544"/>
      <c r="G41" s="544"/>
      <c r="H41" s="544"/>
      <c r="I41" s="545"/>
      <c r="J41" s="504"/>
      <c r="K41" s="505"/>
      <c r="L41" s="505"/>
      <c r="M41" s="505"/>
      <c r="N41" s="505"/>
      <c r="O41" s="506"/>
      <c r="P41" s="504"/>
      <c r="Q41" s="505"/>
      <c r="R41" s="505"/>
      <c r="S41" s="505"/>
      <c r="T41" s="505"/>
      <c r="U41" s="506"/>
      <c r="V41" s="513"/>
      <c r="W41" s="514"/>
      <c r="X41" s="514"/>
      <c r="Y41" s="514"/>
      <c r="Z41" s="514"/>
      <c r="AA41" s="515"/>
      <c r="AB41" s="531"/>
      <c r="AC41" s="532"/>
      <c r="AD41" s="532"/>
      <c r="AE41" s="532"/>
      <c r="AF41" s="532"/>
      <c r="AG41" s="533"/>
      <c r="AH41" s="522"/>
      <c r="AI41" s="523"/>
      <c r="AJ41" s="523"/>
      <c r="AK41" s="523"/>
      <c r="AL41" s="523"/>
      <c r="AM41" s="524"/>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83"/>
      <c r="C42" s="483"/>
      <c r="D42" s="484"/>
      <c r="E42" s="543"/>
      <c r="F42" s="544"/>
      <c r="G42" s="544"/>
      <c r="H42" s="544"/>
      <c r="I42" s="545"/>
      <c r="J42" s="504" t="str">
        <f>IF(AND('Mapa de Riesgos'!$H$49="Muy Baja",'Mapa de Riesgos'!$L$49="Leve"),CONCATENATE("R",'Mapa de Riesgos'!$A$49),"")</f>
        <v/>
      </c>
      <c r="K42" s="505"/>
      <c r="L42" s="505" t="str">
        <f>IF(AND('Mapa de Riesgos'!$H$55="Muy Baja",'Mapa de Riesgos'!$L$55="Leve"),CONCATENATE("R",'Mapa de Riesgos'!$A$55),"")</f>
        <v/>
      </c>
      <c r="M42" s="505"/>
      <c r="N42" s="505" t="str">
        <f>IF(AND('Mapa de Riesgos'!$H$61="Muy Baja",'Mapa de Riesgos'!$L$61="Leve"),CONCATENATE("R",'Mapa de Riesgos'!$A$61),"")</f>
        <v/>
      </c>
      <c r="O42" s="506"/>
      <c r="P42" s="504" t="str">
        <f>IF(AND('Mapa de Riesgos'!$H$49="Muy Baja",'Mapa de Riesgos'!$L$49="Menor"),CONCATENATE("R",'Mapa de Riesgos'!$A$49),"")</f>
        <v/>
      </c>
      <c r="Q42" s="505"/>
      <c r="R42" s="505" t="str">
        <f>IF(AND('Mapa de Riesgos'!$H$55="Muy Baja",'Mapa de Riesgos'!$L$55="Menor"),CONCATENATE("R",'Mapa de Riesgos'!$A$55),"")</f>
        <v/>
      </c>
      <c r="S42" s="505"/>
      <c r="T42" s="505" t="str">
        <f>IF(AND('Mapa de Riesgos'!$H$61="Muy Baja",'Mapa de Riesgos'!$L$61="Menor"),CONCATENATE("R",'Mapa de Riesgos'!$A$61),"")</f>
        <v/>
      </c>
      <c r="U42" s="506"/>
      <c r="V42" s="513" t="str">
        <f>IF(AND('Mapa de Riesgos'!$H$49="Muy Baja",'Mapa de Riesgos'!$L$49="Moderado"),CONCATENATE("R",'Mapa de Riesgos'!$A$49),"")</f>
        <v/>
      </c>
      <c r="W42" s="514"/>
      <c r="X42" s="514" t="str">
        <f>IF(AND('Mapa de Riesgos'!$H$55="Muy Baja",'Mapa de Riesgos'!$L$55="Moderado"),CONCATENATE("R",'Mapa de Riesgos'!$A$55),"")</f>
        <v/>
      </c>
      <c r="Y42" s="514"/>
      <c r="Z42" s="514" t="str">
        <f>IF(AND('Mapa de Riesgos'!$H$61="Muy Baja",'Mapa de Riesgos'!$L$61="Moderado"),CONCATENATE("R",'Mapa de Riesgos'!$A$61),"")</f>
        <v/>
      </c>
      <c r="AA42" s="515"/>
      <c r="AB42" s="531" t="str">
        <f>IF(AND('Mapa de Riesgos'!$H$49="Muy Baja",'Mapa de Riesgos'!$L$49="Mayor"),CONCATENATE("R",'Mapa de Riesgos'!$A$49),"")</f>
        <v/>
      </c>
      <c r="AC42" s="532"/>
      <c r="AD42" s="532" t="str">
        <f>IF(AND('Mapa de Riesgos'!$H$55="Muy Baja",'Mapa de Riesgos'!$L$55="Mayor"),CONCATENATE("R",'Mapa de Riesgos'!$A$55),"")</f>
        <v/>
      </c>
      <c r="AE42" s="532"/>
      <c r="AF42" s="532" t="str">
        <f>IF(AND('Mapa de Riesgos'!$H$61="Muy Baja",'Mapa de Riesgos'!$L$61="Mayor"),CONCATENATE("R",'Mapa de Riesgos'!$A$61),"")</f>
        <v/>
      </c>
      <c r="AG42" s="533"/>
      <c r="AH42" s="522" t="str">
        <f>IF(AND('Mapa de Riesgos'!$H$49="Muy Baja",'Mapa de Riesgos'!$L$49="Catastrófico"),CONCATENATE("R",'Mapa de Riesgos'!$A$49),"")</f>
        <v/>
      </c>
      <c r="AI42" s="523"/>
      <c r="AJ42" s="523" t="str">
        <f>IF(AND('Mapa de Riesgos'!$H$55="Muy Baja",'Mapa de Riesgos'!$L$55="Catastrófico"),CONCATENATE("R",'Mapa de Riesgos'!$A$55),"")</f>
        <v/>
      </c>
      <c r="AK42" s="523"/>
      <c r="AL42" s="523" t="str">
        <f>IF(AND('Mapa de Riesgos'!$H$61="Muy Baja",'Mapa de Riesgos'!$L$61="Catastrófico"),CONCATENATE("R",'Mapa de Riesgos'!$A$61),"")</f>
        <v/>
      </c>
      <c r="AM42" s="524"/>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83"/>
      <c r="C43" s="483"/>
      <c r="D43" s="484"/>
      <c r="E43" s="543"/>
      <c r="F43" s="544"/>
      <c r="G43" s="544"/>
      <c r="H43" s="544"/>
      <c r="I43" s="545"/>
      <c r="J43" s="504"/>
      <c r="K43" s="505"/>
      <c r="L43" s="505"/>
      <c r="M43" s="505"/>
      <c r="N43" s="505"/>
      <c r="O43" s="506"/>
      <c r="P43" s="504"/>
      <c r="Q43" s="505"/>
      <c r="R43" s="505"/>
      <c r="S43" s="505"/>
      <c r="T43" s="505"/>
      <c r="U43" s="506"/>
      <c r="V43" s="513"/>
      <c r="W43" s="514"/>
      <c r="X43" s="514"/>
      <c r="Y43" s="514"/>
      <c r="Z43" s="514"/>
      <c r="AA43" s="515"/>
      <c r="AB43" s="531"/>
      <c r="AC43" s="532"/>
      <c r="AD43" s="532"/>
      <c r="AE43" s="532"/>
      <c r="AF43" s="532"/>
      <c r="AG43" s="533"/>
      <c r="AH43" s="522"/>
      <c r="AI43" s="523"/>
      <c r="AJ43" s="523"/>
      <c r="AK43" s="523"/>
      <c r="AL43" s="523"/>
      <c r="AM43" s="524"/>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83"/>
      <c r="C44" s="483"/>
      <c r="D44" s="484"/>
      <c r="E44" s="543"/>
      <c r="F44" s="544"/>
      <c r="G44" s="544"/>
      <c r="H44" s="544"/>
      <c r="I44" s="545"/>
      <c r="J44" s="504" t="str">
        <f>IF(AND('Mapa de Riesgos'!$H$67="Muy Baja",'Mapa de Riesgos'!$L$67="Leve"),CONCATENATE("R",'Mapa de Riesgos'!$A$67),"")</f>
        <v/>
      </c>
      <c r="K44" s="505"/>
      <c r="L44" s="505" t="str">
        <f>IF(AND('Mapa de Riesgos'!$H$73="Muy Baja",'Mapa de Riesgos'!$L$73="Leve"),CONCATENATE("R",'Mapa de Riesgos'!#REF!),"")</f>
        <v/>
      </c>
      <c r="M44" s="505"/>
      <c r="N44" s="505" t="str">
        <f>IF(AND('Mapa de Riesgos'!$H$79="Muy Baja",'Mapa de Riesgos'!$L$79="Leve"),CONCATENATE("R",'Mapa de Riesgos'!$A$79),"")</f>
        <v/>
      </c>
      <c r="O44" s="506"/>
      <c r="P44" s="504" t="str">
        <f>IF(AND('Mapa de Riesgos'!$H$67="Muy Baja",'Mapa de Riesgos'!$L$67="Menor"),CONCATENATE("R",'Mapa de Riesgos'!$A$67),"")</f>
        <v/>
      </c>
      <c r="Q44" s="505"/>
      <c r="R44" s="505" t="str">
        <f>IF(AND('Mapa de Riesgos'!$H$73="Muy Baja",'Mapa de Riesgos'!$L$73="Menor"),CONCATENATE("R",'Mapa de Riesgos'!#REF!),"")</f>
        <v/>
      </c>
      <c r="S44" s="505"/>
      <c r="T44" s="505" t="str">
        <f>IF(AND('Mapa de Riesgos'!$H$79="Muy Baja",'Mapa de Riesgos'!$L$79="Menor"),CONCATENATE("R",'Mapa de Riesgos'!$A$79),"")</f>
        <v/>
      </c>
      <c r="U44" s="506"/>
      <c r="V44" s="513" t="str">
        <f>IF(AND('Mapa de Riesgos'!$H$67="Muy Baja",'Mapa de Riesgos'!$L$67="Moderado"),CONCATENATE("R",'Mapa de Riesgos'!$A$67),"")</f>
        <v/>
      </c>
      <c r="W44" s="514"/>
      <c r="X44" s="514" t="str">
        <f>IF(AND('Mapa de Riesgos'!$H$73="Muy Baja",'Mapa de Riesgos'!$L$73="Moderado"),CONCATENATE("R",'Mapa de Riesgos'!#REF!),"")</f>
        <v/>
      </c>
      <c r="Y44" s="514"/>
      <c r="Z44" s="514" t="str">
        <f>IF(AND('Mapa de Riesgos'!$H$79="Muy Baja",'Mapa de Riesgos'!$L$79="Moderado"),CONCATENATE("R",'Mapa de Riesgos'!$A$79),"")</f>
        <v/>
      </c>
      <c r="AA44" s="515"/>
      <c r="AB44" s="531" t="str">
        <f>IF(AND('Mapa de Riesgos'!$H$67="Muy Baja",'Mapa de Riesgos'!$L$67="Mayor"),CONCATENATE("R",'Mapa de Riesgos'!$A$67),"")</f>
        <v/>
      </c>
      <c r="AC44" s="532"/>
      <c r="AD44" s="532" t="str">
        <f>IF(AND('Mapa de Riesgos'!$H$73="Muy Baja",'Mapa de Riesgos'!$L$73="Mayor"),CONCATENATE("R",'Mapa de Riesgos'!#REF!),"")</f>
        <v/>
      </c>
      <c r="AE44" s="532"/>
      <c r="AF44" s="532" t="str">
        <f>IF(AND('Mapa de Riesgos'!$H$79="Muy Baja",'Mapa de Riesgos'!$L$79="Mayor"),CONCATENATE("R",'Mapa de Riesgos'!$A$79),"")</f>
        <v/>
      </c>
      <c r="AG44" s="533"/>
      <c r="AH44" s="522" t="str">
        <f>IF(AND('Mapa de Riesgos'!$H$67="Muy Baja",'Mapa de Riesgos'!$L$67="Catastrófico"),CONCATENATE("R",'Mapa de Riesgos'!$A$67),"")</f>
        <v/>
      </c>
      <c r="AI44" s="523"/>
      <c r="AJ44" s="523" t="str">
        <f>IF(AND('Mapa de Riesgos'!$H$73="Muy Baja",'Mapa de Riesgos'!$L$73="Catastrófico"),CONCATENATE("R",'Mapa de Riesgos'!#REF!),"")</f>
        <v/>
      </c>
      <c r="AK44" s="523"/>
      <c r="AL44" s="523" t="str">
        <f>IF(AND('Mapa de Riesgos'!$H$79="Muy Baja",'Mapa de Riesgos'!$L$79="Catastrófico"),CONCATENATE("R",'Mapa de Riesgos'!$A$79),"")</f>
        <v/>
      </c>
      <c r="AM44" s="524"/>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83"/>
      <c r="C45" s="483"/>
      <c r="D45" s="484"/>
      <c r="E45" s="546"/>
      <c r="F45" s="547"/>
      <c r="G45" s="547"/>
      <c r="H45" s="547"/>
      <c r="I45" s="548"/>
      <c r="J45" s="507"/>
      <c r="K45" s="508"/>
      <c r="L45" s="508"/>
      <c r="M45" s="508"/>
      <c r="N45" s="508"/>
      <c r="O45" s="509"/>
      <c r="P45" s="507"/>
      <c r="Q45" s="508"/>
      <c r="R45" s="508"/>
      <c r="S45" s="508"/>
      <c r="T45" s="508"/>
      <c r="U45" s="509"/>
      <c r="V45" s="516"/>
      <c r="W45" s="517"/>
      <c r="X45" s="517"/>
      <c r="Y45" s="517"/>
      <c r="Z45" s="517"/>
      <c r="AA45" s="518"/>
      <c r="AB45" s="534"/>
      <c r="AC45" s="535"/>
      <c r="AD45" s="535"/>
      <c r="AE45" s="535"/>
      <c r="AF45" s="535"/>
      <c r="AG45" s="536"/>
      <c r="AH45" s="525"/>
      <c r="AI45" s="526"/>
      <c r="AJ45" s="526"/>
      <c r="AK45" s="526"/>
      <c r="AL45" s="526"/>
      <c r="AM45" s="527"/>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540" t="s">
        <v>201</v>
      </c>
      <c r="K46" s="541"/>
      <c r="L46" s="541"/>
      <c r="M46" s="541"/>
      <c r="N46" s="541"/>
      <c r="O46" s="542"/>
      <c r="P46" s="540" t="s">
        <v>202</v>
      </c>
      <c r="Q46" s="541"/>
      <c r="R46" s="541"/>
      <c r="S46" s="541"/>
      <c r="T46" s="541"/>
      <c r="U46" s="542"/>
      <c r="V46" s="540" t="s">
        <v>203</v>
      </c>
      <c r="W46" s="541"/>
      <c r="X46" s="541"/>
      <c r="Y46" s="541"/>
      <c r="Z46" s="541"/>
      <c r="AA46" s="542"/>
      <c r="AB46" s="540" t="s">
        <v>204</v>
      </c>
      <c r="AC46" s="549"/>
      <c r="AD46" s="541"/>
      <c r="AE46" s="541"/>
      <c r="AF46" s="541"/>
      <c r="AG46" s="542"/>
      <c r="AH46" s="540" t="s">
        <v>205</v>
      </c>
      <c r="AI46" s="541"/>
      <c r="AJ46" s="541"/>
      <c r="AK46" s="541"/>
      <c r="AL46" s="541"/>
      <c r="AM46" s="542"/>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543"/>
      <c r="K47" s="544"/>
      <c r="L47" s="544"/>
      <c r="M47" s="544"/>
      <c r="N47" s="544"/>
      <c r="O47" s="545"/>
      <c r="P47" s="543"/>
      <c r="Q47" s="544"/>
      <c r="R47" s="544"/>
      <c r="S47" s="544"/>
      <c r="T47" s="544"/>
      <c r="U47" s="545"/>
      <c r="V47" s="543"/>
      <c r="W47" s="544"/>
      <c r="X47" s="544"/>
      <c r="Y47" s="544"/>
      <c r="Z47" s="544"/>
      <c r="AA47" s="545"/>
      <c r="AB47" s="543"/>
      <c r="AC47" s="544"/>
      <c r="AD47" s="544"/>
      <c r="AE47" s="544"/>
      <c r="AF47" s="544"/>
      <c r="AG47" s="545"/>
      <c r="AH47" s="543"/>
      <c r="AI47" s="544"/>
      <c r="AJ47" s="544"/>
      <c r="AK47" s="544"/>
      <c r="AL47" s="544"/>
      <c r="AM47" s="545"/>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543"/>
      <c r="K48" s="544"/>
      <c r="L48" s="544"/>
      <c r="M48" s="544"/>
      <c r="N48" s="544"/>
      <c r="O48" s="545"/>
      <c r="P48" s="543"/>
      <c r="Q48" s="544"/>
      <c r="R48" s="544"/>
      <c r="S48" s="544"/>
      <c r="T48" s="544"/>
      <c r="U48" s="545"/>
      <c r="V48" s="543"/>
      <c r="W48" s="544"/>
      <c r="X48" s="544"/>
      <c r="Y48" s="544"/>
      <c r="Z48" s="544"/>
      <c r="AA48" s="545"/>
      <c r="AB48" s="543"/>
      <c r="AC48" s="544"/>
      <c r="AD48" s="544"/>
      <c r="AE48" s="544"/>
      <c r="AF48" s="544"/>
      <c r="AG48" s="545"/>
      <c r="AH48" s="543"/>
      <c r="AI48" s="544"/>
      <c r="AJ48" s="544"/>
      <c r="AK48" s="544"/>
      <c r="AL48" s="544"/>
      <c r="AM48" s="545"/>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543"/>
      <c r="K49" s="544"/>
      <c r="L49" s="544"/>
      <c r="M49" s="544"/>
      <c r="N49" s="544"/>
      <c r="O49" s="545"/>
      <c r="P49" s="543"/>
      <c r="Q49" s="544"/>
      <c r="R49" s="544"/>
      <c r="S49" s="544"/>
      <c r="T49" s="544"/>
      <c r="U49" s="545"/>
      <c r="V49" s="543"/>
      <c r="W49" s="544"/>
      <c r="X49" s="544"/>
      <c r="Y49" s="544"/>
      <c r="Z49" s="544"/>
      <c r="AA49" s="545"/>
      <c r="AB49" s="543"/>
      <c r="AC49" s="544"/>
      <c r="AD49" s="544"/>
      <c r="AE49" s="544"/>
      <c r="AF49" s="544"/>
      <c r="AG49" s="545"/>
      <c r="AH49" s="543"/>
      <c r="AI49" s="544"/>
      <c r="AJ49" s="544"/>
      <c r="AK49" s="544"/>
      <c r="AL49" s="544"/>
      <c r="AM49" s="545"/>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543"/>
      <c r="K50" s="544"/>
      <c r="L50" s="544"/>
      <c r="M50" s="544"/>
      <c r="N50" s="544"/>
      <c r="O50" s="545"/>
      <c r="P50" s="543"/>
      <c r="Q50" s="544"/>
      <c r="R50" s="544"/>
      <c r="S50" s="544"/>
      <c r="T50" s="544"/>
      <c r="U50" s="545"/>
      <c r="V50" s="543"/>
      <c r="W50" s="544"/>
      <c r="X50" s="544"/>
      <c r="Y50" s="544"/>
      <c r="Z50" s="544"/>
      <c r="AA50" s="545"/>
      <c r="AB50" s="543"/>
      <c r="AC50" s="544"/>
      <c r="AD50" s="544"/>
      <c r="AE50" s="544"/>
      <c r="AF50" s="544"/>
      <c r="AG50" s="545"/>
      <c r="AH50" s="543"/>
      <c r="AI50" s="544"/>
      <c r="AJ50" s="544"/>
      <c r="AK50" s="544"/>
      <c r="AL50" s="544"/>
      <c r="AM50" s="545"/>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546"/>
      <c r="K51" s="547"/>
      <c r="L51" s="547"/>
      <c r="M51" s="547"/>
      <c r="N51" s="547"/>
      <c r="O51" s="548"/>
      <c r="P51" s="546"/>
      <c r="Q51" s="547"/>
      <c r="R51" s="547"/>
      <c r="S51" s="547"/>
      <c r="T51" s="547"/>
      <c r="U51" s="548"/>
      <c r="V51" s="546"/>
      <c r="W51" s="547"/>
      <c r="X51" s="547"/>
      <c r="Y51" s="547"/>
      <c r="Z51" s="547"/>
      <c r="AA51" s="548"/>
      <c r="AB51" s="546"/>
      <c r="AC51" s="547"/>
      <c r="AD51" s="547"/>
      <c r="AE51" s="547"/>
      <c r="AF51" s="547"/>
      <c r="AG51" s="548"/>
      <c r="AH51" s="546"/>
      <c r="AI51" s="547"/>
      <c r="AJ51" s="547"/>
      <c r="AK51" s="547"/>
      <c r="AL51" s="547"/>
      <c r="AM51" s="548"/>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86" t="s">
        <v>207</v>
      </c>
      <c r="C1" s="586"/>
      <c r="D1" s="586"/>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208</v>
      </c>
      <c r="D3" s="12" t="s">
        <v>191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209</v>
      </c>
      <c r="C4" s="14" t="s">
        <v>210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211</v>
      </c>
      <c r="C5" s="17" t="s">
        <v>212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213</v>
      </c>
      <c r="C6" s="17" t="s">
        <v>214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215</v>
      </c>
      <c r="C7" s="17" t="s">
        <v>216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217</v>
      </c>
      <c r="C8" s="17" t="s">
        <v>218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7" t="s">
        <v>219</v>
      </c>
      <c r="C1" s="587"/>
      <c r="D1" s="587"/>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220</v>
      </c>
      <c r="D3" s="36" t="s">
        <v>221</v>
      </c>
      <c r="E3" s="83"/>
      <c r="F3" s="83"/>
      <c r="G3" s="83"/>
      <c r="H3" s="83"/>
      <c r="I3" s="83"/>
      <c r="J3" s="83"/>
      <c r="K3" s="83"/>
      <c r="L3" s="83"/>
      <c r="M3" s="83"/>
      <c r="N3" s="83"/>
      <c r="O3" s="83"/>
      <c r="P3" s="83"/>
      <c r="Q3" s="83"/>
      <c r="R3" s="83"/>
      <c r="S3" s="83"/>
      <c r="T3" s="83"/>
      <c r="U3" s="83"/>
    </row>
    <row r="4" spans="1:21" ht="33.75" x14ac:dyDescent="0.25">
      <c r="A4" s="100" t="s">
        <v>222</v>
      </c>
      <c r="B4" s="39" t="s">
        <v>223</v>
      </c>
      <c r="C4" s="44" t="s">
        <v>224</v>
      </c>
      <c r="D4" s="37" t="s">
        <v>225</v>
      </c>
      <c r="E4" s="83"/>
      <c r="F4" s="83"/>
      <c r="G4" s="83"/>
      <c r="H4" s="83"/>
      <c r="I4" s="83"/>
      <c r="J4" s="83"/>
      <c r="K4" s="83"/>
      <c r="L4" s="83"/>
      <c r="M4" s="83"/>
      <c r="N4" s="83"/>
      <c r="O4" s="83"/>
      <c r="P4" s="83"/>
      <c r="Q4" s="83"/>
      <c r="R4" s="83"/>
      <c r="S4" s="83"/>
      <c r="T4" s="83"/>
      <c r="U4" s="83"/>
    </row>
    <row r="5" spans="1:21" ht="67.5" x14ac:dyDescent="0.25">
      <c r="A5" s="100" t="s">
        <v>226</v>
      </c>
      <c r="B5" s="40" t="s">
        <v>227</v>
      </c>
      <c r="C5" s="45" t="s">
        <v>228</v>
      </c>
      <c r="D5" s="38" t="s">
        <v>229</v>
      </c>
      <c r="E5" s="83"/>
      <c r="F5" s="83"/>
      <c r="G5" s="83"/>
      <c r="H5" s="83"/>
      <c r="I5" s="83"/>
      <c r="J5" s="83"/>
      <c r="K5" s="83"/>
      <c r="L5" s="83"/>
      <c r="M5" s="83"/>
      <c r="N5" s="83"/>
      <c r="O5" s="83"/>
      <c r="P5" s="83"/>
      <c r="Q5" s="83"/>
      <c r="R5" s="83"/>
      <c r="S5" s="83"/>
      <c r="T5" s="83"/>
      <c r="U5" s="83"/>
    </row>
    <row r="6" spans="1:21" ht="67.5" x14ac:dyDescent="0.25">
      <c r="A6" s="100" t="s">
        <v>197</v>
      </c>
      <c r="B6" s="41" t="s">
        <v>230</v>
      </c>
      <c r="C6" s="45" t="s">
        <v>231</v>
      </c>
      <c r="D6" s="38" t="s">
        <v>232</v>
      </c>
      <c r="E6" s="83"/>
      <c r="F6" s="83"/>
      <c r="G6" s="83"/>
      <c r="H6" s="83"/>
      <c r="I6" s="83"/>
      <c r="J6" s="83"/>
      <c r="K6" s="83"/>
      <c r="L6" s="83"/>
      <c r="M6" s="83"/>
      <c r="N6" s="83"/>
      <c r="O6" s="83"/>
      <c r="P6" s="83"/>
      <c r="Q6" s="83"/>
      <c r="R6" s="83"/>
      <c r="S6" s="83"/>
      <c r="T6" s="83"/>
      <c r="U6" s="83"/>
    </row>
    <row r="7" spans="1:21" ht="101.25" x14ac:dyDescent="0.25">
      <c r="A7" s="100" t="s">
        <v>233</v>
      </c>
      <c r="B7" s="42" t="s">
        <v>234</v>
      </c>
      <c r="C7" s="45" t="s">
        <v>235</v>
      </c>
      <c r="D7" s="38" t="s">
        <v>236</v>
      </c>
      <c r="E7" s="83"/>
      <c r="F7" s="83"/>
      <c r="G7" s="83"/>
      <c r="H7" s="83"/>
      <c r="I7" s="83"/>
      <c r="J7" s="83"/>
      <c r="K7" s="83"/>
      <c r="L7" s="83"/>
      <c r="M7" s="83"/>
      <c r="N7" s="83"/>
      <c r="O7" s="83"/>
      <c r="P7" s="83"/>
      <c r="Q7" s="83"/>
      <c r="R7" s="83"/>
      <c r="S7" s="83"/>
      <c r="T7" s="83"/>
      <c r="U7" s="83"/>
    </row>
    <row r="8" spans="1:21" ht="67.5" x14ac:dyDescent="0.25">
      <c r="A8" s="100" t="s">
        <v>237</v>
      </c>
      <c r="B8" s="43" t="s">
        <v>238</v>
      </c>
      <c r="C8" s="45" t="s">
        <v>239</v>
      </c>
      <c r="D8" s="38" t="s">
        <v>240</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241</v>
      </c>
      <c r="C11" s="100" t="s">
        <v>242</v>
      </c>
      <c r="D11" s="100" t="s">
        <v>243</v>
      </c>
      <c r="E11" s="83"/>
      <c r="F11" s="83"/>
      <c r="G11" s="83"/>
      <c r="H11" s="83"/>
      <c r="I11" s="83"/>
      <c r="J11" s="83"/>
      <c r="K11" s="83"/>
      <c r="L11" s="83"/>
      <c r="M11" s="83"/>
      <c r="N11" s="83"/>
      <c r="O11" s="83"/>
      <c r="P11" s="83"/>
      <c r="Q11" s="83"/>
      <c r="R11" s="83"/>
      <c r="S11" s="83"/>
      <c r="T11" s="83"/>
      <c r="U11" s="83"/>
    </row>
    <row r="12" spans="1:21" x14ac:dyDescent="0.25">
      <c r="A12" s="100"/>
      <c r="B12" s="100" t="s">
        <v>244</v>
      </c>
      <c r="C12" s="100" t="s">
        <v>245</v>
      </c>
      <c r="D12" s="100" t="s">
        <v>246</v>
      </c>
      <c r="E12" s="83"/>
      <c r="F12" s="83"/>
      <c r="G12" s="83"/>
      <c r="H12" s="83"/>
      <c r="I12" s="83"/>
      <c r="J12" s="83"/>
      <c r="K12" s="83"/>
      <c r="L12" s="83"/>
      <c r="M12" s="83"/>
      <c r="N12" s="83"/>
      <c r="O12" s="83"/>
      <c r="P12" s="83"/>
      <c r="Q12" s="83"/>
      <c r="R12" s="83"/>
      <c r="S12" s="83"/>
      <c r="T12" s="83"/>
      <c r="U12" s="83"/>
    </row>
    <row r="13" spans="1:21" x14ac:dyDescent="0.25">
      <c r="A13" s="100"/>
      <c r="B13" s="100"/>
      <c r="C13" s="100" t="s">
        <v>247</v>
      </c>
      <c r="D13" s="100" t="s">
        <v>160</v>
      </c>
      <c r="E13" s="83"/>
      <c r="F13" s="83"/>
      <c r="G13" s="83"/>
      <c r="H13" s="83"/>
      <c r="I13" s="83"/>
      <c r="J13" s="83"/>
      <c r="K13" s="83"/>
      <c r="L13" s="83"/>
      <c r="M13" s="83"/>
      <c r="N13" s="83"/>
      <c r="O13" s="83"/>
      <c r="P13" s="83"/>
      <c r="Q13" s="83"/>
      <c r="R13" s="83"/>
      <c r="S13" s="83"/>
      <c r="T13" s="83"/>
      <c r="U13" s="83"/>
    </row>
    <row r="14" spans="1:21" x14ac:dyDescent="0.25">
      <c r="A14" s="100"/>
      <c r="B14" s="100"/>
      <c r="C14" s="100" t="s">
        <v>248</v>
      </c>
      <c r="D14" s="100" t="s">
        <v>249</v>
      </c>
      <c r="E14" s="83"/>
      <c r="F14" s="83"/>
      <c r="G14" s="83"/>
      <c r="H14" s="83"/>
      <c r="I14" s="83"/>
      <c r="J14" s="83"/>
      <c r="K14" s="83"/>
      <c r="L14" s="83"/>
      <c r="M14" s="83"/>
      <c r="N14" s="83"/>
      <c r="O14" s="83"/>
      <c r="P14" s="83"/>
      <c r="Q14" s="83"/>
      <c r="R14" s="83"/>
      <c r="S14" s="83"/>
      <c r="T14" s="83"/>
      <c r="U14" s="83"/>
    </row>
    <row r="15" spans="1:21" x14ac:dyDescent="0.25">
      <c r="A15" s="100"/>
      <c r="B15" s="100"/>
      <c r="C15" s="100" t="s">
        <v>250</v>
      </c>
      <c r="D15" s="100" t="s">
        <v>251</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252</v>
      </c>
      <c r="C209" s="30" t="s">
        <v>253</v>
      </c>
      <c r="D209" s="33" t="s">
        <v>252</v>
      </c>
      <c r="E209" s="33" t="s">
        <v>253</v>
      </c>
    </row>
    <row r="210" spans="1:8" ht="21" x14ac:dyDescent="0.35">
      <c r="A210" s="83"/>
      <c r="B210" s="31" t="s">
        <v>254</v>
      </c>
      <c r="C210" s="31" t="s">
        <v>255</v>
      </c>
      <c r="D210" t="s">
        <v>254</v>
      </c>
      <c r="F210" t="str">
        <f>IF(NOT(ISBLANK(D210)),D210,IF(NOT(ISBLANK(E210)),"     "&amp;E210,FALSE))</f>
        <v>Afectación Económica o presupuestal</v>
      </c>
      <c r="G210" t="s">
        <v>254</v>
      </c>
      <c r="H210" t="str">
        <f>IF(NOT(ISERROR(MATCH(G210,_xlfn.ANCHORARRAY(B221),0))),F223&amp;"Por favor no seleccionar los criterios de impacto",G210)</f>
        <v>❌Por favor no seleccionar los criterios de impacto</v>
      </c>
    </row>
    <row r="211" spans="1:8" ht="21" x14ac:dyDescent="0.35">
      <c r="A211" s="83"/>
      <c r="B211" s="31" t="s">
        <v>254</v>
      </c>
      <c r="C211" s="31" t="s">
        <v>228</v>
      </c>
      <c r="E211" t="s">
        <v>255</v>
      </c>
      <c r="F211" t="str">
        <f t="shared" ref="F211:F221" si="0">IF(NOT(ISBLANK(D211)),D211,IF(NOT(ISBLANK(E211)),"     "&amp;E211,FALSE))</f>
        <v xml:space="preserve">     Afectación menor a 10 SMLMV .</v>
      </c>
    </row>
    <row r="212" spans="1:8" ht="21" x14ac:dyDescent="0.35">
      <c r="A212" s="83"/>
      <c r="B212" s="31" t="s">
        <v>254</v>
      </c>
      <c r="C212" s="31" t="s">
        <v>231</v>
      </c>
      <c r="E212" t="s">
        <v>228</v>
      </c>
      <c r="F212" t="str">
        <f t="shared" si="0"/>
        <v xml:space="preserve">     Entre 10 y 50 SMLMV </v>
      </c>
    </row>
    <row r="213" spans="1:8" ht="21" x14ac:dyDescent="0.35">
      <c r="A213" s="83"/>
      <c r="B213" s="31" t="s">
        <v>254</v>
      </c>
      <c r="C213" s="31" t="s">
        <v>235</v>
      </c>
      <c r="E213" t="s">
        <v>231</v>
      </c>
      <c r="F213" t="str">
        <f t="shared" si="0"/>
        <v xml:space="preserve">     Entre 50 y 100 SMLMV </v>
      </c>
    </row>
    <row r="214" spans="1:8" ht="21" x14ac:dyDescent="0.35">
      <c r="A214" s="83"/>
      <c r="B214" s="31" t="s">
        <v>254</v>
      </c>
      <c r="C214" s="31" t="s">
        <v>239</v>
      </c>
      <c r="E214" t="s">
        <v>235</v>
      </c>
      <c r="F214" t="str">
        <f t="shared" si="0"/>
        <v xml:space="preserve">     Entre 100 y 500 SMLMV </v>
      </c>
    </row>
    <row r="215" spans="1:8" ht="21" x14ac:dyDescent="0.35">
      <c r="A215" s="83"/>
      <c r="B215" s="31" t="s">
        <v>221</v>
      </c>
      <c r="C215" s="31" t="s">
        <v>225</v>
      </c>
      <c r="E215" t="s">
        <v>239</v>
      </c>
      <c r="F215" t="str">
        <f t="shared" si="0"/>
        <v xml:space="preserve">     Mayor a 500 SMLMV </v>
      </c>
    </row>
    <row r="216" spans="1:8" ht="21" x14ac:dyDescent="0.35">
      <c r="A216" s="83"/>
      <c r="B216" s="31" t="s">
        <v>221</v>
      </c>
      <c r="C216" s="31" t="s">
        <v>229</v>
      </c>
      <c r="D216" t="s">
        <v>221</v>
      </c>
      <c r="F216" t="str">
        <f t="shared" si="0"/>
        <v>Pérdida Reputacional</v>
      </c>
    </row>
    <row r="217" spans="1:8" ht="21" x14ac:dyDescent="0.35">
      <c r="A217" s="83"/>
      <c r="B217" s="31" t="s">
        <v>221</v>
      </c>
      <c r="C217" s="31" t="s">
        <v>232</v>
      </c>
      <c r="E217" t="s">
        <v>225</v>
      </c>
      <c r="F217" t="str">
        <f t="shared" si="0"/>
        <v xml:space="preserve">     El riesgo afecta la imagen de alguna área de la organización</v>
      </c>
    </row>
    <row r="218" spans="1:8" ht="21" x14ac:dyDescent="0.35">
      <c r="A218" s="83"/>
      <c r="B218" s="31" t="s">
        <v>221</v>
      </c>
      <c r="C218" s="31" t="s">
        <v>236</v>
      </c>
      <c r="E218" t="s">
        <v>229</v>
      </c>
      <c r="F218" t="str">
        <f t="shared" si="0"/>
        <v xml:space="preserve">     El riesgo afecta la imagen de la entidad internamente, de conocimiento general, nivel interno, de junta dircetiva y accionistas y/o de provedores</v>
      </c>
    </row>
    <row r="219" spans="1:8" ht="21" x14ac:dyDescent="0.35">
      <c r="A219" s="83"/>
      <c r="B219" s="31" t="s">
        <v>221</v>
      </c>
      <c r="C219" s="31" t="s">
        <v>240</v>
      </c>
      <c r="E219" t="s">
        <v>232</v>
      </c>
      <c r="F219" t="str">
        <f t="shared" si="0"/>
        <v xml:space="preserve">     El riesgo afecta la imagen de la entidad con algunos usuarios de relevancia frente al logro de los objetivos</v>
      </c>
    </row>
    <row r="220" spans="1:8" x14ac:dyDescent="0.25">
      <c r="A220" s="83"/>
      <c r="B220" s="32"/>
      <c r="C220" s="32"/>
      <c r="E220" t="s">
        <v>236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256</v>
      </c>
    </row>
    <row r="224" spans="1:8" x14ac:dyDescent="0.25">
      <c r="B224" s="22"/>
      <c r="C224" s="22"/>
      <c r="F224" s="35" t="s">
        <v>257</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8" t="s">
        <v>258</v>
      </c>
      <c r="C1" s="589"/>
      <c r="D1" s="589"/>
      <c r="E1" s="589"/>
      <c r="F1" s="590"/>
    </row>
    <row r="2" spans="2:6" ht="16.5" thickBot="1" x14ac:dyDescent="0.3">
      <c r="B2" s="86"/>
      <c r="C2" s="86"/>
      <c r="D2" s="86"/>
      <c r="E2" s="86"/>
      <c r="F2" s="86"/>
    </row>
    <row r="3" spans="2:6" ht="16.5" thickBot="1" x14ac:dyDescent="0.25">
      <c r="B3" s="592" t="s">
        <v>259</v>
      </c>
      <c r="C3" s="593"/>
      <c r="D3" s="593"/>
      <c r="E3" s="98" t="s">
        <v>260</v>
      </c>
      <c r="F3" s="99" t="s">
        <v>261</v>
      </c>
    </row>
    <row r="4" spans="2:6" ht="31.5" x14ac:dyDescent="0.2">
      <c r="B4" s="594" t="s">
        <v>262</v>
      </c>
      <c r="C4" s="596" t="s">
        <v>149</v>
      </c>
      <c r="D4" s="87" t="s">
        <v>162</v>
      </c>
      <c r="E4" s="88" t="s">
        <v>263</v>
      </c>
      <c r="F4" s="89">
        <v>0.25</v>
      </c>
    </row>
    <row r="5" spans="2:6" ht="47.25" x14ac:dyDescent="0.2">
      <c r="B5" s="595"/>
      <c r="C5" s="597"/>
      <c r="D5" s="90" t="s">
        <v>264</v>
      </c>
      <c r="E5" s="91" t="s">
        <v>265</v>
      </c>
      <c r="F5" s="92">
        <v>0.15</v>
      </c>
    </row>
    <row r="6" spans="2:6" ht="47.25" x14ac:dyDescent="0.2">
      <c r="B6" s="595"/>
      <c r="C6" s="597"/>
      <c r="D6" s="90" t="s">
        <v>266</v>
      </c>
      <c r="E6" s="91" t="s">
        <v>267</v>
      </c>
      <c r="F6" s="92">
        <v>0.1</v>
      </c>
    </row>
    <row r="7" spans="2:6" ht="63" x14ac:dyDescent="0.2">
      <c r="B7" s="595"/>
      <c r="C7" s="597" t="s">
        <v>150</v>
      </c>
      <c r="D7" s="90" t="s">
        <v>268</v>
      </c>
      <c r="E7" s="91" t="s">
        <v>269</v>
      </c>
      <c r="F7" s="92">
        <v>0.25</v>
      </c>
    </row>
    <row r="8" spans="2:6" ht="31.5" x14ac:dyDescent="0.2">
      <c r="B8" s="595"/>
      <c r="C8" s="597"/>
      <c r="D8" s="90" t="s">
        <v>163</v>
      </c>
      <c r="E8" s="91" t="s">
        <v>270</v>
      </c>
      <c r="F8" s="92">
        <v>0.15</v>
      </c>
    </row>
    <row r="9" spans="2:6" ht="47.25" x14ac:dyDescent="0.2">
      <c r="B9" s="595" t="s">
        <v>271</v>
      </c>
      <c r="C9" s="597" t="s">
        <v>152</v>
      </c>
      <c r="D9" s="90" t="s">
        <v>164</v>
      </c>
      <c r="E9" s="91" t="s">
        <v>272</v>
      </c>
      <c r="F9" s="93" t="s">
        <v>273</v>
      </c>
    </row>
    <row r="10" spans="2:6" ht="63" x14ac:dyDescent="0.2">
      <c r="B10" s="595"/>
      <c r="C10" s="597"/>
      <c r="D10" s="90" t="s">
        <v>184</v>
      </c>
      <c r="E10" s="91" t="s">
        <v>274</v>
      </c>
      <c r="F10" s="93" t="s">
        <v>273</v>
      </c>
    </row>
    <row r="11" spans="2:6" ht="47.25" x14ac:dyDescent="0.2">
      <c r="B11" s="595"/>
      <c r="C11" s="597" t="s">
        <v>153</v>
      </c>
      <c r="D11" s="90" t="s">
        <v>165</v>
      </c>
      <c r="E11" s="91" t="s">
        <v>275</v>
      </c>
      <c r="F11" s="93" t="s">
        <v>273</v>
      </c>
    </row>
    <row r="12" spans="2:6" ht="47.25" x14ac:dyDescent="0.2">
      <c r="B12" s="595"/>
      <c r="C12" s="597"/>
      <c r="D12" s="90" t="s">
        <v>276</v>
      </c>
      <c r="E12" s="91" t="s">
        <v>277</v>
      </c>
      <c r="F12" s="93" t="s">
        <v>273</v>
      </c>
    </row>
    <row r="13" spans="2:6" ht="31.5" x14ac:dyDescent="0.2">
      <c r="B13" s="595"/>
      <c r="C13" s="597" t="s">
        <v>154</v>
      </c>
      <c r="D13" s="90" t="s">
        <v>166</v>
      </c>
      <c r="E13" s="91" t="s">
        <v>278</v>
      </c>
      <c r="F13" s="93" t="s">
        <v>273</v>
      </c>
    </row>
    <row r="14" spans="2:6" ht="32.25" thickBot="1" x14ac:dyDescent="0.25">
      <c r="B14" s="598"/>
      <c r="C14" s="599"/>
      <c r="D14" s="94" t="s">
        <v>279</v>
      </c>
      <c r="E14" s="95" t="s">
        <v>280</v>
      </c>
      <c r="F14" s="96" t="s">
        <v>273</v>
      </c>
    </row>
    <row r="15" spans="2:6" ht="49.5" customHeight="1" x14ac:dyDescent="0.2">
      <c r="B15" s="591" t="s">
        <v>281</v>
      </c>
      <c r="C15" s="591"/>
      <c r="D15" s="591"/>
      <c r="E15" s="591"/>
      <c r="F15" s="591"/>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282</v>
      </c>
      <c r="E2" t="s">
        <v>283</v>
      </c>
    </row>
    <row r="3" spans="2:5" x14ac:dyDescent="0.25">
      <c r="B3" t="s">
        <v>284</v>
      </c>
      <c r="E3" t="s">
        <v>179</v>
      </c>
    </row>
    <row r="4" spans="2:5" x14ac:dyDescent="0.25">
      <c r="B4" t="s">
        <v>285</v>
      </c>
      <c r="E4" t="s">
        <v>155</v>
      </c>
    </row>
    <row r="5" spans="2:5" x14ac:dyDescent="0.25">
      <c r="B5" t="s">
        <v>167</v>
      </c>
    </row>
    <row r="8" spans="2:5" x14ac:dyDescent="0.25">
      <c r="B8" t="s">
        <v>286</v>
      </c>
    </row>
    <row r="9" spans="2:5" x14ac:dyDescent="0.25">
      <c r="B9" t="s">
        <v>287</v>
      </c>
    </row>
    <row r="10" spans="2:5" x14ac:dyDescent="0.25">
      <c r="B10" t="s">
        <v>288</v>
      </c>
    </row>
    <row r="13" spans="2:5" x14ac:dyDescent="0.25">
      <c r="B13" t="s">
        <v>289</v>
      </c>
    </row>
    <row r="14" spans="2:5" x14ac:dyDescent="0.25">
      <c r="B14" t="s">
        <v>159</v>
      </c>
    </row>
    <row r="15" spans="2:5" x14ac:dyDescent="0.25">
      <c r="B15" t="s">
        <v>290</v>
      </c>
    </row>
    <row r="16" spans="2:5" x14ac:dyDescent="0.25">
      <c r="B16" t="s">
        <v>291</v>
      </c>
    </row>
    <row r="17" spans="2:2" x14ac:dyDescent="0.25">
      <c r="B17" t="s">
        <v>292</v>
      </c>
    </row>
    <row r="18" spans="2:2" x14ac:dyDescent="0.25">
      <c r="B18" t="s">
        <v>293</v>
      </c>
    </row>
    <row r="19" spans="2:2" x14ac:dyDescent="0.25">
      <c r="B19" t="s">
        <v>294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Residual</vt:lpstr>
      <vt:lpstr>Matriz Calor Inherente</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2024-04-05T13:55:07Z</dcterms:modified>
  <cp:category/>
  <cp:contentStatus/>
</cp:coreProperties>
</file>