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95A388A1-A7E2-486F-8443-2C833F1281D1}"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1" l="1"/>
  <c r="Q23" i="1"/>
  <c r="K23" i="1"/>
  <c r="T22" i="1"/>
  <c r="Q22" i="1"/>
  <c r="K22" i="1"/>
  <c r="T21" i="1"/>
  <c r="Q21" i="1"/>
  <c r="K21" i="1"/>
  <c r="T20" i="1"/>
  <c r="Q20" i="1"/>
  <c r="K20" i="1"/>
  <c r="AB20" i="1"/>
  <c r="AA20" i="1" s="1"/>
  <c r="K19" i="1"/>
  <c r="T18" i="1"/>
  <c r="Q18" i="1"/>
  <c r="K18" i="1"/>
  <c r="L18" i="1" s="1"/>
  <c r="H18" i="1"/>
  <c r="H60" i="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21" i="1" l="1"/>
  <c r="AA21" i="1" s="1"/>
  <c r="X21" i="1"/>
  <c r="Z21" i="1" s="1"/>
  <c r="AB22" i="1"/>
  <c r="AA22" i="1" s="1"/>
  <c r="X22" i="1"/>
  <c r="Z22" i="1" s="1"/>
  <c r="AB23" i="1"/>
  <c r="AA23" i="1" s="1"/>
  <c r="M18" i="1"/>
  <c r="AB18" i="1" s="1"/>
  <c r="AA18" i="1" s="1"/>
  <c r="N18" i="1"/>
  <c r="Y21" i="1"/>
  <c r="AC21" i="1" s="1"/>
  <c r="I18" i="1"/>
  <c r="X18" i="1" s="1"/>
  <c r="Y22" i="1"/>
  <c r="AC22" i="1" s="1"/>
  <c r="X23" i="1"/>
  <c r="X20" i="1"/>
  <c r="AB64" i="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20" i="1" l="1"/>
  <c r="Y20" i="1"/>
  <c r="AC20" i="1" s="1"/>
  <c r="Y23" i="1"/>
  <c r="AC23" i="1" s="1"/>
  <c r="Z23" i="1"/>
  <c r="Z18" i="1"/>
  <c r="Y18" i="1"/>
  <c r="AC18" i="1" s="1"/>
  <c r="Z68" i="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31" i="1"/>
  <c r="K51" i="1"/>
  <c r="K56" i="1"/>
  <c r="K32" i="1"/>
  <c r="K40" i="1"/>
  <c r="K50" i="1"/>
  <c r="K29" i="1"/>
  <c r="K37" i="1"/>
  <c r="K49" i="1"/>
  <c r="K58" i="1"/>
  <c r="K41" i="1"/>
  <c r="K26" i="1"/>
  <c r="K52" i="1"/>
  <c r="K39" i="1"/>
  <c r="K43" i="1"/>
  <c r="K57" i="1"/>
  <c r="K34" i="1"/>
  <c r="K28" i="1"/>
  <c r="K35" i="1"/>
  <c r="K44" i="1"/>
  <c r="K38" i="1"/>
  <c r="K25" i="1"/>
  <c r="K55" i="1"/>
  <c r="K45" i="1"/>
  <c r="K27"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Y54" i="1" l="1"/>
  <c r="Z54" i="1"/>
  <c r="Z55" i="1" s="1"/>
  <c r="Y53" i="1"/>
  <c r="Z53" i="1"/>
  <c r="Y52" i="1"/>
  <c r="Z52" i="1"/>
  <c r="Y48" i="1"/>
  <c r="Z48" i="1"/>
  <c r="X49" i="1" s="1"/>
  <c r="Y42" i="1"/>
  <c r="Z42" i="1"/>
  <c r="Z43" i="1" s="1"/>
  <c r="Y36" i="1"/>
  <c r="Z36" i="1"/>
  <c r="Y30" i="1"/>
  <c r="Z30" i="1"/>
  <c r="Z31" i="1" s="1"/>
  <c r="Y32" i="1" s="1"/>
  <c r="Y24" i="1"/>
  <c r="Z24" i="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Z38" i="1" l="1"/>
  <c r="Z39" i="1" s="1"/>
  <c r="Y58" i="1"/>
  <c r="Z58" i="1"/>
  <c r="Y27" i="1"/>
  <c r="Y45" i="1"/>
  <c r="Z45" i="1"/>
  <c r="Y46" i="1" s="1"/>
  <c r="Y39" i="1"/>
  <c r="Y51" i="1"/>
  <c r="Z51" i="1"/>
  <c r="Y33" i="1"/>
  <c r="Z33" i="1"/>
  <c r="Z34" i="1"/>
  <c r="Y59" i="1" l="1"/>
  <c r="Z59" i="1"/>
  <c r="Z46" i="1"/>
  <c r="Y47" i="1" s="1"/>
  <c r="Z40" i="1"/>
  <c r="Y40" i="1"/>
  <c r="Y28" i="1"/>
  <c r="Z28" i="1"/>
  <c r="Y29" i="1" s="1"/>
  <c r="Y35" i="1"/>
  <c r="Z35" i="1"/>
  <c r="X12" i="1"/>
  <c r="Y12" i="1" s="1"/>
  <c r="Y41" i="1" l="1"/>
  <c r="Z41" i="1"/>
  <c r="Z47" i="1"/>
  <c r="Z29" i="1"/>
  <c r="Q13" i="1"/>
  <c r="Z12" i="1" l="1"/>
  <c r="X13" i="1" s="1"/>
  <c r="Y13" i="1" l="1"/>
  <c r="Z13" i="1" l="1"/>
  <c r="X16" i="1" l="1"/>
  <c r="Y16" i="1" l="1"/>
  <c r="Z16" i="1"/>
  <c r="X17" i="1" s="1"/>
  <c r="Y17" i="1" l="1"/>
  <c r="Z17" i="1"/>
  <c r="K42" i="1" l="1"/>
  <c r="L42" i="1" s="1"/>
  <c r="K30" i="1"/>
  <c r="L30" i="1" s="1"/>
  <c r="K24" i="1"/>
  <c r="L24" i="1" s="1"/>
  <c r="K54" i="1"/>
  <c r="L54" i="1" s="1"/>
  <c r="K48" i="1"/>
  <c r="L48" i="1" s="1"/>
  <c r="K36" i="1"/>
  <c r="L36" i="1" s="1"/>
  <c r="K12" i="1"/>
  <c r="L12"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24" i="1"/>
  <c r="AB48" i="1"/>
  <c r="AB36" i="1"/>
  <c r="AA36" i="1" s="1"/>
  <c r="AA48" i="1" l="1"/>
  <c r="V22" i="19" s="1"/>
  <c r="AB49" i="1"/>
  <c r="AA24" i="1"/>
  <c r="P18" i="19" s="1"/>
  <c r="AB25" i="1"/>
  <c r="AA25" i="1" s="1"/>
  <c r="J47" i="19"/>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P17" i="19"/>
  <c r="AB17" i="19"/>
  <c r="J7" i="19"/>
  <c r="V3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38" i="19"/>
  <c r="AB48" i="19"/>
  <c r="AH38" i="19"/>
  <c r="V8" i="19"/>
  <c r="P48" i="19"/>
  <c r="AH48" i="19"/>
  <c r="AB18" i="19"/>
  <c r="AH18" i="19"/>
  <c r="J8" i="19"/>
  <c r="V18" i="19"/>
  <c r="J18" i="19"/>
  <c r="J38" i="19"/>
  <c r="AA13" i="1"/>
  <c r="AB38" i="1"/>
  <c r="AA37" i="1"/>
  <c r="AA43" i="1"/>
  <c r="AB44" i="1"/>
  <c r="AA44" i="1" s="1"/>
  <c r="AB45" i="1"/>
  <c r="AB50" i="1"/>
  <c r="AA50" i="1" s="1"/>
  <c r="AB51" i="1"/>
  <c r="AA51" i="1" s="1"/>
  <c r="AA49" i="1"/>
  <c r="AA55" i="1"/>
  <c r="AB56" i="1"/>
  <c r="AA31" i="1"/>
  <c r="AB32" i="1"/>
  <c r="P8" i="19" l="1"/>
  <c r="V48" i="19"/>
  <c r="AB38" i="19"/>
  <c r="AH28" i="19"/>
  <c r="V38" i="19"/>
  <c r="AB28" i="19"/>
  <c r="P28" i="19"/>
  <c r="AB8" i="19"/>
  <c r="V28" i="19"/>
  <c r="J48" i="19"/>
  <c r="J28"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<sst xmlns="http://schemas.openxmlformats.org/spreadsheetml/2006/main" count="398" uniqueCount="272">
  <si>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</si>
  <si>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</si>
  <si>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</si>
  <si>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</si>
  <si>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</si>
  <si>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</si>
  <si>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</si>
  <si>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</si>
  <si>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</si>
  <si>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</si>
  <si>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</si>
  <si>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</si>
  <si>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</si>
  <si>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</si>
  <si>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</si>
  <si>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</si>
  <si>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</si>
  <si>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</si>
  <si>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</si>
  <si>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</si>
  <si>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</si>
  <si>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</si>
  <si>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</si>
  <si>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</si>
  <si>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</si>
  <si>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</si>
  <si>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</si>
  <si>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</si>
  <si>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</si>
  <si>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</si>
  <si>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</si>
  <si>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</si>
  <si>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</si>
  <si>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</si>
  <si>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</si>
  <si>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</si>
  <si>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</si>
  <si>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</si>
  <si>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</si>
  <si>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</si>
  <si>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</si>
  <si>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</si>
  <si>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</si>
  <si>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</si>
  <si>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</si>
  <si>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</si>
  <si>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</si>
  <si>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</si>
  <si>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</si>
  <si>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</si>
  <si>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</si>
  <si>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</si>
  <si>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</si>
  <si>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</si>
  <si>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</si>
  <si>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</si>
  <si>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</si>
  <si>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</si>
  <si>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</si>
  <si>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</si>
  <si>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</si>
  <si>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</si>
  <si>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</si>
  <si>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</si>
  <si>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</si>
  <si>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</si>
  <si>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</si>
  <si>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</si>
  <si>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</si>
  <si>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</si>
  <si>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</si>
  <si>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</si>
  <si>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</si>
  <si>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</si>
  <si>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</si>
  <si>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</si>
  <si>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</si>
  <si>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</si>
  <si>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INTERNACIONALIZACIÓN DE LA CIUDAD</t>
  </si>
  <si>
    <t>ALCANCE:</t>
  </si>
  <si>
    <t>Priorizar los proyectos de las dependencias de la Alcaldía de Bucaramanga que tengan mayores posibilidades de ser recepctores de Cooperación Internacional, así como también contribuir al fortalecimiento del sector empresarial mediante la creación de lazos que conlleven a mejorar los indicadores de exportación y de inversión extranjera directa, apoyando de manera efectiva el proceso de internacionalziación del municipio de Bucaramanga.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</si>
  <si>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</si>
  <si>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</si>
  <si>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</si>
  <si>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</si>
  <si>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</si>
  <si>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Contribuir en el  logro de la visión  de  desarrollo  territorialestablecidos en el marco de  laplaneación  estratégica, promoviendoel posicionamiento  y  reconocimiento  global  del  territorio,  maximizando  oportunidades  de  bienestar  social e  intercambio  cultural a partir  de  cooperación no  reembolsable académica,técnica  y  financiera  nacional  e  internacional,y  apoyando  procesos  de exportación y de inversión extranjera directa para la ciudad.</t>
  </si>
  <si>
    <t xml:space="preserve">Plan de Acción propuesto
</t>
  </si>
  <si>
    <t xml:space="preserve"> Priorizaciòn y seguimiento a proyectos de cooperaciòn
Formulaciòn y seguimiento del Plan de Acciòn 
Curva de aprendizaje por la no continuidad e insuficiencia de personal
</t>
  </si>
  <si>
    <t>MATRIZ DOFA</t>
  </si>
  <si>
    <t>DEBILIDADES</t>
  </si>
  <si>
    <t>AMENAZAS</t>
  </si>
  <si>
    <t xml:space="preserve">Infraestructura tecnológica deficiente		
La pérdida de la curva de aprendizaje por la no continuidad del personal contratista		
Insuficiencia de recurso humano y financiero para atender las necesidades de internacionalización del Municipio		
Deficientes controles en la sistematización de la información que se genera en la dependencia (Perdida de memoria institucional)		</t>
  </si>
  <si>
    <t xml:space="preserve">Crisis económica 	
Disminución del recaudo de la entidad territorial	
Altos niveles de inseguridad ciudadana	
Normas que afectan los objetivos de la institución	
Recortes presupuestales del orden Nacional y Departamental	
Alteraciones en el orden público	</t>
  </si>
  <si>
    <t>FORTALEZAS</t>
  </si>
  <si>
    <t>OPORTUNIDADES</t>
  </si>
  <si>
    <t xml:space="preserve">Experiencia y compromisos de los servidores públicos vinculados al proceso		
Empoderamiento, responsabilidad y compromiso por el líder del proceso 
Conocimiento del desarrollo de los procesos		
Capacitación y mejoramiento de procesos por parte de funcionarios		
Trabajo en equipo y excelentes relaciones interpersonales		</t>
  </si>
  <si>
    <t xml:space="preserve">Situación Geopolítica de la entidad territorial	
Reconocimiento de la atención de calidad brindada por los servidores públicos	
Buena posición en el ranking de ciudades prósperas de Colombia
Relación con la Agencia Presidencial de Cooperacion Internacional; Cancilleria y Cooperantes y Organismos Internacionales 
</t>
  </si>
  <si>
    <t>Matriz Mapa Riesgos de Gestión</t>
  </si>
  <si>
    <t>Código: F-DPM-1210-238,37-013</t>
  </si>
  <si>
    <t>Versión: 3.0</t>
  </si>
  <si>
    <t>Fecha de aprobación: Octubre 19-2021</t>
  </si>
  <si>
    <t xml:space="preserve">Página: 1 de 1 </t>
  </si>
  <si>
    <t>Proceso:</t>
  </si>
  <si>
    <t>Objetivo:</t>
  </si>
  <si>
    <t>Alcance:</t>
  </si>
  <si>
    <t xml:space="preserve">Priorizar los proyectos de las dependencias de la Alcaldía de Bucaramanga que tengan mayores posibilidades de ser recepctores de Cooperación Internacional, así como también contribuir al fortalecimiento del sector empresarial mediante la creación de lazos que conlleven a mejorar los indicadores de exportación y de inversión extranjera directa, apoyando de manera efectiva el proceso de internacionalziación del municipio de Bucaramanga.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</si>
  <si>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</si>
  <si>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</si>
  <si>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</si>
  <si>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</si>
  <si>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</si>
  <si>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</si>
  <si>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</si>
  <si>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</si>
  <si>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</si>
  <si>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</si>
  <si>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</si>
  <si>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</si>
  <si>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</si>
  <si>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</si>
  <si>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</si>
  <si>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</si>
  <si>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</si>
  <si>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</si>
  <si>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</si>
  <si>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</si>
  <si>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</si>
  <si>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</si>
  <si>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</si>
  <si>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</si>
  <si>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</si>
  <si>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</si>
  <si>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</si>
  <si>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</si>
  <si>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</si>
  <si>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</si>
  <si>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Limitada proyeccion de la ciudad hacia el mundo</t>
  </si>
  <si>
    <t xml:space="preserve">Insuficiencia de personal y recursos economicos para llevar a cabo la planeacion de internacionalizacion de la ciudad </t>
  </si>
  <si>
    <t>Posibilidad de afectación económica y reputacional  por la limitada proyección de la ciudad hacia el mundo, debido a la insuficiencia de personal y recursos económicos para llevar a cabo la planeación de internacionalización de la ciudad.</t>
  </si>
  <si>
    <t>Ejecucion y Administracion de procesos</t>
  </si>
  <si>
    <t xml:space="preserve">     El riesgo afecta la imagen de la entidad a nivel nacional, con efecto publicitarios sostenible a nivel país</t>
  </si>
  <si>
    <t>La Jefe de la Oficina verifica las necesidades de personal, recursos físicos y  financieros para el funcionamiento de la Oficina Asesora de Asuntos Internacionales.</t>
  </si>
  <si>
    <t>Preventivo</t>
  </si>
  <si>
    <t>Manual</t>
  </si>
  <si>
    <t>Documentado</t>
  </si>
  <si>
    <t>Continua</t>
  </si>
  <si>
    <t>Con Registro</t>
  </si>
  <si>
    <t>Reducir (mitigar)</t>
  </si>
  <si>
    <t>Realizar una (1) solicitud a las Secretarías Administrativa y/o Hacienda relacionadas con el personal, recursos físicos y  financieros para la oficina</t>
  </si>
  <si>
    <t xml:space="preserve">Jefe de oficina </t>
  </si>
  <si>
    <t>La Jefe de la Oficina y su equipo programan actividades encaminadas a la difusión de la reactivación de la Oficina Asesora de Asuntos Internacionales y a la socialización en temas de cooperación nacional e internacional dentro del marco de las normas que lo rigen.</t>
  </si>
  <si>
    <t>Realizar una (1) socialización relacionada con temas de cooperación nacional e internacional a los enlaces que para tal efecto designen los lideres de los procesos.</t>
  </si>
  <si>
    <t>Reputacional</t>
  </si>
  <si>
    <t>Investigaciones disciplinarias y sanciones por entes de control.</t>
  </si>
  <si>
    <t>Incumplimiento de la normatividad archivística en los documentos emanados de la OFAI</t>
  </si>
  <si>
    <t>Posibilidad de afectación reputacional por posibles investigaciones y sanciones disciplinarias por entes de control, debido al incumplimiento de la Ley 594 del 2000 en los documentos emanados por la OFAI</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</si>
  <si>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</si>
  <si>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</si>
  <si>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OFAI en los tiempos establecidos en el cronograma del  Archivo Central</t>
  </si>
  <si>
    <t>Profesional encargado</t>
  </si>
  <si>
    <r>
      <rPr>
        <b/>
        <sz val="11"/>
        <color theme="9" tint="-0.249977111117893"/>
        <rFont val="Arial"/>
        <family val="2"/>
      </rPr>
      <t xml:space="preserve">*Nota: </t>
    </r>
    <r>
      <rPr>
        <sz val="11"/>
        <color theme="1"/>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</si>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</sst>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b/>
      <sz val="18"/>
      <color theme="1"/>
      <name val="Arial"/>
      <family val="2"/>
    </font>
    <font>
      <b/>
      <sz val="28"/>
      <color theme="1"/>
      <name val="Arial"/>
      <family val="2"/>
    </font>
    <font>
      <b/>
      <sz val="11"/>
      <color theme="1"/>
      <name val="Arial"/>
      <family val="2"/>
    </font>
    <font>
      <b/>
      <sz val="14"/>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sz val="11"/>
      <name val="Arial"/>
      <family val="2"/>
    </font>
    <font>
      <b/>
      <sz val="11"/>
      <color theme="9" tint="-0.249977111117893"/>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dashed">
        <color theme="9" tint="-0.24994659260841701"/>
      </right>
      <top/>
      <bottom/>
      <diagonal/>
    </border>
    <border>
      <left/>
      <right style="medium">
        <color rgb="FF000000"/>
      </right>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bottom style="medium">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526">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11" xfId="0" applyFont="1" applyFill="1" applyBorder="1" applyAlignment="1">
      <alignment horizontal="center" vertical="center" wrapText="1" readingOrder="1"/>
    </xf>
    <xf numFmtId="0" fontId="8" fillId="0" borderId="11" xfId="0" applyFont="1" applyBorder="1" applyAlignment="1">
      <alignment horizontal="justify" vertical="center" wrapText="1" readingOrder="1"/>
    </xf>
    <xf numFmtId="9" fontId="8" fillId="0" borderId="11"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11"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11"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11"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12" xfId="0" applyFont="1" applyFill="1" applyBorder="1" applyAlignment="1" applyProtection="1">
      <alignment horizontal="center" vertical="center" wrapText="1" readingOrder="1"/>
      <protection hidden="1"/>
    </xf>
    <xf numFmtId="0" fontId="17" fillId="11" borderId="19" xfId="0" applyFont="1" applyFill="1" applyBorder="1" applyAlignment="1" applyProtection="1">
      <alignment horizontal="center" vertical="center" wrapText="1" readingOrder="1"/>
      <protection hidden="1"/>
    </xf>
    <xf numFmtId="0" fontId="17" fillId="11" borderId="13" xfId="0" applyFont="1" applyFill="1" applyBorder="1" applyAlignment="1" applyProtection="1">
      <alignment horizontal="center" vertic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19" xfId="0" applyFont="1" applyFill="1" applyBorder="1" applyAlignment="1" applyProtection="1">
      <alignment horizontal="center" wrapText="1" readingOrder="1"/>
      <protection hidden="1"/>
    </xf>
    <xf numFmtId="0" fontId="17" fillId="12" borderId="13" xfId="0" applyFont="1" applyFill="1" applyBorder="1" applyAlignment="1" applyProtection="1">
      <alignment horizontal="center" wrapText="1" readingOrder="1"/>
      <protection hidden="1"/>
    </xf>
    <xf numFmtId="0" fontId="17" fillId="11" borderId="1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15" xfId="0" applyFont="1" applyFill="1" applyBorder="1" applyAlignment="1" applyProtection="1">
      <alignment horizontal="center" vertical="center" wrapText="1" readingOrder="1"/>
      <protection hidden="1"/>
    </xf>
    <xf numFmtId="0" fontId="17" fillId="12" borderId="1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15" xfId="0" applyFont="1" applyFill="1" applyBorder="1" applyAlignment="1" applyProtection="1">
      <alignment horizontal="center" wrapText="1" readingOrder="1"/>
      <protection hidden="1"/>
    </xf>
    <xf numFmtId="0" fontId="17" fillId="11" borderId="16" xfId="0" applyFont="1" applyFill="1" applyBorder="1" applyAlignment="1" applyProtection="1">
      <alignment horizontal="center" vertical="center" wrapText="1" readingOrder="1"/>
      <protection hidden="1"/>
    </xf>
    <xf numFmtId="0" fontId="17" fillId="11" borderId="18" xfId="0" applyFont="1" applyFill="1" applyBorder="1" applyAlignment="1" applyProtection="1">
      <alignment horizontal="center" vertical="center" wrapText="1" readingOrder="1"/>
      <protection hidden="1"/>
    </xf>
    <xf numFmtId="0" fontId="17" fillId="11" borderId="17" xfId="0" applyFont="1" applyFill="1" applyBorder="1" applyAlignment="1" applyProtection="1">
      <alignment horizontal="center" vertical="center" wrapText="1" readingOrder="1"/>
      <protection hidden="1"/>
    </xf>
    <xf numFmtId="0" fontId="17" fillId="12" borderId="16" xfId="0" applyFont="1" applyFill="1" applyBorder="1" applyAlignment="1" applyProtection="1">
      <alignment horizontal="center" wrapText="1" readingOrder="1"/>
      <protection hidden="1"/>
    </xf>
    <xf numFmtId="0" fontId="17" fillId="12" borderId="18" xfId="0" applyFont="1" applyFill="1" applyBorder="1" applyAlignment="1" applyProtection="1">
      <alignment horizontal="center" wrapText="1" readingOrder="1"/>
      <protection hidden="1"/>
    </xf>
    <xf numFmtId="0" fontId="17" fillId="12" borderId="17"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19" xfId="0" applyFont="1" applyFill="1" applyBorder="1" applyAlignment="1" applyProtection="1">
      <alignment horizontal="center" wrapText="1" readingOrder="1"/>
      <protection hidden="1"/>
    </xf>
    <xf numFmtId="0" fontId="17" fillId="13" borderId="13" xfId="0" applyFont="1" applyFill="1" applyBorder="1" applyAlignment="1" applyProtection="1">
      <alignment horizontal="center" wrapText="1" readingOrder="1"/>
      <protection hidden="1"/>
    </xf>
    <xf numFmtId="0" fontId="17" fillId="13" borderId="1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15" xfId="0" applyFont="1" applyFill="1" applyBorder="1" applyAlignment="1" applyProtection="1">
      <alignment horizontal="center" wrapText="1" readingOrder="1"/>
      <protection hidden="1"/>
    </xf>
    <xf numFmtId="0" fontId="17" fillId="13"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17" fillId="13" borderId="17"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19" xfId="0" applyFont="1" applyFill="1" applyBorder="1" applyAlignment="1" applyProtection="1">
      <alignment horizontal="center" wrapText="1" readingOrder="1"/>
      <protection hidden="1"/>
    </xf>
    <xf numFmtId="0" fontId="17" fillId="5" borderId="13" xfId="0" applyFont="1" applyFill="1" applyBorder="1" applyAlignment="1" applyProtection="1">
      <alignment horizontal="center" wrapText="1" readingOrder="1"/>
      <protection hidden="1"/>
    </xf>
    <xf numFmtId="0" fontId="17" fillId="5" borderId="1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15" xfId="0" applyFont="1" applyFill="1" applyBorder="1" applyAlignment="1" applyProtection="1">
      <alignment horizontal="center" wrapText="1" readingOrder="1"/>
      <protection hidden="1"/>
    </xf>
    <xf numFmtId="0" fontId="17" fillId="5" borderId="16" xfId="0" applyFont="1" applyFill="1" applyBorder="1" applyAlignment="1" applyProtection="1">
      <alignment horizontal="center" wrapText="1" readingOrder="1"/>
      <protection hidden="1"/>
    </xf>
    <xf numFmtId="0" fontId="17" fillId="5" borderId="18" xfId="0" applyFont="1" applyFill="1" applyBorder="1" applyAlignment="1" applyProtection="1">
      <alignment horizontal="center" wrapText="1" readingOrder="1"/>
      <protection hidden="1"/>
    </xf>
    <xf numFmtId="0" fontId="17" fillId="5" borderId="17"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0" fillId="3" borderId="0" xfId="0" applyFill="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34" xfId="0" applyFont="1" applyFill="1" applyBorder="1" applyAlignment="1">
      <alignment horizontal="center" vertical="center" wrapText="1" readingOrder="1"/>
    </xf>
    <xf numFmtId="0" fontId="35" fillId="3" borderId="34" xfId="0" applyFont="1" applyFill="1" applyBorder="1" applyAlignment="1">
      <alignment horizontal="justify" vertical="center" wrapText="1" readingOrder="1"/>
    </xf>
    <xf numFmtId="9" fontId="34" fillId="3" borderId="43" xfId="0" applyNumberFormat="1" applyFont="1" applyFill="1" applyBorder="1" applyAlignment="1">
      <alignment horizontal="center" vertical="center" wrapText="1" readingOrder="1"/>
    </xf>
    <xf numFmtId="0" fontId="34" fillId="3" borderId="33" xfId="0" applyFont="1" applyFill="1" applyBorder="1" applyAlignment="1">
      <alignment horizontal="center" vertical="center" wrapText="1" readingOrder="1"/>
    </xf>
    <xf numFmtId="0" fontId="35" fillId="3" borderId="33" xfId="0" applyFont="1" applyFill="1" applyBorder="1" applyAlignment="1">
      <alignment horizontal="justify" vertical="center" wrapText="1" readingOrder="1"/>
    </xf>
    <xf numFmtId="9" fontId="34" fillId="3" borderId="38" xfId="0" applyNumberFormat="1" applyFont="1" applyFill="1" applyBorder="1" applyAlignment="1">
      <alignment horizontal="center" vertical="center" wrapText="1" readingOrder="1"/>
    </xf>
    <xf numFmtId="0" fontId="35" fillId="3" borderId="38" xfId="0" applyFont="1" applyFill="1" applyBorder="1" applyAlignment="1">
      <alignment horizontal="center" vertical="center" wrapText="1" readingOrder="1"/>
    </xf>
    <xf numFmtId="0" fontId="34" fillId="3" borderId="40" xfId="0" applyFont="1" applyFill="1" applyBorder="1" applyAlignment="1">
      <alignment horizontal="center" vertical="center" wrapText="1" readingOrder="1"/>
    </xf>
    <xf numFmtId="0" fontId="35" fillId="3" borderId="40" xfId="0" applyFont="1" applyFill="1" applyBorder="1" applyAlignment="1">
      <alignment horizontal="justify" vertical="center" wrapText="1" readingOrder="1"/>
    </xf>
    <xf numFmtId="0" fontId="35" fillId="3" borderId="41" xfId="0" applyFont="1" applyFill="1" applyBorder="1" applyAlignment="1">
      <alignment horizontal="center" vertical="center" wrapText="1" readingOrder="1"/>
    </xf>
    <xf numFmtId="0" fontId="43" fillId="3" borderId="0" xfId="0" applyFont="1" applyFill="1"/>
    <xf numFmtId="0" fontId="34" fillId="14" borderId="45" xfId="0" applyFont="1" applyFill="1" applyBorder="1" applyAlignment="1">
      <alignment horizontal="center" vertical="center" wrapText="1" readingOrder="1"/>
    </xf>
    <xf numFmtId="0" fontId="34" fillId="14" borderId="46"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51" xfId="2" applyFont="1" applyFill="1" applyBorder="1"/>
    <xf numFmtId="0" fontId="46" fillId="3" borderId="52" xfId="2" applyFont="1" applyFill="1" applyBorder="1"/>
    <xf numFmtId="0" fontId="46" fillId="3" borderId="53" xfId="2" applyFont="1" applyFill="1" applyBorder="1"/>
    <xf numFmtId="0" fontId="0" fillId="3" borderId="15" xfId="0" applyFill="1" applyBorder="1"/>
    <xf numFmtId="0" fontId="48" fillId="3" borderId="0" xfId="2" quotePrefix="1" applyFont="1" applyFill="1" applyAlignment="1">
      <alignment horizontal="left" vertical="top" wrapText="1"/>
    </xf>
    <xf numFmtId="0" fontId="49" fillId="3" borderId="0" xfId="2" quotePrefix="1" applyFont="1" applyFill="1" applyAlignment="1">
      <alignment horizontal="left" vertical="top" wrapText="1"/>
    </xf>
    <xf numFmtId="0" fontId="49" fillId="3" borderId="75" xfId="2" quotePrefix="1" applyFont="1" applyFill="1" applyBorder="1" applyAlignment="1">
      <alignment horizontal="left" vertical="top" wrapText="1"/>
    </xf>
    <xf numFmtId="0" fontId="46" fillId="3" borderId="0" xfId="2" quotePrefix="1" applyFont="1" applyFill="1" applyAlignment="1">
      <alignment horizontal="left" vertical="top" wrapText="1"/>
    </xf>
    <xf numFmtId="0" fontId="46" fillId="3" borderId="75" xfId="2" quotePrefix="1" applyFont="1" applyFill="1" applyBorder="1" applyAlignment="1">
      <alignment horizontal="left" vertical="top" wrapText="1"/>
    </xf>
    <xf numFmtId="0" fontId="46" fillId="0" borderId="75" xfId="2" quotePrefix="1" applyFont="1" applyBorder="1" applyAlignment="1">
      <alignment horizontal="left" vertical="top" wrapText="1"/>
    </xf>
    <xf numFmtId="0" fontId="50" fillId="3" borderId="0" xfId="2" quotePrefix="1" applyFont="1" applyFill="1" applyAlignment="1">
      <alignment horizontal="left" vertical="top" wrapText="1"/>
    </xf>
    <xf numFmtId="0" fontId="50" fillId="3" borderId="86" xfId="2" quotePrefix="1" applyFont="1" applyFill="1" applyBorder="1" applyAlignment="1">
      <alignment horizontal="left" vertical="top" wrapText="1"/>
    </xf>
    <xf numFmtId="0" fontId="50" fillId="3" borderId="75" xfId="2" quotePrefix="1" applyFont="1" applyFill="1" applyBorder="1" applyAlignment="1">
      <alignment horizontal="left" vertical="top" wrapText="1"/>
    </xf>
    <xf numFmtId="0" fontId="46" fillId="3" borderId="86" xfId="2" applyFont="1" applyFill="1" applyBorder="1"/>
    <xf numFmtId="0" fontId="46" fillId="3" borderId="0" xfId="2" applyFont="1" applyFill="1"/>
    <xf numFmtId="0" fontId="46" fillId="3" borderId="75" xfId="2" applyFont="1" applyFill="1" applyBorder="1"/>
    <xf numFmtId="0" fontId="46" fillId="3" borderId="15" xfId="2" applyFont="1" applyFill="1" applyBorder="1"/>
    <xf numFmtId="0" fontId="46" fillId="3" borderId="1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applyAlignment="1">
      <alignment horizontal="left" vertical="top" wrapText="1"/>
    </xf>
    <xf numFmtId="0" fontId="46" fillId="3" borderId="14" xfId="2" applyFont="1" applyFill="1" applyBorder="1" applyAlignment="1">
      <alignment horizontal="left" vertical="top" wrapText="1"/>
    </xf>
    <xf numFmtId="0" fontId="46" fillId="3" borderId="15" xfId="2" applyFont="1" applyFill="1" applyBorder="1" applyAlignment="1">
      <alignment horizontal="left" vertical="top" wrapText="1"/>
    </xf>
    <xf numFmtId="0" fontId="46" fillId="3" borderId="16" xfId="2" applyFont="1" applyFill="1" applyBorder="1"/>
    <xf numFmtId="0" fontId="46" fillId="3" borderId="18" xfId="2" applyFont="1" applyFill="1" applyBorder="1"/>
    <xf numFmtId="0" fontId="46" fillId="3" borderId="17" xfId="2" applyFont="1" applyFill="1" applyBorder="1"/>
    <xf numFmtId="0" fontId="13" fillId="16" borderId="0" xfId="0" applyFont="1" applyFill="1" applyAlignment="1">
      <alignment horizontal="left" vertical="top" wrapText="1"/>
    </xf>
    <xf numFmtId="0" fontId="44" fillId="3" borderId="95" xfId="0" applyFont="1" applyFill="1" applyBorder="1" applyAlignment="1">
      <alignment vertical="center" wrapText="1"/>
    </xf>
    <xf numFmtId="0" fontId="44" fillId="3" borderId="97" xfId="0" applyFont="1" applyFill="1" applyBorder="1" applyAlignment="1">
      <alignment vertical="center" wrapText="1"/>
    </xf>
    <xf numFmtId="0" fontId="13" fillId="16" borderId="0" xfId="0" applyFont="1" applyFill="1" applyAlignment="1">
      <alignment wrapText="1"/>
    </xf>
    <xf numFmtId="0" fontId="4" fillId="0" borderId="0" xfId="0" applyFont="1" applyAlignment="1">
      <alignment vertical="top" wrapText="1"/>
    </xf>
    <xf numFmtId="0" fontId="59" fillId="0" borderId="0" xfId="0" applyFont="1" applyAlignment="1">
      <alignment horizontal="center" vertical="center" wrapText="1"/>
    </xf>
    <xf numFmtId="0" fontId="60" fillId="0" borderId="0" xfId="0" applyFont="1" applyAlignment="1">
      <alignment vertical="center" wrapText="1"/>
    </xf>
    <xf numFmtId="0" fontId="41" fillId="17" borderId="98" xfId="0" applyFont="1" applyFill="1" applyBorder="1" applyAlignment="1">
      <alignment horizontal="left" vertical="center" wrapText="1" indent="1"/>
    </xf>
    <xf numFmtId="0" fontId="41" fillId="17" borderId="100" xfId="0" applyFont="1" applyFill="1" applyBorder="1" applyAlignment="1">
      <alignment horizontal="left" vertical="center" wrapText="1" indent="1"/>
    </xf>
    <xf numFmtId="0" fontId="54" fillId="17" borderId="104" xfId="0" applyFont="1" applyFill="1" applyBorder="1" applyAlignment="1">
      <alignment horizontal="center" vertical="center" wrapText="1"/>
    </xf>
    <xf numFmtId="0" fontId="54" fillId="17" borderId="47" xfId="0" applyFont="1" applyFill="1" applyBorder="1" applyAlignment="1">
      <alignment horizontal="center" vertical="center" wrapText="1"/>
    </xf>
    <xf numFmtId="0" fontId="55" fillId="0" borderId="104" xfId="0" applyFont="1" applyBorder="1" applyAlignment="1">
      <alignment horizontal="center" vertical="center" wrapText="1"/>
    </xf>
    <xf numFmtId="0" fontId="55" fillId="0" borderId="47" xfId="0" applyFont="1" applyBorder="1" applyAlignment="1">
      <alignment horizontal="center" vertical="center" wrapText="1"/>
    </xf>
    <xf numFmtId="0" fontId="58" fillId="0" borderId="0" xfId="0" applyFont="1" applyAlignment="1">
      <alignment horizontal="center" vertical="center"/>
    </xf>
    <xf numFmtId="0" fontId="61" fillId="0" borderId="0" xfId="0" applyFont="1" applyAlignment="1">
      <alignment horizontal="center" vertical="center"/>
    </xf>
    <xf numFmtId="0" fontId="55" fillId="0" borderId="45" xfId="0" applyFont="1" applyBorder="1" applyAlignment="1">
      <alignment horizontal="justify" vertical="center" wrapText="1"/>
    </xf>
    <xf numFmtId="0" fontId="60" fillId="0" borderId="0" xfId="0" applyFont="1"/>
    <xf numFmtId="0" fontId="60" fillId="3" borderId="0" xfId="0" applyFont="1" applyFill="1"/>
    <xf numFmtId="0" fontId="60" fillId="3" borderId="0" xfId="0" applyFont="1" applyFill="1" applyAlignment="1">
      <alignment horizontal="center" vertical="center"/>
    </xf>
    <xf numFmtId="0" fontId="60" fillId="3" borderId="0" xfId="0" applyFont="1" applyFill="1" applyAlignment="1">
      <alignment horizontal="left" vertical="center"/>
    </xf>
    <xf numFmtId="0" fontId="60" fillId="3" borderId="0" xfId="0" applyFont="1" applyFill="1" applyAlignment="1">
      <alignment horizontal="center"/>
    </xf>
    <xf numFmtId="0" fontId="60" fillId="3" borderId="0" xfId="0" applyFont="1" applyFill="1" applyAlignment="1">
      <alignment horizontal="justify" vertical="center"/>
    </xf>
    <xf numFmtId="0" fontId="64" fillId="2" borderId="2" xfId="0" applyFont="1" applyFill="1" applyBorder="1" applyAlignment="1">
      <alignment horizontal="center" vertical="center" textRotation="90"/>
    </xf>
    <xf numFmtId="0" fontId="64" fillId="3" borderId="0" xfId="0" applyFont="1" applyFill="1" applyAlignment="1">
      <alignment horizontal="center" vertical="center"/>
    </xf>
    <xf numFmtId="0" fontId="64" fillId="2" borderId="0" xfId="0" applyFont="1" applyFill="1" applyAlignment="1">
      <alignment horizontal="center" vertical="center"/>
    </xf>
    <xf numFmtId="0" fontId="60" fillId="0" borderId="2" xfId="0" applyFont="1" applyBorder="1" applyAlignment="1">
      <alignment horizontal="center" vertical="center"/>
    </xf>
    <xf numFmtId="0" fontId="69" fillId="0" borderId="2" xfId="0" applyFont="1" applyBorder="1" applyAlignment="1" applyProtection="1">
      <alignment horizontal="justify" vertical="center" wrapText="1"/>
      <protection locked="0"/>
    </xf>
    <xf numFmtId="0" fontId="60" fillId="0" borderId="2" xfId="0" applyFont="1" applyBorder="1" applyAlignment="1" applyProtection="1">
      <alignment horizontal="center" vertical="center"/>
      <protection hidden="1"/>
    </xf>
    <xf numFmtId="0" fontId="67" fillId="0" borderId="2" xfId="0" applyFont="1" applyBorder="1" applyAlignment="1" applyProtection="1">
      <alignment horizontal="center" vertical="center" textRotation="90"/>
      <protection locked="0"/>
    </xf>
    <xf numFmtId="9" fontId="67" fillId="0" borderId="2" xfId="0" applyNumberFormat="1" applyFont="1" applyBorder="1" applyAlignment="1" applyProtection="1">
      <alignment horizontal="center" vertical="center"/>
      <protection hidden="1"/>
    </xf>
    <xf numFmtId="164" fontId="60" fillId="0" borderId="2" xfId="1" applyNumberFormat="1" applyFont="1" applyBorder="1" applyAlignment="1">
      <alignment horizontal="center" vertical="center"/>
    </xf>
    <xf numFmtId="0" fontId="68" fillId="0" borderId="2" xfId="0" applyFont="1" applyBorder="1" applyAlignment="1" applyProtection="1">
      <alignment horizontal="center" vertical="center" textRotation="90" wrapText="1"/>
      <protection hidden="1"/>
    </xf>
    <xf numFmtId="9" fontId="67" fillId="0" borderId="4" xfId="0" applyNumberFormat="1" applyFont="1" applyBorder="1" applyAlignment="1" applyProtection="1">
      <alignment horizontal="center" vertical="center"/>
      <protection hidden="1"/>
    </xf>
    <xf numFmtId="0" fontId="68" fillId="0" borderId="2" xfId="0" applyFont="1" applyBorder="1" applyAlignment="1" applyProtection="1">
      <alignment horizontal="center" vertical="center" textRotation="90"/>
      <protection hidden="1"/>
    </xf>
    <xf numFmtId="0" fontId="67" fillId="0" borderId="4" xfId="0" applyFont="1" applyBorder="1" applyAlignment="1" applyProtection="1">
      <alignment horizontal="center" vertical="center" textRotation="90"/>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protection locked="0"/>
    </xf>
    <xf numFmtId="14" fontId="69" fillId="0" borderId="2" xfId="0" applyNumberFormat="1" applyFont="1" applyBorder="1" applyAlignment="1" applyProtection="1">
      <alignment horizontal="center" vertical="center"/>
      <protection locked="0"/>
    </xf>
    <xf numFmtId="14" fontId="67" fillId="0" borderId="2" xfId="0" applyNumberFormat="1" applyFont="1" applyBorder="1" applyAlignment="1" applyProtection="1">
      <alignment horizontal="center" vertical="center"/>
      <protection locked="0"/>
    </xf>
    <xf numFmtId="0" fontId="67" fillId="0" borderId="2" xfId="0" applyFont="1" applyBorder="1" applyAlignment="1" applyProtection="1">
      <alignment horizontal="center" vertical="top" wrapText="1"/>
      <protection locked="0"/>
    </xf>
    <xf numFmtId="0" fontId="67" fillId="0" borderId="2" xfId="0" applyFont="1" applyBorder="1" applyAlignment="1" applyProtection="1">
      <alignment horizontal="center" vertical="center"/>
      <protection locked="0"/>
    </xf>
    <xf numFmtId="0" fontId="60" fillId="3" borderId="0" xfId="0" applyFont="1" applyFill="1" applyAlignment="1">
      <alignment vertical="center"/>
    </xf>
    <xf numFmtId="0" fontId="60" fillId="0" borderId="0" xfId="0" applyFont="1" applyAlignment="1">
      <alignment vertical="center"/>
    </xf>
    <xf numFmtId="14" fontId="60" fillId="0" borderId="2" xfId="0" applyNumberFormat="1" applyFont="1" applyBorder="1" applyAlignment="1" applyProtection="1">
      <alignment horizontal="center" vertical="center"/>
      <protection locked="0"/>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center"/>
      <protection locked="0"/>
    </xf>
    <xf numFmtId="0" fontId="60" fillId="0" borderId="2" xfId="0" applyFont="1" applyBorder="1" applyAlignment="1">
      <alignment horizontal="center" vertical="top"/>
    </xf>
    <xf numFmtId="0" fontId="60" fillId="0" borderId="2" xfId="0" applyFont="1" applyBorder="1" applyAlignment="1" applyProtection="1">
      <alignment horizontal="justify" vertical="center"/>
      <protection locked="0"/>
    </xf>
    <xf numFmtId="0" fontId="60" fillId="0" borderId="2" xfId="0" applyFont="1" applyBorder="1" applyAlignment="1" applyProtection="1">
      <alignment horizontal="center" vertical="top"/>
      <protection hidden="1"/>
    </xf>
    <xf numFmtId="0" fontId="60" fillId="0" borderId="2" xfId="0" applyFont="1" applyBorder="1" applyAlignment="1" applyProtection="1">
      <alignment horizontal="center" vertical="top" textRotation="90"/>
      <protection locked="0"/>
    </xf>
    <xf numFmtId="9" fontId="60" fillId="0" borderId="2" xfId="0" applyNumberFormat="1" applyFont="1" applyBorder="1" applyAlignment="1" applyProtection="1">
      <alignment horizontal="center" vertical="top"/>
      <protection hidden="1"/>
    </xf>
    <xf numFmtId="0" fontId="67" fillId="0" borderId="2" xfId="0" applyFont="1" applyBorder="1" applyAlignment="1" applyProtection="1">
      <alignment horizontal="center" vertical="top" textRotation="90"/>
      <protection locked="0"/>
    </xf>
    <xf numFmtId="164" fontId="60" fillId="0" borderId="2" xfId="1" applyNumberFormat="1" applyFont="1" applyBorder="1" applyAlignment="1">
      <alignment horizontal="center" vertical="top"/>
    </xf>
    <xf numFmtId="0" fontId="64" fillId="0" borderId="2" xfId="0" applyFont="1" applyBorder="1" applyAlignment="1" applyProtection="1">
      <alignment horizontal="center" vertical="top" textRotation="90" wrapText="1"/>
      <protection hidden="1"/>
    </xf>
    <xf numFmtId="9" fontId="60" fillId="0" borderId="4" xfId="0" applyNumberFormat="1" applyFont="1" applyBorder="1" applyAlignment="1" applyProtection="1">
      <alignment horizontal="center" vertical="top"/>
      <protection hidden="1"/>
    </xf>
    <xf numFmtId="0" fontId="64" fillId="0" borderId="2" xfId="0" applyFont="1" applyBorder="1" applyAlignment="1" applyProtection="1">
      <alignment horizontal="center" vertical="top" textRotation="90"/>
      <protection hidden="1"/>
    </xf>
    <xf numFmtId="0" fontId="60" fillId="0" borderId="4" xfId="0" applyFont="1" applyBorder="1" applyAlignment="1" applyProtection="1">
      <alignment horizontal="center" vertical="top" textRotation="90"/>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0" fontId="60" fillId="0" borderId="2" xfId="0" applyFont="1" applyBorder="1" applyAlignment="1" applyProtection="1">
      <alignment horizontal="center" vertical="center" textRotation="90"/>
      <protection locked="0"/>
    </xf>
    <xf numFmtId="9" fontId="60" fillId="0" borderId="2" xfId="0" applyNumberFormat="1" applyFont="1" applyBorder="1" applyAlignment="1" applyProtection="1">
      <alignment horizontal="center" vertical="center"/>
      <protection hidden="1"/>
    </xf>
    <xf numFmtId="0" fontId="64" fillId="0" borderId="2" xfId="0" applyFont="1" applyBorder="1" applyAlignment="1" applyProtection="1">
      <alignment horizontal="center" vertical="center" textRotation="90" wrapText="1"/>
      <protection hidden="1"/>
    </xf>
    <xf numFmtId="9" fontId="60" fillId="0" borderId="4" xfId="0" applyNumberFormat="1" applyFont="1" applyBorder="1" applyAlignment="1" applyProtection="1">
      <alignment horizontal="center" vertical="center"/>
      <protection hidden="1"/>
    </xf>
    <xf numFmtId="0" fontId="64" fillId="0" borderId="2" xfId="0" applyFont="1" applyBorder="1" applyAlignment="1" applyProtection="1">
      <alignment horizontal="center" vertical="center" textRotation="90"/>
      <protection hidden="1"/>
    </xf>
    <xf numFmtId="0" fontId="60" fillId="0" borderId="4" xfId="0" applyFont="1" applyBorder="1" applyAlignment="1" applyProtection="1">
      <alignment horizontal="center" vertical="center" textRotation="90"/>
      <protection locked="0"/>
    </xf>
    <xf numFmtId="0" fontId="60" fillId="0" borderId="0" xfId="0" applyFont="1" applyAlignment="1">
      <alignment horizontal="center" vertical="center"/>
    </xf>
    <xf numFmtId="0" fontId="69" fillId="0" borderId="2" xfId="0" applyFont="1" applyBorder="1" applyAlignment="1" applyProtection="1">
      <alignment horizontal="justify" vertical="center"/>
      <protection locked="0"/>
    </xf>
    <xf numFmtId="0" fontId="69"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center" wrapText="1"/>
      <protection locked="0"/>
    </xf>
    <xf numFmtId="0" fontId="64" fillId="0" borderId="0" xfId="0" applyFont="1" applyAlignment="1">
      <alignment horizontal="left" vertical="center"/>
    </xf>
    <xf numFmtId="0" fontId="60" fillId="0" borderId="0" xfId="0" applyFont="1" applyAlignment="1">
      <alignment horizontal="justify" vertical="center"/>
    </xf>
    <xf numFmtId="0" fontId="60" fillId="0" borderId="0" xfId="0" applyFont="1" applyAlignment="1">
      <alignment horizontal="center"/>
    </xf>
    <xf numFmtId="14" fontId="69" fillId="0" borderId="2" xfId="0" applyNumberFormat="1" applyFont="1" applyBorder="1" applyAlignment="1" applyProtection="1">
      <alignment horizontal="center" vertical="center" wrapText="1"/>
      <protection locked="0"/>
    </xf>
    <xf numFmtId="0" fontId="51" fillId="15" borderId="76" xfId="3" applyFont="1" applyFill="1" applyBorder="1" applyAlignment="1">
      <alignment horizontal="center" vertical="center" wrapText="1"/>
    </xf>
    <xf numFmtId="0" fontId="51" fillId="15" borderId="77" xfId="3" applyFont="1" applyFill="1" applyBorder="1" applyAlignment="1">
      <alignment horizontal="center" vertical="center" wrapText="1"/>
    </xf>
    <xf numFmtId="0" fontId="51" fillId="15" borderId="54" xfId="2" applyFont="1" applyFill="1" applyBorder="1" applyAlignment="1">
      <alignment horizontal="center" vertical="center"/>
    </xf>
    <xf numFmtId="0" fontId="51" fillId="15" borderId="55" xfId="2" applyFont="1" applyFill="1" applyBorder="1" applyAlignment="1">
      <alignment horizontal="center" vertical="center"/>
    </xf>
    <xf numFmtId="0" fontId="47" fillId="15" borderId="48" xfId="2" applyFont="1" applyFill="1" applyBorder="1" applyAlignment="1">
      <alignment horizontal="center" vertical="center" wrapText="1"/>
    </xf>
    <xf numFmtId="0" fontId="47" fillId="15" borderId="49" xfId="2" applyFont="1" applyFill="1" applyBorder="1" applyAlignment="1">
      <alignment horizontal="center" vertical="center" wrapText="1"/>
    </xf>
    <xf numFmtId="0" fontId="47" fillId="15" borderId="50" xfId="2" applyFont="1" applyFill="1" applyBorder="1" applyAlignment="1">
      <alignment horizontal="center" vertical="center" wrapText="1"/>
    </xf>
    <xf numFmtId="0" fontId="46" fillId="0" borderId="1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15" xfId="2" quotePrefix="1" applyFont="1" applyBorder="1" applyAlignment="1">
      <alignment horizontal="left" vertical="center" wrapText="1"/>
    </xf>
    <xf numFmtId="0" fontId="46" fillId="0" borderId="66" xfId="2" quotePrefix="1" applyFont="1" applyBorder="1" applyAlignment="1">
      <alignment horizontal="left" vertical="center" wrapText="1"/>
    </xf>
    <xf numFmtId="0" fontId="46" fillId="0" borderId="67" xfId="2" quotePrefix="1" applyFont="1" applyBorder="1" applyAlignment="1">
      <alignment horizontal="left" vertical="center" wrapText="1"/>
    </xf>
    <xf numFmtId="0" fontId="46" fillId="0" borderId="68" xfId="2" quotePrefix="1" applyFont="1" applyBorder="1" applyAlignment="1">
      <alignment horizontal="left" vertical="center" wrapText="1"/>
    </xf>
    <xf numFmtId="0" fontId="48" fillId="3" borderId="52" xfId="2" quotePrefix="1" applyFont="1" applyFill="1" applyBorder="1" applyAlignment="1">
      <alignment horizontal="left" vertical="top" wrapText="1"/>
    </xf>
    <xf numFmtId="0" fontId="49" fillId="3" borderId="52" xfId="2" quotePrefix="1" applyFont="1" applyFill="1" applyBorder="1" applyAlignment="1">
      <alignment horizontal="left" vertical="top" wrapText="1"/>
    </xf>
    <xf numFmtId="0" fontId="49" fillId="3" borderId="73" xfId="2" quotePrefix="1" applyFont="1" applyFill="1" applyBorder="1" applyAlignment="1">
      <alignment horizontal="left" vertical="top" wrapText="1"/>
    </xf>
    <xf numFmtId="0" fontId="1" fillId="3" borderId="67" xfId="2" quotePrefix="1" applyFont="1" applyFill="1" applyBorder="1" applyAlignment="1">
      <alignment horizontal="justify" vertical="center" wrapText="1"/>
    </xf>
    <xf numFmtId="0" fontId="1" fillId="3" borderId="74" xfId="2" quotePrefix="1" applyFont="1" applyFill="1" applyBorder="1" applyAlignment="1">
      <alignment horizontal="justify" vertical="center" wrapText="1"/>
    </xf>
    <xf numFmtId="0" fontId="46" fillId="3" borderId="0" xfId="2" quotePrefix="1" applyFont="1" applyFill="1" applyAlignment="1">
      <alignment horizontal="left" vertical="top" wrapText="1"/>
    </xf>
    <xf numFmtId="0" fontId="46" fillId="3" borderId="75" xfId="2" quotePrefix="1" applyFont="1" applyFill="1" applyBorder="1" applyAlignment="1">
      <alignment horizontal="left" vertical="top" wrapText="1"/>
    </xf>
    <xf numFmtId="0" fontId="51" fillId="3" borderId="56" xfId="3" applyFont="1" applyFill="1" applyBorder="1" applyAlignment="1">
      <alignment horizontal="left" vertical="top" wrapText="1" readingOrder="1"/>
    </xf>
    <xf numFmtId="0" fontId="51" fillId="3" borderId="78" xfId="3" applyFont="1" applyFill="1" applyBorder="1" applyAlignment="1">
      <alignment horizontal="left" vertical="top" wrapText="1" readingOrder="1"/>
    </xf>
    <xf numFmtId="0" fontId="52" fillId="3" borderId="79" xfId="2" applyFont="1" applyFill="1" applyBorder="1" applyAlignment="1">
      <alignment horizontal="justify" vertical="center" wrapText="1"/>
    </xf>
    <xf numFmtId="0" fontId="52" fillId="3" borderId="80" xfId="2" applyFont="1" applyFill="1" applyBorder="1" applyAlignment="1">
      <alignment horizontal="justify" vertical="center" wrapText="1"/>
    </xf>
    <xf numFmtId="0" fontId="51" fillId="3" borderId="92" xfId="3" applyFont="1" applyFill="1" applyBorder="1" applyAlignment="1">
      <alignment horizontal="left" vertical="top" wrapText="1" readingOrder="1"/>
    </xf>
    <xf numFmtId="0" fontId="51" fillId="3" borderId="57" xfId="3" applyFont="1" applyFill="1" applyBorder="1" applyAlignment="1">
      <alignment horizontal="left" vertical="top" wrapText="1" readingOrder="1"/>
    </xf>
    <xf numFmtId="0" fontId="52" fillId="3" borderId="93" xfId="2" applyFont="1" applyFill="1" applyBorder="1" applyAlignment="1">
      <alignment horizontal="justify" vertical="center" wrapText="1"/>
    </xf>
    <xf numFmtId="0" fontId="52" fillId="3" borderId="81" xfId="2" applyFont="1" applyFill="1" applyBorder="1" applyAlignment="1">
      <alignment horizontal="justify" vertical="center" wrapText="1"/>
    </xf>
    <xf numFmtId="0" fontId="51" fillId="3" borderId="82" xfId="3" applyFont="1" applyFill="1" applyBorder="1" applyAlignment="1">
      <alignment horizontal="left" vertical="top" wrapText="1" readingOrder="1"/>
    </xf>
    <xf numFmtId="0" fontId="51" fillId="3" borderId="83" xfId="3" applyFont="1" applyFill="1" applyBorder="1" applyAlignment="1">
      <alignment horizontal="left" vertical="top" wrapText="1" readingOrder="1"/>
    </xf>
    <xf numFmtId="0" fontId="52" fillId="3" borderId="84" xfId="2" applyFont="1" applyFill="1" applyBorder="1" applyAlignment="1">
      <alignment horizontal="justify" vertical="center" wrapText="1"/>
    </xf>
    <xf numFmtId="0" fontId="52" fillId="3" borderId="85" xfId="2" applyFont="1" applyFill="1" applyBorder="1" applyAlignment="1">
      <alignment horizontal="justify" vertical="center" wrapText="1"/>
    </xf>
    <xf numFmtId="0" fontId="50" fillId="3" borderId="14" xfId="2" quotePrefix="1" applyFont="1" applyFill="1" applyBorder="1" applyAlignment="1">
      <alignment horizontal="center" vertical="top" wrapText="1"/>
    </xf>
    <xf numFmtId="0" fontId="50" fillId="3" borderId="0" xfId="2" quotePrefix="1" applyFont="1" applyFill="1" applyAlignment="1">
      <alignment horizontal="center" vertical="top" wrapText="1"/>
    </xf>
    <xf numFmtId="0" fontId="50" fillId="3" borderId="75" xfId="2" quotePrefix="1" applyFont="1" applyFill="1" applyBorder="1" applyAlignment="1">
      <alignment horizontal="center" vertical="top" wrapText="1"/>
    </xf>
    <xf numFmtId="0" fontId="51" fillId="15" borderId="87" xfId="3" applyFont="1" applyFill="1" applyBorder="1" applyAlignment="1">
      <alignment horizontal="center" vertical="center" wrapText="1"/>
    </xf>
    <xf numFmtId="0" fontId="51" fillId="3" borderId="88" xfId="3" applyFont="1" applyFill="1" applyBorder="1" applyAlignment="1">
      <alignment horizontal="left" vertical="top" wrapText="1" readingOrder="1"/>
    </xf>
    <xf numFmtId="0" fontId="51" fillId="3" borderId="89" xfId="3" applyFont="1" applyFill="1" applyBorder="1" applyAlignment="1">
      <alignment horizontal="left" vertical="top" wrapText="1" readingOrder="1"/>
    </xf>
    <xf numFmtId="0" fontId="52" fillId="3" borderId="90" xfId="2" applyFont="1" applyFill="1" applyBorder="1" applyAlignment="1">
      <alignment horizontal="justify" vertical="center" wrapText="1"/>
    </xf>
    <xf numFmtId="0" fontId="52" fillId="3" borderId="91" xfId="2" applyFont="1" applyFill="1" applyBorder="1" applyAlignment="1">
      <alignment horizontal="justify" vertical="center" wrapText="1"/>
    </xf>
    <xf numFmtId="0" fontId="52" fillId="3" borderId="58" xfId="2" applyFont="1" applyFill="1" applyBorder="1" applyAlignment="1">
      <alignment horizontal="justify" vertical="center" wrapText="1"/>
    </xf>
    <xf numFmtId="0" fontId="52" fillId="3" borderId="59" xfId="2" applyFont="1" applyFill="1" applyBorder="1" applyAlignment="1">
      <alignment horizontal="justify" vertical="center" wrapText="1"/>
    </xf>
    <xf numFmtId="0" fontId="51" fillId="3" borderId="7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2" fillId="3" borderId="62" xfId="2" applyFont="1" applyFill="1" applyBorder="1" applyAlignment="1">
      <alignment horizontal="justify" vertical="center" wrapText="1"/>
    </xf>
    <xf numFmtId="0" fontId="52" fillId="3" borderId="63"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9" xfId="0" applyFont="1" applyFill="1" applyBorder="1" applyAlignment="1">
      <alignment horizontal="left" vertical="center" wrapText="1"/>
    </xf>
    <xf numFmtId="0" fontId="51" fillId="3" borderId="71" xfId="0" applyFont="1" applyFill="1" applyBorder="1" applyAlignment="1">
      <alignment horizontal="left" vertical="center" wrapText="1"/>
    </xf>
    <xf numFmtId="0" fontId="51" fillId="3" borderId="72" xfId="0" applyFont="1" applyFill="1" applyBorder="1" applyAlignment="1">
      <alignment horizontal="left" vertical="center" wrapText="1"/>
    </xf>
    <xf numFmtId="0" fontId="52" fillId="3" borderId="64" xfId="0" applyFont="1" applyFill="1" applyBorder="1" applyAlignment="1">
      <alignment horizontal="justify" vertical="center" wrapText="1"/>
    </xf>
    <xf numFmtId="0" fontId="52" fillId="3" borderId="65" xfId="0" applyFont="1" applyFill="1" applyBorder="1" applyAlignment="1">
      <alignment horizontal="justify" vertical="center" wrapText="1"/>
    </xf>
    <xf numFmtId="0" fontId="41" fillId="17" borderId="12" xfId="0" applyFont="1" applyFill="1" applyBorder="1" applyAlignment="1">
      <alignment horizontal="center" vertical="center" wrapText="1"/>
    </xf>
    <xf numFmtId="0" fontId="41" fillId="17" borderId="19" xfId="0" applyFont="1" applyFill="1" applyBorder="1" applyAlignment="1">
      <alignment horizontal="center" vertical="center" wrapText="1"/>
    </xf>
    <xf numFmtId="0" fontId="41" fillId="17" borderId="13" xfId="0" applyFont="1" applyFill="1" applyBorder="1" applyAlignment="1">
      <alignment horizontal="center" vertical="center" wrapText="1"/>
    </xf>
    <xf numFmtId="0" fontId="54" fillId="17" borderId="35" xfId="0" applyFont="1" applyFill="1" applyBorder="1" applyAlignment="1">
      <alignment horizontal="center" vertical="center" wrapText="1"/>
    </xf>
    <xf numFmtId="0" fontId="54" fillId="17" borderId="104" xfId="0" applyFont="1" applyFill="1" applyBorder="1" applyAlignment="1">
      <alignment horizontal="center" vertical="center" wrapText="1"/>
    </xf>
    <xf numFmtId="0" fontId="55" fillId="0" borderId="35" xfId="0" applyFont="1" applyBorder="1" applyAlignment="1">
      <alignment horizontal="left" vertical="center" wrapText="1"/>
    </xf>
    <xf numFmtId="0" fontId="55" fillId="0" borderId="36" xfId="0" applyFont="1" applyBorder="1" applyAlignment="1">
      <alignment horizontal="left" vertical="center" wrapText="1"/>
    </xf>
    <xf numFmtId="0" fontId="59" fillId="0" borderId="0" xfId="0" applyFont="1" applyAlignment="1">
      <alignment horizontal="center" vertical="center"/>
    </xf>
    <xf numFmtId="0" fontId="41" fillId="20" borderId="12" xfId="0" applyFont="1" applyFill="1" applyBorder="1" applyAlignment="1">
      <alignment horizontal="center" vertical="center" wrapText="1"/>
    </xf>
    <xf numFmtId="0" fontId="41" fillId="20" borderId="19" xfId="0" applyFont="1" applyFill="1" applyBorder="1" applyAlignment="1">
      <alignment horizontal="center" vertical="center" wrapText="1"/>
    </xf>
    <xf numFmtId="0" fontId="41" fillId="20" borderId="13" xfId="0" applyFont="1" applyFill="1" applyBorder="1" applyAlignment="1">
      <alignment horizontal="center" vertical="center" wrapText="1"/>
    </xf>
    <xf numFmtId="0" fontId="4" fillId="0" borderId="94" xfId="0" applyFont="1" applyBorder="1" applyAlignment="1">
      <alignment vertical="top" wrapText="1"/>
    </xf>
    <xf numFmtId="0" fontId="4" fillId="0" borderId="96" xfId="0" applyFont="1" applyBorder="1" applyAlignment="1">
      <alignment vertical="top" wrapText="1"/>
    </xf>
    <xf numFmtId="0" fontId="4" fillId="0" borderId="97" xfId="0" applyFont="1" applyBorder="1" applyAlignment="1">
      <alignment vertical="top" wrapText="1"/>
    </xf>
    <xf numFmtId="0" fontId="58" fillId="0" borderId="12"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0" xfId="0" applyFont="1" applyAlignment="1">
      <alignment horizontal="center" vertical="center" wrapText="1"/>
    </xf>
    <xf numFmtId="0" fontId="58" fillId="0" borderId="16" xfId="0" applyFont="1" applyBorder="1" applyAlignment="1">
      <alignment horizontal="center" vertical="center" wrapText="1"/>
    </xf>
    <xf numFmtId="0" fontId="58" fillId="0" borderId="18" xfId="0" applyFont="1" applyBorder="1" applyAlignment="1">
      <alignment horizontal="center" vertical="center" wrapText="1"/>
    </xf>
    <xf numFmtId="0" fontId="41" fillId="18" borderId="99" xfId="0" applyFont="1" applyFill="1" applyBorder="1" applyAlignment="1">
      <alignment horizontal="left" vertical="center" wrapText="1" indent="1"/>
    </xf>
    <xf numFmtId="0" fontId="41" fillId="18" borderId="49" xfId="0" applyFont="1" applyFill="1" applyBorder="1" applyAlignment="1">
      <alignment horizontal="left" vertical="center" wrapText="1" indent="1"/>
    </xf>
    <xf numFmtId="0" fontId="41" fillId="18" borderId="50" xfId="0" applyFont="1" applyFill="1" applyBorder="1" applyAlignment="1">
      <alignment horizontal="left" vertical="center" wrapText="1" indent="1"/>
    </xf>
    <xf numFmtId="0" fontId="55" fillId="0" borderId="101" xfId="0" applyFont="1" applyBorder="1" applyAlignment="1">
      <alignment horizontal="left" vertical="center" wrapText="1" indent="1"/>
    </xf>
    <xf numFmtId="0" fontId="55" fillId="0" borderId="102" xfId="0" applyFont="1" applyBorder="1" applyAlignment="1">
      <alignment horizontal="left" vertical="center" wrapText="1" indent="1"/>
    </xf>
    <xf numFmtId="0" fontId="55" fillId="0" borderId="103" xfId="0" applyFont="1" applyBorder="1" applyAlignment="1">
      <alignment horizontal="left" vertical="center" wrapText="1" indent="1"/>
    </xf>
    <xf numFmtId="0" fontId="34" fillId="19" borderId="0" xfId="0" applyFont="1" applyFill="1" applyAlignment="1">
      <alignment horizontal="center"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0" borderId="106" xfId="0" applyFont="1" applyBorder="1" applyAlignment="1">
      <alignment horizontal="left" vertical="center" wrapText="1"/>
    </xf>
    <xf numFmtId="0" fontId="32" fillId="0" borderId="16" xfId="0" applyFont="1" applyBorder="1" applyAlignment="1">
      <alignment horizontal="left" vertical="center" wrapText="1"/>
    </xf>
    <xf numFmtId="0" fontId="32" fillId="0" borderId="18" xfId="0" applyFont="1" applyBorder="1" applyAlignment="1">
      <alignment horizontal="left" vertical="center" wrapText="1"/>
    </xf>
    <xf numFmtId="0" fontId="32" fillId="0" borderId="108" xfId="0" applyFont="1" applyBorder="1" applyAlignment="1">
      <alignment horizontal="left" vertical="center" wrapText="1"/>
    </xf>
    <xf numFmtId="0" fontId="32" fillId="0" borderId="107" xfId="0" applyFont="1" applyBorder="1" applyAlignment="1">
      <alignment horizontal="left" vertical="center" wrapText="1"/>
    </xf>
    <xf numFmtId="0" fontId="32" fillId="0" borderId="15" xfId="0" applyFont="1" applyBorder="1" applyAlignment="1">
      <alignment horizontal="left" vertical="center" wrapText="1"/>
    </xf>
    <xf numFmtId="0" fontId="32" fillId="0" borderId="109" xfId="0" applyFont="1" applyBorder="1" applyAlignment="1">
      <alignment horizontal="left" vertical="center" wrapText="1"/>
    </xf>
    <xf numFmtId="0" fontId="32" fillId="0" borderId="17" xfId="0" applyFont="1" applyBorder="1" applyAlignment="1">
      <alignment horizontal="left" vertical="center" wrapText="1"/>
    </xf>
    <xf numFmtId="0" fontId="41" fillId="20" borderId="35" xfId="0" applyFont="1" applyFill="1" applyBorder="1" applyAlignment="1">
      <alignment horizontal="center" vertical="center" wrapText="1"/>
    </xf>
    <xf numFmtId="0" fontId="41" fillId="20" borderId="36" xfId="0" applyFont="1" applyFill="1" applyBorder="1" applyAlignment="1">
      <alignment horizontal="center" vertical="center" wrapText="1"/>
    </xf>
    <xf numFmtId="0" fontId="41" fillId="20" borderId="47" xfId="0" applyFont="1" applyFill="1" applyBorder="1" applyAlignment="1">
      <alignment horizontal="center" vertical="center" wrapText="1"/>
    </xf>
    <xf numFmtId="0" fontId="60" fillId="0" borderId="4" xfId="0" applyFont="1" applyBorder="1" applyAlignment="1">
      <alignment horizontal="center" vertical="center"/>
    </xf>
    <xf numFmtId="0" fontId="60" fillId="0" borderId="8" xfId="0" applyFont="1" applyBorder="1" applyAlignment="1">
      <alignment horizontal="center" vertical="center"/>
    </xf>
    <xf numFmtId="0" fontId="60" fillId="0" borderId="5" xfId="0" applyFont="1" applyBorder="1" applyAlignment="1">
      <alignment horizontal="center" vertical="center"/>
    </xf>
    <xf numFmtId="0" fontId="64" fillId="2" borderId="2" xfId="0" applyFont="1" applyFill="1" applyBorder="1" applyAlignment="1">
      <alignment horizontal="center" vertical="center" textRotation="90" wrapText="1"/>
    </xf>
    <xf numFmtId="0" fontId="64" fillId="2" borderId="5"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9" xfId="0" applyFont="1" applyFill="1" applyBorder="1" applyAlignment="1">
      <alignment horizontal="center" vertical="center"/>
    </xf>
    <xf numFmtId="0" fontId="64" fillId="2" borderId="3" xfId="0" applyFont="1" applyFill="1" applyBorder="1" applyAlignment="1">
      <alignment horizontal="center" vertical="center"/>
    </xf>
    <xf numFmtId="0" fontId="64" fillId="2" borderId="9" xfId="0" applyFont="1" applyFill="1" applyBorder="1" applyAlignment="1">
      <alignment horizontal="center" vertical="center" wrapText="1"/>
    </xf>
    <xf numFmtId="0" fontId="64" fillId="2" borderId="2" xfId="0" applyFont="1" applyFill="1" applyBorder="1" applyAlignment="1">
      <alignment horizontal="center" vertical="center"/>
    </xf>
    <xf numFmtId="0" fontId="64" fillId="2" borderId="4" xfId="0" applyFont="1" applyFill="1" applyBorder="1" applyAlignment="1">
      <alignment horizontal="center" vertical="center" wrapText="1"/>
    </xf>
    <xf numFmtId="0" fontId="70" fillId="0" borderId="4" xfId="0" applyFont="1" applyBorder="1" applyAlignment="1" applyProtection="1">
      <alignment horizontal="center" vertical="center" wrapText="1"/>
      <protection locked="0"/>
    </xf>
    <xf numFmtId="0" fontId="70" fillId="0" borderId="8" xfId="0" applyFont="1" applyBorder="1" applyAlignment="1" applyProtection="1">
      <alignment horizontal="center" vertical="center" wrapText="1"/>
      <protection locked="0"/>
    </xf>
    <xf numFmtId="0" fontId="70" fillId="0" borderId="5" xfId="0" applyFont="1" applyBorder="1" applyAlignment="1" applyProtection="1">
      <alignment horizontal="center" vertical="center" wrapText="1"/>
      <protection locked="0"/>
    </xf>
    <xf numFmtId="0" fontId="62" fillId="2" borderId="6" xfId="0" applyFont="1" applyFill="1" applyBorder="1" applyAlignment="1">
      <alignment horizontal="left" vertical="center"/>
    </xf>
    <xf numFmtId="0" fontId="62" fillId="2" borderId="7" xfId="0" applyFont="1" applyFill="1" applyBorder="1" applyAlignment="1">
      <alignment horizontal="left" vertical="center"/>
    </xf>
    <xf numFmtId="0" fontId="65" fillId="2" borderId="4" xfId="0" applyFont="1" applyFill="1" applyBorder="1" applyAlignment="1">
      <alignment horizontal="center" vertical="center" textRotation="90"/>
    </xf>
    <xf numFmtId="0" fontId="65" fillId="2" borderId="5" xfId="0" applyFont="1" applyFill="1" applyBorder="1" applyAlignment="1">
      <alignment horizontal="center" vertical="center" textRotation="90"/>
    </xf>
    <xf numFmtId="0" fontId="64" fillId="2" borderId="5" xfId="0" applyFont="1" applyFill="1" applyBorder="1" applyAlignment="1">
      <alignment horizontal="center" vertical="center"/>
    </xf>
    <xf numFmtId="0" fontId="64" fillId="2" borderId="4" xfId="0" applyFont="1" applyFill="1" applyBorder="1" applyAlignment="1">
      <alignment horizontal="center" vertical="center" textRotation="90" wrapText="1"/>
    </xf>
    <xf numFmtId="0" fontId="64" fillId="2" borderId="5" xfId="0" applyFont="1" applyFill="1" applyBorder="1" applyAlignment="1">
      <alignment horizontal="center" vertical="center" textRotation="90" wrapText="1"/>
    </xf>
    <xf numFmtId="0" fontId="66" fillId="3" borderId="6" xfId="0" applyFont="1" applyFill="1" applyBorder="1" applyAlignment="1" applyProtection="1">
      <alignment horizontal="left" vertical="center" wrapText="1"/>
      <protection locked="0"/>
    </xf>
    <xf numFmtId="0" fontId="66" fillId="3" borderId="10" xfId="0" applyFont="1" applyFill="1" applyBorder="1" applyAlignment="1" applyProtection="1">
      <alignment horizontal="left" vertical="center" wrapText="1"/>
      <protection locked="0"/>
    </xf>
    <xf numFmtId="0" fontId="66" fillId="3" borderId="7" xfId="0" applyFont="1" applyFill="1" applyBorder="1" applyAlignment="1" applyProtection="1">
      <alignment horizontal="left" vertical="center" wrapText="1"/>
      <protection locked="0"/>
    </xf>
    <xf numFmtId="9" fontId="60" fillId="0" borderId="4" xfId="0" applyNumberFormat="1" applyFont="1" applyBorder="1" applyAlignment="1" applyProtection="1">
      <alignment horizontal="center" vertical="center" wrapText="1"/>
      <protection hidden="1"/>
    </xf>
    <xf numFmtId="9" fontId="60" fillId="0" borderId="8" xfId="0" applyNumberFormat="1" applyFont="1" applyBorder="1" applyAlignment="1" applyProtection="1">
      <alignment horizontal="center" vertical="center" wrapText="1"/>
      <protection hidden="1"/>
    </xf>
    <xf numFmtId="9" fontId="60" fillId="0" borderId="5" xfId="0" applyNumberFormat="1" applyFont="1" applyBorder="1" applyAlignment="1" applyProtection="1">
      <alignment horizontal="center" vertical="center" wrapText="1"/>
      <protection hidden="1"/>
    </xf>
    <xf numFmtId="0" fontId="64" fillId="0" borderId="4" xfId="0" applyFont="1" applyBorder="1" applyAlignment="1" applyProtection="1">
      <alignment horizontal="center" vertical="center"/>
      <protection hidden="1"/>
    </xf>
    <xf numFmtId="0" fontId="64" fillId="0" borderId="8" xfId="0" applyFont="1" applyBorder="1" applyAlignment="1" applyProtection="1">
      <alignment horizontal="center" vertical="center"/>
      <protection hidden="1"/>
    </xf>
    <xf numFmtId="0" fontId="64" fillId="0" borderId="5" xfId="0" applyFont="1" applyBorder="1" applyAlignment="1" applyProtection="1">
      <alignment horizontal="center" vertical="center"/>
      <protection hidden="1"/>
    </xf>
    <xf numFmtId="0" fontId="60" fillId="0" borderId="4" xfId="0" applyFont="1" applyBorder="1" applyAlignment="1" applyProtection="1">
      <alignment horizontal="center" vertical="top" wrapText="1"/>
      <protection locked="0"/>
    </xf>
    <xf numFmtId="0" fontId="60" fillId="0" borderId="8" xfId="0" applyFont="1" applyBorder="1" applyAlignment="1" applyProtection="1">
      <alignment horizontal="center" vertical="top" wrapText="1"/>
      <protection locked="0"/>
    </xf>
    <xf numFmtId="0" fontId="60" fillId="0" borderId="5" xfId="0" applyFont="1" applyBorder="1" applyAlignment="1" applyProtection="1">
      <alignment horizontal="center" vertical="top" wrapText="1"/>
      <protection locked="0"/>
    </xf>
    <xf numFmtId="0" fontId="70" fillId="0" borderId="4" xfId="0" applyFont="1" applyBorder="1" applyAlignment="1" applyProtection="1">
      <alignment horizontal="center" vertical="top" wrapText="1"/>
      <protection locked="0"/>
    </xf>
    <xf numFmtId="0" fontId="70" fillId="0" borderId="8" xfId="0" applyFont="1" applyBorder="1" applyAlignment="1" applyProtection="1">
      <alignment horizontal="center" vertical="top" wrapText="1"/>
      <protection locked="0"/>
    </xf>
    <xf numFmtId="0" fontId="70" fillId="0" borderId="5" xfId="0" applyFont="1" applyBorder="1" applyAlignment="1" applyProtection="1">
      <alignment horizontal="center" vertical="top" wrapText="1"/>
      <protection locked="0"/>
    </xf>
    <xf numFmtId="0" fontId="60" fillId="0" borderId="4" xfId="0" applyFont="1" applyBorder="1" applyAlignment="1" applyProtection="1">
      <alignment horizontal="center" vertical="top"/>
      <protection locked="0"/>
    </xf>
    <xf numFmtId="0" fontId="60" fillId="0" borderId="8" xfId="0" applyFont="1" applyBorder="1" applyAlignment="1" applyProtection="1">
      <alignment horizontal="center" vertical="top"/>
      <protection locked="0"/>
    </xf>
    <xf numFmtId="0" fontId="60" fillId="0" borderId="5" xfId="0" applyFont="1" applyBorder="1" applyAlignment="1" applyProtection="1">
      <alignment horizontal="center" vertical="top"/>
      <protection locked="0"/>
    </xf>
    <xf numFmtId="0" fontId="64" fillId="0" borderId="4" xfId="0" applyFont="1" applyBorder="1" applyAlignment="1" applyProtection="1">
      <alignment horizontal="center" vertical="top" wrapText="1"/>
      <protection hidden="1"/>
    </xf>
    <xf numFmtId="0" fontId="64" fillId="0" borderId="8" xfId="0" applyFont="1" applyBorder="1" applyAlignment="1" applyProtection="1">
      <alignment horizontal="center" vertical="top" wrapText="1"/>
      <protection hidden="1"/>
    </xf>
    <xf numFmtId="0" fontId="64" fillId="0" borderId="5" xfId="0" applyFont="1" applyBorder="1" applyAlignment="1" applyProtection="1">
      <alignment horizontal="center" vertical="top" wrapText="1"/>
      <protection hidden="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9" fontId="60" fillId="0" borderId="4" xfId="0" applyNumberFormat="1" applyFont="1" applyBorder="1" applyAlignment="1" applyProtection="1">
      <alignment horizontal="center" vertical="top" wrapText="1"/>
      <protection locked="0"/>
    </xf>
    <xf numFmtId="9" fontId="60" fillId="0" borderId="8" xfId="0" applyNumberFormat="1" applyFont="1" applyBorder="1" applyAlignment="1" applyProtection="1">
      <alignment horizontal="center" vertical="top" wrapText="1"/>
      <protection locked="0"/>
    </xf>
    <xf numFmtId="9" fontId="60" fillId="0" borderId="5" xfId="0" applyNumberFormat="1" applyFont="1" applyBorder="1" applyAlignment="1" applyProtection="1">
      <alignment horizontal="center" vertical="top" wrapText="1"/>
      <protection locked="0"/>
    </xf>
    <xf numFmtId="0" fontId="60" fillId="0" borderId="4" xfId="0" applyFont="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4" fillId="0" borderId="4" xfId="0" applyFont="1" applyBorder="1" applyAlignment="1" applyProtection="1">
      <alignment horizontal="center" vertical="center" wrapText="1"/>
      <protection hidden="1"/>
    </xf>
    <xf numFmtId="0" fontId="64" fillId="0" borderId="8"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locked="0"/>
    </xf>
    <xf numFmtId="0" fontId="60" fillId="0" borderId="8" xfId="0" applyFont="1" applyBorder="1" applyAlignment="1" applyProtection="1">
      <alignment horizontal="center" vertical="center" wrapText="1"/>
      <protection locked="0"/>
    </xf>
    <xf numFmtId="0" fontId="60" fillId="0" borderId="5" xfId="0" applyFont="1" applyBorder="1" applyAlignment="1" applyProtection="1">
      <alignment horizontal="center" vertical="center" wrapText="1"/>
      <protection locked="0"/>
    </xf>
    <xf numFmtId="0" fontId="64" fillId="0" borderId="4" xfId="0" applyFont="1" applyBorder="1" applyAlignment="1" applyProtection="1">
      <alignment horizontal="center" vertical="top"/>
      <protection hidden="1"/>
    </xf>
    <xf numFmtId="0" fontId="64" fillId="0" borderId="8" xfId="0" applyFont="1" applyBorder="1" applyAlignment="1" applyProtection="1">
      <alignment horizontal="center" vertical="top"/>
      <protection hidden="1"/>
    </xf>
    <xf numFmtId="0" fontId="64" fillId="0" borderId="5" xfId="0" applyFont="1" applyBorder="1" applyAlignment="1" applyProtection="1">
      <alignment horizontal="center" vertical="top"/>
      <protection hidden="1"/>
    </xf>
    <xf numFmtId="0" fontId="60" fillId="0" borderId="6" xfId="0" applyFont="1" applyBorder="1" applyAlignment="1">
      <alignment horizontal="left" vertical="center" wrapText="1"/>
    </xf>
    <xf numFmtId="0" fontId="60" fillId="0" borderId="10" xfId="0" applyFont="1" applyBorder="1" applyAlignment="1">
      <alignment horizontal="left" vertical="center" wrapText="1"/>
    </xf>
    <xf numFmtId="0" fontId="60" fillId="0" borderId="7" xfId="0" applyFont="1" applyBorder="1" applyAlignment="1">
      <alignment horizontal="left" vertical="center" wrapText="1"/>
    </xf>
    <xf numFmtId="0" fontId="62" fillId="3" borderId="28" xfId="0" applyFont="1" applyFill="1" applyBorder="1" applyAlignment="1">
      <alignment horizontal="center" vertical="center"/>
    </xf>
    <xf numFmtId="0" fontId="62" fillId="3" borderId="29" xfId="0" applyFont="1" applyFill="1" applyBorder="1" applyAlignment="1">
      <alignment horizontal="center" vertical="center"/>
    </xf>
    <xf numFmtId="0" fontId="62" fillId="3" borderId="30" xfId="0" applyFont="1" applyFill="1" applyBorder="1" applyAlignment="1">
      <alignment horizontal="center" vertical="center"/>
    </xf>
    <xf numFmtId="0" fontId="62" fillId="3" borderId="9" xfId="0" applyFont="1" applyFill="1" applyBorder="1" applyAlignment="1">
      <alignment horizontal="center" vertical="center"/>
    </xf>
    <xf numFmtId="0" fontId="62" fillId="3" borderId="0" xfId="0" applyFont="1" applyFill="1" applyAlignment="1">
      <alignment horizontal="center" vertical="center"/>
    </xf>
    <xf numFmtId="0" fontId="62" fillId="3" borderId="105" xfId="0" applyFont="1" applyFill="1" applyBorder="1" applyAlignment="1">
      <alignment horizontal="center" vertical="center"/>
    </xf>
    <xf numFmtId="0" fontId="62" fillId="3" borderId="3" xfId="0" applyFont="1" applyFill="1" applyBorder="1" applyAlignment="1">
      <alignment horizontal="center" vertical="center"/>
    </xf>
    <xf numFmtId="0" fontId="62" fillId="3" borderId="31" xfId="0" applyFont="1" applyFill="1" applyBorder="1" applyAlignment="1">
      <alignment horizontal="center" vertical="center"/>
    </xf>
    <xf numFmtId="0" fontId="62" fillId="3" borderId="32" xfId="0" applyFont="1" applyFill="1" applyBorder="1" applyAlignment="1">
      <alignment horizontal="center" vertical="center"/>
    </xf>
    <xf numFmtId="0" fontId="65" fillId="3" borderId="6" xfId="0" applyFont="1" applyFill="1" applyBorder="1" applyAlignment="1" applyProtection="1">
      <alignment horizontal="left" vertical="center"/>
      <protection locked="0"/>
    </xf>
    <xf numFmtId="0" fontId="65" fillId="3" borderId="10" xfId="0" applyFont="1" applyFill="1" applyBorder="1" applyAlignment="1" applyProtection="1">
      <alignment horizontal="left" vertical="center"/>
      <protection locked="0"/>
    </xf>
    <xf numFmtId="0" fontId="65" fillId="3" borderId="7" xfId="0" applyFont="1" applyFill="1" applyBorder="1" applyAlignment="1" applyProtection="1">
      <alignment horizontal="left" vertical="center"/>
      <protection locked="0"/>
    </xf>
    <xf numFmtId="0" fontId="64" fillId="2" borderId="6" xfId="0" applyFont="1" applyFill="1" applyBorder="1" applyAlignment="1">
      <alignment horizontal="center" vertical="center"/>
    </xf>
    <xf numFmtId="0" fontId="64" fillId="2" borderId="10"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6" xfId="0" applyFont="1" applyFill="1" applyBorder="1" applyAlignment="1">
      <alignment horizontal="left" vertical="center"/>
    </xf>
    <xf numFmtId="0" fontId="64" fillId="2" borderId="7" xfId="0" applyFont="1" applyFill="1" applyBorder="1" applyAlignment="1">
      <alignment horizontal="left" vertical="center"/>
    </xf>
    <xf numFmtId="0" fontId="63" fillId="2" borderId="2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30"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63" fillId="2" borderId="0" xfId="0" applyFont="1" applyFill="1" applyAlignment="1">
      <alignment horizontal="center" vertical="center" wrapText="1"/>
    </xf>
    <xf numFmtId="0" fontId="63" fillId="2" borderId="105"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31" xfId="0" applyFont="1" applyFill="1" applyBorder="1" applyAlignment="1">
      <alignment horizontal="center" vertical="center" wrapText="1"/>
    </xf>
    <xf numFmtId="0" fontId="63" fillId="2" borderId="32" xfId="0" applyFont="1" applyFill="1" applyBorder="1" applyAlignment="1">
      <alignment horizontal="center" vertical="center" wrapText="1"/>
    </xf>
    <xf numFmtId="0" fontId="60" fillId="3" borderId="0" xfId="0" applyFont="1" applyFill="1" applyAlignment="1">
      <alignment horizontal="left" vertical="center"/>
    </xf>
    <xf numFmtId="0" fontId="23" fillId="0" borderId="0" xfId="0" applyFont="1" applyAlignment="1">
      <alignment horizontal="center" vertical="center" wrapText="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15" xfId="0" applyFont="1" applyFill="1" applyBorder="1" applyAlignment="1">
      <alignment horizontal="center" vertical="center" textRotation="90" wrapText="1" readingOrder="1"/>
    </xf>
    <xf numFmtId="0" fontId="19" fillId="12" borderId="20" xfId="0" applyFont="1" applyFill="1" applyBorder="1" applyAlignment="1">
      <alignment horizontal="center" vertical="center" wrapText="1" readingOrder="1"/>
    </xf>
    <xf numFmtId="0" fontId="19" fillId="12" borderId="21" xfId="0" applyFont="1" applyFill="1" applyBorder="1" applyAlignment="1">
      <alignment horizontal="center" vertical="center" wrapText="1" readingOrder="1"/>
    </xf>
    <xf numFmtId="0" fontId="19" fillId="12" borderId="22" xfId="0" applyFont="1" applyFill="1" applyBorder="1" applyAlignment="1">
      <alignment horizontal="center" vertical="center" wrapText="1" readingOrder="1"/>
    </xf>
    <xf numFmtId="0" fontId="19" fillId="12" borderId="2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24" xfId="0" applyFont="1" applyFill="1" applyBorder="1" applyAlignment="1">
      <alignment horizontal="center" vertical="center" wrapText="1" readingOrder="1"/>
    </xf>
    <xf numFmtId="0" fontId="19" fillId="12" borderId="25" xfId="0" applyFont="1" applyFill="1" applyBorder="1" applyAlignment="1">
      <alignment horizontal="center" vertical="center" wrapText="1" readingOrder="1"/>
    </xf>
    <xf numFmtId="0" fontId="19" fillId="12" borderId="26" xfId="0" applyFont="1" applyFill="1" applyBorder="1" applyAlignment="1">
      <alignment horizontal="center" vertical="center" wrapText="1" readingOrder="1"/>
    </xf>
    <xf numFmtId="0" fontId="19" fillId="12" borderId="27"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1" borderId="21" xfId="0" applyFont="1" applyFill="1" applyBorder="1" applyAlignment="1">
      <alignment horizontal="center" vertical="center" wrapText="1" readingOrder="1"/>
    </xf>
    <xf numFmtId="0" fontId="19" fillId="11" borderId="22" xfId="0" applyFont="1" applyFill="1" applyBorder="1" applyAlignment="1">
      <alignment horizontal="center" vertical="center" wrapText="1" readingOrder="1"/>
    </xf>
    <xf numFmtId="0" fontId="19" fillId="11" borderId="2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24" xfId="0" applyFont="1" applyFill="1" applyBorder="1" applyAlignment="1">
      <alignment horizontal="center" vertical="center" wrapText="1" readingOrder="1"/>
    </xf>
    <xf numFmtId="0" fontId="19" fillId="11" borderId="25" xfId="0" applyFont="1" applyFill="1" applyBorder="1" applyAlignment="1">
      <alignment horizontal="center" vertical="center" wrapText="1" readingOrder="1"/>
    </xf>
    <xf numFmtId="0" fontId="19" fillId="11" borderId="26" xfId="0" applyFont="1" applyFill="1" applyBorder="1" applyAlignment="1">
      <alignment horizontal="center" vertical="center" wrapText="1" readingOrder="1"/>
    </xf>
    <xf numFmtId="0" fontId="19" fillId="11" borderId="27"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13" borderId="21" xfId="0" applyFont="1" applyFill="1" applyBorder="1" applyAlignment="1">
      <alignment horizontal="center" vertical="center" wrapText="1" readingOrder="1"/>
    </xf>
    <xf numFmtId="0" fontId="19" fillId="13" borderId="22" xfId="0" applyFont="1" applyFill="1" applyBorder="1" applyAlignment="1">
      <alignment horizontal="center" vertical="center" wrapText="1" readingOrder="1"/>
    </xf>
    <xf numFmtId="0" fontId="19" fillId="13" borderId="2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24" xfId="0" applyFont="1" applyFill="1" applyBorder="1" applyAlignment="1">
      <alignment horizontal="center" vertical="center" wrapText="1" readingOrder="1"/>
    </xf>
    <xf numFmtId="0" fontId="19" fillId="13" borderId="25" xfId="0" applyFont="1" applyFill="1" applyBorder="1" applyAlignment="1">
      <alignment horizontal="center" vertical="center" wrapText="1" readingOrder="1"/>
    </xf>
    <xf numFmtId="0" fontId="19" fillId="13" borderId="26" xfId="0" applyFont="1" applyFill="1" applyBorder="1" applyAlignment="1">
      <alignment horizontal="center" vertical="center" wrapText="1" readingOrder="1"/>
    </xf>
    <xf numFmtId="0" fontId="19" fillId="13" borderId="27"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9" fillId="5" borderId="21" xfId="0" applyFont="1" applyFill="1" applyBorder="1" applyAlignment="1">
      <alignment horizontal="center" vertical="center" wrapText="1" readingOrder="1"/>
    </xf>
    <xf numFmtId="0" fontId="19" fillId="5" borderId="22" xfId="0" applyFont="1" applyFill="1" applyBorder="1" applyAlignment="1">
      <alignment horizontal="center" vertical="center" wrapText="1" readingOrder="1"/>
    </xf>
    <xf numFmtId="0" fontId="19" fillId="5" borderId="2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24" xfId="0" applyFont="1" applyFill="1" applyBorder="1" applyAlignment="1">
      <alignment horizontal="center" vertical="center" wrapText="1" readingOrder="1"/>
    </xf>
    <xf numFmtId="0" fontId="19" fillId="5" borderId="25" xfId="0" applyFont="1" applyFill="1" applyBorder="1" applyAlignment="1">
      <alignment horizontal="center" vertical="center" wrapText="1" readingOrder="1"/>
    </xf>
    <xf numFmtId="0" fontId="19" fillId="5" borderId="26" xfId="0" applyFont="1" applyFill="1" applyBorder="1" applyAlignment="1">
      <alignment horizontal="center" vertical="center" wrapText="1" readingOrder="1"/>
    </xf>
    <xf numFmtId="0" fontId="19" fillId="5" borderId="27"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40" fillId="0" borderId="19"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18" xfId="0" applyFont="1" applyBorder="1" applyAlignment="1">
      <alignment horizontal="center" vertical="center"/>
    </xf>
    <xf numFmtId="0" fontId="40" fillId="0" borderId="17" xfId="0" applyFont="1" applyBorder="1" applyAlignment="1">
      <alignment horizontal="center" vertical="center"/>
    </xf>
    <xf numFmtId="0" fontId="40" fillId="0" borderId="19" xfId="0" applyFont="1" applyBorder="1" applyAlignment="1">
      <alignment horizontal="center" vertical="center" wrapText="1"/>
    </xf>
    <xf numFmtId="0" fontId="39" fillId="11" borderId="20" xfId="0" applyFont="1" applyFill="1" applyBorder="1" applyAlignment="1">
      <alignment horizontal="center" vertical="center" wrapText="1" readingOrder="1"/>
    </xf>
    <xf numFmtId="0" fontId="39" fillId="11" borderId="21" xfId="0" applyFont="1" applyFill="1" applyBorder="1" applyAlignment="1">
      <alignment horizontal="center" vertical="center" wrapText="1" readingOrder="1"/>
    </xf>
    <xf numFmtId="0" fontId="39" fillId="11" borderId="22" xfId="0" applyFont="1" applyFill="1" applyBorder="1" applyAlignment="1">
      <alignment horizontal="center" vertical="center" wrapText="1" readingOrder="1"/>
    </xf>
    <xf numFmtId="0" fontId="39" fillId="11" borderId="2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24" xfId="0" applyFont="1" applyFill="1" applyBorder="1" applyAlignment="1">
      <alignment horizontal="center" vertical="center" wrapText="1" readingOrder="1"/>
    </xf>
    <xf numFmtId="0" fontId="39" fillId="11" borderId="25" xfId="0" applyFont="1" applyFill="1" applyBorder="1" applyAlignment="1">
      <alignment horizontal="center" vertical="center" wrapText="1" readingOrder="1"/>
    </xf>
    <xf numFmtId="0" fontId="39" fillId="11" borderId="26" xfId="0" applyFont="1" applyFill="1" applyBorder="1" applyAlignment="1">
      <alignment horizontal="center" vertical="center" wrapText="1" readingOrder="1"/>
    </xf>
    <xf numFmtId="0" fontId="39" fillId="11" borderId="27" xfId="0" applyFont="1" applyFill="1" applyBorder="1" applyAlignment="1">
      <alignment horizontal="center" vertical="center" wrapText="1" readingOrder="1"/>
    </xf>
    <xf numFmtId="0" fontId="40" fillId="0" borderId="14" xfId="0" applyFont="1" applyBorder="1" applyAlignment="1">
      <alignment horizontal="center" vertical="center" wrapText="1"/>
    </xf>
    <xf numFmtId="0" fontId="39" fillId="12" borderId="20" xfId="0" applyFont="1" applyFill="1" applyBorder="1" applyAlignment="1">
      <alignment horizontal="center" vertical="center" wrapText="1" readingOrder="1"/>
    </xf>
    <xf numFmtId="0" fontId="39" fillId="12" borderId="21" xfId="0" applyFont="1" applyFill="1" applyBorder="1" applyAlignment="1">
      <alignment horizontal="center" vertical="center" wrapText="1" readingOrder="1"/>
    </xf>
    <xf numFmtId="0" fontId="39" fillId="12" borderId="22" xfId="0" applyFont="1" applyFill="1" applyBorder="1" applyAlignment="1">
      <alignment horizontal="center" vertical="center" wrapText="1" readingOrder="1"/>
    </xf>
    <xf numFmtId="0" fontId="39" fillId="12" borderId="2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24" xfId="0" applyFont="1" applyFill="1" applyBorder="1" applyAlignment="1">
      <alignment horizontal="center" vertical="center" wrapText="1" readingOrder="1"/>
    </xf>
    <xf numFmtId="0" fontId="39" fillId="12" borderId="25" xfId="0" applyFont="1" applyFill="1" applyBorder="1" applyAlignment="1">
      <alignment horizontal="center" vertical="center" wrapText="1" readingOrder="1"/>
    </xf>
    <xf numFmtId="0" fontId="39" fillId="12" borderId="26" xfId="0" applyFont="1" applyFill="1" applyBorder="1" applyAlignment="1">
      <alignment horizontal="center" vertical="center" wrapText="1" readingOrder="1"/>
    </xf>
    <xf numFmtId="0" fontId="39" fillId="12" borderId="2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20" xfId="0" applyFont="1" applyFill="1" applyBorder="1" applyAlignment="1">
      <alignment horizontal="center" vertical="center" wrapText="1" readingOrder="1"/>
    </xf>
    <xf numFmtId="0" fontId="39" fillId="5" borderId="21" xfId="0" applyFont="1" applyFill="1" applyBorder="1" applyAlignment="1">
      <alignment horizontal="center" vertical="center" wrapText="1" readingOrder="1"/>
    </xf>
    <xf numFmtId="0" fontId="39" fillId="5" borderId="22" xfId="0" applyFont="1" applyFill="1" applyBorder="1" applyAlignment="1">
      <alignment horizontal="center" vertical="center" wrapText="1" readingOrder="1"/>
    </xf>
    <xf numFmtId="0" fontId="39" fillId="5" borderId="2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24" xfId="0" applyFont="1" applyFill="1" applyBorder="1" applyAlignment="1">
      <alignment horizontal="center" vertical="center" wrapText="1" readingOrder="1"/>
    </xf>
    <xf numFmtId="0" fontId="39" fillId="5" borderId="25" xfId="0" applyFont="1" applyFill="1" applyBorder="1" applyAlignment="1">
      <alignment horizontal="center" vertical="center" wrapText="1" readingOrder="1"/>
    </xf>
    <xf numFmtId="0" fontId="39" fillId="5" borderId="26" xfId="0" applyFont="1" applyFill="1" applyBorder="1" applyAlignment="1">
      <alignment horizontal="center" vertical="center" wrapText="1" readingOrder="1"/>
    </xf>
    <xf numFmtId="0" fontId="39" fillId="5" borderId="27"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39" fillId="13" borderId="21" xfId="0" applyFont="1" applyFill="1" applyBorder="1" applyAlignment="1">
      <alignment horizontal="center" vertical="center" wrapText="1" readingOrder="1"/>
    </xf>
    <xf numFmtId="0" fontId="39" fillId="13" borderId="22" xfId="0" applyFont="1" applyFill="1" applyBorder="1" applyAlignment="1">
      <alignment horizontal="center" vertical="center" wrapText="1" readingOrder="1"/>
    </xf>
    <xf numFmtId="0" fontId="39" fillId="13" borderId="2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24" xfId="0" applyFont="1" applyFill="1" applyBorder="1" applyAlignment="1">
      <alignment horizontal="center" vertical="center" wrapText="1" readingOrder="1"/>
    </xf>
    <xf numFmtId="0" fontId="39" fillId="13" borderId="25" xfId="0" applyFont="1" applyFill="1" applyBorder="1" applyAlignment="1">
      <alignment horizontal="center" vertical="center" wrapText="1" readingOrder="1"/>
    </xf>
    <xf numFmtId="0" fontId="39" fillId="13" borderId="26" xfId="0" applyFont="1" applyFill="1" applyBorder="1" applyAlignment="1">
      <alignment horizontal="center" vertical="center" wrapText="1" readingOrder="1"/>
    </xf>
    <xf numFmtId="0" fontId="39" fillId="13" borderId="2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4" borderId="35" xfId="0" applyFont="1" applyFill="1" applyBorder="1" applyAlignment="1">
      <alignment horizontal="center" vertical="center" wrapText="1" readingOrder="1"/>
    </xf>
    <xf numFmtId="0" fontId="37" fillId="14" borderId="36" xfId="0" applyFont="1" applyFill="1" applyBorder="1" applyAlignment="1">
      <alignment horizontal="center" vertical="center" wrapText="1" readingOrder="1"/>
    </xf>
    <xf numFmtId="0" fontId="37" fillId="14" borderId="47"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4" borderId="44" xfId="0" applyFont="1" applyFill="1" applyBorder="1" applyAlignment="1">
      <alignment horizontal="center" vertical="center" wrapText="1" readingOrder="1"/>
    </xf>
    <xf numFmtId="0" fontId="34" fillId="14" borderId="45" xfId="0" applyFont="1" applyFill="1" applyBorder="1" applyAlignment="1">
      <alignment horizontal="center" vertical="center" wrapText="1" readingOrder="1"/>
    </xf>
    <xf numFmtId="0" fontId="34" fillId="3" borderId="42" xfId="0" applyFont="1" applyFill="1" applyBorder="1" applyAlignment="1">
      <alignment horizontal="center" vertical="center" wrapText="1" readingOrder="1"/>
    </xf>
    <xf numFmtId="0" fontId="34" fillId="3" borderId="37" xfId="0" applyFont="1" applyFill="1" applyBorder="1" applyAlignment="1">
      <alignment horizontal="center" vertical="center" wrapText="1" readingOrder="1"/>
    </xf>
    <xf numFmtId="0" fontId="34" fillId="3" borderId="34" xfId="0" applyFont="1" applyFill="1" applyBorder="1" applyAlignment="1">
      <alignment horizontal="center" vertical="center" wrapText="1" readingOrder="1"/>
    </xf>
    <xf numFmtId="0" fontId="34" fillId="3" borderId="33" xfId="0" applyFont="1" applyFill="1" applyBorder="1" applyAlignment="1">
      <alignment horizontal="center" vertical="center" wrapText="1" readingOrder="1"/>
    </xf>
    <xf numFmtId="0" fontId="34" fillId="3" borderId="39" xfId="0" applyFont="1" applyFill="1" applyBorder="1" applyAlignment="1">
      <alignment horizontal="center" vertical="center" wrapText="1" readingOrder="1"/>
    </xf>
    <xf numFmtId="0" fontId="34" fillId="3" borderId="40" xfId="0" applyFont="1" applyFill="1" applyBorder="1" applyAlignment="1">
      <alignment horizontal="center" vertical="center" wrapText="1" readingOrder="1"/>
    </xf>
    <xf numFmtId="9" fontId="60" fillId="0" borderId="4" xfId="0" applyNumberFormat="1" applyFont="1" applyBorder="1" applyAlignment="1" applyProtection="1">
      <alignment horizontal="center" vertical="center" wrapText="1"/>
      <protection locked="0"/>
    </xf>
    <xf numFmtId="9" fontId="60" fillId="0" borderId="8" xfId="0" applyNumberFormat="1" applyFont="1" applyBorder="1" applyAlignment="1" applyProtection="1">
      <alignment horizontal="center" vertical="center" wrapText="1"/>
      <protection locked="0"/>
    </xf>
    <xf numFmtId="9" fontId="60" fillId="0" borderId="5" xfId="0" applyNumberFormat="1"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650878</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ORMULACI&#211;N%20MRG/Mapa-Riesgos-de-Gestion-2022-UT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69" customWidth="1" collapsed="1"/>
    <col min="2" max="3" width="24.7109375" style="69" customWidth="1" collapsed="1"/>
    <col min="4" max="4" width="16" style="69" customWidth="1" collapsed="1"/>
    <col min="5" max="5" width="24.7109375" style="69" customWidth="1" collapsed="1"/>
    <col min="6" max="6" width="27.7109375" style="69" customWidth="1" collapsed="1"/>
    <col min="7" max="8" width="24.7109375" style="69" customWidth="1" collapsed="1"/>
    <col min="9" max="16384" width="11.42578125" style="69" collapsed="1"/>
  </cols>
  <sheetData>
    <row r="1" spans="1:8" ht="15.75" thickBot="1" x14ac:dyDescent="0.3"/>
    <row r="2" spans="1:8" ht="18" x14ac:dyDescent="0.25">
      <c r="B2" s="195" t="s">
        <v>0</v>
      </c>
      <c r="C2" s="196"/>
      <c r="D2" s="196"/>
      <c r="E2" s="196"/>
      <c r="F2" s="196"/>
      <c r="G2" s="196"/>
      <c r="H2" s="197"/>
    </row>
    <row r="3" spans="1:8" x14ac:dyDescent="0.25">
      <c r="B3" s="92"/>
      <c r="C3" s="93"/>
      <c r="D3" s="93"/>
      <c r="E3" s="93"/>
      <c r="F3" s="93"/>
      <c r="G3" s="93"/>
      <c r="H3" s="94"/>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95"/>
      <c r="B6" s="204" t="s">
        <v>2</v>
      </c>
      <c r="C6" s="205"/>
      <c r="D6" s="205"/>
      <c r="E6" s="205"/>
      <c r="F6" s="205"/>
      <c r="G6" s="205"/>
      <c r="H6" s="206"/>
    </row>
    <row r="7" spans="1:8" ht="95.25" customHeight="1" x14ac:dyDescent="0.25">
      <c r="A7" s="95"/>
      <c r="B7" s="207" t="s">
        <v>3</v>
      </c>
      <c r="C7" s="207"/>
      <c r="D7" s="207"/>
      <c r="E7" s="207"/>
      <c r="F7" s="207"/>
      <c r="G7" s="207"/>
      <c r="H7" s="208"/>
    </row>
    <row r="8" spans="1:8" ht="16.5" x14ac:dyDescent="0.25">
      <c r="A8" s="95"/>
      <c r="B8" s="96"/>
      <c r="C8" s="97"/>
      <c r="D8" s="97"/>
      <c r="E8" s="97"/>
      <c r="F8" s="97"/>
      <c r="G8" s="97"/>
      <c r="H8" s="98"/>
    </row>
    <row r="9" spans="1:8" ht="16.5" customHeight="1" x14ac:dyDescent="0.25">
      <c r="A9" s="95"/>
      <c r="B9" s="209" t="s">
        <v>4</v>
      </c>
      <c r="C9" s="209"/>
      <c r="D9" s="209"/>
      <c r="E9" s="209"/>
      <c r="F9" s="209"/>
      <c r="G9" s="209"/>
      <c r="H9" s="210"/>
    </row>
    <row r="10" spans="1:8" ht="16.5" customHeight="1" x14ac:dyDescent="0.25">
      <c r="A10" s="95"/>
      <c r="B10" s="209"/>
      <c r="C10" s="209"/>
      <c r="D10" s="209"/>
      <c r="E10" s="209"/>
      <c r="F10" s="209"/>
      <c r="G10" s="209"/>
      <c r="H10" s="210"/>
    </row>
    <row r="11" spans="1:8" ht="11.65" customHeight="1" x14ac:dyDescent="0.25">
      <c r="A11" s="95"/>
      <c r="B11" s="209"/>
      <c r="C11" s="209"/>
      <c r="D11" s="209"/>
      <c r="E11" s="209"/>
      <c r="F11" s="209"/>
      <c r="G11" s="209"/>
      <c r="H11" s="210"/>
    </row>
    <row r="12" spans="1:8" ht="11.65" customHeight="1" thickBot="1" x14ac:dyDescent="0.3">
      <c r="A12" s="95"/>
      <c r="B12" s="99"/>
      <c r="C12" s="99"/>
      <c r="D12" s="99"/>
      <c r="E12" s="99"/>
      <c r="F12" s="99"/>
      <c r="G12" s="99"/>
      <c r="H12" s="100"/>
    </row>
    <row r="13" spans="1:8" ht="15.4" customHeight="1" thickTop="1" x14ac:dyDescent="0.25">
      <c r="A13" s="95"/>
      <c r="B13" s="99"/>
      <c r="C13" s="191" t="s">
        <v>5</v>
      </c>
      <c r="D13" s="192"/>
      <c r="E13" s="193" t="s">
        <v>6</v>
      </c>
      <c r="F13" s="194"/>
      <c r="G13" s="99"/>
      <c r="H13" s="100"/>
    </row>
    <row r="14" spans="1:8" ht="11.65" customHeight="1" x14ac:dyDescent="0.25">
      <c r="A14" s="95"/>
      <c r="B14" s="99"/>
      <c r="C14" s="211" t="s">
        <v>7</v>
      </c>
      <c r="D14" s="212"/>
      <c r="E14" s="213" t="s">
        <v>8</v>
      </c>
      <c r="F14" s="214"/>
      <c r="G14" s="99"/>
      <c r="H14" s="100"/>
    </row>
    <row r="15" spans="1:8" ht="11.65" customHeight="1" x14ac:dyDescent="0.25">
      <c r="A15" s="95"/>
      <c r="B15" s="99"/>
      <c r="C15" s="211" t="s">
        <v>9</v>
      </c>
      <c r="D15" s="212"/>
      <c r="E15" s="213" t="s">
        <v>10</v>
      </c>
      <c r="F15" s="214"/>
      <c r="G15" s="99"/>
      <c r="H15" s="100"/>
    </row>
    <row r="16" spans="1:8" ht="11.65" customHeight="1" x14ac:dyDescent="0.25">
      <c r="A16" s="95"/>
      <c r="B16" s="99"/>
      <c r="C16" s="211" t="s">
        <v>11</v>
      </c>
      <c r="D16" s="212"/>
      <c r="E16" s="213" t="s">
        <v>12</v>
      </c>
      <c r="F16" s="214"/>
      <c r="G16" s="99"/>
      <c r="H16" s="100"/>
    </row>
    <row r="17" spans="1:8" ht="13.5" customHeight="1" x14ac:dyDescent="0.25">
      <c r="A17" s="95"/>
      <c r="B17" s="99"/>
      <c r="C17" s="211" t="s">
        <v>13</v>
      </c>
      <c r="D17" s="212"/>
      <c r="E17" s="213" t="s">
        <v>14</v>
      </c>
      <c r="F17" s="214"/>
      <c r="G17" s="99"/>
      <c r="H17" s="101"/>
    </row>
    <row r="18" spans="1:8" ht="12.4" customHeight="1" x14ac:dyDescent="0.25">
      <c r="A18" s="95"/>
      <c r="B18" s="99"/>
      <c r="C18" s="211" t="s">
        <v>15</v>
      </c>
      <c r="D18" s="212"/>
      <c r="E18" s="218" t="s">
        <v>16</v>
      </c>
      <c r="F18" s="214"/>
      <c r="G18" s="99"/>
      <c r="H18" s="100"/>
    </row>
    <row r="19" spans="1:8" ht="24" customHeight="1" thickBot="1" x14ac:dyDescent="0.3">
      <c r="A19" s="95"/>
      <c r="B19" s="99"/>
      <c r="C19" s="219" t="s">
        <v>17</v>
      </c>
      <c r="D19" s="220"/>
      <c r="E19" s="221" t="s">
        <v>18</v>
      </c>
      <c r="F19" s="222"/>
      <c r="G19" s="99"/>
      <c r="H19" s="100"/>
    </row>
    <row r="20" spans="1:8" ht="11.65" customHeight="1" thickTop="1" x14ac:dyDescent="0.25">
      <c r="A20" s="95"/>
      <c r="B20" s="99"/>
      <c r="C20" s="102"/>
      <c r="D20" s="102"/>
      <c r="E20" s="102"/>
      <c r="F20" s="102"/>
      <c r="G20" s="99"/>
      <c r="H20" s="100"/>
    </row>
    <row r="21" spans="1:8" ht="27.4" customHeight="1" thickBot="1" x14ac:dyDescent="0.3">
      <c r="A21" s="95"/>
      <c r="B21" s="223" t="s">
        <v>19</v>
      </c>
      <c r="C21" s="224"/>
      <c r="D21" s="224"/>
      <c r="E21" s="224"/>
      <c r="F21" s="224"/>
      <c r="G21" s="224"/>
      <c r="H21" s="225"/>
    </row>
    <row r="22" spans="1:8" ht="15.75" thickTop="1" x14ac:dyDescent="0.25">
      <c r="A22" s="95"/>
      <c r="B22" s="103"/>
      <c r="C22" s="226" t="s">
        <v>5</v>
      </c>
      <c r="D22" s="192"/>
      <c r="E22" s="193" t="s">
        <v>6</v>
      </c>
      <c r="F22" s="194"/>
      <c r="G22" s="102"/>
      <c r="H22" s="104"/>
    </row>
    <row r="23" spans="1:8" ht="13.5" customHeight="1" x14ac:dyDescent="0.25">
      <c r="A23" s="95"/>
      <c r="B23" s="105"/>
      <c r="C23" s="227" t="s">
        <v>7</v>
      </c>
      <c r="D23" s="228"/>
      <c r="E23" s="229" t="s">
        <v>8</v>
      </c>
      <c r="F23" s="230"/>
      <c r="G23" s="106"/>
      <c r="H23" s="107"/>
    </row>
    <row r="24" spans="1:8" ht="13.5" customHeight="1" x14ac:dyDescent="0.25">
      <c r="A24" s="95"/>
      <c r="B24" s="105"/>
      <c r="C24" s="215" t="s">
        <v>20</v>
      </c>
      <c r="D24" s="216"/>
      <c r="E24" s="217" t="s">
        <v>14</v>
      </c>
      <c r="F24" s="214"/>
      <c r="G24" s="106"/>
      <c r="H24" s="107"/>
    </row>
    <row r="25" spans="1:8" ht="13.5" customHeight="1" x14ac:dyDescent="0.25">
      <c r="A25" s="95"/>
      <c r="B25" s="105"/>
      <c r="C25" s="215" t="s">
        <v>9</v>
      </c>
      <c r="D25" s="216"/>
      <c r="E25" s="217" t="s">
        <v>10</v>
      </c>
      <c r="F25" s="214"/>
      <c r="G25" s="106"/>
      <c r="H25" s="107"/>
    </row>
    <row r="26" spans="1:8" ht="22.9" customHeight="1" x14ac:dyDescent="0.25">
      <c r="A26" s="95"/>
      <c r="B26" s="105"/>
      <c r="C26" s="215" t="s">
        <v>21</v>
      </c>
      <c r="D26" s="216"/>
      <c r="E26" s="231" t="s">
        <v>22</v>
      </c>
      <c r="F26" s="232"/>
      <c r="G26" s="106"/>
      <c r="H26" s="107"/>
    </row>
    <row r="27" spans="1:8" ht="69.75" customHeight="1" x14ac:dyDescent="0.25">
      <c r="A27" s="95"/>
      <c r="B27" s="105"/>
      <c r="C27" s="233" t="s">
        <v>23</v>
      </c>
      <c r="D27" s="234"/>
      <c r="E27" s="235" t="s">
        <v>24</v>
      </c>
      <c r="F27" s="236"/>
      <c r="G27" s="106"/>
      <c r="H27" s="108"/>
    </row>
    <row r="28" spans="1:8" ht="34.5" customHeight="1" x14ac:dyDescent="0.25">
      <c r="B28" s="109"/>
      <c r="C28" s="237" t="s">
        <v>25</v>
      </c>
      <c r="D28" s="234"/>
      <c r="E28" s="235" t="s">
        <v>26</v>
      </c>
      <c r="F28" s="236"/>
      <c r="G28" s="106"/>
      <c r="H28" s="108"/>
    </row>
    <row r="29" spans="1:8" ht="27.75" customHeight="1" x14ac:dyDescent="0.25">
      <c r="B29" s="109"/>
      <c r="C29" s="237" t="s">
        <v>27</v>
      </c>
      <c r="D29" s="234"/>
      <c r="E29" s="235" t="s">
        <v>28</v>
      </c>
      <c r="F29" s="236"/>
      <c r="G29" s="106"/>
      <c r="H29" s="108"/>
    </row>
    <row r="30" spans="1:8" ht="28.5" customHeight="1" x14ac:dyDescent="0.25">
      <c r="B30" s="109"/>
      <c r="C30" s="237" t="s">
        <v>29</v>
      </c>
      <c r="D30" s="234"/>
      <c r="E30" s="235" t="s">
        <v>30</v>
      </c>
      <c r="F30" s="236"/>
      <c r="G30" s="106"/>
      <c r="H30" s="108"/>
    </row>
    <row r="31" spans="1:8" ht="72.75" customHeight="1" x14ac:dyDescent="0.25">
      <c r="B31" s="109"/>
      <c r="C31" s="237" t="s">
        <v>31</v>
      </c>
      <c r="D31" s="234"/>
      <c r="E31" s="235" t="s">
        <v>32</v>
      </c>
      <c r="F31" s="236"/>
      <c r="G31" s="106"/>
      <c r="H31" s="108"/>
    </row>
    <row r="32" spans="1:8" ht="64.5" customHeight="1" x14ac:dyDescent="0.25">
      <c r="B32" s="109"/>
      <c r="C32" s="237" t="s">
        <v>33</v>
      </c>
      <c r="D32" s="234"/>
      <c r="E32" s="235" t="s">
        <v>34</v>
      </c>
      <c r="F32" s="236"/>
      <c r="G32" s="106"/>
      <c r="H32" s="108"/>
    </row>
    <row r="33" spans="2:8" ht="71.25" customHeight="1" x14ac:dyDescent="0.25">
      <c r="B33" s="109"/>
      <c r="C33" s="238" t="s">
        <v>35</v>
      </c>
      <c r="D33" s="233"/>
      <c r="E33" s="235" t="s">
        <v>36</v>
      </c>
      <c r="F33" s="236"/>
      <c r="G33" s="106"/>
      <c r="H33" s="108"/>
    </row>
    <row r="34" spans="2:8" ht="55.5" customHeight="1" x14ac:dyDescent="0.25">
      <c r="B34" s="109"/>
      <c r="C34" s="238" t="s">
        <v>37</v>
      </c>
      <c r="D34" s="233"/>
      <c r="E34" s="235" t="s">
        <v>38</v>
      </c>
      <c r="F34" s="236"/>
      <c r="G34" s="106"/>
      <c r="H34" s="108"/>
    </row>
    <row r="35" spans="2:8" ht="42" customHeight="1" x14ac:dyDescent="0.25">
      <c r="B35" s="109"/>
      <c r="C35" s="238" t="s">
        <v>39</v>
      </c>
      <c r="D35" s="233"/>
      <c r="E35" s="235" t="s">
        <v>40</v>
      </c>
      <c r="F35" s="236"/>
      <c r="G35" s="106"/>
      <c r="H35" s="108"/>
    </row>
    <row r="36" spans="2:8" ht="59.25" customHeight="1" x14ac:dyDescent="0.25">
      <c r="B36" s="109"/>
      <c r="C36" s="238" t="s">
        <v>41</v>
      </c>
      <c r="D36" s="233"/>
      <c r="E36" s="235" t="s">
        <v>42</v>
      </c>
      <c r="F36" s="236"/>
      <c r="G36" s="106"/>
      <c r="H36" s="108"/>
    </row>
    <row r="37" spans="2:8" ht="23.25" customHeight="1" x14ac:dyDescent="0.25">
      <c r="B37" s="109"/>
      <c r="C37" s="238" t="s">
        <v>43</v>
      </c>
      <c r="D37" s="233"/>
      <c r="E37" s="235" t="s">
        <v>44</v>
      </c>
      <c r="F37" s="236"/>
      <c r="G37" s="106"/>
      <c r="H37" s="108"/>
    </row>
    <row r="38" spans="2:8" ht="30.75" customHeight="1" x14ac:dyDescent="0.25">
      <c r="B38" s="109"/>
      <c r="C38" s="238" t="s">
        <v>45</v>
      </c>
      <c r="D38" s="233"/>
      <c r="E38" s="235" t="s">
        <v>46</v>
      </c>
      <c r="F38" s="236"/>
      <c r="G38" s="106"/>
      <c r="H38" s="108"/>
    </row>
    <row r="39" spans="2:8" ht="35.25" customHeight="1" x14ac:dyDescent="0.25">
      <c r="B39" s="109"/>
      <c r="C39" s="238" t="s">
        <v>45</v>
      </c>
      <c r="D39" s="233"/>
      <c r="E39" s="235" t="s">
        <v>46</v>
      </c>
      <c r="F39" s="236"/>
      <c r="G39" s="106"/>
      <c r="H39" s="108"/>
    </row>
    <row r="40" spans="2:8" ht="33" customHeight="1" x14ac:dyDescent="0.25">
      <c r="B40" s="109"/>
      <c r="C40" s="238" t="s">
        <v>47</v>
      </c>
      <c r="D40" s="233"/>
      <c r="E40" s="235" t="s">
        <v>48</v>
      </c>
      <c r="F40" s="236"/>
      <c r="G40" s="106"/>
      <c r="H40" s="108"/>
    </row>
    <row r="41" spans="2:8" ht="30" customHeight="1" x14ac:dyDescent="0.25">
      <c r="B41" s="109"/>
      <c r="C41" s="238" t="s">
        <v>49</v>
      </c>
      <c r="D41" s="233"/>
      <c r="E41" s="235" t="s">
        <v>50</v>
      </c>
      <c r="F41" s="236"/>
      <c r="G41" s="106"/>
      <c r="H41" s="108"/>
    </row>
    <row r="42" spans="2:8" ht="35.25" customHeight="1" x14ac:dyDescent="0.25">
      <c r="B42" s="109"/>
      <c r="C42" s="238" t="s">
        <v>51</v>
      </c>
      <c r="D42" s="233"/>
      <c r="E42" s="235" t="s">
        <v>52</v>
      </c>
      <c r="F42" s="236"/>
      <c r="G42" s="106"/>
      <c r="H42" s="108"/>
    </row>
    <row r="43" spans="2:8" ht="31.5" customHeight="1" x14ac:dyDescent="0.25">
      <c r="B43" s="109"/>
      <c r="C43" s="238" t="s">
        <v>53</v>
      </c>
      <c r="D43" s="233"/>
      <c r="E43" s="235" t="s">
        <v>54</v>
      </c>
      <c r="F43" s="236"/>
      <c r="G43" s="106"/>
      <c r="H43" s="108"/>
    </row>
    <row r="44" spans="2:8" ht="54" customHeight="1" x14ac:dyDescent="0.25">
      <c r="B44" s="109"/>
      <c r="C44" s="238" t="s">
        <v>55</v>
      </c>
      <c r="D44" s="233"/>
      <c r="E44" s="235" t="s">
        <v>56</v>
      </c>
      <c r="F44" s="236"/>
      <c r="G44" s="106"/>
      <c r="H44" s="108"/>
    </row>
    <row r="45" spans="2:8" ht="59.25" customHeight="1" x14ac:dyDescent="0.25">
      <c r="B45" s="109"/>
      <c r="C45" s="238" t="s">
        <v>57</v>
      </c>
      <c r="D45" s="233"/>
      <c r="E45" s="235" t="s">
        <v>58</v>
      </c>
      <c r="F45" s="236"/>
      <c r="G45" s="106"/>
      <c r="H45" s="108"/>
    </row>
    <row r="46" spans="2:8" ht="84" customHeight="1" x14ac:dyDescent="0.25">
      <c r="B46" s="109"/>
      <c r="C46" s="238" t="s">
        <v>59</v>
      </c>
      <c r="D46" s="233"/>
      <c r="E46" s="235" t="s">
        <v>60</v>
      </c>
      <c r="F46" s="236"/>
      <c r="G46" s="106"/>
      <c r="H46" s="108"/>
    </row>
    <row r="47" spans="2:8" ht="82.5" customHeight="1" x14ac:dyDescent="0.25">
      <c r="B47" s="109"/>
      <c r="C47" s="238" t="s">
        <v>61</v>
      </c>
      <c r="D47" s="233"/>
      <c r="E47" s="235" t="s">
        <v>62</v>
      </c>
      <c r="F47" s="236"/>
      <c r="G47" s="106"/>
      <c r="H47" s="108"/>
    </row>
    <row r="48" spans="2:8" ht="46.5" customHeight="1" thickBot="1" x14ac:dyDescent="0.3">
      <c r="B48" s="109"/>
      <c r="C48" s="239"/>
      <c r="D48" s="240"/>
      <c r="E48" s="241"/>
      <c r="F48" s="242"/>
      <c r="G48" s="106"/>
      <c r="H48" s="108"/>
    </row>
    <row r="49" spans="2:8" ht="6.75" customHeight="1" thickTop="1" x14ac:dyDescent="0.25">
      <c r="B49" s="109"/>
      <c r="C49" s="110"/>
      <c r="D49" s="110"/>
      <c r="E49" s="111"/>
      <c r="F49" s="111"/>
      <c r="G49" s="106"/>
      <c r="H49" s="108"/>
    </row>
    <row r="50" spans="2:8" x14ac:dyDescent="0.25">
      <c r="B50" s="109"/>
      <c r="C50" s="112"/>
      <c r="D50" s="112"/>
      <c r="E50" s="112"/>
      <c r="F50" s="112"/>
      <c r="G50" s="106"/>
      <c r="H50" s="108"/>
    </row>
    <row r="51" spans="2:8" ht="21" customHeight="1" x14ac:dyDescent="0.25">
      <c r="B51" s="113" t="s">
        <v>63</v>
      </c>
      <c r="C51" s="112"/>
      <c r="D51" s="112"/>
      <c r="E51" s="112"/>
      <c r="F51" s="112"/>
      <c r="G51" s="112"/>
      <c r="H51" s="114"/>
    </row>
    <row r="52" spans="2:8" ht="20.25" customHeight="1" x14ac:dyDescent="0.25">
      <c r="B52" s="113" t="s">
        <v>64</v>
      </c>
      <c r="C52" s="112"/>
      <c r="D52" s="112"/>
      <c r="E52" s="112"/>
      <c r="F52" s="112"/>
      <c r="G52" s="112"/>
      <c r="H52" s="114"/>
    </row>
    <row r="53" spans="2:8" ht="20.25" customHeight="1" x14ac:dyDescent="0.25">
      <c r="B53" s="113" t="s">
        <v>65</v>
      </c>
      <c r="C53" s="112"/>
      <c r="D53" s="112"/>
      <c r="E53" s="112"/>
      <c r="F53" s="112"/>
      <c r="G53" s="112"/>
      <c r="H53" s="114"/>
    </row>
    <row r="54" spans="2:8" ht="20.25" customHeight="1" x14ac:dyDescent="0.25">
      <c r="B54" s="113" t="s">
        <v>66</v>
      </c>
      <c r="C54" s="112"/>
      <c r="D54" s="112"/>
      <c r="E54" s="112"/>
      <c r="F54" s="112"/>
      <c r="G54" s="112"/>
      <c r="H54" s="114"/>
    </row>
    <row r="55" spans="2:8" ht="14.65" customHeight="1" x14ac:dyDescent="0.25">
      <c r="B55" s="113" t="s">
        <v>67</v>
      </c>
      <c r="C55" s="112"/>
      <c r="D55" s="112"/>
      <c r="E55" s="112"/>
      <c r="F55" s="112"/>
      <c r="G55" s="112"/>
      <c r="H55" s="114"/>
    </row>
    <row r="56" spans="2:8" ht="15.75" thickBot="1" x14ac:dyDescent="0.3">
      <c r="B56" s="115"/>
      <c r="C56" s="116"/>
      <c r="D56" s="116"/>
      <c r="E56" s="116"/>
      <c r="F56" s="116"/>
      <c r="G56" s="116"/>
      <c r="H56" s="117"/>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143</v>
      </c>
    </row>
    <row r="4" spans="1:1" x14ac:dyDescent="0.2">
      <c r="A4" s="2" t="s">
        <v>236</v>
      </c>
    </row>
    <row r="5" spans="1:1" x14ac:dyDescent="0.2">
      <c r="A5" s="2" t="s">
        <v>238</v>
      </c>
    </row>
    <row r="6" spans="1:1" x14ac:dyDescent="0.2">
      <c r="A6" s="2" t="s">
        <v>240</v>
      </c>
    </row>
    <row r="7" spans="1:1" x14ac:dyDescent="0.2">
      <c r="A7" s="2" t="s">
        <v>144</v>
      </c>
    </row>
    <row r="8" spans="1:1" x14ac:dyDescent="0.2">
      <c r="A8" s="2" t="s">
        <v>145</v>
      </c>
    </row>
    <row r="9" spans="1:1" x14ac:dyDescent="0.2">
      <c r="A9" s="2" t="s">
        <v>246</v>
      </c>
    </row>
    <row r="10" spans="1:1" x14ac:dyDescent="0.2">
      <c r="A10" s="2" t="s">
        <v>146</v>
      </c>
    </row>
    <row r="11" spans="1:1" x14ac:dyDescent="0.2">
      <c r="A11" s="2" t="s">
        <v>249</v>
      </c>
    </row>
    <row r="12" spans="1:1" x14ac:dyDescent="0.2">
      <c r="A12" s="2" t="s">
        <v>268</v>
      </c>
    </row>
    <row r="13" spans="1:1" x14ac:dyDescent="0.2">
      <c r="A13" s="2" t="s">
        <v>269</v>
      </c>
    </row>
    <row r="14" spans="1:1" x14ac:dyDescent="0.2">
      <c r="A14" s="2" t="s">
        <v>270</v>
      </c>
    </row>
    <row r="16" spans="1:1" x14ac:dyDescent="0.2">
      <c r="A16" s="2" t="s">
        <v>271</v>
      </c>
    </row>
    <row r="17" spans="1:1" x14ac:dyDescent="0.2">
      <c r="A17" s="2" t="s">
        <v>255</v>
      </c>
    </row>
    <row r="18" spans="1:1" x14ac:dyDescent="0.2">
      <c r="A18" s="2" t="s">
        <v>257</v>
      </c>
    </row>
    <row r="20" spans="1:1" x14ac:dyDescent="0.2">
      <c r="A20" s="2" t="s">
        <v>260</v>
      </c>
    </row>
    <row r="21" spans="1:1" x14ac:dyDescent="0.2">
      <c r="A21" s="2"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3"/>
  <sheetViews>
    <sheetView showGridLines="0" topLeftCell="B1" zoomScale="110" zoomScaleNormal="110" workbookViewId="0">
      <selection activeCell="C8" sqref="C8:F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18" t="s">
        <v>68</v>
      </c>
    </row>
    <row r="2" spans="2:52" ht="18" customHeight="1" thickBot="1" x14ac:dyDescent="0.3">
      <c r="B2" s="254"/>
      <c r="C2" s="257" t="s">
        <v>69</v>
      </c>
      <c r="D2" s="258"/>
      <c r="E2" s="258"/>
      <c r="F2" s="119" t="s">
        <v>70</v>
      </c>
      <c r="AZ2" s="118" t="s">
        <v>71</v>
      </c>
    </row>
    <row r="3" spans="2:52" ht="18" customHeight="1" thickBot="1" x14ac:dyDescent="0.3">
      <c r="B3" s="255"/>
      <c r="C3" s="259"/>
      <c r="D3" s="260"/>
      <c r="E3" s="260"/>
      <c r="F3" s="120" t="s">
        <v>72</v>
      </c>
      <c r="AZ3" s="118" t="s">
        <v>73</v>
      </c>
    </row>
    <row r="4" spans="2:52" ht="18" customHeight="1" thickBot="1" x14ac:dyDescent="0.3">
      <c r="B4" s="255"/>
      <c r="C4" s="259"/>
      <c r="D4" s="260"/>
      <c r="E4" s="260"/>
      <c r="F4" s="120" t="s">
        <v>74</v>
      </c>
      <c r="AZ4" s="118" t="s">
        <v>75</v>
      </c>
    </row>
    <row r="5" spans="2:52" ht="18" customHeight="1" thickBot="1" x14ac:dyDescent="0.3">
      <c r="B5" s="256"/>
      <c r="C5" s="261"/>
      <c r="D5" s="262"/>
      <c r="E5" s="262"/>
      <c r="F5" s="120" t="s">
        <v>76</v>
      </c>
      <c r="AZ5" s="121"/>
    </row>
    <row r="6" spans="2:52" ht="18" customHeight="1" thickBot="1" x14ac:dyDescent="0.3">
      <c r="B6" s="122"/>
      <c r="C6" s="123"/>
      <c r="D6" s="123"/>
      <c r="E6" s="123"/>
      <c r="F6" s="124"/>
      <c r="AZ6" s="121"/>
    </row>
    <row r="7" spans="2:52" ht="33.4" customHeight="1" x14ac:dyDescent="0.25">
      <c r="B7" s="125" t="s">
        <v>77</v>
      </c>
      <c r="C7" s="263" t="s">
        <v>78</v>
      </c>
      <c r="D7" s="264"/>
      <c r="E7" s="264"/>
      <c r="F7" s="265"/>
      <c r="AZ7" s="121"/>
    </row>
    <row r="8" spans="2:52" ht="57" customHeight="1" thickBot="1" x14ac:dyDescent="0.3">
      <c r="B8" s="126" t="s">
        <v>79</v>
      </c>
      <c r="C8" s="266" t="s">
        <v>80</v>
      </c>
      <c r="D8" s="267"/>
      <c r="E8" s="267"/>
      <c r="F8" s="268"/>
      <c r="AZ8" s="121"/>
    </row>
    <row r="9" spans="2:52" ht="16.5" thickBot="1" x14ac:dyDescent="0.3">
      <c r="B9" s="269"/>
      <c r="C9" s="269"/>
      <c r="D9" s="269"/>
      <c r="E9" s="269"/>
      <c r="F9" s="269"/>
    </row>
    <row r="10" spans="2:52" ht="15.6" customHeight="1" thickBot="1" x14ac:dyDescent="0.3">
      <c r="B10" s="243" t="s">
        <v>69</v>
      </c>
      <c r="C10" s="244"/>
      <c r="D10" s="244"/>
      <c r="E10" s="244"/>
      <c r="F10" s="245"/>
    </row>
    <row r="11" spans="2:52" ht="32.25" thickBot="1" x14ac:dyDescent="0.3">
      <c r="B11" s="246" t="s">
        <v>81</v>
      </c>
      <c r="C11" s="247"/>
      <c r="D11" s="127" t="s">
        <v>82</v>
      </c>
      <c r="E11" s="127" t="s">
        <v>83</v>
      </c>
      <c r="F11" s="128" t="s">
        <v>84</v>
      </c>
    </row>
    <row r="12" spans="2:52" ht="188.25" customHeight="1" thickBot="1" x14ac:dyDescent="0.3">
      <c r="B12" s="248" t="s">
        <v>85</v>
      </c>
      <c r="C12" s="249"/>
      <c r="D12" s="133" t="s">
        <v>86</v>
      </c>
      <c r="E12" s="129" t="s">
        <v>87</v>
      </c>
      <c r="F12" s="130" t="s">
        <v>88</v>
      </c>
    </row>
    <row r="14" spans="2:52" ht="18" x14ac:dyDescent="0.25">
      <c r="B14" s="250" t="s">
        <v>89</v>
      </c>
      <c r="C14" s="250"/>
      <c r="D14" s="250"/>
      <c r="E14" s="250"/>
      <c r="F14" s="250"/>
    </row>
    <row r="15" spans="2:52" ht="15.75" x14ac:dyDescent="0.25">
      <c r="B15" s="131"/>
    </row>
    <row r="16" spans="2:52" ht="15.75" thickBot="1" x14ac:dyDescent="0.3">
      <c r="B16" s="132"/>
    </row>
    <row r="17" spans="2:6" ht="15.75" x14ac:dyDescent="0.25">
      <c r="B17" s="251" t="s">
        <v>90</v>
      </c>
      <c r="C17" s="252"/>
      <c r="D17" s="253"/>
      <c r="E17" s="251" t="s">
        <v>91</v>
      </c>
      <c r="F17" s="253"/>
    </row>
    <row r="18" spans="2:6" ht="15" customHeight="1" x14ac:dyDescent="0.25">
      <c r="B18" s="270" t="s">
        <v>92</v>
      </c>
      <c r="C18" s="271"/>
      <c r="D18" s="272"/>
      <c r="E18" s="276" t="s">
        <v>93</v>
      </c>
      <c r="F18" s="277"/>
    </row>
    <row r="19" spans="2:6" ht="15" customHeight="1" x14ac:dyDescent="0.25">
      <c r="B19" s="270"/>
      <c r="C19" s="271"/>
      <c r="D19" s="272"/>
      <c r="E19" s="276"/>
      <c r="F19" s="277"/>
    </row>
    <row r="20" spans="2:6" ht="15" customHeight="1" x14ac:dyDescent="0.25">
      <c r="B20" s="270"/>
      <c r="C20" s="271"/>
      <c r="D20" s="272"/>
      <c r="E20" s="276"/>
      <c r="F20" s="277"/>
    </row>
    <row r="21" spans="2:6" ht="15" customHeight="1" x14ac:dyDescent="0.25">
      <c r="B21" s="270"/>
      <c r="C21" s="271"/>
      <c r="D21" s="272"/>
      <c r="E21" s="276"/>
      <c r="F21" s="277"/>
    </row>
    <row r="22" spans="2:6" ht="15" customHeight="1" x14ac:dyDescent="0.25">
      <c r="B22" s="270"/>
      <c r="C22" s="271"/>
      <c r="D22" s="272"/>
      <c r="E22" s="276"/>
      <c r="F22" s="277"/>
    </row>
    <row r="23" spans="2:6" ht="15" customHeight="1" x14ac:dyDescent="0.25">
      <c r="B23" s="270"/>
      <c r="C23" s="271"/>
      <c r="D23" s="272"/>
      <c r="E23" s="276"/>
      <c r="F23" s="277"/>
    </row>
    <row r="24" spans="2:6" ht="15" customHeight="1" x14ac:dyDescent="0.25">
      <c r="B24" s="270"/>
      <c r="C24" s="271"/>
      <c r="D24" s="272"/>
      <c r="E24" s="276"/>
      <c r="F24" s="277"/>
    </row>
    <row r="25" spans="2:6" ht="70.5" customHeight="1" thickBot="1" x14ac:dyDescent="0.3">
      <c r="B25" s="270"/>
      <c r="C25" s="271"/>
      <c r="D25" s="272"/>
      <c r="E25" s="276"/>
      <c r="F25" s="277"/>
    </row>
    <row r="26" spans="2:6" ht="15" customHeight="1" thickBot="1" x14ac:dyDescent="0.3">
      <c r="B26" s="280" t="s">
        <v>94</v>
      </c>
      <c r="C26" s="281"/>
      <c r="D26" s="282"/>
      <c r="E26" s="280" t="s">
        <v>95</v>
      </c>
      <c r="F26" s="282"/>
    </row>
    <row r="27" spans="2:6" ht="15.75" customHeight="1" x14ac:dyDescent="0.25">
      <c r="B27" s="270" t="s">
        <v>96</v>
      </c>
      <c r="C27" s="271"/>
      <c r="D27" s="272"/>
      <c r="E27" s="276" t="s">
        <v>97</v>
      </c>
      <c r="F27" s="277"/>
    </row>
    <row r="28" spans="2:6" x14ac:dyDescent="0.25">
      <c r="B28" s="270"/>
      <c r="C28" s="271"/>
      <c r="D28" s="272"/>
      <c r="E28" s="276"/>
      <c r="F28" s="277"/>
    </row>
    <row r="29" spans="2:6" x14ac:dyDescent="0.25">
      <c r="B29" s="270"/>
      <c r="C29" s="271"/>
      <c r="D29" s="272"/>
      <c r="E29" s="276"/>
      <c r="F29" s="277"/>
    </row>
    <row r="30" spans="2:6" x14ac:dyDescent="0.25">
      <c r="B30" s="270"/>
      <c r="C30" s="271"/>
      <c r="D30" s="272"/>
      <c r="E30" s="276"/>
      <c r="F30" s="277"/>
    </row>
    <row r="31" spans="2:6" x14ac:dyDescent="0.25">
      <c r="B31" s="270"/>
      <c r="C31" s="271"/>
      <c r="D31" s="272"/>
      <c r="E31" s="276"/>
      <c r="F31" s="277"/>
    </row>
    <row r="32" spans="2:6" x14ac:dyDescent="0.25">
      <c r="B32" s="270"/>
      <c r="C32" s="271"/>
      <c r="D32" s="272"/>
      <c r="E32" s="276"/>
      <c r="F32" s="277"/>
    </row>
    <row r="33" spans="2:6" ht="175.5" customHeight="1" thickBot="1" x14ac:dyDescent="0.3">
      <c r="B33" s="273"/>
      <c r="C33" s="274"/>
      <c r="D33" s="275"/>
      <c r="E33" s="278"/>
      <c r="F33" s="279"/>
    </row>
  </sheetData>
  <mergeCells count="17">
    <mergeCell ref="B27:D33"/>
    <mergeCell ref="E27:F33"/>
    <mergeCell ref="B26:D26"/>
    <mergeCell ref="E26:F26"/>
    <mergeCell ref="B18:D25"/>
    <mergeCell ref="E18:F25"/>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topLeftCell="Q14" zoomScale="80" zoomScaleNormal="80" workbookViewId="0">
      <selection activeCell="AE18" sqref="AE18"/>
    </sheetView>
  </sheetViews>
  <sheetFormatPr baseColWidth="10" defaultColWidth="11.42578125" defaultRowHeight="14.25" x14ac:dyDescent="0.2"/>
  <cols>
    <col min="1" max="1" width="4.140625" style="183" bestFit="1" customWidth="1"/>
    <col min="2" max="2" width="14.140625" style="183" customWidth="1"/>
    <col min="3" max="3" width="16" style="183" customWidth="1"/>
    <col min="4" max="4" width="19.5703125" style="183" customWidth="1"/>
    <col min="5" max="5" width="32.42578125" style="134" customWidth="1"/>
    <col min="6" max="6" width="19" style="189" customWidth="1"/>
    <col min="7" max="7" width="17.85546875" style="134" customWidth="1"/>
    <col min="8" max="8" width="16.5703125" style="134" customWidth="1"/>
    <col min="9" max="9" width="6.42578125" style="134" bestFit="1" customWidth="1"/>
    <col min="10" max="10" width="27.28515625" style="134" bestFit="1" customWidth="1"/>
    <col min="11" max="11" width="16.28515625" style="134" hidden="1" customWidth="1"/>
    <col min="12" max="12" width="17.5703125" style="134" customWidth="1"/>
    <col min="13" max="13" width="7.140625" style="134" bestFit="1" customWidth="1"/>
    <col min="14" max="14" width="16" style="134" customWidth="1"/>
    <col min="15" max="15" width="5.85546875" style="134" customWidth="1"/>
    <col min="16" max="16" width="43.5703125" style="188" customWidth="1"/>
    <col min="17" max="17" width="15.140625" style="134" bestFit="1" customWidth="1"/>
    <col min="18" max="18" width="6.85546875" style="134" customWidth="1"/>
    <col min="19" max="19" width="5" style="134" customWidth="1"/>
    <col min="20" max="20" width="5.5703125" style="134" customWidth="1"/>
    <col min="21" max="21" width="7.140625" style="134" customWidth="1"/>
    <col min="22" max="22" width="6.7109375" style="134" customWidth="1"/>
    <col min="23" max="23" width="7.5703125" style="134" customWidth="1"/>
    <col min="24" max="24" width="9.28515625" style="134" hidden="1" customWidth="1"/>
    <col min="25" max="25" width="8.7109375" style="134" customWidth="1"/>
    <col min="26" max="26" width="10.42578125" style="134" customWidth="1"/>
    <col min="27" max="27" width="9.28515625" style="134" customWidth="1"/>
    <col min="28" max="28" width="9.140625" style="134" customWidth="1"/>
    <col min="29" max="29" width="8.42578125" style="134" customWidth="1"/>
    <col min="30" max="30" width="7.28515625" style="134" customWidth="1"/>
    <col min="31" max="31" width="28.85546875" style="134" customWidth="1"/>
    <col min="32" max="32" width="18.85546875" style="134" customWidth="1"/>
    <col min="33" max="34" width="14.5703125" style="134" customWidth="1"/>
    <col min="35" max="35" width="14.85546875" style="134" customWidth="1"/>
    <col min="36" max="36" width="18.5703125" style="134" customWidth="1"/>
    <col min="37" max="37" width="31.5703125" style="134" customWidth="1"/>
    <col min="38" max="16384" width="11.42578125" style="134"/>
  </cols>
  <sheetData>
    <row r="1" spans="1:69" ht="15" customHeight="1" x14ac:dyDescent="0.2">
      <c r="A1" s="347"/>
      <c r="B1" s="348"/>
      <c r="C1" s="348"/>
      <c r="D1" s="349"/>
      <c r="E1" s="364" t="s">
        <v>98</v>
      </c>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6"/>
      <c r="AJ1" s="362" t="s">
        <v>99</v>
      </c>
      <c r="AK1" s="363"/>
    </row>
    <row r="2" spans="1:69" ht="15" customHeight="1" x14ac:dyDescent="0.2">
      <c r="A2" s="350"/>
      <c r="B2" s="351"/>
      <c r="C2" s="351"/>
      <c r="D2" s="352"/>
      <c r="E2" s="367"/>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9"/>
      <c r="AJ2" s="362" t="s">
        <v>100</v>
      </c>
      <c r="AK2" s="363"/>
    </row>
    <row r="3" spans="1:69" ht="15" customHeight="1" x14ac:dyDescent="0.2">
      <c r="A3" s="350"/>
      <c r="B3" s="351"/>
      <c r="C3" s="351"/>
      <c r="D3" s="352"/>
      <c r="E3" s="367"/>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9"/>
      <c r="AJ3" s="362" t="s">
        <v>101</v>
      </c>
      <c r="AK3" s="363"/>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row>
    <row r="4" spans="1:69" ht="15" customHeight="1" x14ac:dyDescent="0.2">
      <c r="A4" s="353"/>
      <c r="B4" s="354"/>
      <c r="C4" s="354"/>
      <c r="D4" s="355"/>
      <c r="E4" s="370"/>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2"/>
      <c r="AJ4" s="362" t="s">
        <v>102</v>
      </c>
      <c r="AK4" s="363"/>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row>
    <row r="5" spans="1:69" ht="16.5" customHeight="1" x14ac:dyDescent="0.2">
      <c r="A5" s="136"/>
      <c r="B5" s="137"/>
      <c r="C5" s="136"/>
      <c r="D5" s="136"/>
      <c r="E5" s="135"/>
      <c r="F5" s="138"/>
      <c r="G5" s="135"/>
      <c r="H5" s="135"/>
      <c r="I5" s="135"/>
      <c r="J5" s="135"/>
      <c r="K5" s="135"/>
      <c r="L5" s="135"/>
      <c r="M5" s="135"/>
      <c r="N5" s="135"/>
      <c r="O5" s="135"/>
      <c r="P5" s="139"/>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row>
    <row r="6" spans="1:69" ht="26.25" customHeight="1" x14ac:dyDescent="0.2">
      <c r="A6" s="298" t="s">
        <v>103</v>
      </c>
      <c r="B6" s="299"/>
      <c r="C6" s="356" t="s">
        <v>78</v>
      </c>
      <c r="D6" s="357"/>
      <c r="E6" s="357"/>
      <c r="F6" s="357"/>
      <c r="G6" s="357"/>
      <c r="H6" s="357"/>
      <c r="I6" s="357"/>
      <c r="J6" s="357"/>
      <c r="K6" s="357"/>
      <c r="L6" s="357"/>
      <c r="M6" s="357"/>
      <c r="N6" s="358"/>
      <c r="O6" s="373"/>
      <c r="P6" s="373"/>
      <c r="Q6" s="373"/>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row>
    <row r="7" spans="1:69" ht="66.75" customHeight="1" x14ac:dyDescent="0.2">
      <c r="A7" s="298" t="s">
        <v>104</v>
      </c>
      <c r="B7" s="299"/>
      <c r="C7" s="305" t="s">
        <v>86</v>
      </c>
      <c r="D7" s="306"/>
      <c r="E7" s="306"/>
      <c r="F7" s="306"/>
      <c r="G7" s="306"/>
      <c r="H7" s="306"/>
      <c r="I7" s="306"/>
      <c r="J7" s="306"/>
      <c r="K7" s="306"/>
      <c r="L7" s="306"/>
      <c r="M7" s="306"/>
      <c r="N7" s="307"/>
      <c r="O7" s="135"/>
      <c r="P7" s="139"/>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row>
    <row r="8" spans="1:69" ht="54.75" customHeight="1" x14ac:dyDescent="0.2">
      <c r="A8" s="298" t="s">
        <v>105</v>
      </c>
      <c r="B8" s="299"/>
      <c r="C8" s="305" t="s">
        <v>106</v>
      </c>
      <c r="D8" s="306"/>
      <c r="E8" s="306"/>
      <c r="F8" s="306"/>
      <c r="G8" s="306"/>
      <c r="H8" s="306"/>
      <c r="I8" s="306"/>
      <c r="J8" s="306"/>
      <c r="K8" s="306"/>
      <c r="L8" s="306"/>
      <c r="M8" s="306"/>
      <c r="N8" s="307"/>
      <c r="O8" s="135"/>
      <c r="P8" s="139"/>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row>
    <row r="9" spans="1:69" ht="15" x14ac:dyDescent="0.2">
      <c r="A9" s="359" t="s">
        <v>107</v>
      </c>
      <c r="B9" s="360"/>
      <c r="C9" s="360"/>
      <c r="D9" s="360"/>
      <c r="E9" s="360"/>
      <c r="F9" s="360"/>
      <c r="G9" s="361"/>
      <c r="H9" s="359" t="s">
        <v>108</v>
      </c>
      <c r="I9" s="360"/>
      <c r="J9" s="360"/>
      <c r="K9" s="360"/>
      <c r="L9" s="360"/>
      <c r="M9" s="360"/>
      <c r="N9" s="361"/>
      <c r="O9" s="359" t="s">
        <v>109</v>
      </c>
      <c r="P9" s="360"/>
      <c r="Q9" s="360"/>
      <c r="R9" s="360"/>
      <c r="S9" s="360"/>
      <c r="T9" s="360"/>
      <c r="U9" s="360"/>
      <c r="V9" s="360"/>
      <c r="W9" s="361"/>
      <c r="X9" s="359" t="s">
        <v>110</v>
      </c>
      <c r="Y9" s="360"/>
      <c r="Z9" s="360"/>
      <c r="AA9" s="360"/>
      <c r="AB9" s="360"/>
      <c r="AC9" s="360"/>
      <c r="AD9" s="361"/>
      <c r="AE9" s="359" t="s">
        <v>111</v>
      </c>
      <c r="AF9" s="360"/>
      <c r="AG9" s="360"/>
      <c r="AH9" s="360"/>
      <c r="AI9" s="360"/>
      <c r="AJ9" s="360"/>
      <c r="AK9" s="361"/>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row>
    <row r="10" spans="1:69" ht="16.5" customHeight="1" x14ac:dyDescent="0.2">
      <c r="A10" s="300" t="s">
        <v>112</v>
      </c>
      <c r="B10" s="293" t="s">
        <v>23</v>
      </c>
      <c r="C10" s="287" t="s">
        <v>25</v>
      </c>
      <c r="D10" s="287" t="s">
        <v>27</v>
      </c>
      <c r="E10" s="302" t="s">
        <v>29</v>
      </c>
      <c r="F10" s="294" t="s">
        <v>31</v>
      </c>
      <c r="G10" s="287" t="s">
        <v>113</v>
      </c>
      <c r="H10" s="289" t="s">
        <v>114</v>
      </c>
      <c r="I10" s="290" t="s">
        <v>115</v>
      </c>
      <c r="J10" s="294" t="s">
        <v>116</v>
      </c>
      <c r="K10" s="294" t="s">
        <v>117</v>
      </c>
      <c r="L10" s="292" t="s">
        <v>118</v>
      </c>
      <c r="M10" s="290" t="s">
        <v>115</v>
      </c>
      <c r="N10" s="287" t="s">
        <v>37</v>
      </c>
      <c r="O10" s="303" t="s">
        <v>119</v>
      </c>
      <c r="P10" s="288" t="s">
        <v>39</v>
      </c>
      <c r="Q10" s="294" t="s">
        <v>41</v>
      </c>
      <c r="R10" s="288" t="s">
        <v>120</v>
      </c>
      <c r="S10" s="288"/>
      <c r="T10" s="288"/>
      <c r="U10" s="288"/>
      <c r="V10" s="288"/>
      <c r="W10" s="288"/>
      <c r="X10" s="286" t="s">
        <v>121</v>
      </c>
      <c r="Y10" s="286" t="s">
        <v>122</v>
      </c>
      <c r="Z10" s="286" t="s">
        <v>115</v>
      </c>
      <c r="AA10" s="286" t="s">
        <v>123</v>
      </c>
      <c r="AB10" s="286" t="s">
        <v>115</v>
      </c>
      <c r="AC10" s="286" t="s">
        <v>124</v>
      </c>
      <c r="AD10" s="303" t="s">
        <v>57</v>
      </c>
      <c r="AE10" s="288" t="s">
        <v>111</v>
      </c>
      <c r="AF10" s="288" t="s">
        <v>125</v>
      </c>
      <c r="AG10" s="288" t="s">
        <v>126</v>
      </c>
      <c r="AH10" s="294" t="s">
        <v>127</v>
      </c>
      <c r="AI10" s="288" t="s">
        <v>128</v>
      </c>
      <c r="AJ10" s="288" t="s">
        <v>129</v>
      </c>
      <c r="AK10" s="288" t="s">
        <v>61</v>
      </c>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row>
    <row r="11" spans="1:69" s="142" customFormat="1" ht="94.5" customHeight="1" x14ac:dyDescent="0.25">
      <c r="A11" s="301"/>
      <c r="B11" s="293"/>
      <c r="C11" s="288"/>
      <c r="D11" s="288"/>
      <c r="E11" s="293"/>
      <c r="F11" s="287"/>
      <c r="G11" s="288"/>
      <c r="H11" s="287"/>
      <c r="I11" s="291"/>
      <c r="J11" s="287"/>
      <c r="K11" s="287"/>
      <c r="L11" s="291"/>
      <c r="M11" s="291"/>
      <c r="N11" s="288"/>
      <c r="O11" s="304"/>
      <c r="P11" s="288"/>
      <c r="Q11" s="287"/>
      <c r="R11" s="140" t="s">
        <v>130</v>
      </c>
      <c r="S11" s="140" t="s">
        <v>131</v>
      </c>
      <c r="T11" s="140" t="s">
        <v>132</v>
      </c>
      <c r="U11" s="140" t="s">
        <v>133</v>
      </c>
      <c r="V11" s="140" t="s">
        <v>134</v>
      </c>
      <c r="W11" s="140" t="s">
        <v>135</v>
      </c>
      <c r="X11" s="286"/>
      <c r="Y11" s="286"/>
      <c r="Z11" s="286"/>
      <c r="AA11" s="286"/>
      <c r="AB11" s="286"/>
      <c r="AC11" s="286"/>
      <c r="AD11" s="304"/>
      <c r="AE11" s="288"/>
      <c r="AF11" s="288"/>
      <c r="AG11" s="288"/>
      <c r="AH11" s="287"/>
      <c r="AI11" s="288"/>
      <c r="AJ11" s="288"/>
      <c r="AK11" s="288"/>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row>
    <row r="12" spans="1:69" s="160" customFormat="1" ht="96.75" customHeight="1" x14ac:dyDescent="0.25">
      <c r="A12" s="283">
        <v>1</v>
      </c>
      <c r="B12" s="338" t="s">
        <v>136</v>
      </c>
      <c r="C12" s="338" t="s">
        <v>137</v>
      </c>
      <c r="D12" s="338" t="s">
        <v>138</v>
      </c>
      <c r="E12" s="295" t="s">
        <v>139</v>
      </c>
      <c r="F12" s="338" t="s">
        <v>140</v>
      </c>
      <c r="G12" s="332">
        <v>2</v>
      </c>
      <c r="H12" s="335" t="str">
        <f>IF(G12&lt;=0,"",IF(G12&lt;=2,"Muy Baja",IF(G12&lt;=24,"Baja",IF(G12&lt;=500,"Media",IF(G12&lt;=5000,"Alta","Muy Alta")))))</f>
        <v>Muy Baja</v>
      </c>
      <c r="I12" s="308">
        <f>IF(H12="","",IF(H12="Muy Baja",0.2,IF(H12="Baja",0.4,IF(H12="Media",0.6,IF(H12="Alta",0.8,IF(H12="Muy Alta",1,))))))</f>
        <v>0.2</v>
      </c>
      <c r="J12" s="523" t="s">
        <v>141</v>
      </c>
      <c r="K12" s="308" t="str">
        <f>IF(NOT(ISERROR(MATCH(J12,'Tabla Impacto'!$B$221:$B$223,0))),'Tabla Impacto'!$F$223&amp;"Por favor no seleccionar los criterios de impacto(Afectación Económica o presupuestal y Pérdida Reputacional)",J12)</f>
        <v xml:space="preserve">     El riesgo afecta la imagen de la entidad a nivel nacional, con efecto publicitarios sostenible a nivel país</v>
      </c>
      <c r="L12" s="335"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08">
        <f>IF(L12="","",IF(L12="Leve",0.2,IF(L12="Menor",0.4,IF(L12="Moderado",0.6,IF(L12="Mayor",0.8,IF(L12="Catastrófico",1,))))))</f>
        <v>1</v>
      </c>
      <c r="N12" s="31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143">
        <v>1</v>
      </c>
      <c r="P12" s="144" t="s">
        <v>142</v>
      </c>
      <c r="Q12" s="145" t="str">
        <f>IF(OR(R12="Preventivo",R12="Detectivo"),"Probabilidad",IF(R12="Correctivo","Impacto",""))</f>
        <v>Probabilidad</v>
      </c>
      <c r="R12" s="146" t="s">
        <v>143</v>
      </c>
      <c r="S12" s="146" t="s">
        <v>144</v>
      </c>
      <c r="T12" s="147" t="str">
        <f>IF(AND(R12="Preventivo",S12="Automático"),"50%",IF(AND(R12="Preventivo",S12="Manual"),"40%",IF(AND(R12="Detectivo",S12="Automático"),"40%",IF(AND(R12="Detectivo",S12="Manual"),"30%",IF(AND(R12="Correctivo",S12="Automático"),"35%",IF(AND(R12="Correctivo",S12="Manual"),"25%",""))))))</f>
        <v>40%</v>
      </c>
      <c r="U12" s="146" t="s">
        <v>145</v>
      </c>
      <c r="V12" s="146" t="s">
        <v>146</v>
      </c>
      <c r="W12" s="146" t="s">
        <v>147</v>
      </c>
      <c r="X12" s="148">
        <f>IFERROR(IF(Q12="Probabilidad",(I12-(+I12*T12)),IF(Q12="Impacto",I12,"")),"")</f>
        <v>0.12</v>
      </c>
      <c r="Y12" s="149" t="str">
        <f>IFERROR(IF(X12="","",IF(X12&lt;=0.2,"Muy Baja",IF(X12&lt;=0.4,"Baja",IF(X12&lt;=0.6,"Media",IF(X12&lt;=0.8,"Alta","Muy Alta"))))),"")</f>
        <v>Muy Baja</v>
      </c>
      <c r="Z12" s="150">
        <f>+X12</f>
        <v>0.12</v>
      </c>
      <c r="AA12" s="149" t="str">
        <f>IFERROR(IF(AB12="","",IF(AB12&lt;=0.2,"Leve",IF(AB12&lt;=0.4,"Menor",IF(AB12&lt;=0.6,"Moderado",IF(AB12&lt;=0.8,"Mayor","Catastrófico"))))),"")</f>
        <v>Catastrófico</v>
      </c>
      <c r="AB12" s="150">
        <f>IFERROR(IF(Q12="Impacto",(M12-(+M12*T12)),IF(Q12="Probabilidad",M12,"")),"")</f>
        <v>1</v>
      </c>
      <c r="AC12" s="15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52" t="s">
        <v>148</v>
      </c>
      <c r="AE12" s="153" t="s">
        <v>149</v>
      </c>
      <c r="AF12" s="154" t="s">
        <v>150</v>
      </c>
      <c r="AG12" s="155">
        <v>45293</v>
      </c>
      <c r="AH12" s="155">
        <v>45642</v>
      </c>
      <c r="AI12" s="156"/>
      <c r="AJ12" s="157"/>
      <c r="AK12" s="158"/>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row>
    <row r="13" spans="1:69" ht="96.75" customHeight="1" x14ac:dyDescent="0.2">
      <c r="A13" s="284"/>
      <c r="B13" s="339"/>
      <c r="C13" s="339"/>
      <c r="D13" s="339"/>
      <c r="E13" s="296"/>
      <c r="F13" s="339"/>
      <c r="G13" s="333"/>
      <c r="H13" s="336"/>
      <c r="I13" s="309"/>
      <c r="J13" s="524"/>
      <c r="K13" s="309">
        <f>IF(NOT(ISERROR(MATCH(J13,_xlfn.ANCHORARRAY(E24),0))),I26&amp;"Por favor no seleccionar los criterios de impacto",J13)</f>
        <v>0</v>
      </c>
      <c r="L13" s="336"/>
      <c r="M13" s="309"/>
      <c r="N13" s="312"/>
      <c r="O13" s="143">
        <v>2</v>
      </c>
      <c r="P13" s="144" t="s">
        <v>151</v>
      </c>
      <c r="Q13" s="145" t="str">
        <f>IF(OR(R13="Preventivo",R13="Detectivo"),"Probabilidad",IF(R13="Correctivo","Impacto",""))</f>
        <v>Probabilidad</v>
      </c>
      <c r="R13" s="146" t="s">
        <v>143</v>
      </c>
      <c r="S13" s="146" t="s">
        <v>144</v>
      </c>
      <c r="T13" s="147" t="str">
        <f t="shared" ref="T13:T17" si="0">IF(AND(R13="Preventivo",S13="Automático"),"50%",IF(AND(R13="Preventivo",S13="Manual"),"40%",IF(AND(R13="Detectivo",S13="Automático"),"40%",IF(AND(R13="Detectivo",S13="Manual"),"30%",IF(AND(R13="Correctivo",S13="Automático"),"35%",IF(AND(R13="Correctivo",S13="Manual"),"25%",""))))))</f>
        <v>40%</v>
      </c>
      <c r="U13" s="146" t="s">
        <v>145</v>
      </c>
      <c r="V13" s="146" t="s">
        <v>146</v>
      </c>
      <c r="W13" s="146" t="s">
        <v>147</v>
      </c>
      <c r="X13" s="148">
        <f>IFERROR(IF(AND(Q12="Probabilidad",Q13="Probabilidad"),(Z12-(+Z12*T13)),IF(Q13="Probabilidad",(I12-(+I12*T13)),IF(Q13="Impacto",Z12,""))),"")</f>
        <v>7.1999999999999995E-2</v>
      </c>
      <c r="Y13" s="149" t="str">
        <f t="shared" ref="Y13:Y71" si="1">IFERROR(IF(X13="","",IF(X13&lt;=0.2,"Muy Baja",IF(X13&lt;=0.4,"Baja",IF(X13&lt;=0.6,"Media",IF(X13&lt;=0.8,"Alta","Muy Alta"))))),"")</f>
        <v>Muy Baja</v>
      </c>
      <c r="Z13" s="150">
        <f t="shared" ref="Z13:Z17" si="2">+X13</f>
        <v>7.1999999999999995E-2</v>
      </c>
      <c r="AA13" s="149" t="str">
        <f t="shared" ref="AA13:AA71" si="3">IFERROR(IF(AB13="","",IF(AB13&lt;=0.2,"Leve",IF(AB13&lt;=0.4,"Menor",IF(AB13&lt;=0.6,"Moderado",IF(AB13&lt;=0.8,"Mayor","Catastrófico"))))),"")</f>
        <v>Catastrófico</v>
      </c>
      <c r="AB13" s="150">
        <f>IFERROR(IF(AND(Q12="Impacto",Q13="Impacto"),(AB12-(+AB12*T13)),IF(Q13="Impacto",(M12-(+M12*T13)),IF(Q13="Probabilidad",AB12,""))),"")</f>
        <v>1</v>
      </c>
      <c r="AC13" s="15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Extremo</v>
      </c>
      <c r="AD13" s="152" t="s">
        <v>148</v>
      </c>
      <c r="AE13" s="153" t="s">
        <v>152</v>
      </c>
      <c r="AF13" s="153" t="s">
        <v>150</v>
      </c>
      <c r="AG13" s="155">
        <v>45373</v>
      </c>
      <c r="AH13" s="155">
        <v>45642</v>
      </c>
      <c r="AI13" s="161"/>
      <c r="AJ13" s="162"/>
      <c r="AK13" s="163"/>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row>
    <row r="14" spans="1:69" ht="18" customHeight="1" x14ac:dyDescent="0.2">
      <c r="A14" s="284"/>
      <c r="B14" s="339"/>
      <c r="C14" s="339"/>
      <c r="D14" s="339"/>
      <c r="E14" s="296"/>
      <c r="F14" s="339"/>
      <c r="G14" s="333"/>
      <c r="H14" s="336"/>
      <c r="I14" s="309"/>
      <c r="J14" s="524"/>
      <c r="K14" s="309">
        <f>IF(NOT(ISERROR(MATCH(J14,_xlfn.ANCHORARRAY(E25),0))),I27&amp;"Por favor no seleccionar los criterios de impacto",J14)</f>
        <v>0</v>
      </c>
      <c r="L14" s="336"/>
      <c r="M14" s="309"/>
      <c r="N14" s="312"/>
      <c r="O14" s="164">
        <v>3</v>
      </c>
      <c r="P14" s="165"/>
      <c r="Q14" s="166"/>
      <c r="R14" s="146"/>
      <c r="S14" s="167"/>
      <c r="T14" s="168"/>
      <c r="U14" s="169"/>
      <c r="V14" s="169"/>
      <c r="W14" s="169"/>
      <c r="X14" s="170"/>
      <c r="Y14" s="171"/>
      <c r="Z14" s="172"/>
      <c r="AA14" s="171"/>
      <c r="AB14" s="172"/>
      <c r="AC14" s="173"/>
      <c r="AD14" s="174"/>
      <c r="AE14" s="162"/>
      <c r="AF14" s="175"/>
      <c r="AG14" s="176"/>
      <c r="AH14" s="176"/>
      <c r="AI14" s="176"/>
      <c r="AJ14" s="162"/>
      <c r="AK14" s="17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row>
    <row r="15" spans="1:69" ht="18" customHeight="1" x14ac:dyDescent="0.2">
      <c r="A15" s="284"/>
      <c r="B15" s="339"/>
      <c r="C15" s="339"/>
      <c r="D15" s="339"/>
      <c r="E15" s="296"/>
      <c r="F15" s="339"/>
      <c r="G15" s="333"/>
      <c r="H15" s="336"/>
      <c r="I15" s="309"/>
      <c r="J15" s="524"/>
      <c r="K15" s="309">
        <f>IF(NOT(ISERROR(MATCH(J15,_xlfn.ANCHORARRAY(E26),0))),I28&amp;"Por favor no seleccionar los criterios de impacto",J15)</f>
        <v>0</v>
      </c>
      <c r="L15" s="336"/>
      <c r="M15" s="309"/>
      <c r="N15" s="312"/>
      <c r="O15" s="164">
        <v>4</v>
      </c>
      <c r="P15" s="144"/>
      <c r="Q15" s="166"/>
      <c r="R15" s="146"/>
      <c r="S15" s="167"/>
      <c r="T15" s="168"/>
      <c r="U15" s="167"/>
      <c r="V15" s="167"/>
      <c r="W15" s="167"/>
      <c r="X15" s="170"/>
      <c r="Y15" s="171"/>
      <c r="Z15" s="172"/>
      <c r="AA15" s="171"/>
      <c r="AB15" s="172"/>
      <c r="AC15" s="173"/>
      <c r="AD15" s="174"/>
      <c r="AE15" s="162"/>
      <c r="AF15" s="175"/>
      <c r="AG15" s="176"/>
      <c r="AH15" s="176"/>
      <c r="AI15" s="176"/>
      <c r="AJ15" s="162"/>
      <c r="AK15" s="17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row>
    <row r="16" spans="1:69" ht="18" customHeight="1" x14ac:dyDescent="0.2">
      <c r="A16" s="284"/>
      <c r="B16" s="339"/>
      <c r="C16" s="339"/>
      <c r="D16" s="339"/>
      <c r="E16" s="296"/>
      <c r="F16" s="339"/>
      <c r="G16" s="333"/>
      <c r="H16" s="336"/>
      <c r="I16" s="309"/>
      <c r="J16" s="524"/>
      <c r="K16" s="309">
        <f>IF(NOT(ISERROR(MATCH(J16,_xlfn.ANCHORARRAY(E27),0))),I29&amp;"Por favor no seleccionar los criterios de impacto",J16)</f>
        <v>0</v>
      </c>
      <c r="L16" s="336"/>
      <c r="M16" s="309"/>
      <c r="N16" s="312"/>
      <c r="O16" s="164">
        <v>5</v>
      </c>
      <c r="P16" s="144"/>
      <c r="Q16" s="166"/>
      <c r="R16" s="146"/>
      <c r="S16" s="167"/>
      <c r="T16" s="168" t="str">
        <f t="shared" si="0"/>
        <v/>
      </c>
      <c r="U16" s="167"/>
      <c r="V16" s="167"/>
      <c r="W16" s="167"/>
      <c r="X16" s="170" t="str">
        <f t="shared" ref="X16:X17" si="5">IFERROR(IF(AND(Q15="Probabilidad",Q16="Probabilidad"),(Z15-(+Z15*T16)),IF(AND(Q15="Impacto",Q16="Probabilidad"),(Z14-(+Z14*T16)),IF(Q16="Impacto",Z15,""))),"")</f>
        <v/>
      </c>
      <c r="Y16" s="171" t="str">
        <f t="shared" si="1"/>
        <v/>
      </c>
      <c r="Z16" s="172" t="str">
        <f t="shared" si="2"/>
        <v/>
      </c>
      <c r="AA16" s="171" t="str">
        <f t="shared" si="3"/>
        <v/>
      </c>
      <c r="AB16" s="172" t="str">
        <f t="shared" ref="AB16:AB17" si="6">IFERROR(IF(AND(Q15="Impacto",Q16="Impacto"),(AB15-(+AB15*T16)),IF(AND(Q15="Probabilidad",Q16="Impacto"),(AB14-(+AB14*T16)),IF(Q16="Probabilidad",AB15,""))),"")</f>
        <v/>
      </c>
      <c r="AC16" s="173" t="str">
        <f t="shared" si="4"/>
        <v/>
      </c>
      <c r="AD16" s="174"/>
      <c r="AE16" s="162"/>
      <c r="AF16" s="175"/>
      <c r="AG16" s="176"/>
      <c r="AH16" s="176"/>
      <c r="AI16" s="176"/>
      <c r="AJ16" s="162"/>
      <c r="AK16" s="17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row>
    <row r="17" spans="1:69" ht="18" customHeight="1" x14ac:dyDescent="0.2">
      <c r="A17" s="285"/>
      <c r="B17" s="340"/>
      <c r="C17" s="340"/>
      <c r="D17" s="340"/>
      <c r="E17" s="297"/>
      <c r="F17" s="340"/>
      <c r="G17" s="334"/>
      <c r="H17" s="337"/>
      <c r="I17" s="310"/>
      <c r="J17" s="525"/>
      <c r="K17" s="310">
        <f>IF(NOT(ISERROR(MATCH(J17,_xlfn.ANCHORARRAY(E28),0))),I30&amp;"Por favor no seleccionar los criterios de impacto",J17)</f>
        <v>0</v>
      </c>
      <c r="L17" s="337"/>
      <c r="M17" s="310"/>
      <c r="N17" s="313"/>
      <c r="O17" s="164">
        <v>6</v>
      </c>
      <c r="P17" s="144"/>
      <c r="Q17" s="166"/>
      <c r="R17" s="146"/>
      <c r="S17" s="167"/>
      <c r="T17" s="168" t="str">
        <f t="shared" si="0"/>
        <v/>
      </c>
      <c r="U17" s="167"/>
      <c r="V17" s="167"/>
      <c r="W17" s="167"/>
      <c r="X17" s="170" t="str">
        <f t="shared" si="5"/>
        <v/>
      </c>
      <c r="Y17" s="171" t="str">
        <f t="shared" si="1"/>
        <v/>
      </c>
      <c r="Z17" s="172" t="str">
        <f t="shared" si="2"/>
        <v/>
      </c>
      <c r="AA17" s="171" t="str">
        <f t="shared" si="3"/>
        <v/>
      </c>
      <c r="AB17" s="172" t="str">
        <f t="shared" si="6"/>
        <v/>
      </c>
      <c r="AC17" s="173" t="str">
        <f t="shared" si="4"/>
        <v/>
      </c>
      <c r="AD17" s="174"/>
      <c r="AE17" s="162"/>
      <c r="AF17" s="175"/>
      <c r="AG17" s="176"/>
      <c r="AH17" s="176"/>
      <c r="AI17" s="176"/>
      <c r="AJ17" s="162"/>
      <c r="AK17" s="17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row>
    <row r="18" spans="1:69" ht="146.25" customHeight="1" x14ac:dyDescent="0.2">
      <c r="A18" s="283">
        <v>2</v>
      </c>
      <c r="B18" s="338" t="s">
        <v>153</v>
      </c>
      <c r="C18" s="338" t="s">
        <v>154</v>
      </c>
      <c r="D18" s="338" t="s">
        <v>155</v>
      </c>
      <c r="E18" s="295" t="s">
        <v>156</v>
      </c>
      <c r="F18" s="338" t="s">
        <v>140</v>
      </c>
      <c r="G18" s="332">
        <v>280</v>
      </c>
      <c r="H18" s="335" t="str">
        <f>IF(G18&lt;=0,"",IF(G18&lt;=2,"Muy Baja",IF(G18&lt;=24,"Baja",IF(G18&lt;=500,"Media",IF(G18&lt;=5000,"Alta","Muy Alta")))))</f>
        <v>Media</v>
      </c>
      <c r="I18" s="308">
        <f>IF(H18="","",IF(H18="Muy Baja",0.2,IF(H18="Baja",0.4,IF(H18="Media",0.6,IF(H18="Alta",0.8,IF(H18="Muy Alta",1,))))))</f>
        <v>0.6</v>
      </c>
      <c r="J18" s="523" t="s">
        <v>157</v>
      </c>
      <c r="K18" s="308"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335" t="str">
        <f>IF(OR(K18='Tabla Impacto'!$C$11,K18='Tabla Impacto'!$D$11),"Leve",IF(OR(K18='Tabla Impacto'!$C$12,K18='Tabla Impacto'!$D$12),"Menor",IF(OR(K18='Tabla Impacto'!$C$13,K18='Tabla Impacto'!$D$13),"Moderado",IF(OR(K18='Tabla Impacto'!$C$14,K18='Tabla Impacto'!$D$14),"Mayor",IF(OR(K18='Tabla Impacto'!$C$15,K18='Tabla Impacto'!$D$15),"Catastrófico","")))))</f>
        <v>Moderado</v>
      </c>
      <c r="M18" s="308">
        <f>IF(L18="","",IF(L18="Leve",0.2,IF(L18="Menor",0.4,IF(L18="Moderado",0.6,IF(L18="Mayor",0.8,IF(L18="Catastrófico",1,))))))</f>
        <v>0.6</v>
      </c>
      <c r="N18" s="31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64">
        <v>1</v>
      </c>
      <c r="P18" s="144" t="s">
        <v>158</v>
      </c>
      <c r="Q18" s="145" t="str">
        <f>IF(OR(R18="Preventivo",R18="Detectivo"),"Probabilidad",IF(R18="Correctivo","Impacto",""))</f>
        <v>Probabilidad</v>
      </c>
      <c r="R18" s="146" t="s">
        <v>143</v>
      </c>
      <c r="S18" s="177" t="s">
        <v>144</v>
      </c>
      <c r="T18" s="178" t="str">
        <f>IF(AND(R18="Preventivo",S18="Automático"),"50%",IF(AND(R18="Preventivo",S18="Manual"),"40%",IF(AND(R18="Detectivo",S18="Automático"),"40%",IF(AND(R18="Detectivo",S18="Manual"),"30%",IF(AND(R18="Correctivo",S18="Automático"),"35%",IF(AND(R18="Correctivo",S18="Manual"),"25%",""))))))</f>
        <v>40%</v>
      </c>
      <c r="U18" s="177" t="s">
        <v>145</v>
      </c>
      <c r="V18" s="177" t="s">
        <v>146</v>
      </c>
      <c r="W18" s="177" t="s">
        <v>147</v>
      </c>
      <c r="X18" s="148">
        <f>IFERROR(IF(Q18="Probabilidad",(I18-(+I18*T18)),IF(Q18="Impacto",I18,"")),"")</f>
        <v>0.36</v>
      </c>
      <c r="Y18" s="179" t="str">
        <f>IFERROR(IF(X18="","",IF(X18&lt;=0.2,"Muy Baja",IF(X18&lt;=0.4,"Baja",IF(X18&lt;=0.6,"Media",IF(X18&lt;=0.8,"Alta","Muy Alta"))))),"")</f>
        <v>Baja</v>
      </c>
      <c r="Z18" s="180">
        <f>+X18</f>
        <v>0.36</v>
      </c>
      <c r="AA18" s="179" t="str">
        <f>IFERROR(IF(AB18="","",IF(AB18&lt;=0.2,"Leve",IF(AB18&lt;=0.4,"Menor",IF(AB18&lt;=0.6,"Moderado",IF(AB18&lt;=0.8,"Mayor","Catastrófico"))))),"")</f>
        <v>Moderado</v>
      </c>
      <c r="AB18" s="180">
        <f>IFERROR(IF(Q18="Impacto",(M18-(+M18*T18)),IF(Q18="Probabilidad",M18,"")),"")</f>
        <v>0.6</v>
      </c>
      <c r="AC18" s="18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82" t="s">
        <v>148</v>
      </c>
      <c r="AE18" s="153" t="s">
        <v>159</v>
      </c>
      <c r="AF18" s="190" t="s">
        <v>160</v>
      </c>
      <c r="AG18" s="155">
        <v>45293</v>
      </c>
      <c r="AH18" s="155">
        <v>45473</v>
      </c>
      <c r="AI18" s="176"/>
      <c r="AJ18" s="162"/>
      <c r="AK18" s="17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row>
    <row r="19" spans="1:69" ht="17.25" customHeight="1" x14ac:dyDescent="0.2">
      <c r="A19" s="284"/>
      <c r="B19" s="339"/>
      <c r="C19" s="339"/>
      <c r="D19" s="339"/>
      <c r="E19" s="296"/>
      <c r="F19" s="339"/>
      <c r="G19" s="333"/>
      <c r="H19" s="336"/>
      <c r="I19" s="309"/>
      <c r="J19" s="524"/>
      <c r="K19" s="309">
        <f>IF(NOT(ISERROR(MATCH(J19,_xlfn.ANCHORARRAY(E30),0))),I32&amp;"Por favor no seleccionar los criterios de impacto",J19)</f>
        <v>0</v>
      </c>
      <c r="L19" s="336"/>
      <c r="M19" s="309"/>
      <c r="N19" s="312"/>
      <c r="O19" s="164">
        <v>2</v>
      </c>
      <c r="P19" s="144"/>
      <c r="Q19" s="145"/>
      <c r="R19" s="146"/>
      <c r="S19" s="177"/>
      <c r="T19" s="178"/>
      <c r="U19" s="177"/>
      <c r="V19" s="177"/>
      <c r="W19" s="177"/>
      <c r="X19" s="148"/>
      <c r="Y19" s="179"/>
      <c r="Z19" s="180"/>
      <c r="AA19" s="179"/>
      <c r="AB19" s="180"/>
      <c r="AC19" s="181"/>
      <c r="AD19" s="182"/>
      <c r="AE19" s="153"/>
      <c r="AF19" s="183"/>
      <c r="AG19" s="155"/>
      <c r="AH19" s="155"/>
      <c r="AI19" s="176"/>
      <c r="AJ19" s="162"/>
      <c r="AK19" s="17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row>
    <row r="20" spans="1:69" ht="18" customHeight="1" x14ac:dyDescent="0.2">
      <c r="A20" s="284"/>
      <c r="B20" s="339"/>
      <c r="C20" s="339"/>
      <c r="D20" s="339"/>
      <c r="E20" s="296"/>
      <c r="F20" s="339"/>
      <c r="G20" s="333"/>
      <c r="H20" s="336"/>
      <c r="I20" s="309"/>
      <c r="J20" s="524"/>
      <c r="K20" s="309">
        <f>IF(NOT(ISERROR(MATCH(J20,_xlfn.ANCHORARRAY(E31),0))),I33&amp;"Por favor no seleccionar los criterios de impacto",J20)</f>
        <v>0</v>
      </c>
      <c r="L20" s="336"/>
      <c r="M20" s="309"/>
      <c r="N20" s="312"/>
      <c r="O20" s="164">
        <v>3</v>
      </c>
      <c r="P20" s="184"/>
      <c r="Q20" s="145" t="str">
        <f>IF(OR(R20="Preventivo",R20="Detectivo"),"Probabilidad",IF(R20="Correctivo","Impacto",""))</f>
        <v/>
      </c>
      <c r="R20" s="177"/>
      <c r="S20" s="177"/>
      <c r="T20" s="178" t="str">
        <f t="shared" ref="T20:T23" si="7">IF(AND(R20="Preventivo",S20="Automático"),"50%",IF(AND(R20="Preventivo",S20="Manual"),"40%",IF(AND(R20="Detectivo",S20="Automático"),"40%",IF(AND(R20="Detectivo",S20="Manual"),"30%",IF(AND(R20="Correctivo",S20="Automático"),"35%",IF(AND(R20="Correctivo",S20="Manual"),"25%",""))))))</f>
        <v/>
      </c>
      <c r="U20" s="177"/>
      <c r="V20" s="177"/>
      <c r="W20" s="177"/>
      <c r="X20" s="148" t="str">
        <f>IFERROR(IF(AND(Q19="Probabilidad",Q20="Probabilidad"),(Z19-(+Z19*T20)),IF(AND(Q19="Impacto",Q20="Probabilidad"),(Z18-(+Z18*T20)),IF(Q20="Impacto",Z19,""))),"")</f>
        <v/>
      </c>
      <c r="Y20" s="179" t="str">
        <f t="shared" ref="Y20:Y23" si="8">IFERROR(IF(X20="","",IF(X20&lt;=0.2,"Muy Baja",IF(X20&lt;=0.4,"Baja",IF(X20&lt;=0.6,"Media",IF(X20&lt;=0.8,"Alta","Muy Alta"))))),"")</f>
        <v/>
      </c>
      <c r="Z20" s="180" t="str">
        <f t="shared" ref="Z20:Z23" si="9">+X20</f>
        <v/>
      </c>
      <c r="AA20" s="179" t="str">
        <f t="shared" ref="AA20:AA23" si="10">IFERROR(IF(AB20="","",IF(AB20&lt;=0.2,"Leve",IF(AB20&lt;=0.4,"Menor",IF(AB20&lt;=0.6,"Moderado",IF(AB20&lt;=0.8,"Mayor","Catastrófico"))))),"")</f>
        <v/>
      </c>
      <c r="AB20" s="180" t="str">
        <f>IFERROR(IF(AND(Q19="Impacto",Q20="Impacto"),(AB19-(+AB19*T20)),IF(AND(Q19="Probabilidad",Q20="Impacto"),(AB18-(+AB18*T20)),IF(Q20="Probabilidad",AB19,""))),"")</f>
        <v/>
      </c>
      <c r="AC20" s="181" t="str">
        <f t="shared" ref="AC20" si="11">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82"/>
      <c r="AE20" s="153"/>
      <c r="AF20" s="154"/>
      <c r="AG20" s="155"/>
      <c r="AH20" s="155"/>
      <c r="AI20" s="176"/>
      <c r="AJ20" s="162"/>
      <c r="AK20" s="17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row>
    <row r="21" spans="1:69" ht="18" customHeight="1" x14ac:dyDescent="0.2">
      <c r="A21" s="284"/>
      <c r="B21" s="339"/>
      <c r="C21" s="339"/>
      <c r="D21" s="339"/>
      <c r="E21" s="296"/>
      <c r="F21" s="339"/>
      <c r="G21" s="333"/>
      <c r="H21" s="336"/>
      <c r="I21" s="309"/>
      <c r="J21" s="524"/>
      <c r="K21" s="309">
        <f>IF(NOT(ISERROR(MATCH(J21,_xlfn.ANCHORARRAY(E32),0))),I34&amp;"Por favor no seleccionar los criterios de impacto",J21)</f>
        <v>0</v>
      </c>
      <c r="L21" s="336"/>
      <c r="M21" s="309"/>
      <c r="N21" s="312"/>
      <c r="O21" s="164">
        <v>4</v>
      </c>
      <c r="P21" s="144"/>
      <c r="Q21" s="166" t="str">
        <f t="shared" ref="Q21:Q23" si="12">IF(OR(R21="Preventivo",R21="Detectivo"),"Probabilidad",IF(R21="Correctivo","Impacto",""))</f>
        <v/>
      </c>
      <c r="R21" s="167"/>
      <c r="S21" s="167"/>
      <c r="T21" s="168" t="str">
        <f t="shared" si="7"/>
        <v/>
      </c>
      <c r="U21" s="167"/>
      <c r="V21" s="167"/>
      <c r="W21" s="167"/>
      <c r="X21" s="170" t="str">
        <f t="shared" ref="X21:X23" si="13">IFERROR(IF(AND(Q20="Probabilidad",Q21="Probabilidad"),(Z20-(+Z20*T21)),IF(AND(Q20="Impacto",Q21="Probabilidad"),(Z19-(+Z19*T21)),IF(Q21="Impacto",Z20,""))),"")</f>
        <v/>
      </c>
      <c r="Y21" s="171" t="str">
        <f t="shared" si="8"/>
        <v/>
      </c>
      <c r="Z21" s="172" t="str">
        <f t="shared" si="9"/>
        <v/>
      </c>
      <c r="AA21" s="171" t="str">
        <f t="shared" si="10"/>
        <v/>
      </c>
      <c r="AB21" s="172" t="str">
        <f t="shared" ref="AB21:AB23" si="14">IFERROR(IF(AND(Q20="Impacto",Q21="Impacto"),(AB20-(+AB20*T21)),IF(AND(Q20="Probabilidad",Q21="Impacto"),(AB19-(+AB19*T21)),IF(Q21="Probabilidad",AB20,""))),"")</f>
        <v/>
      </c>
      <c r="AC21" s="17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74"/>
      <c r="AE21" s="162"/>
      <c r="AF21" s="175"/>
      <c r="AG21" s="176"/>
      <c r="AH21" s="176"/>
      <c r="AI21" s="176"/>
      <c r="AJ21" s="162"/>
      <c r="AK21" s="17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row>
    <row r="22" spans="1:69" ht="18" customHeight="1" x14ac:dyDescent="0.2">
      <c r="A22" s="284"/>
      <c r="B22" s="339"/>
      <c r="C22" s="339"/>
      <c r="D22" s="339"/>
      <c r="E22" s="296"/>
      <c r="F22" s="339"/>
      <c r="G22" s="333"/>
      <c r="H22" s="336"/>
      <c r="I22" s="309"/>
      <c r="J22" s="524"/>
      <c r="K22" s="309">
        <f>IF(NOT(ISERROR(MATCH(J22,_xlfn.ANCHORARRAY(E33),0))),I35&amp;"Por favor no seleccionar los criterios de impacto",J22)</f>
        <v>0</v>
      </c>
      <c r="L22" s="336"/>
      <c r="M22" s="309"/>
      <c r="N22" s="312"/>
      <c r="O22" s="164">
        <v>5</v>
      </c>
      <c r="P22" s="144"/>
      <c r="Q22" s="166" t="str">
        <f t="shared" si="12"/>
        <v/>
      </c>
      <c r="R22" s="167"/>
      <c r="S22" s="167"/>
      <c r="T22" s="168" t="str">
        <f t="shared" si="7"/>
        <v/>
      </c>
      <c r="U22" s="167"/>
      <c r="V22" s="167"/>
      <c r="W22" s="167"/>
      <c r="X22" s="170" t="str">
        <f t="shared" si="13"/>
        <v/>
      </c>
      <c r="Y22" s="171" t="str">
        <f t="shared" si="8"/>
        <v/>
      </c>
      <c r="Z22" s="172" t="str">
        <f t="shared" si="9"/>
        <v/>
      </c>
      <c r="AA22" s="171" t="str">
        <f t="shared" si="10"/>
        <v/>
      </c>
      <c r="AB22" s="172" t="str">
        <f t="shared" si="14"/>
        <v/>
      </c>
      <c r="AC22" s="173" t="str">
        <f t="shared" ref="AC22:AC23" si="15">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4"/>
      <c r="AE22" s="162"/>
      <c r="AF22" s="175"/>
      <c r="AG22" s="176"/>
      <c r="AH22" s="176"/>
      <c r="AI22" s="176"/>
      <c r="AJ22" s="162"/>
      <c r="AK22" s="17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row>
    <row r="23" spans="1:69" ht="18" customHeight="1" x14ac:dyDescent="0.2">
      <c r="A23" s="285"/>
      <c r="B23" s="340"/>
      <c r="C23" s="340"/>
      <c r="D23" s="340"/>
      <c r="E23" s="297"/>
      <c r="F23" s="340"/>
      <c r="G23" s="334"/>
      <c r="H23" s="337"/>
      <c r="I23" s="310"/>
      <c r="J23" s="525"/>
      <c r="K23" s="310">
        <f>IF(NOT(ISERROR(MATCH(J23,_xlfn.ANCHORARRAY(E34),0))),I36&amp;"Por favor no seleccionar los criterios de impacto",J23)</f>
        <v>0</v>
      </c>
      <c r="L23" s="337"/>
      <c r="M23" s="310"/>
      <c r="N23" s="313"/>
      <c r="O23" s="164">
        <v>6</v>
      </c>
      <c r="P23" s="144"/>
      <c r="Q23" s="166" t="str">
        <f t="shared" si="12"/>
        <v/>
      </c>
      <c r="R23" s="167"/>
      <c r="S23" s="167"/>
      <c r="T23" s="168" t="str">
        <f t="shared" si="7"/>
        <v/>
      </c>
      <c r="U23" s="167"/>
      <c r="V23" s="167"/>
      <c r="W23" s="167"/>
      <c r="X23" s="170" t="str">
        <f t="shared" si="13"/>
        <v/>
      </c>
      <c r="Y23" s="171" t="str">
        <f t="shared" si="8"/>
        <v/>
      </c>
      <c r="Z23" s="172" t="str">
        <f t="shared" si="9"/>
        <v/>
      </c>
      <c r="AA23" s="171" t="str">
        <f t="shared" si="10"/>
        <v/>
      </c>
      <c r="AB23" s="172" t="str">
        <f t="shared" si="14"/>
        <v/>
      </c>
      <c r="AC23" s="173" t="str">
        <f t="shared" si="15"/>
        <v/>
      </c>
      <c r="AD23" s="174"/>
      <c r="AE23" s="162"/>
      <c r="AF23" s="175"/>
      <c r="AG23" s="176"/>
      <c r="AH23" s="176"/>
      <c r="AI23" s="176"/>
      <c r="AJ23" s="162"/>
      <c r="AK23" s="17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row>
    <row r="24" spans="1:69" ht="18" hidden="1" customHeight="1" x14ac:dyDescent="0.2">
      <c r="A24" s="283">
        <v>3</v>
      </c>
      <c r="B24" s="314"/>
      <c r="C24" s="314"/>
      <c r="D24" s="314"/>
      <c r="E24" s="317"/>
      <c r="F24" s="314"/>
      <c r="G24" s="320"/>
      <c r="H24" s="323" t="str">
        <f>IF(G24&lt;=0,"",IF(G24&lt;=2,"Muy Baja",IF(G24&lt;=24,"Baja",IF(G24&lt;=500,"Media",IF(G24&lt;=5000,"Alta","Muy Alta")))))</f>
        <v/>
      </c>
      <c r="I24" s="326" t="str">
        <f>IF(H24="","",IF(H24="Muy Baja",0.2,IF(H24="Baja",0.4,IF(H24="Media",0.6,IF(H24="Alta",0.8,IF(H24="Muy Alta",1,))))))</f>
        <v/>
      </c>
      <c r="J24" s="329"/>
      <c r="K24" s="326">
        <f>IF(NOT(ISERROR(MATCH(J24,'Tabla Impacto'!$B$221:$B$223,0))),'Tabla Impacto'!$F$223&amp;"Por favor no seleccionar los criterios de impacto(Afectación Económica o presupuestal y Pérdida Reputacional)",J24)</f>
        <v>0</v>
      </c>
      <c r="L24" s="323" t="str">
        <f>IF(OR(K24='Tabla Impacto'!$C$11,K24='Tabla Impacto'!$D$11),"Leve",IF(OR(K24='Tabla Impacto'!$C$12,K24='Tabla Impacto'!$D$12),"Menor",IF(OR(K24='Tabla Impacto'!$C$13,K24='Tabla Impacto'!$D$13),"Moderado",IF(OR(K24='Tabla Impacto'!$C$14,K24='Tabla Impacto'!$D$14),"Mayor",IF(OR(K24='Tabla Impacto'!$C$15,K24='Tabla Impacto'!$D$15),"Catastrófico","")))))</f>
        <v/>
      </c>
      <c r="M24" s="326" t="str">
        <f>IF(L24="","",IF(L24="Leve",0.2,IF(L24="Menor",0.4,IF(L24="Moderado",0.6,IF(L24="Mayor",0.8,IF(L24="Catastrófico",1,))))))</f>
        <v/>
      </c>
      <c r="N24" s="34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64">
        <v>1</v>
      </c>
      <c r="P24" s="144"/>
      <c r="Q24" s="145" t="str">
        <f>IF(OR(R24="Preventivo",R24="Detectivo"),"Probabilidad",IF(R24="Correctivo","Impacto",""))</f>
        <v/>
      </c>
      <c r="R24" s="177"/>
      <c r="S24" s="177"/>
      <c r="T24" s="178" t="str">
        <f>IF(AND(R24="Preventivo",S24="Automático"),"50%",IF(AND(R24="Preventivo",S24="Manual"),"40%",IF(AND(R24="Detectivo",S24="Automático"),"40%",IF(AND(R24="Detectivo",S24="Manual"),"30%",IF(AND(R24="Correctivo",S24="Automático"),"35%",IF(AND(R24="Correctivo",S24="Manual"),"25%",""))))))</f>
        <v/>
      </c>
      <c r="U24" s="177"/>
      <c r="V24" s="177"/>
      <c r="W24" s="177"/>
      <c r="X24" s="148" t="str">
        <f>IFERROR(IF(Q24="Probabilidad",(I24-(+I24*T24)),IF(Q24="Impacto",I24,"")),"")</f>
        <v/>
      </c>
      <c r="Y24" s="179" t="str">
        <f>IFERROR(IF(X24="","",IF(X24&lt;=0.2,"Muy Baja",IF(X24&lt;=0.4,"Baja",IF(X24&lt;=0.6,"Media",IF(X24&lt;=0.8,"Alta","Muy Alta"))))),"")</f>
        <v/>
      </c>
      <c r="Z24" s="180" t="str">
        <f>+X24</f>
        <v/>
      </c>
      <c r="AA24" s="179" t="str">
        <f>IFERROR(IF(AB24="","",IF(AB24&lt;=0.2,"Leve",IF(AB24&lt;=0.4,"Menor",IF(AB24&lt;=0.6,"Moderado",IF(AB24&lt;=0.8,"Mayor","Catastrófico"))))),"")</f>
        <v/>
      </c>
      <c r="AB24" s="180" t="str">
        <f>IFERROR(IF(Q24="Impacto",(M24-(+M24*T24)),IF(Q24="Probabilidad",M24,"")),"")</f>
        <v/>
      </c>
      <c r="AC24" s="18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82"/>
      <c r="AE24" s="153"/>
      <c r="AF24" s="185"/>
      <c r="AG24" s="176"/>
      <c r="AH24" s="176"/>
      <c r="AI24" s="176"/>
      <c r="AJ24" s="162"/>
      <c r="AK24" s="17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row>
    <row r="25" spans="1:69" ht="18" hidden="1" customHeight="1" x14ac:dyDescent="0.2">
      <c r="A25" s="284"/>
      <c r="B25" s="315"/>
      <c r="C25" s="315"/>
      <c r="D25" s="315"/>
      <c r="E25" s="318"/>
      <c r="F25" s="315"/>
      <c r="G25" s="321"/>
      <c r="H25" s="324"/>
      <c r="I25" s="327"/>
      <c r="J25" s="330"/>
      <c r="K25" s="327">
        <f>IF(NOT(ISERROR(MATCH(J25,_xlfn.ANCHORARRAY(E36),0))),I38&amp;"Por favor no seleccionar los criterios de impacto",J25)</f>
        <v>0</v>
      </c>
      <c r="L25" s="324"/>
      <c r="M25" s="327"/>
      <c r="N25" s="342"/>
      <c r="O25" s="164">
        <v>2</v>
      </c>
      <c r="P25" s="144"/>
      <c r="Q25" s="166" t="str">
        <f>IF(OR(R25="Preventivo",R25="Detectivo"),"Probabilidad",IF(R25="Correctivo","Impacto",""))</f>
        <v/>
      </c>
      <c r="R25" s="177"/>
      <c r="S25" s="177"/>
      <c r="T25" s="178" t="str">
        <f t="shared" ref="T25:T29" si="16">IF(AND(R25="Preventivo",S25="Automático"),"50%",IF(AND(R25="Preventivo",S25="Manual"),"40%",IF(AND(R25="Detectivo",S25="Automático"),"40%",IF(AND(R25="Detectivo",S25="Manual"),"30%",IF(AND(R25="Correctivo",S25="Automático"),"35%",IF(AND(R25="Correctivo",S25="Manual"),"25%",""))))))</f>
        <v/>
      </c>
      <c r="U25" s="177"/>
      <c r="V25" s="177"/>
      <c r="W25" s="177"/>
      <c r="X25" s="148" t="str">
        <f>IFERROR(IF(AND(Q24="Probabilidad",Q25="Probabilidad"),(Z24-(+Z24*T25)),IF(Q25="Probabilidad",(I24-(+I24*T25)),IF(Q25="Impacto",Z24,""))),"")</f>
        <v/>
      </c>
      <c r="Y25" s="179" t="str">
        <f t="shared" si="1"/>
        <v/>
      </c>
      <c r="Z25" s="180" t="str">
        <f t="shared" ref="Z25:Z29" si="17">+X25</f>
        <v/>
      </c>
      <c r="AA25" s="179" t="str">
        <f t="shared" si="3"/>
        <v/>
      </c>
      <c r="AB25" s="180" t="str">
        <f>IFERROR(IF(AND(Q24="Impacto",Q25="Impacto"),(AB24-(+AB24*T25)),IF(Q25="Impacto",(M24-(+M24*T25)),IF(Q25="Probabilidad",AB24,""))),"")</f>
        <v/>
      </c>
      <c r="AC25" s="181" t="str">
        <f t="shared" ref="AC25:AC26" si="1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2"/>
      <c r="AE25" s="153"/>
      <c r="AF25" s="185"/>
      <c r="AG25" s="176"/>
      <c r="AH25" s="176"/>
      <c r="AI25" s="176"/>
      <c r="AJ25" s="162"/>
      <c r="AK25" s="17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row>
    <row r="26" spans="1:69" ht="18" hidden="1" customHeight="1" x14ac:dyDescent="0.2">
      <c r="A26" s="284"/>
      <c r="B26" s="315"/>
      <c r="C26" s="315"/>
      <c r="D26" s="315"/>
      <c r="E26" s="318"/>
      <c r="F26" s="315"/>
      <c r="G26" s="321"/>
      <c r="H26" s="324"/>
      <c r="I26" s="327"/>
      <c r="J26" s="330"/>
      <c r="K26" s="327">
        <f>IF(NOT(ISERROR(MATCH(J26,_xlfn.ANCHORARRAY(E37),0))),I39&amp;"Por favor no seleccionar los criterios de impacto",J26)</f>
        <v>0</v>
      </c>
      <c r="L26" s="324"/>
      <c r="M26" s="327"/>
      <c r="N26" s="342"/>
      <c r="O26" s="164">
        <v>3</v>
      </c>
      <c r="P26" s="165"/>
      <c r="Q26" s="166" t="str">
        <f>IF(OR(R26="Preventivo",R26="Detectivo"),"Probabilidad",IF(R26="Correctivo","Impacto",""))</f>
        <v/>
      </c>
      <c r="R26" s="167"/>
      <c r="S26" s="167"/>
      <c r="T26" s="168" t="str">
        <f t="shared" si="16"/>
        <v/>
      </c>
      <c r="U26" s="167"/>
      <c r="V26" s="167"/>
      <c r="W26" s="167"/>
      <c r="X26" s="170" t="str">
        <f>IFERROR(IF(AND(Q25="Probabilidad",Q26="Probabilidad"),(Z25-(+Z25*T26)),IF(AND(Q25="Impacto",Q26="Probabilidad"),(Z24-(+Z24*T26)),IF(Q26="Impacto",Z25,""))),"")</f>
        <v/>
      </c>
      <c r="Y26" s="171" t="str">
        <f t="shared" si="1"/>
        <v/>
      </c>
      <c r="Z26" s="172" t="str">
        <f t="shared" si="17"/>
        <v/>
      </c>
      <c r="AA26" s="171" t="str">
        <f t="shared" si="3"/>
        <v/>
      </c>
      <c r="AB26" s="172" t="str">
        <f>IFERROR(IF(AND(Q25="Impacto",Q26="Impacto"),(AB25-(+AB25*T26)),IF(AND(Q25="Probabilidad",Q26="Impacto"),(AB24-(+AB24*T26)),IF(Q26="Probabilidad",AB25,""))),"")</f>
        <v/>
      </c>
      <c r="AC26" s="173" t="str">
        <f t="shared" si="18"/>
        <v/>
      </c>
      <c r="AD26" s="174"/>
      <c r="AE26" s="162"/>
      <c r="AF26" s="175"/>
      <c r="AG26" s="176"/>
      <c r="AH26" s="176"/>
      <c r="AI26" s="176"/>
      <c r="AJ26" s="162"/>
      <c r="AK26" s="17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row>
    <row r="27" spans="1:69" ht="18" hidden="1" customHeight="1" x14ac:dyDescent="0.2">
      <c r="A27" s="284"/>
      <c r="B27" s="315"/>
      <c r="C27" s="315"/>
      <c r="D27" s="315"/>
      <c r="E27" s="318"/>
      <c r="F27" s="315"/>
      <c r="G27" s="321"/>
      <c r="H27" s="324"/>
      <c r="I27" s="327"/>
      <c r="J27" s="330"/>
      <c r="K27" s="327">
        <f>IF(NOT(ISERROR(MATCH(J27,_xlfn.ANCHORARRAY(E38),0))),I40&amp;"Por favor no seleccionar los criterios de impacto",J27)</f>
        <v>0</v>
      </c>
      <c r="L27" s="324"/>
      <c r="M27" s="327"/>
      <c r="N27" s="342"/>
      <c r="O27" s="164">
        <v>4</v>
      </c>
      <c r="P27" s="144"/>
      <c r="Q27" s="166" t="str">
        <f t="shared" ref="Q27:Q29" si="19">IF(OR(R27="Preventivo",R27="Detectivo"),"Probabilidad",IF(R27="Correctivo","Impacto",""))</f>
        <v/>
      </c>
      <c r="R27" s="167"/>
      <c r="S27" s="167"/>
      <c r="T27" s="168" t="str">
        <f t="shared" si="16"/>
        <v/>
      </c>
      <c r="U27" s="167"/>
      <c r="V27" s="167"/>
      <c r="W27" s="167"/>
      <c r="X27" s="170" t="str">
        <f t="shared" ref="X27:X29" si="20">IFERROR(IF(AND(Q26="Probabilidad",Q27="Probabilidad"),(Z26-(+Z26*T27)),IF(AND(Q26="Impacto",Q27="Probabilidad"),(Z25-(+Z25*T27)),IF(Q27="Impacto",Z26,""))),"")</f>
        <v/>
      </c>
      <c r="Y27" s="171" t="str">
        <f t="shared" si="1"/>
        <v/>
      </c>
      <c r="Z27" s="172" t="str">
        <f t="shared" si="17"/>
        <v/>
      </c>
      <c r="AA27" s="171" t="str">
        <f t="shared" si="3"/>
        <v/>
      </c>
      <c r="AB27" s="172" t="str">
        <f t="shared" ref="AB27:AB29" si="21">IFERROR(IF(AND(Q26="Impacto",Q27="Impacto"),(AB26-(+AB26*T27)),IF(AND(Q26="Probabilidad",Q27="Impacto"),(AB25-(+AB25*T27)),IF(Q27="Probabilidad",AB26,""))),"")</f>
        <v/>
      </c>
      <c r="AC27" s="17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4"/>
      <c r="AE27" s="162"/>
      <c r="AF27" s="175"/>
      <c r="AG27" s="176"/>
      <c r="AH27" s="176"/>
      <c r="AI27" s="176"/>
      <c r="AJ27" s="162"/>
      <c r="AK27" s="17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row>
    <row r="28" spans="1:69" ht="18" hidden="1" customHeight="1" x14ac:dyDescent="0.2">
      <c r="A28" s="284"/>
      <c r="B28" s="315"/>
      <c r="C28" s="315"/>
      <c r="D28" s="315"/>
      <c r="E28" s="318"/>
      <c r="F28" s="315"/>
      <c r="G28" s="321"/>
      <c r="H28" s="324"/>
      <c r="I28" s="327"/>
      <c r="J28" s="330"/>
      <c r="K28" s="327">
        <f>IF(NOT(ISERROR(MATCH(J28,_xlfn.ANCHORARRAY(E39),0))),I41&amp;"Por favor no seleccionar los criterios de impacto",J28)</f>
        <v>0</v>
      </c>
      <c r="L28" s="324"/>
      <c r="M28" s="327"/>
      <c r="N28" s="342"/>
      <c r="O28" s="164">
        <v>5</v>
      </c>
      <c r="P28" s="144"/>
      <c r="Q28" s="166" t="str">
        <f t="shared" si="19"/>
        <v/>
      </c>
      <c r="R28" s="167"/>
      <c r="S28" s="167"/>
      <c r="T28" s="168" t="str">
        <f t="shared" si="16"/>
        <v/>
      </c>
      <c r="U28" s="167"/>
      <c r="V28" s="167"/>
      <c r="W28" s="167"/>
      <c r="X28" s="170" t="str">
        <f t="shared" si="20"/>
        <v/>
      </c>
      <c r="Y28" s="171" t="str">
        <f t="shared" si="1"/>
        <v/>
      </c>
      <c r="Z28" s="172" t="str">
        <f t="shared" si="17"/>
        <v/>
      </c>
      <c r="AA28" s="171" t="str">
        <f t="shared" si="3"/>
        <v/>
      </c>
      <c r="AB28" s="172" t="str">
        <f t="shared" si="21"/>
        <v/>
      </c>
      <c r="AC28" s="173" t="str">
        <f t="shared" ref="AC28:AC29" si="22">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74"/>
      <c r="AE28" s="162"/>
      <c r="AF28" s="175"/>
      <c r="AG28" s="176"/>
      <c r="AH28" s="176"/>
      <c r="AI28" s="176"/>
      <c r="AJ28" s="162"/>
      <c r="AK28" s="17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row>
    <row r="29" spans="1:69" ht="18" hidden="1" customHeight="1" x14ac:dyDescent="0.2">
      <c r="A29" s="285"/>
      <c r="B29" s="316"/>
      <c r="C29" s="316"/>
      <c r="D29" s="316"/>
      <c r="E29" s="319"/>
      <c r="F29" s="316"/>
      <c r="G29" s="322"/>
      <c r="H29" s="325"/>
      <c r="I29" s="328"/>
      <c r="J29" s="331"/>
      <c r="K29" s="328">
        <f>IF(NOT(ISERROR(MATCH(J29,_xlfn.ANCHORARRAY(E40),0))),I42&amp;"Por favor no seleccionar los criterios de impacto",J29)</f>
        <v>0</v>
      </c>
      <c r="L29" s="325"/>
      <c r="M29" s="328"/>
      <c r="N29" s="343"/>
      <c r="O29" s="164">
        <v>6</v>
      </c>
      <c r="P29" s="144"/>
      <c r="Q29" s="166" t="str">
        <f t="shared" si="19"/>
        <v/>
      </c>
      <c r="R29" s="167"/>
      <c r="S29" s="167"/>
      <c r="T29" s="168" t="str">
        <f t="shared" si="16"/>
        <v/>
      </c>
      <c r="U29" s="167"/>
      <c r="V29" s="167"/>
      <c r="W29" s="167"/>
      <c r="X29" s="170" t="str">
        <f t="shared" si="20"/>
        <v/>
      </c>
      <c r="Y29" s="171" t="str">
        <f t="shared" si="1"/>
        <v/>
      </c>
      <c r="Z29" s="172" t="str">
        <f t="shared" si="17"/>
        <v/>
      </c>
      <c r="AA29" s="171" t="str">
        <f t="shared" si="3"/>
        <v/>
      </c>
      <c r="AB29" s="172" t="str">
        <f t="shared" si="21"/>
        <v/>
      </c>
      <c r="AC29" s="173" t="str">
        <f t="shared" si="22"/>
        <v/>
      </c>
      <c r="AD29" s="174"/>
      <c r="AE29" s="162"/>
      <c r="AF29" s="175"/>
      <c r="AG29" s="176"/>
      <c r="AH29" s="176"/>
      <c r="AI29" s="176"/>
      <c r="AJ29" s="162"/>
      <c r="AK29" s="17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row>
    <row r="30" spans="1:69" ht="18" hidden="1" customHeight="1" x14ac:dyDescent="0.2">
      <c r="A30" s="283">
        <v>4</v>
      </c>
      <c r="B30" s="314"/>
      <c r="C30" s="314"/>
      <c r="D30" s="314"/>
      <c r="E30" s="317"/>
      <c r="F30" s="314"/>
      <c r="G30" s="320"/>
      <c r="H30" s="323" t="str">
        <f>IF(G30&lt;=0,"",IF(G30&lt;=2,"Muy Baja",IF(G30&lt;=24,"Baja",IF(G30&lt;=500,"Media",IF(G30&lt;=5000,"Alta","Muy Alta")))))</f>
        <v/>
      </c>
      <c r="I30" s="326" t="str">
        <f>IF(H30="","",IF(H30="Muy Baja",0.2,IF(H30="Baja",0.4,IF(H30="Media",0.6,IF(H30="Alta",0.8,IF(H30="Muy Alta",1,))))))</f>
        <v/>
      </c>
      <c r="J30" s="329"/>
      <c r="K30" s="326">
        <f>IF(NOT(ISERROR(MATCH(J30,'Tabla Impacto'!$B$221:$B$223,0))),'Tabla Impacto'!$F$223&amp;"Por favor no seleccionar los criterios de impacto(Afectación Económica o presupuestal y Pérdida Reputacional)",J30)</f>
        <v>0</v>
      </c>
      <c r="L30" s="323" t="str">
        <f>IF(OR(K30='Tabla Impacto'!$C$11,K30='Tabla Impacto'!$D$11),"Leve",IF(OR(K30='Tabla Impacto'!$C$12,K30='Tabla Impacto'!$D$12),"Menor",IF(OR(K30='Tabla Impacto'!$C$13,K30='Tabla Impacto'!$D$13),"Moderado",IF(OR(K30='Tabla Impacto'!$C$14,K30='Tabla Impacto'!$D$14),"Mayor",IF(OR(K30='Tabla Impacto'!$C$15,K30='Tabla Impacto'!$D$15),"Catastrófico","")))))</f>
        <v/>
      </c>
      <c r="M30" s="326" t="str">
        <f>IF(L30="","",IF(L30="Leve",0.2,IF(L30="Menor",0.4,IF(L30="Moderado",0.6,IF(L30="Mayor",0.8,IF(L30="Catastrófico",1,))))))</f>
        <v/>
      </c>
      <c r="N30" s="34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64">
        <v>1</v>
      </c>
      <c r="P30" s="144"/>
      <c r="Q30" s="145" t="str">
        <f>IF(OR(R30="Preventivo",R30="Detectivo"),"Probabilidad",IF(R30="Correctivo","Impacto",""))</f>
        <v/>
      </c>
      <c r="R30" s="177"/>
      <c r="S30" s="177"/>
      <c r="T30" s="178"/>
      <c r="U30" s="177"/>
      <c r="V30" s="177"/>
      <c r="W30" s="177"/>
      <c r="X30" s="148" t="str">
        <f>IFERROR(IF(Q30="Probabilidad",(I30-(+I30*T30)),IF(Q30="Impacto",I30,"")),"")</f>
        <v/>
      </c>
      <c r="Y30" s="179" t="str">
        <f>IFERROR(IF(X30="","",IF(X30&lt;=0.2,"Muy Baja",IF(X30&lt;=0.4,"Baja",IF(X30&lt;=0.6,"Media",IF(X30&lt;=0.8,"Alta","Muy Alta"))))),"")</f>
        <v/>
      </c>
      <c r="Z30" s="180" t="str">
        <f>+X30</f>
        <v/>
      </c>
      <c r="AA30" s="179" t="str">
        <f>IFERROR(IF(AB30="","",IF(AB30&lt;=0.2,"Leve",IF(AB30&lt;=0.4,"Menor",IF(AB30&lt;=0.6,"Moderado",IF(AB30&lt;=0.8,"Mayor","Catastrófico"))))),"")</f>
        <v/>
      </c>
      <c r="AB30" s="180" t="str">
        <f>IFERROR(IF(Q30="Impacto",(M30-(+M30*T30)),IF(Q30="Probabilidad",M30,"")),"")</f>
        <v/>
      </c>
      <c r="AC30" s="18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2"/>
      <c r="AE30" s="186"/>
      <c r="AF30" s="186"/>
      <c r="AG30" s="161"/>
      <c r="AH30" s="176"/>
      <c r="AI30" s="176"/>
      <c r="AJ30" s="162"/>
      <c r="AK30" s="17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row>
    <row r="31" spans="1:69" ht="18" hidden="1" customHeight="1" x14ac:dyDescent="0.2">
      <c r="A31" s="284"/>
      <c r="B31" s="315"/>
      <c r="C31" s="315"/>
      <c r="D31" s="315"/>
      <c r="E31" s="318"/>
      <c r="F31" s="315"/>
      <c r="G31" s="321"/>
      <c r="H31" s="324"/>
      <c r="I31" s="327"/>
      <c r="J31" s="330"/>
      <c r="K31" s="327">
        <f>IF(NOT(ISERROR(MATCH(J31,_xlfn.ANCHORARRAY(E42),0))),I44&amp;"Por favor no seleccionar los criterios de impacto",J31)</f>
        <v>0</v>
      </c>
      <c r="L31" s="324"/>
      <c r="M31" s="327"/>
      <c r="N31" s="342"/>
      <c r="O31" s="164">
        <v>2</v>
      </c>
      <c r="P31" s="144"/>
      <c r="Q31" s="166" t="str">
        <f>IF(OR(R31="Preventivo",R31="Detectivo"),"Probabilidad",IF(R31="Correctivo","Impacto",""))</f>
        <v/>
      </c>
      <c r="R31" s="167"/>
      <c r="S31" s="167"/>
      <c r="T31" s="168" t="str">
        <f t="shared" ref="T31:T35" si="23">IF(AND(R31="Preventivo",S31="Automático"),"50%",IF(AND(R31="Preventivo",S31="Manual"),"40%",IF(AND(R31="Detectivo",S31="Automático"),"40%",IF(AND(R31="Detectivo",S31="Manual"),"30%",IF(AND(R31="Correctivo",S31="Automático"),"35%",IF(AND(R31="Correctivo",S31="Manual"),"25%",""))))))</f>
        <v/>
      </c>
      <c r="U31" s="167"/>
      <c r="V31" s="167"/>
      <c r="W31" s="167"/>
      <c r="X31" s="170" t="str">
        <f>IFERROR(IF(AND(Q30="Probabilidad",Q31="Probabilidad"),(Z30-(+Z30*T31)),IF(Q31="Probabilidad",(I30-(+I30*T31)),IF(Q31="Impacto",Z30,""))),"")</f>
        <v/>
      </c>
      <c r="Y31" s="171" t="str">
        <f t="shared" si="1"/>
        <v/>
      </c>
      <c r="Z31" s="172" t="str">
        <f t="shared" ref="Z31:Z35" si="24">+X31</f>
        <v/>
      </c>
      <c r="AA31" s="171" t="str">
        <f t="shared" si="3"/>
        <v/>
      </c>
      <c r="AB31" s="172" t="str">
        <f>IFERROR(IF(AND(Q30="Impacto",Q31="Impacto"),(AB30-(+AB30*T31)),IF(Q31="Impacto",(M30-(+M30*T31)),IF(Q31="Probabilidad",AB30,""))),"")</f>
        <v/>
      </c>
      <c r="AC31" s="173" t="str">
        <f t="shared" ref="AC31:AC32" si="25">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74"/>
      <c r="AE31" s="162"/>
      <c r="AF31" s="175"/>
      <c r="AG31" s="176"/>
      <c r="AH31" s="176"/>
      <c r="AI31" s="176"/>
      <c r="AJ31" s="162"/>
      <c r="AK31" s="17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row>
    <row r="32" spans="1:69" ht="18" hidden="1" customHeight="1" x14ac:dyDescent="0.2">
      <c r="A32" s="284"/>
      <c r="B32" s="315"/>
      <c r="C32" s="315"/>
      <c r="D32" s="315"/>
      <c r="E32" s="318"/>
      <c r="F32" s="315"/>
      <c r="G32" s="321"/>
      <c r="H32" s="324"/>
      <c r="I32" s="327"/>
      <c r="J32" s="330"/>
      <c r="K32" s="327">
        <f>IF(NOT(ISERROR(MATCH(J32,_xlfn.ANCHORARRAY(E43),0))),I45&amp;"Por favor no seleccionar los criterios de impacto",J32)</f>
        <v>0</v>
      </c>
      <c r="L32" s="324"/>
      <c r="M32" s="327"/>
      <c r="N32" s="342"/>
      <c r="O32" s="164">
        <v>3</v>
      </c>
      <c r="P32" s="165"/>
      <c r="Q32" s="166" t="str">
        <f>IF(OR(R32="Preventivo",R32="Detectivo"),"Probabilidad",IF(R32="Correctivo","Impacto",""))</f>
        <v/>
      </c>
      <c r="R32" s="167"/>
      <c r="S32" s="167"/>
      <c r="T32" s="168" t="str">
        <f t="shared" si="23"/>
        <v/>
      </c>
      <c r="U32" s="167"/>
      <c r="V32" s="167"/>
      <c r="W32" s="167"/>
      <c r="X32" s="170" t="str">
        <f>IFERROR(IF(AND(Q31="Probabilidad",Q32="Probabilidad"),(Z31-(+Z31*T32)),IF(AND(Q31="Impacto",Q32="Probabilidad"),(Z30-(+Z30*T32)),IF(Q32="Impacto",Z31,""))),"")</f>
        <v/>
      </c>
      <c r="Y32" s="171" t="str">
        <f t="shared" si="1"/>
        <v/>
      </c>
      <c r="Z32" s="172" t="str">
        <f t="shared" si="24"/>
        <v/>
      </c>
      <c r="AA32" s="171" t="str">
        <f t="shared" si="3"/>
        <v/>
      </c>
      <c r="AB32" s="172" t="str">
        <f>IFERROR(IF(AND(Q31="Impacto",Q32="Impacto"),(AB31-(+AB31*T32)),IF(AND(Q31="Probabilidad",Q32="Impacto"),(AB30-(+AB30*T32)),IF(Q32="Probabilidad",AB31,""))),"")</f>
        <v/>
      </c>
      <c r="AC32" s="173" t="str">
        <f t="shared" si="25"/>
        <v/>
      </c>
      <c r="AD32" s="174"/>
      <c r="AE32" s="162"/>
      <c r="AF32" s="175"/>
      <c r="AG32" s="176"/>
      <c r="AH32" s="176"/>
      <c r="AI32" s="176"/>
      <c r="AJ32" s="162"/>
      <c r="AK32" s="17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row>
    <row r="33" spans="1:69" ht="18" hidden="1" customHeight="1" x14ac:dyDescent="0.2">
      <c r="A33" s="284"/>
      <c r="B33" s="315"/>
      <c r="C33" s="315"/>
      <c r="D33" s="315"/>
      <c r="E33" s="318"/>
      <c r="F33" s="315"/>
      <c r="G33" s="321"/>
      <c r="H33" s="324"/>
      <c r="I33" s="327"/>
      <c r="J33" s="330"/>
      <c r="K33" s="327">
        <f>IF(NOT(ISERROR(MATCH(J33,_xlfn.ANCHORARRAY(E44),0))),I46&amp;"Por favor no seleccionar los criterios de impacto",J33)</f>
        <v>0</v>
      </c>
      <c r="L33" s="324"/>
      <c r="M33" s="327"/>
      <c r="N33" s="342"/>
      <c r="O33" s="164">
        <v>4</v>
      </c>
      <c r="P33" s="144"/>
      <c r="Q33" s="166" t="str">
        <f t="shared" ref="Q33:Q35" si="26">IF(OR(R33="Preventivo",R33="Detectivo"),"Probabilidad",IF(R33="Correctivo","Impacto",""))</f>
        <v/>
      </c>
      <c r="R33" s="167"/>
      <c r="S33" s="167"/>
      <c r="T33" s="168" t="str">
        <f t="shared" si="23"/>
        <v/>
      </c>
      <c r="U33" s="167"/>
      <c r="V33" s="167"/>
      <c r="W33" s="167"/>
      <c r="X33" s="170" t="str">
        <f t="shared" ref="X33:X35" si="27">IFERROR(IF(AND(Q32="Probabilidad",Q33="Probabilidad"),(Z32-(+Z32*T33)),IF(AND(Q32="Impacto",Q33="Probabilidad"),(Z31-(+Z31*T33)),IF(Q33="Impacto",Z32,""))),"")</f>
        <v/>
      </c>
      <c r="Y33" s="171" t="str">
        <f t="shared" si="1"/>
        <v/>
      </c>
      <c r="Z33" s="172" t="str">
        <f t="shared" si="24"/>
        <v/>
      </c>
      <c r="AA33" s="171" t="str">
        <f t="shared" si="3"/>
        <v/>
      </c>
      <c r="AB33" s="172" t="str">
        <f t="shared" ref="AB33:AB35" si="28">IFERROR(IF(AND(Q32="Impacto",Q33="Impacto"),(AB32-(+AB32*T33)),IF(AND(Q32="Probabilidad",Q33="Impacto"),(AB31-(+AB31*T33)),IF(Q33="Probabilidad",AB32,""))),"")</f>
        <v/>
      </c>
      <c r="AC33" s="17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74"/>
      <c r="AE33" s="162"/>
      <c r="AF33" s="175"/>
      <c r="AG33" s="176"/>
      <c r="AH33" s="176"/>
      <c r="AI33" s="176"/>
      <c r="AJ33" s="162"/>
      <c r="AK33" s="17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row>
    <row r="34" spans="1:69" ht="18" hidden="1" customHeight="1" x14ac:dyDescent="0.2">
      <c r="A34" s="284"/>
      <c r="B34" s="315"/>
      <c r="C34" s="315"/>
      <c r="D34" s="315"/>
      <c r="E34" s="318"/>
      <c r="F34" s="315"/>
      <c r="G34" s="321"/>
      <c r="H34" s="324"/>
      <c r="I34" s="327"/>
      <c r="J34" s="330"/>
      <c r="K34" s="327">
        <f>IF(NOT(ISERROR(MATCH(J34,_xlfn.ANCHORARRAY(E45),0))),I47&amp;"Por favor no seleccionar los criterios de impacto",J34)</f>
        <v>0</v>
      </c>
      <c r="L34" s="324"/>
      <c r="M34" s="327"/>
      <c r="N34" s="342"/>
      <c r="O34" s="164">
        <v>5</v>
      </c>
      <c r="P34" s="144"/>
      <c r="Q34" s="166" t="str">
        <f t="shared" si="26"/>
        <v/>
      </c>
      <c r="R34" s="167"/>
      <c r="S34" s="167"/>
      <c r="T34" s="168" t="str">
        <f t="shared" si="23"/>
        <v/>
      </c>
      <c r="U34" s="167"/>
      <c r="V34" s="167"/>
      <c r="W34" s="167"/>
      <c r="X34" s="170" t="str">
        <f t="shared" si="27"/>
        <v/>
      </c>
      <c r="Y34" s="171" t="str">
        <f>IFERROR(IF(X34="","",IF(X34&lt;=0.2,"Muy Baja",IF(X34&lt;=0.4,"Baja",IF(X34&lt;=0.6,"Media",IF(X34&lt;=0.8,"Alta","Muy Alta"))))),"")</f>
        <v/>
      </c>
      <c r="Z34" s="172" t="str">
        <f t="shared" si="24"/>
        <v/>
      </c>
      <c r="AA34" s="171" t="str">
        <f t="shared" si="3"/>
        <v/>
      </c>
      <c r="AB34" s="172" t="str">
        <f t="shared" si="28"/>
        <v/>
      </c>
      <c r="AC34" s="173" t="str">
        <f t="shared" ref="AC34:AC35" si="29">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74"/>
      <c r="AE34" s="162"/>
      <c r="AF34" s="175"/>
      <c r="AG34" s="176"/>
      <c r="AH34" s="176"/>
      <c r="AI34" s="176"/>
      <c r="AJ34" s="162"/>
      <c r="AK34" s="17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row>
    <row r="35" spans="1:69" ht="18" hidden="1" customHeight="1" x14ac:dyDescent="0.2">
      <c r="A35" s="285"/>
      <c r="B35" s="316"/>
      <c r="C35" s="316"/>
      <c r="D35" s="316"/>
      <c r="E35" s="319"/>
      <c r="F35" s="316"/>
      <c r="G35" s="322"/>
      <c r="H35" s="325"/>
      <c r="I35" s="328"/>
      <c r="J35" s="331"/>
      <c r="K35" s="328">
        <f>IF(NOT(ISERROR(MATCH(J35,_xlfn.ANCHORARRAY(E46),0))),I48&amp;"Por favor no seleccionar los criterios de impacto",J35)</f>
        <v>0</v>
      </c>
      <c r="L35" s="325"/>
      <c r="M35" s="328"/>
      <c r="N35" s="343"/>
      <c r="O35" s="164">
        <v>6</v>
      </c>
      <c r="P35" s="144"/>
      <c r="Q35" s="166" t="str">
        <f t="shared" si="26"/>
        <v/>
      </c>
      <c r="R35" s="167"/>
      <c r="S35" s="167"/>
      <c r="T35" s="168" t="str">
        <f t="shared" si="23"/>
        <v/>
      </c>
      <c r="U35" s="167"/>
      <c r="V35" s="167"/>
      <c r="W35" s="167"/>
      <c r="X35" s="170" t="str">
        <f t="shared" si="27"/>
        <v/>
      </c>
      <c r="Y35" s="171" t="str">
        <f t="shared" si="1"/>
        <v/>
      </c>
      <c r="Z35" s="172" t="str">
        <f t="shared" si="24"/>
        <v/>
      </c>
      <c r="AA35" s="171" t="str">
        <f t="shared" si="3"/>
        <v/>
      </c>
      <c r="AB35" s="172" t="str">
        <f t="shared" si="28"/>
        <v/>
      </c>
      <c r="AC35" s="173" t="str">
        <f t="shared" si="29"/>
        <v/>
      </c>
      <c r="AD35" s="174"/>
      <c r="AE35" s="162"/>
      <c r="AF35" s="175"/>
      <c r="AG35" s="176"/>
      <c r="AH35" s="176"/>
      <c r="AI35" s="176"/>
      <c r="AJ35" s="162"/>
      <c r="AK35" s="17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row>
    <row r="36" spans="1:69" ht="18" hidden="1" customHeight="1" x14ac:dyDescent="0.2">
      <c r="A36" s="283">
        <v>5</v>
      </c>
      <c r="B36" s="314"/>
      <c r="C36" s="314"/>
      <c r="D36" s="314"/>
      <c r="E36" s="317"/>
      <c r="F36" s="314"/>
      <c r="G36" s="320"/>
      <c r="H36" s="323"/>
      <c r="I36" s="326" t="str">
        <f>IF(H36="","",IF(H36="Muy Baja",0.2,IF(H36="Baja",0.4,IF(H36="Media",0.6,IF(H36="Alta",0.8,IF(H36="Muy Alta",1,))))))</f>
        <v/>
      </c>
      <c r="J36" s="329"/>
      <c r="K36" s="326">
        <f>IF(NOT(ISERROR(MATCH(J36,'Tabla Impacto'!$B$221:$B$223,0))),'Tabla Impacto'!$F$223&amp;"Por favor no seleccionar los criterios de impacto(Afectación Económica o presupuestal y Pérdida Reputacional)",J36)</f>
        <v>0</v>
      </c>
      <c r="L36" s="323" t="str">
        <f>IF(OR(K36='Tabla Impacto'!$C$11,K36='Tabla Impacto'!$D$11),"Leve",IF(OR(K36='Tabla Impacto'!$C$12,K36='Tabla Impacto'!$D$12),"Menor",IF(OR(K36='Tabla Impacto'!$C$13,K36='Tabla Impacto'!$D$13),"Moderado",IF(OR(K36='Tabla Impacto'!$C$14,K36='Tabla Impacto'!$D$14),"Mayor",IF(OR(K36='Tabla Impacto'!$C$15,K36='Tabla Impacto'!$D$15),"Catastrófico","")))))</f>
        <v/>
      </c>
      <c r="M36" s="326" t="str">
        <f>IF(L36="","",IF(L36="Leve",0.2,IF(L36="Menor",0.4,IF(L36="Moderado",0.6,IF(L36="Mayor",0.8,IF(L36="Catastrófico",1,))))))</f>
        <v/>
      </c>
      <c r="N36" s="34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64">
        <v>1</v>
      </c>
      <c r="P36" s="144"/>
      <c r="Q36" s="145"/>
      <c r="R36" s="177"/>
      <c r="S36" s="177"/>
      <c r="T36" s="178"/>
      <c r="U36" s="177"/>
      <c r="V36" s="177"/>
      <c r="W36" s="177"/>
      <c r="X36" s="148" t="str">
        <f>IFERROR(IF(Q36="Probabilidad",(I36-(+I36*T36)),IF(Q36="Impacto",I36,"")),"")</f>
        <v/>
      </c>
      <c r="Y36" s="179" t="str">
        <f>IFERROR(IF(X36="","",IF(X36&lt;=0.2,"Muy Baja",IF(X36&lt;=0.4,"Baja",IF(X36&lt;=0.6,"Media",IF(X36&lt;=0.8,"Alta","Muy Alta"))))),"")</f>
        <v/>
      </c>
      <c r="Z36" s="180" t="str">
        <f>+X36</f>
        <v/>
      </c>
      <c r="AA36" s="179" t="str">
        <f>IFERROR(IF(AB36="","",IF(AB36&lt;=0.2,"Leve",IF(AB36&lt;=0.4,"Menor",IF(AB36&lt;=0.6,"Moderado",IF(AB36&lt;=0.8,"Mayor","Catastrófico"))))),"")</f>
        <v/>
      </c>
      <c r="AB36" s="180" t="str">
        <f>IFERROR(IF(Q36="Impacto",(M36-(+M36*T36)),IF(Q36="Probabilidad",M36,"")),"")</f>
        <v/>
      </c>
      <c r="AC36" s="18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2"/>
      <c r="AE36" s="185"/>
      <c r="AF36" s="153"/>
      <c r="AG36" s="176"/>
      <c r="AH36" s="176"/>
      <c r="AI36" s="176"/>
      <c r="AJ36" s="162"/>
      <c r="AK36" s="17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row>
    <row r="37" spans="1:69" ht="18" hidden="1" customHeight="1" x14ac:dyDescent="0.2">
      <c r="A37" s="284"/>
      <c r="B37" s="315"/>
      <c r="C37" s="315"/>
      <c r="D37" s="315"/>
      <c r="E37" s="318"/>
      <c r="F37" s="315"/>
      <c r="G37" s="321"/>
      <c r="H37" s="324"/>
      <c r="I37" s="327"/>
      <c r="J37" s="330"/>
      <c r="K37" s="327">
        <f>IF(NOT(ISERROR(MATCH(J37,_xlfn.ANCHORARRAY(E48),0))),I50&amp;"Por favor no seleccionar los criterios de impacto",J37)</f>
        <v>0</v>
      </c>
      <c r="L37" s="324"/>
      <c r="M37" s="327"/>
      <c r="N37" s="342"/>
      <c r="O37" s="164">
        <v>2</v>
      </c>
      <c r="P37" s="144"/>
      <c r="Q37" s="166" t="str">
        <f>IF(OR(R37="Preventivo",R37="Detectivo"),"Probabilidad",IF(R37="Correctivo","Impacto",""))</f>
        <v/>
      </c>
      <c r="R37" s="167"/>
      <c r="S37" s="167"/>
      <c r="T37" s="168" t="str">
        <f t="shared" ref="T37:T41" si="30">IF(AND(R37="Preventivo",S37="Automático"),"50%",IF(AND(R37="Preventivo",S37="Manual"),"40%",IF(AND(R37="Detectivo",S37="Automático"),"40%",IF(AND(R37="Detectivo",S37="Manual"),"30%",IF(AND(R37="Correctivo",S37="Automático"),"35%",IF(AND(R37="Correctivo",S37="Manual"),"25%",""))))))</f>
        <v/>
      </c>
      <c r="U37" s="167"/>
      <c r="V37" s="167"/>
      <c r="W37" s="167"/>
      <c r="X37" s="170" t="str">
        <f>IFERROR(IF(AND(Q36="Probabilidad",Q37="Probabilidad"),(Z36-(+Z36*T37)),IF(Q37="Probabilidad",(I36-(+I36*T37)),IF(Q37="Impacto",Z36,""))),"")</f>
        <v/>
      </c>
      <c r="Y37" s="171" t="str">
        <f t="shared" si="1"/>
        <v/>
      </c>
      <c r="Z37" s="172" t="str">
        <f t="shared" ref="Z37:Z41" si="31">+X37</f>
        <v/>
      </c>
      <c r="AA37" s="171" t="str">
        <f t="shared" si="3"/>
        <v/>
      </c>
      <c r="AB37" s="172" t="str">
        <f>IFERROR(IF(AND(Q36="Impacto",Q37="Impacto"),(AB36-(+AB36*T37)),IF(Q37="Impacto",(M36-(+M36*T37)),IF(Q37="Probabilidad",AB36,""))),"")</f>
        <v/>
      </c>
      <c r="AC37" s="173" t="str">
        <f t="shared" ref="AC37:AC38" si="3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74"/>
      <c r="AE37" s="162"/>
      <c r="AF37" s="175"/>
      <c r="AG37" s="176"/>
      <c r="AH37" s="176"/>
      <c r="AI37" s="176"/>
      <c r="AJ37" s="162"/>
      <c r="AK37" s="17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row>
    <row r="38" spans="1:69" ht="18" hidden="1" customHeight="1" x14ac:dyDescent="0.2">
      <c r="A38" s="284"/>
      <c r="B38" s="315"/>
      <c r="C38" s="315"/>
      <c r="D38" s="315"/>
      <c r="E38" s="318"/>
      <c r="F38" s="315"/>
      <c r="G38" s="321"/>
      <c r="H38" s="324"/>
      <c r="I38" s="327"/>
      <c r="J38" s="330"/>
      <c r="K38" s="327">
        <f>IF(NOT(ISERROR(MATCH(J38,_xlfn.ANCHORARRAY(E49),0))),I51&amp;"Por favor no seleccionar los criterios de impacto",J38)</f>
        <v>0</v>
      </c>
      <c r="L38" s="324"/>
      <c r="M38" s="327"/>
      <c r="N38" s="342"/>
      <c r="O38" s="164">
        <v>3</v>
      </c>
      <c r="P38" s="165"/>
      <c r="Q38" s="166" t="str">
        <f>IF(OR(R38="Preventivo",R38="Detectivo"),"Probabilidad",IF(R38="Correctivo","Impacto",""))</f>
        <v/>
      </c>
      <c r="R38" s="167"/>
      <c r="S38" s="167"/>
      <c r="T38" s="168" t="str">
        <f t="shared" si="30"/>
        <v/>
      </c>
      <c r="U38" s="167"/>
      <c r="V38" s="167"/>
      <c r="W38" s="167"/>
      <c r="X38" s="170" t="str">
        <f>IFERROR(IF(AND(Q37="Probabilidad",Q38="Probabilidad"),(Z37-(+Z37*T38)),IF(AND(Q37="Impacto",Q38="Probabilidad"),(Z36-(+Z36*T38)),IF(Q38="Impacto",Z37,""))),"")</f>
        <v/>
      </c>
      <c r="Y38" s="171" t="str">
        <f t="shared" si="1"/>
        <v/>
      </c>
      <c r="Z38" s="172" t="str">
        <f t="shared" si="31"/>
        <v/>
      </c>
      <c r="AA38" s="171" t="str">
        <f t="shared" si="3"/>
        <v/>
      </c>
      <c r="AB38" s="172" t="str">
        <f>IFERROR(IF(AND(Q37="Impacto",Q38="Impacto"),(AB37-(+AB37*T38)),IF(AND(Q37="Probabilidad",Q38="Impacto"),(AB36-(+AB36*T38)),IF(Q38="Probabilidad",AB37,""))),"")</f>
        <v/>
      </c>
      <c r="AC38" s="173" t="str">
        <f t="shared" si="32"/>
        <v/>
      </c>
      <c r="AD38" s="174"/>
      <c r="AE38" s="162"/>
      <c r="AF38" s="175"/>
      <c r="AG38" s="176"/>
      <c r="AH38" s="176"/>
      <c r="AI38" s="176"/>
      <c r="AJ38" s="162"/>
      <c r="AK38" s="17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row>
    <row r="39" spans="1:69" ht="18" hidden="1" customHeight="1" x14ac:dyDescent="0.2">
      <c r="A39" s="284"/>
      <c r="B39" s="315"/>
      <c r="C39" s="315"/>
      <c r="D39" s="315"/>
      <c r="E39" s="318"/>
      <c r="F39" s="315"/>
      <c r="G39" s="321"/>
      <c r="H39" s="324"/>
      <c r="I39" s="327"/>
      <c r="J39" s="330"/>
      <c r="K39" s="327">
        <f>IF(NOT(ISERROR(MATCH(J39,_xlfn.ANCHORARRAY(E50),0))),I52&amp;"Por favor no seleccionar los criterios de impacto",J39)</f>
        <v>0</v>
      </c>
      <c r="L39" s="324"/>
      <c r="M39" s="327"/>
      <c r="N39" s="342"/>
      <c r="O39" s="164">
        <v>4</v>
      </c>
      <c r="P39" s="144"/>
      <c r="Q39" s="166" t="str">
        <f t="shared" ref="Q39:Q41" si="33">IF(OR(R39="Preventivo",R39="Detectivo"),"Probabilidad",IF(R39="Correctivo","Impacto",""))</f>
        <v/>
      </c>
      <c r="R39" s="167"/>
      <c r="S39" s="167"/>
      <c r="T39" s="168" t="str">
        <f t="shared" si="30"/>
        <v/>
      </c>
      <c r="U39" s="167"/>
      <c r="V39" s="167"/>
      <c r="W39" s="167"/>
      <c r="X39" s="170" t="str">
        <f t="shared" ref="X39:X41" si="34">IFERROR(IF(AND(Q38="Probabilidad",Q39="Probabilidad"),(Z38-(+Z38*T39)),IF(AND(Q38="Impacto",Q39="Probabilidad"),(Z37-(+Z37*T39)),IF(Q39="Impacto",Z38,""))),"")</f>
        <v/>
      </c>
      <c r="Y39" s="171" t="str">
        <f t="shared" si="1"/>
        <v/>
      </c>
      <c r="Z39" s="172" t="str">
        <f t="shared" si="31"/>
        <v/>
      </c>
      <c r="AA39" s="171" t="str">
        <f t="shared" si="3"/>
        <v/>
      </c>
      <c r="AB39" s="172" t="str">
        <f t="shared" ref="AB39:AB41" si="35">IFERROR(IF(AND(Q38="Impacto",Q39="Impacto"),(AB38-(+AB38*T39)),IF(AND(Q38="Probabilidad",Q39="Impacto"),(AB37-(+AB37*T39)),IF(Q39="Probabilidad",AB38,""))),"")</f>
        <v/>
      </c>
      <c r="AC39" s="17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74"/>
      <c r="AE39" s="162"/>
      <c r="AF39" s="175"/>
      <c r="AG39" s="176"/>
      <c r="AH39" s="176"/>
      <c r="AI39" s="176"/>
      <c r="AJ39" s="162"/>
      <c r="AK39" s="17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row>
    <row r="40" spans="1:69" ht="18" hidden="1" customHeight="1" x14ac:dyDescent="0.2">
      <c r="A40" s="284"/>
      <c r="B40" s="315"/>
      <c r="C40" s="315"/>
      <c r="D40" s="315"/>
      <c r="E40" s="318"/>
      <c r="F40" s="315"/>
      <c r="G40" s="321"/>
      <c r="H40" s="324"/>
      <c r="I40" s="327"/>
      <c r="J40" s="330"/>
      <c r="K40" s="327">
        <f>IF(NOT(ISERROR(MATCH(J40,_xlfn.ANCHORARRAY(E51),0))),I53&amp;"Por favor no seleccionar los criterios de impacto",J40)</f>
        <v>0</v>
      </c>
      <c r="L40" s="324"/>
      <c r="M40" s="327"/>
      <c r="N40" s="342"/>
      <c r="O40" s="164">
        <v>5</v>
      </c>
      <c r="P40" s="144"/>
      <c r="Q40" s="166" t="str">
        <f t="shared" si="33"/>
        <v/>
      </c>
      <c r="R40" s="167"/>
      <c r="S40" s="167"/>
      <c r="T40" s="168" t="str">
        <f t="shared" si="30"/>
        <v/>
      </c>
      <c r="U40" s="167"/>
      <c r="V40" s="167"/>
      <c r="W40" s="167"/>
      <c r="X40" s="170" t="str">
        <f t="shared" si="34"/>
        <v/>
      </c>
      <c r="Y40" s="171" t="str">
        <f t="shared" si="1"/>
        <v/>
      </c>
      <c r="Z40" s="172" t="str">
        <f t="shared" si="31"/>
        <v/>
      </c>
      <c r="AA40" s="171" t="str">
        <f t="shared" si="3"/>
        <v/>
      </c>
      <c r="AB40" s="172" t="str">
        <f t="shared" si="35"/>
        <v/>
      </c>
      <c r="AC40" s="173" t="str">
        <f t="shared" ref="AC40:AC41" si="3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74"/>
      <c r="AE40" s="162"/>
      <c r="AF40" s="175"/>
      <c r="AG40" s="176"/>
      <c r="AH40" s="176"/>
      <c r="AI40" s="176"/>
      <c r="AJ40" s="162"/>
      <c r="AK40" s="17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row>
    <row r="41" spans="1:69" ht="18" hidden="1" customHeight="1" x14ac:dyDescent="0.2">
      <c r="A41" s="285"/>
      <c r="B41" s="316"/>
      <c r="C41" s="316"/>
      <c r="D41" s="316"/>
      <c r="E41" s="319"/>
      <c r="F41" s="316"/>
      <c r="G41" s="322"/>
      <c r="H41" s="325"/>
      <c r="I41" s="328"/>
      <c r="J41" s="331"/>
      <c r="K41" s="328">
        <f>IF(NOT(ISERROR(MATCH(J41,_xlfn.ANCHORARRAY(E52),0))),I54&amp;"Por favor no seleccionar los criterios de impacto",J41)</f>
        <v>0</v>
      </c>
      <c r="L41" s="325"/>
      <c r="M41" s="328"/>
      <c r="N41" s="343"/>
      <c r="O41" s="164">
        <v>6</v>
      </c>
      <c r="P41" s="144"/>
      <c r="Q41" s="166" t="str">
        <f t="shared" si="33"/>
        <v/>
      </c>
      <c r="R41" s="167"/>
      <c r="S41" s="167"/>
      <c r="T41" s="168" t="str">
        <f t="shared" si="30"/>
        <v/>
      </c>
      <c r="U41" s="167"/>
      <c r="V41" s="167"/>
      <c r="W41" s="167"/>
      <c r="X41" s="170" t="str">
        <f t="shared" si="34"/>
        <v/>
      </c>
      <c r="Y41" s="171" t="str">
        <f t="shared" si="1"/>
        <v/>
      </c>
      <c r="Z41" s="172" t="str">
        <f t="shared" si="31"/>
        <v/>
      </c>
      <c r="AA41" s="171" t="str">
        <f t="shared" si="3"/>
        <v/>
      </c>
      <c r="AB41" s="172" t="str">
        <f t="shared" si="35"/>
        <v/>
      </c>
      <c r="AC41" s="173" t="str">
        <f t="shared" si="36"/>
        <v/>
      </c>
      <c r="AD41" s="174"/>
      <c r="AE41" s="162"/>
      <c r="AF41" s="175"/>
      <c r="AG41" s="176"/>
      <c r="AH41" s="176"/>
      <c r="AI41" s="176"/>
      <c r="AJ41" s="162"/>
      <c r="AK41" s="17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row>
    <row r="42" spans="1:69" ht="18" hidden="1" customHeight="1" x14ac:dyDescent="0.2">
      <c r="A42" s="283">
        <v>6</v>
      </c>
      <c r="B42" s="314"/>
      <c r="C42" s="314"/>
      <c r="D42" s="314"/>
      <c r="E42" s="317"/>
      <c r="F42" s="314"/>
      <c r="G42" s="320"/>
      <c r="H42" s="323" t="str">
        <f>IF(G42&lt;=0,"",IF(G42&lt;=2,"Muy Baja",IF(G42&lt;=24,"Baja",IF(G42&lt;=500,"Media",IF(G42&lt;=5000,"Alta","Muy Alta")))))</f>
        <v/>
      </c>
      <c r="I42" s="326" t="str">
        <f>IF(H42="","",IF(H42="Muy Baja",0.2,IF(H42="Baja",0.4,IF(H42="Media",0.6,IF(H42="Alta",0.8,IF(H42="Muy Alta",1,))))))</f>
        <v/>
      </c>
      <c r="J42" s="329"/>
      <c r="K42" s="326">
        <f>IF(NOT(ISERROR(MATCH(J42,'Tabla Impacto'!$B$221:$B$223,0))),'Tabla Impacto'!$F$223&amp;"Por favor no seleccionar los criterios de impacto(Afectación Económica o presupuestal y Pérdida Reputacional)",J42)</f>
        <v>0</v>
      </c>
      <c r="L42" s="323" t="str">
        <f>IF(OR(K42='Tabla Impacto'!$C$11,K42='Tabla Impacto'!$D$11),"Leve",IF(OR(K42='Tabla Impacto'!$C$12,K42='Tabla Impacto'!$D$12),"Menor",IF(OR(K42='Tabla Impacto'!$C$13,K42='Tabla Impacto'!$D$13),"Moderado",IF(OR(K42='Tabla Impacto'!$C$14,K42='Tabla Impacto'!$D$14),"Mayor",IF(OR(K42='Tabla Impacto'!$C$15,K42='Tabla Impacto'!$D$15),"Catastrófico","")))))</f>
        <v/>
      </c>
      <c r="M42" s="326" t="str">
        <f>IF(L42="","",IF(L42="Leve",0.2,IF(L42="Menor",0.4,IF(L42="Moderado",0.6,IF(L42="Mayor",0.8,IF(L42="Catastrófico",1,))))))</f>
        <v/>
      </c>
      <c r="N42" s="34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64">
        <v>1</v>
      </c>
      <c r="P42" s="144"/>
      <c r="Q42" s="166"/>
      <c r="R42" s="167"/>
      <c r="S42" s="167"/>
      <c r="T42" s="168"/>
      <c r="U42" s="167"/>
      <c r="V42" s="167"/>
      <c r="W42" s="167"/>
      <c r="X42" s="170" t="str">
        <f>IFERROR(IF(Q42="Probabilidad",(I42-(+I42*T42)),IF(Q42="Impacto",I42,"")),"")</f>
        <v/>
      </c>
      <c r="Y42" s="171" t="str">
        <f>IFERROR(IF(X42="","",IF(X42&lt;=0.2,"Muy Baja",IF(X42&lt;=0.4,"Baja",IF(X42&lt;=0.6,"Media",IF(X42&lt;=0.8,"Alta","Muy Alta"))))),"")</f>
        <v/>
      </c>
      <c r="Z42" s="172" t="str">
        <f>+X42</f>
        <v/>
      </c>
      <c r="AA42" s="171" t="str">
        <f>IFERROR(IF(AB42="","",IF(AB42&lt;=0.2,"Leve",IF(AB42&lt;=0.4,"Menor",IF(AB42&lt;=0.6,"Moderado",IF(AB42&lt;=0.8,"Mayor","Catastrófico"))))),"")</f>
        <v/>
      </c>
      <c r="AB42" s="172" t="str">
        <f>IFERROR(IF(Q42="Impacto",(M42-(+M42*T42)),IF(Q42="Probabilidad",M42,"")),"")</f>
        <v/>
      </c>
      <c r="AC42" s="17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74"/>
      <c r="AE42" s="185"/>
      <c r="AF42" s="162"/>
      <c r="AG42" s="176"/>
      <c r="AH42" s="176"/>
      <c r="AI42" s="176"/>
      <c r="AJ42" s="162"/>
      <c r="AK42" s="17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row>
    <row r="43" spans="1:69" ht="18" hidden="1" customHeight="1" x14ac:dyDescent="0.2">
      <c r="A43" s="284"/>
      <c r="B43" s="315"/>
      <c r="C43" s="315"/>
      <c r="D43" s="315"/>
      <c r="E43" s="318"/>
      <c r="F43" s="315"/>
      <c r="G43" s="321"/>
      <c r="H43" s="324"/>
      <c r="I43" s="327"/>
      <c r="J43" s="330"/>
      <c r="K43" s="327">
        <f>IF(NOT(ISERROR(MATCH(J43,_xlfn.ANCHORARRAY(E54),0))),I56&amp;"Por favor no seleccionar los criterios de impacto",J43)</f>
        <v>0</v>
      </c>
      <c r="L43" s="324"/>
      <c r="M43" s="327"/>
      <c r="N43" s="342"/>
      <c r="O43" s="164">
        <v>2</v>
      </c>
      <c r="P43" s="144"/>
      <c r="Q43" s="166" t="str">
        <f>IF(OR(R43="Preventivo",R43="Detectivo"),"Probabilidad",IF(R43="Correctivo","Impacto",""))</f>
        <v/>
      </c>
      <c r="R43" s="167"/>
      <c r="S43" s="167"/>
      <c r="T43" s="168" t="str">
        <f t="shared" ref="T43:T47" si="37">IF(AND(R43="Preventivo",S43="Automático"),"50%",IF(AND(R43="Preventivo",S43="Manual"),"40%",IF(AND(R43="Detectivo",S43="Automático"),"40%",IF(AND(R43="Detectivo",S43="Manual"),"30%",IF(AND(R43="Correctivo",S43="Automático"),"35%",IF(AND(R43="Correctivo",S43="Manual"),"25%",""))))))</f>
        <v/>
      </c>
      <c r="U43" s="167"/>
      <c r="V43" s="167"/>
      <c r="W43" s="167"/>
      <c r="X43" s="170" t="str">
        <f>IFERROR(IF(AND(Q42="Probabilidad",Q43="Probabilidad"),(Z42-(+Z42*T43)),IF(Q43="Probabilidad",(I42-(+I42*T43)),IF(Q43="Impacto",Z42,""))),"")</f>
        <v/>
      </c>
      <c r="Y43" s="171" t="str">
        <f t="shared" si="1"/>
        <v/>
      </c>
      <c r="Z43" s="172" t="str">
        <f t="shared" ref="Z43:Z47" si="38">+X43</f>
        <v/>
      </c>
      <c r="AA43" s="171" t="str">
        <f t="shared" si="3"/>
        <v/>
      </c>
      <c r="AB43" s="172" t="str">
        <f>IFERROR(IF(AND(Q42="Impacto",Q43="Impacto"),(AB42-(+AB42*T43)),IF(Q43="Impacto",(M42-(+M42*T43)),IF(Q43="Probabilidad",AB42,""))),"")</f>
        <v/>
      </c>
      <c r="AC43" s="173" t="str">
        <f t="shared" ref="AC43:AC44" si="3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74"/>
      <c r="AE43" s="162"/>
      <c r="AF43" s="175"/>
      <c r="AG43" s="176"/>
      <c r="AH43" s="176"/>
      <c r="AI43" s="176"/>
      <c r="AJ43" s="162"/>
      <c r="AK43" s="17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row>
    <row r="44" spans="1:69" ht="18" hidden="1" customHeight="1" x14ac:dyDescent="0.2">
      <c r="A44" s="284"/>
      <c r="B44" s="315"/>
      <c r="C44" s="315"/>
      <c r="D44" s="315"/>
      <c r="E44" s="318"/>
      <c r="F44" s="315"/>
      <c r="G44" s="321"/>
      <c r="H44" s="324"/>
      <c r="I44" s="327"/>
      <c r="J44" s="330"/>
      <c r="K44" s="327">
        <f>IF(NOT(ISERROR(MATCH(J44,_xlfn.ANCHORARRAY(E55),0))),I57&amp;"Por favor no seleccionar los criterios de impacto",J44)</f>
        <v>0</v>
      </c>
      <c r="L44" s="324"/>
      <c r="M44" s="327"/>
      <c r="N44" s="342"/>
      <c r="O44" s="164">
        <v>3</v>
      </c>
      <c r="P44" s="165"/>
      <c r="Q44" s="166" t="str">
        <f>IF(OR(R44="Preventivo",R44="Detectivo"),"Probabilidad",IF(R44="Correctivo","Impacto",""))</f>
        <v/>
      </c>
      <c r="R44" s="167"/>
      <c r="S44" s="167"/>
      <c r="T44" s="168" t="str">
        <f t="shared" si="37"/>
        <v/>
      </c>
      <c r="U44" s="167"/>
      <c r="V44" s="167"/>
      <c r="W44" s="167"/>
      <c r="X44" s="170" t="str">
        <f>IFERROR(IF(AND(Q43="Probabilidad",Q44="Probabilidad"),(Z43-(+Z43*T44)),IF(AND(Q43="Impacto",Q44="Probabilidad"),(Z42-(+Z42*T44)),IF(Q44="Impacto",Z43,""))),"")</f>
        <v/>
      </c>
      <c r="Y44" s="171" t="str">
        <f t="shared" si="1"/>
        <v/>
      </c>
      <c r="Z44" s="172" t="str">
        <f t="shared" si="38"/>
        <v/>
      </c>
      <c r="AA44" s="171" t="str">
        <f t="shared" si="3"/>
        <v/>
      </c>
      <c r="AB44" s="172" t="str">
        <f>IFERROR(IF(AND(Q43="Impacto",Q44="Impacto"),(AB43-(+AB43*T44)),IF(AND(Q43="Probabilidad",Q44="Impacto"),(AB42-(+AB42*T44)),IF(Q44="Probabilidad",AB43,""))),"")</f>
        <v/>
      </c>
      <c r="AC44" s="173" t="str">
        <f t="shared" si="39"/>
        <v/>
      </c>
      <c r="AD44" s="174"/>
      <c r="AE44" s="162"/>
      <c r="AF44" s="175"/>
      <c r="AG44" s="176"/>
      <c r="AH44" s="176"/>
      <c r="AI44" s="176"/>
      <c r="AJ44" s="162"/>
      <c r="AK44" s="17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row>
    <row r="45" spans="1:69" ht="18" hidden="1" customHeight="1" x14ac:dyDescent="0.2">
      <c r="A45" s="284"/>
      <c r="B45" s="315"/>
      <c r="C45" s="315"/>
      <c r="D45" s="315"/>
      <c r="E45" s="318"/>
      <c r="F45" s="315"/>
      <c r="G45" s="321"/>
      <c r="H45" s="324"/>
      <c r="I45" s="327"/>
      <c r="J45" s="330"/>
      <c r="K45" s="327">
        <f>IF(NOT(ISERROR(MATCH(J45,_xlfn.ANCHORARRAY(E56),0))),I58&amp;"Por favor no seleccionar los criterios de impacto",J45)</f>
        <v>0</v>
      </c>
      <c r="L45" s="324"/>
      <c r="M45" s="327"/>
      <c r="N45" s="342"/>
      <c r="O45" s="164">
        <v>4</v>
      </c>
      <c r="P45" s="144"/>
      <c r="Q45" s="166" t="str">
        <f t="shared" ref="Q45:Q47" si="40">IF(OR(R45="Preventivo",R45="Detectivo"),"Probabilidad",IF(R45="Correctivo","Impacto",""))</f>
        <v/>
      </c>
      <c r="R45" s="167"/>
      <c r="S45" s="167"/>
      <c r="T45" s="168" t="str">
        <f t="shared" si="37"/>
        <v/>
      </c>
      <c r="U45" s="167"/>
      <c r="V45" s="167"/>
      <c r="W45" s="167"/>
      <c r="X45" s="170" t="str">
        <f t="shared" ref="X45:X47" si="41">IFERROR(IF(AND(Q44="Probabilidad",Q45="Probabilidad"),(Z44-(+Z44*T45)),IF(AND(Q44="Impacto",Q45="Probabilidad"),(Z43-(+Z43*T45)),IF(Q45="Impacto",Z44,""))),"")</f>
        <v/>
      </c>
      <c r="Y45" s="171" t="str">
        <f t="shared" si="1"/>
        <v/>
      </c>
      <c r="Z45" s="172" t="str">
        <f t="shared" si="38"/>
        <v/>
      </c>
      <c r="AA45" s="171" t="str">
        <f t="shared" si="3"/>
        <v/>
      </c>
      <c r="AB45" s="172" t="str">
        <f t="shared" ref="AB45:AB47" si="42">IFERROR(IF(AND(Q44="Impacto",Q45="Impacto"),(AB44-(+AB44*T45)),IF(AND(Q44="Probabilidad",Q45="Impacto"),(AB43-(+AB43*T45)),IF(Q45="Probabilidad",AB44,""))),"")</f>
        <v/>
      </c>
      <c r="AC45" s="17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74"/>
      <c r="AE45" s="162"/>
      <c r="AF45" s="175"/>
      <c r="AG45" s="176"/>
      <c r="AH45" s="176"/>
      <c r="AI45" s="176"/>
      <c r="AJ45" s="162"/>
      <c r="AK45" s="17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row>
    <row r="46" spans="1:69" ht="18" hidden="1" customHeight="1" x14ac:dyDescent="0.2">
      <c r="A46" s="284"/>
      <c r="B46" s="315"/>
      <c r="C46" s="315"/>
      <c r="D46" s="315"/>
      <c r="E46" s="318"/>
      <c r="F46" s="315"/>
      <c r="G46" s="321"/>
      <c r="H46" s="324"/>
      <c r="I46" s="327"/>
      <c r="J46" s="330"/>
      <c r="K46" s="327">
        <f>IF(NOT(ISERROR(MATCH(J46,_xlfn.ANCHORARRAY(E57),0))),I59&amp;"Por favor no seleccionar los criterios de impacto",J46)</f>
        <v>0</v>
      </c>
      <c r="L46" s="324"/>
      <c r="M46" s="327"/>
      <c r="N46" s="342"/>
      <c r="O46" s="164">
        <v>5</v>
      </c>
      <c r="P46" s="144"/>
      <c r="Q46" s="166" t="str">
        <f t="shared" si="40"/>
        <v/>
      </c>
      <c r="R46" s="167"/>
      <c r="S46" s="167"/>
      <c r="T46" s="168" t="str">
        <f t="shared" si="37"/>
        <v/>
      </c>
      <c r="U46" s="167"/>
      <c r="V46" s="167"/>
      <c r="W46" s="167"/>
      <c r="X46" s="170" t="str">
        <f t="shared" si="41"/>
        <v/>
      </c>
      <c r="Y46" s="171" t="str">
        <f t="shared" si="1"/>
        <v/>
      </c>
      <c r="Z46" s="172" t="str">
        <f t="shared" si="38"/>
        <v/>
      </c>
      <c r="AA46" s="171" t="str">
        <f t="shared" si="3"/>
        <v/>
      </c>
      <c r="AB46" s="172" t="str">
        <f t="shared" si="42"/>
        <v/>
      </c>
      <c r="AC46" s="173" t="str">
        <f t="shared" ref="AC46" si="43">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74"/>
      <c r="AE46" s="162"/>
      <c r="AF46" s="175"/>
      <c r="AG46" s="176"/>
      <c r="AH46" s="176"/>
      <c r="AI46" s="176"/>
      <c r="AJ46" s="162"/>
      <c r="AK46" s="17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row>
    <row r="47" spans="1:69" ht="18" hidden="1" customHeight="1" x14ac:dyDescent="0.2">
      <c r="A47" s="285"/>
      <c r="B47" s="316"/>
      <c r="C47" s="316"/>
      <c r="D47" s="316"/>
      <c r="E47" s="319"/>
      <c r="F47" s="316"/>
      <c r="G47" s="322"/>
      <c r="H47" s="325"/>
      <c r="I47" s="328"/>
      <c r="J47" s="331"/>
      <c r="K47" s="328">
        <f>IF(NOT(ISERROR(MATCH(J47,_xlfn.ANCHORARRAY(E58),0))),I60&amp;"Por favor no seleccionar los criterios de impacto",J47)</f>
        <v>0</v>
      </c>
      <c r="L47" s="325"/>
      <c r="M47" s="328"/>
      <c r="N47" s="343"/>
      <c r="O47" s="164">
        <v>6</v>
      </c>
      <c r="P47" s="144"/>
      <c r="Q47" s="166" t="str">
        <f t="shared" si="40"/>
        <v/>
      </c>
      <c r="R47" s="167"/>
      <c r="S47" s="167"/>
      <c r="T47" s="168" t="str">
        <f t="shared" si="37"/>
        <v/>
      </c>
      <c r="U47" s="167"/>
      <c r="V47" s="167"/>
      <c r="W47" s="167"/>
      <c r="X47" s="170" t="str">
        <f t="shared" si="41"/>
        <v/>
      </c>
      <c r="Y47" s="171" t="str">
        <f t="shared" si="1"/>
        <v/>
      </c>
      <c r="Z47" s="172" t="str">
        <f t="shared" si="38"/>
        <v/>
      </c>
      <c r="AA47" s="171" t="str">
        <f>IFERROR(IF(AB47="","",IF(AB47&lt;=0.2,"Leve",IF(AB47&lt;=0.4,"Menor",IF(AB47&lt;=0.6,"Moderado",IF(AB47&lt;=0.8,"Mayor","Catastrófico"))))),"")</f>
        <v/>
      </c>
      <c r="AB47" s="172" t="str">
        <f t="shared" si="42"/>
        <v/>
      </c>
      <c r="AC47" s="17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74"/>
      <c r="AE47" s="162"/>
      <c r="AF47" s="175"/>
      <c r="AG47" s="176"/>
      <c r="AH47" s="176"/>
      <c r="AI47" s="176"/>
      <c r="AJ47" s="162"/>
      <c r="AK47" s="17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row>
    <row r="48" spans="1:69" ht="18" hidden="1" customHeight="1" x14ac:dyDescent="0.2">
      <c r="A48" s="283">
        <v>7</v>
      </c>
      <c r="B48" s="314"/>
      <c r="C48" s="314"/>
      <c r="D48" s="314"/>
      <c r="E48" s="317"/>
      <c r="F48" s="314"/>
      <c r="G48" s="320"/>
      <c r="H48" s="323" t="str">
        <f>IF(G48&lt;=0,"",IF(G48&lt;=2,"Muy Baja",IF(G48&lt;=24,"Baja",IF(G48&lt;=500,"Media",IF(G48&lt;=5000,"Alta","Muy Alta")))))</f>
        <v/>
      </c>
      <c r="I48" s="326" t="str">
        <f>IF(H48="","",IF(H48="Muy Baja",0.2,IF(H48="Baja",0.4,IF(H48="Media",0.6,IF(H48="Alta",0.8,IF(H48="Muy Alta",1,))))))</f>
        <v/>
      </c>
      <c r="J48" s="329"/>
      <c r="K48" s="326">
        <f>IF(NOT(ISERROR(MATCH(J48,'Tabla Impacto'!$B$221:$B$223,0))),'Tabla Impacto'!$F$223&amp;"Por favor no seleccionar los criterios de impacto(Afectación Económica o presupuestal y Pérdida Reputacional)",J48)</f>
        <v>0</v>
      </c>
      <c r="L48" s="323" t="str">
        <f>IF(OR(K48='Tabla Impacto'!$C$11,K48='Tabla Impacto'!$D$11),"Leve",IF(OR(K48='Tabla Impacto'!$C$12,K48='Tabla Impacto'!$D$12),"Menor",IF(OR(K48='Tabla Impacto'!$C$13,K48='Tabla Impacto'!$D$13),"Moderado",IF(OR(K48='Tabla Impacto'!$C$14,K48='Tabla Impacto'!$D$14),"Mayor",IF(OR(K48='Tabla Impacto'!$C$15,K48='Tabla Impacto'!$D$15),"Catastrófico","")))))</f>
        <v/>
      </c>
      <c r="M48" s="326" t="str">
        <f>IF(L48="","",IF(L48="Leve",0.2,IF(L48="Menor",0.4,IF(L48="Moderado",0.6,IF(L48="Mayor",0.8,IF(L48="Catastrófico",1,))))))</f>
        <v/>
      </c>
      <c r="N48" s="34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64">
        <v>1</v>
      </c>
      <c r="P48" s="144"/>
      <c r="Q48" s="145" t="str">
        <f>IF(OR(R48="Preventivo",R48="Detectivo"),"Probabilidad",IF(R48="Correctivo","Impacto",""))</f>
        <v/>
      </c>
      <c r="R48" s="177"/>
      <c r="S48" s="177"/>
      <c r="T48" s="178" t="str">
        <f>IF(AND(R48="Preventivo",S48="Automático"),"50%",IF(AND(R48="Preventivo",S48="Manual"),"40%",IF(AND(R48="Detectivo",S48="Automático"),"40%",IF(AND(R48="Detectivo",S48="Manual"),"30%",IF(AND(R48="Correctivo",S48="Automático"),"35%",IF(AND(R48="Correctivo",S48="Manual"),"25%",""))))))</f>
        <v/>
      </c>
      <c r="U48" s="177"/>
      <c r="V48" s="177"/>
      <c r="W48" s="177"/>
      <c r="X48" s="148" t="str">
        <f>IFERROR(IF(Q48="Probabilidad",(I48-(+I48*T48)),IF(Q48="Impacto",I48,"")),"")</f>
        <v/>
      </c>
      <c r="Y48" s="179" t="str">
        <f>IFERROR(IF(X48="","",IF(X48&lt;=0.2,"Muy Baja",IF(X48&lt;=0.4,"Baja",IF(X48&lt;=0.6,"Media",IF(X48&lt;=0.8,"Alta","Muy Alta"))))),"")</f>
        <v/>
      </c>
      <c r="Z48" s="180" t="str">
        <f>+X48</f>
        <v/>
      </c>
      <c r="AA48" s="179" t="str">
        <f>IFERROR(IF(AB48="","",IF(AB48&lt;=0.2,"Leve",IF(AB48&lt;=0.4,"Menor",IF(AB48&lt;=0.6,"Moderado",IF(AB48&lt;=0.8,"Mayor","Catastrófico"))))),"")</f>
        <v/>
      </c>
      <c r="AB48" s="180" t="str">
        <f>IFERROR(IF(Q48="Impacto",(M48-(+M48*T48)),IF(Q48="Probabilidad",M48,"")),"")</f>
        <v/>
      </c>
      <c r="AC48" s="18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2"/>
      <c r="AE48" s="162"/>
      <c r="AF48" s="162"/>
      <c r="AG48" s="176"/>
      <c r="AH48" s="176"/>
      <c r="AI48" s="176"/>
      <c r="AJ48" s="162"/>
      <c r="AK48" s="17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row>
    <row r="49" spans="1:69" ht="18" hidden="1" customHeight="1" x14ac:dyDescent="0.2">
      <c r="A49" s="284"/>
      <c r="B49" s="315"/>
      <c r="C49" s="315"/>
      <c r="D49" s="315"/>
      <c r="E49" s="318"/>
      <c r="F49" s="315"/>
      <c r="G49" s="321"/>
      <c r="H49" s="324"/>
      <c r="I49" s="327"/>
      <c r="J49" s="330"/>
      <c r="K49" s="327">
        <f>IF(NOT(ISERROR(MATCH(J49,_xlfn.ANCHORARRAY(E60),0))),I62&amp;"Por favor no seleccionar los criterios de impacto",J49)</f>
        <v>0</v>
      </c>
      <c r="L49" s="324"/>
      <c r="M49" s="327"/>
      <c r="N49" s="342"/>
      <c r="O49" s="164">
        <v>2</v>
      </c>
      <c r="P49" s="144"/>
      <c r="Q49" s="145" t="str">
        <f>IF(OR(R49="Preventivo",R49="Detectivo"),"Probabilidad",IF(R49="Correctivo","Impacto",""))</f>
        <v/>
      </c>
      <c r="R49" s="177"/>
      <c r="S49" s="177"/>
      <c r="T49" s="178" t="str">
        <f t="shared" ref="T49:T53" si="44">IF(AND(R49="Preventivo",S49="Automático"),"50%",IF(AND(R49="Preventivo",S49="Manual"),"40%",IF(AND(R49="Detectivo",S49="Automático"),"40%",IF(AND(R49="Detectivo",S49="Manual"),"30%",IF(AND(R49="Correctivo",S49="Automático"),"35%",IF(AND(R49="Correctivo",S49="Manual"),"25%",""))))))</f>
        <v/>
      </c>
      <c r="U49" s="177"/>
      <c r="V49" s="177"/>
      <c r="W49" s="177"/>
      <c r="X49" s="148" t="str">
        <f>IFERROR(IF(AND(Q48="Probabilidad",Q49="Probabilidad"),(Z48-(+Z48*T49)),IF(Q49="Probabilidad",(I48-(+I48*T49)),IF(Q49="Impacto",Z48,""))),"")</f>
        <v/>
      </c>
      <c r="Y49" s="179" t="str">
        <f t="shared" si="1"/>
        <v/>
      </c>
      <c r="Z49" s="180" t="str">
        <f t="shared" ref="Z49:Z53" si="45">+X49</f>
        <v/>
      </c>
      <c r="AA49" s="179" t="str">
        <f t="shared" si="3"/>
        <v/>
      </c>
      <c r="AB49" s="180" t="str">
        <f>IFERROR(IF(AND(Q48="Impacto",Q49="Impacto"),(AB48-(+AB48*T49)),IF(Q49="Impacto",(M48-(+M48*T49)),IF(Q49="Probabilidad",AB48,""))),"")</f>
        <v/>
      </c>
      <c r="AC49" s="181" t="str">
        <f t="shared" ref="AC49:AC50" si="4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2"/>
      <c r="AE49" s="162"/>
      <c r="AF49" s="175"/>
      <c r="AG49" s="176"/>
      <c r="AH49" s="176"/>
      <c r="AI49" s="176"/>
      <c r="AJ49" s="162"/>
      <c r="AK49" s="17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row>
    <row r="50" spans="1:69" ht="18" hidden="1" customHeight="1" x14ac:dyDescent="0.2">
      <c r="A50" s="284"/>
      <c r="B50" s="315"/>
      <c r="C50" s="315"/>
      <c r="D50" s="315"/>
      <c r="E50" s="318"/>
      <c r="F50" s="315"/>
      <c r="G50" s="321"/>
      <c r="H50" s="324"/>
      <c r="I50" s="327"/>
      <c r="J50" s="330"/>
      <c r="K50" s="327">
        <f>IF(NOT(ISERROR(MATCH(J50,_xlfn.ANCHORARRAY(E61),0))),I63&amp;"Por favor no seleccionar los criterios de impacto",J50)</f>
        <v>0</v>
      </c>
      <c r="L50" s="324"/>
      <c r="M50" s="327"/>
      <c r="N50" s="342"/>
      <c r="O50" s="164">
        <v>3</v>
      </c>
      <c r="P50" s="165"/>
      <c r="Q50" s="166" t="str">
        <f>IF(OR(R50="Preventivo",R50="Detectivo"),"Probabilidad",IF(R50="Correctivo","Impacto",""))</f>
        <v/>
      </c>
      <c r="R50" s="167"/>
      <c r="S50" s="167"/>
      <c r="T50" s="168" t="str">
        <f t="shared" si="44"/>
        <v/>
      </c>
      <c r="U50" s="167"/>
      <c r="V50" s="167"/>
      <c r="W50" s="167"/>
      <c r="X50" s="170" t="str">
        <f>IFERROR(IF(AND(Q49="Probabilidad",Q50="Probabilidad"),(Z49-(+Z49*T50)),IF(AND(Q49="Impacto",Q50="Probabilidad"),(Z48-(+Z48*T50)),IF(Q50="Impacto",Z49,""))),"")</f>
        <v/>
      </c>
      <c r="Y50" s="171" t="str">
        <f t="shared" si="1"/>
        <v/>
      </c>
      <c r="Z50" s="172" t="str">
        <f t="shared" si="45"/>
        <v/>
      </c>
      <c r="AA50" s="171" t="str">
        <f t="shared" si="3"/>
        <v/>
      </c>
      <c r="AB50" s="172" t="str">
        <f>IFERROR(IF(AND(Q49="Impacto",Q50="Impacto"),(AB49-(+AB49*T50)),IF(AND(Q49="Probabilidad",Q50="Impacto"),(AB48-(+AB48*T50)),IF(Q50="Probabilidad",AB49,""))),"")</f>
        <v/>
      </c>
      <c r="AC50" s="173" t="str">
        <f t="shared" si="46"/>
        <v/>
      </c>
      <c r="AD50" s="174"/>
      <c r="AE50" s="162"/>
      <c r="AF50" s="175"/>
      <c r="AG50" s="176"/>
      <c r="AH50" s="176"/>
      <c r="AI50" s="176"/>
      <c r="AJ50" s="162"/>
      <c r="AK50" s="17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row>
    <row r="51" spans="1:69" ht="18" hidden="1" customHeight="1" x14ac:dyDescent="0.2">
      <c r="A51" s="284"/>
      <c r="B51" s="315"/>
      <c r="C51" s="315"/>
      <c r="D51" s="315"/>
      <c r="E51" s="318"/>
      <c r="F51" s="315"/>
      <c r="G51" s="321"/>
      <c r="H51" s="324"/>
      <c r="I51" s="327"/>
      <c r="J51" s="330"/>
      <c r="K51" s="327">
        <f>IF(NOT(ISERROR(MATCH(J51,_xlfn.ANCHORARRAY(E62),0))),I64&amp;"Por favor no seleccionar los criterios de impacto",J51)</f>
        <v>0</v>
      </c>
      <c r="L51" s="324"/>
      <c r="M51" s="327"/>
      <c r="N51" s="342"/>
      <c r="O51" s="164">
        <v>4</v>
      </c>
      <c r="P51" s="144"/>
      <c r="Q51" s="166" t="str">
        <f t="shared" ref="Q51:Q53" si="47">IF(OR(R51="Preventivo",R51="Detectivo"),"Probabilidad",IF(R51="Correctivo","Impacto",""))</f>
        <v/>
      </c>
      <c r="R51" s="167"/>
      <c r="S51" s="167"/>
      <c r="T51" s="168" t="str">
        <f t="shared" si="44"/>
        <v/>
      </c>
      <c r="U51" s="167"/>
      <c r="V51" s="167"/>
      <c r="W51" s="167"/>
      <c r="X51" s="170" t="str">
        <f t="shared" ref="X51:X53" si="48">IFERROR(IF(AND(Q50="Probabilidad",Q51="Probabilidad"),(Z50-(+Z50*T51)),IF(AND(Q50="Impacto",Q51="Probabilidad"),(Z49-(+Z49*T51)),IF(Q51="Impacto",Z50,""))),"")</f>
        <v/>
      </c>
      <c r="Y51" s="171" t="str">
        <f t="shared" si="1"/>
        <v/>
      </c>
      <c r="Z51" s="172" t="str">
        <f t="shared" si="45"/>
        <v/>
      </c>
      <c r="AA51" s="171" t="str">
        <f t="shared" si="3"/>
        <v/>
      </c>
      <c r="AB51" s="172" t="str">
        <f t="shared" ref="AB51:AB53" si="49">IFERROR(IF(AND(Q50="Impacto",Q51="Impacto"),(AB50-(+AB50*T51)),IF(AND(Q50="Probabilidad",Q51="Impacto"),(AB49-(+AB49*T51)),IF(Q51="Probabilidad",AB50,""))),"")</f>
        <v/>
      </c>
      <c r="AC51" s="17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4"/>
      <c r="AE51" s="162"/>
      <c r="AF51" s="175"/>
      <c r="AG51" s="176"/>
      <c r="AH51" s="176"/>
      <c r="AI51" s="176"/>
      <c r="AJ51" s="162"/>
      <c r="AK51" s="17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row>
    <row r="52" spans="1:69" ht="18" hidden="1" customHeight="1" x14ac:dyDescent="0.2">
      <c r="A52" s="284"/>
      <c r="B52" s="315"/>
      <c r="C52" s="315"/>
      <c r="D52" s="315"/>
      <c r="E52" s="318"/>
      <c r="F52" s="315"/>
      <c r="G52" s="321"/>
      <c r="H52" s="324"/>
      <c r="I52" s="327"/>
      <c r="J52" s="330"/>
      <c r="K52" s="327">
        <f>IF(NOT(ISERROR(MATCH(J52,_xlfn.ANCHORARRAY(E63),0))),I65&amp;"Por favor no seleccionar los criterios de impacto",J52)</f>
        <v>0</v>
      </c>
      <c r="L52" s="324"/>
      <c r="M52" s="327"/>
      <c r="N52" s="342"/>
      <c r="O52" s="164">
        <v>5</v>
      </c>
      <c r="P52" s="144"/>
      <c r="Q52" s="166" t="str">
        <f t="shared" si="47"/>
        <v/>
      </c>
      <c r="R52" s="167"/>
      <c r="S52" s="167"/>
      <c r="T52" s="168" t="str">
        <f t="shared" si="44"/>
        <v/>
      </c>
      <c r="U52" s="167"/>
      <c r="V52" s="167"/>
      <c r="W52" s="167"/>
      <c r="X52" s="170" t="str">
        <f t="shared" si="48"/>
        <v/>
      </c>
      <c r="Y52" s="171" t="str">
        <f t="shared" si="1"/>
        <v/>
      </c>
      <c r="Z52" s="172" t="str">
        <f t="shared" si="45"/>
        <v/>
      </c>
      <c r="AA52" s="171" t="str">
        <f t="shared" si="3"/>
        <v/>
      </c>
      <c r="AB52" s="172" t="str">
        <f t="shared" si="49"/>
        <v/>
      </c>
      <c r="AC52" s="173" t="str">
        <f t="shared" ref="AC52:AC53" si="5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74"/>
      <c r="AE52" s="162"/>
      <c r="AF52" s="175"/>
      <c r="AG52" s="176"/>
      <c r="AH52" s="176"/>
      <c r="AI52" s="176"/>
      <c r="AJ52" s="162"/>
      <c r="AK52" s="17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row>
    <row r="53" spans="1:69" ht="18" hidden="1" customHeight="1" x14ac:dyDescent="0.2">
      <c r="A53" s="285"/>
      <c r="B53" s="316"/>
      <c r="C53" s="316"/>
      <c r="D53" s="316"/>
      <c r="E53" s="319"/>
      <c r="F53" s="316"/>
      <c r="G53" s="322"/>
      <c r="H53" s="325"/>
      <c r="I53" s="328"/>
      <c r="J53" s="331"/>
      <c r="K53" s="328">
        <f>IF(NOT(ISERROR(MATCH(J53,_xlfn.ANCHORARRAY(E64),0))),I66&amp;"Por favor no seleccionar los criterios de impacto",J53)</f>
        <v>0</v>
      </c>
      <c r="L53" s="325"/>
      <c r="M53" s="328"/>
      <c r="N53" s="343"/>
      <c r="O53" s="164">
        <v>6</v>
      </c>
      <c r="P53" s="144"/>
      <c r="Q53" s="166" t="str">
        <f t="shared" si="47"/>
        <v/>
      </c>
      <c r="R53" s="167"/>
      <c r="S53" s="167"/>
      <c r="T53" s="168" t="str">
        <f t="shared" si="44"/>
        <v/>
      </c>
      <c r="U53" s="167"/>
      <c r="V53" s="167"/>
      <c r="W53" s="167"/>
      <c r="X53" s="170" t="str">
        <f t="shared" si="48"/>
        <v/>
      </c>
      <c r="Y53" s="171" t="str">
        <f t="shared" si="1"/>
        <v/>
      </c>
      <c r="Z53" s="172" t="str">
        <f t="shared" si="45"/>
        <v/>
      </c>
      <c r="AA53" s="171" t="str">
        <f t="shared" si="3"/>
        <v/>
      </c>
      <c r="AB53" s="172" t="str">
        <f t="shared" si="49"/>
        <v/>
      </c>
      <c r="AC53" s="173" t="str">
        <f t="shared" si="50"/>
        <v/>
      </c>
      <c r="AD53" s="174"/>
      <c r="AE53" s="162"/>
      <c r="AF53" s="175"/>
      <c r="AG53" s="176"/>
      <c r="AH53" s="176"/>
      <c r="AI53" s="176"/>
      <c r="AJ53" s="162"/>
      <c r="AK53" s="17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row>
    <row r="54" spans="1:69" ht="18" hidden="1" customHeight="1" x14ac:dyDescent="0.2">
      <c r="A54" s="283">
        <v>8</v>
      </c>
      <c r="B54" s="314"/>
      <c r="C54" s="314"/>
      <c r="D54" s="314"/>
      <c r="E54" s="317"/>
      <c r="F54" s="314"/>
      <c r="G54" s="320"/>
      <c r="H54" s="323" t="str">
        <f>IF(G54&lt;=0,"",IF(G54&lt;=2,"Muy Baja",IF(G54&lt;=24,"Baja",IF(G54&lt;=500,"Media",IF(G54&lt;=5000,"Alta","Muy Alta")))))</f>
        <v/>
      </c>
      <c r="I54" s="326" t="str">
        <f>IF(H54="","",IF(H54="Muy Baja",0.2,IF(H54="Baja",0.4,IF(H54="Media",0.6,IF(H54="Alta",0.8,IF(H54="Muy Alta",1,))))))</f>
        <v/>
      </c>
      <c r="J54" s="329"/>
      <c r="K54" s="326">
        <f>IF(NOT(ISERROR(MATCH(J54,'Tabla Impacto'!$B$221:$B$223,0))),'Tabla Impacto'!$F$223&amp;"Por favor no seleccionar los criterios de impacto(Afectación Económica o presupuestal y Pérdida Reputacional)",J54)</f>
        <v>0</v>
      </c>
      <c r="L54" s="323" t="str">
        <f>IF(OR(K54='Tabla Impacto'!$C$11,K54='Tabla Impacto'!$D$11),"Leve",IF(OR(K54='Tabla Impacto'!$C$12,K54='Tabla Impacto'!$D$12),"Menor",IF(OR(K54='Tabla Impacto'!$C$13,K54='Tabla Impacto'!$D$13),"Moderado",IF(OR(K54='Tabla Impacto'!$C$14,K54='Tabla Impacto'!$D$14),"Mayor",IF(OR(K54='Tabla Impacto'!$C$15,K54='Tabla Impacto'!$D$15),"Catastrófico","")))))</f>
        <v/>
      </c>
      <c r="M54" s="326" t="str">
        <f>IF(L54="","",IF(L54="Leve",0.2,IF(L54="Menor",0.4,IF(L54="Moderado",0.6,IF(L54="Mayor",0.8,IF(L54="Catastrófico",1,))))))</f>
        <v/>
      </c>
      <c r="N54" s="34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64">
        <v>1</v>
      </c>
      <c r="P54" s="144"/>
      <c r="Q54" s="145"/>
      <c r="R54" s="177"/>
      <c r="S54" s="177"/>
      <c r="T54" s="178" t="str">
        <f>IF(AND(R54="Preventivo",S54="Automático"),"50%",IF(AND(R54="Preventivo",S54="Manual"),"40%",IF(AND(R54="Detectivo",S54="Automático"),"40%",IF(AND(R54="Detectivo",S54="Manual"),"30%",IF(AND(R54="Correctivo",S54="Automático"),"35%",IF(AND(R54="Correctivo",S54="Manual"),"25%",""))))))</f>
        <v/>
      </c>
      <c r="U54" s="177"/>
      <c r="V54" s="177"/>
      <c r="W54" s="177"/>
      <c r="X54" s="148" t="str">
        <f>IFERROR(IF(Q54="Probabilidad",(I54-(+I54*T54)),IF(Q54="Impacto",I54,"")),"")</f>
        <v/>
      </c>
      <c r="Y54" s="179" t="str">
        <f>IFERROR(IF(X54="","",IF(X54&lt;=0.2,"Muy Baja",IF(X54&lt;=0.4,"Baja",IF(X54&lt;=0.6,"Media",IF(X54&lt;=0.8,"Alta","Muy Alta"))))),"")</f>
        <v/>
      </c>
      <c r="Z54" s="180" t="str">
        <f>+X54</f>
        <v/>
      </c>
      <c r="AA54" s="179" t="str">
        <f>IFERROR(IF(AB54="","",IF(AB54&lt;=0.2,"Leve",IF(AB54&lt;=0.4,"Menor",IF(AB54&lt;=0.6,"Moderado",IF(AB54&lt;=0.8,"Mayor","Catastrófico"))))),"")</f>
        <v/>
      </c>
      <c r="AB54" s="180" t="str">
        <f>IFERROR(IF(Q54="Impacto",(M54-(+M54*T54)),IF(Q54="Probabilidad",M54,"")),"")</f>
        <v/>
      </c>
      <c r="AC54" s="18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2"/>
      <c r="AE54" s="162"/>
      <c r="AF54" s="162"/>
      <c r="AG54" s="176"/>
      <c r="AH54" s="176"/>
      <c r="AI54" s="176"/>
      <c r="AJ54" s="162"/>
      <c r="AK54" s="17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row>
    <row r="55" spans="1:69" ht="18" hidden="1" customHeight="1" x14ac:dyDescent="0.2">
      <c r="A55" s="284"/>
      <c r="B55" s="315"/>
      <c r="C55" s="315"/>
      <c r="D55" s="315"/>
      <c r="E55" s="318"/>
      <c r="F55" s="315"/>
      <c r="G55" s="321"/>
      <c r="H55" s="324"/>
      <c r="I55" s="327"/>
      <c r="J55" s="330"/>
      <c r="K55" s="327">
        <f>IF(NOT(ISERROR(MATCH(J55,_xlfn.ANCHORARRAY(E66),0))),I68&amp;"Por favor no seleccionar los criterios de impacto",J55)</f>
        <v>0</v>
      </c>
      <c r="L55" s="324"/>
      <c r="M55" s="327"/>
      <c r="N55" s="342"/>
      <c r="O55" s="164">
        <v>2</v>
      </c>
      <c r="P55" s="144"/>
      <c r="Q55" s="166" t="str">
        <f>IF(OR(R55="Preventivo",R55="Detectivo"),"Probabilidad",IF(R55="Correctivo","Impacto",""))</f>
        <v/>
      </c>
      <c r="R55" s="167"/>
      <c r="S55" s="167"/>
      <c r="T55" s="168" t="str">
        <f t="shared" ref="T55:T59" si="51">IF(AND(R55="Preventivo",S55="Automático"),"50%",IF(AND(R55="Preventivo",S55="Manual"),"40%",IF(AND(R55="Detectivo",S55="Automático"),"40%",IF(AND(R55="Detectivo",S55="Manual"),"30%",IF(AND(R55="Correctivo",S55="Automático"),"35%",IF(AND(R55="Correctivo",S55="Manual"),"25%",""))))))</f>
        <v/>
      </c>
      <c r="U55" s="167"/>
      <c r="V55" s="167"/>
      <c r="W55" s="167"/>
      <c r="X55" s="170" t="str">
        <f>IFERROR(IF(AND(Q54="Probabilidad",Q55="Probabilidad"),(Z54-(+Z54*T55)),IF(Q55="Probabilidad",(I54-(+I54*T55)),IF(Q55="Impacto",Z54,""))),"")</f>
        <v/>
      </c>
      <c r="Y55" s="171" t="str">
        <f t="shared" si="1"/>
        <v/>
      </c>
      <c r="Z55" s="172" t="str">
        <f t="shared" ref="Z55:Z59" si="52">+X55</f>
        <v/>
      </c>
      <c r="AA55" s="171" t="str">
        <f t="shared" si="3"/>
        <v/>
      </c>
      <c r="AB55" s="172" t="str">
        <f>IFERROR(IF(AND(Q54="Impacto",Q55="Impacto"),(AB54-(+AB54*T55)),IF(Q55="Impacto",(M54-(+M54*T55)),IF(Q55="Probabilidad",AB54,""))),"")</f>
        <v/>
      </c>
      <c r="AC55" s="173" t="str">
        <f t="shared" ref="AC55:AC56" si="5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74"/>
      <c r="AE55" s="162"/>
      <c r="AF55" s="175"/>
      <c r="AG55" s="176"/>
      <c r="AH55" s="176"/>
      <c r="AI55" s="176"/>
      <c r="AJ55" s="162"/>
      <c r="AK55" s="17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row>
    <row r="56" spans="1:69" ht="18" hidden="1" customHeight="1" x14ac:dyDescent="0.2">
      <c r="A56" s="284"/>
      <c r="B56" s="315"/>
      <c r="C56" s="315"/>
      <c r="D56" s="315"/>
      <c r="E56" s="318"/>
      <c r="F56" s="315"/>
      <c r="G56" s="321"/>
      <c r="H56" s="324"/>
      <c r="I56" s="327"/>
      <c r="J56" s="330"/>
      <c r="K56" s="327">
        <f>IF(NOT(ISERROR(MATCH(J56,_xlfn.ANCHORARRAY(E67),0))),I69&amp;"Por favor no seleccionar los criterios de impacto",J56)</f>
        <v>0</v>
      </c>
      <c r="L56" s="324"/>
      <c r="M56" s="327"/>
      <c r="N56" s="342"/>
      <c r="O56" s="164">
        <v>3</v>
      </c>
      <c r="P56" s="165"/>
      <c r="Q56" s="166" t="str">
        <f>IF(OR(R56="Preventivo",R56="Detectivo"),"Probabilidad",IF(R56="Correctivo","Impacto",""))</f>
        <v/>
      </c>
      <c r="R56" s="167"/>
      <c r="S56" s="167"/>
      <c r="T56" s="168" t="str">
        <f t="shared" si="51"/>
        <v/>
      </c>
      <c r="U56" s="167"/>
      <c r="V56" s="167"/>
      <c r="W56" s="167"/>
      <c r="X56" s="170" t="str">
        <f>IFERROR(IF(AND(Q55="Probabilidad",Q56="Probabilidad"),(Z55-(+Z55*T56)),IF(AND(Q55="Impacto",Q56="Probabilidad"),(Z54-(+Z54*T56)),IF(Q56="Impacto",Z55,""))),"")</f>
        <v/>
      </c>
      <c r="Y56" s="171" t="str">
        <f t="shared" si="1"/>
        <v/>
      </c>
      <c r="Z56" s="172" t="str">
        <f t="shared" si="52"/>
        <v/>
      </c>
      <c r="AA56" s="171" t="str">
        <f t="shared" si="3"/>
        <v/>
      </c>
      <c r="AB56" s="172" t="str">
        <f>IFERROR(IF(AND(Q55="Impacto",Q56="Impacto"),(AB55-(+AB55*T56)),IF(AND(Q55="Probabilidad",Q56="Impacto"),(AB54-(+AB54*T56)),IF(Q56="Probabilidad",AB55,""))),"")</f>
        <v/>
      </c>
      <c r="AC56" s="173" t="str">
        <f t="shared" si="53"/>
        <v/>
      </c>
      <c r="AD56" s="174"/>
      <c r="AE56" s="162"/>
      <c r="AF56" s="175"/>
      <c r="AG56" s="176"/>
      <c r="AH56" s="176"/>
      <c r="AI56" s="176"/>
      <c r="AJ56" s="162"/>
      <c r="AK56" s="17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row>
    <row r="57" spans="1:69" ht="18" hidden="1" customHeight="1" x14ac:dyDescent="0.2">
      <c r="A57" s="284"/>
      <c r="B57" s="315"/>
      <c r="C57" s="315"/>
      <c r="D57" s="315"/>
      <c r="E57" s="318"/>
      <c r="F57" s="315"/>
      <c r="G57" s="321"/>
      <c r="H57" s="324"/>
      <c r="I57" s="327"/>
      <c r="J57" s="330"/>
      <c r="K57" s="327">
        <f>IF(NOT(ISERROR(MATCH(J57,_xlfn.ANCHORARRAY(E68),0))),I70&amp;"Por favor no seleccionar los criterios de impacto",J57)</f>
        <v>0</v>
      </c>
      <c r="L57" s="324"/>
      <c r="M57" s="327"/>
      <c r="N57" s="342"/>
      <c r="O57" s="164">
        <v>4</v>
      </c>
      <c r="P57" s="144"/>
      <c r="Q57" s="166" t="str">
        <f t="shared" ref="Q57:Q59" si="54">IF(OR(R57="Preventivo",R57="Detectivo"),"Probabilidad",IF(R57="Correctivo","Impacto",""))</f>
        <v/>
      </c>
      <c r="R57" s="167"/>
      <c r="S57" s="167"/>
      <c r="T57" s="168" t="str">
        <f t="shared" si="51"/>
        <v/>
      </c>
      <c r="U57" s="167"/>
      <c r="V57" s="167"/>
      <c r="W57" s="167"/>
      <c r="X57" s="170" t="str">
        <f t="shared" ref="X57:X59" si="55">IFERROR(IF(AND(Q56="Probabilidad",Q57="Probabilidad"),(Z56-(+Z56*T57)),IF(AND(Q56="Impacto",Q57="Probabilidad"),(Z55-(+Z55*T57)),IF(Q57="Impacto",Z56,""))),"")</f>
        <v/>
      </c>
      <c r="Y57" s="171" t="str">
        <f t="shared" si="1"/>
        <v/>
      </c>
      <c r="Z57" s="172" t="str">
        <f t="shared" si="52"/>
        <v/>
      </c>
      <c r="AA57" s="171" t="str">
        <f t="shared" si="3"/>
        <v/>
      </c>
      <c r="AB57" s="172" t="str">
        <f t="shared" ref="AB57:AB59" si="56">IFERROR(IF(AND(Q56="Impacto",Q57="Impacto"),(AB56-(+AB56*T57)),IF(AND(Q56="Probabilidad",Q57="Impacto"),(AB55-(+AB55*T57)),IF(Q57="Probabilidad",AB56,""))),"")</f>
        <v/>
      </c>
      <c r="AC57" s="17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74"/>
      <c r="AE57" s="162"/>
      <c r="AF57" s="175"/>
      <c r="AG57" s="176"/>
      <c r="AH57" s="176"/>
      <c r="AI57" s="176"/>
      <c r="AJ57" s="162"/>
      <c r="AK57" s="17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row>
    <row r="58" spans="1:69" ht="18" hidden="1" customHeight="1" x14ac:dyDescent="0.2">
      <c r="A58" s="284"/>
      <c r="B58" s="315"/>
      <c r="C58" s="315"/>
      <c r="D58" s="315"/>
      <c r="E58" s="318"/>
      <c r="F58" s="315"/>
      <c r="G58" s="321"/>
      <c r="H58" s="324"/>
      <c r="I58" s="327"/>
      <c r="J58" s="330"/>
      <c r="K58" s="327">
        <f>IF(NOT(ISERROR(MATCH(J58,_xlfn.ANCHORARRAY(E69),0))),I71&amp;"Por favor no seleccionar los criterios de impacto",J58)</f>
        <v>0</v>
      </c>
      <c r="L58" s="324"/>
      <c r="M58" s="327"/>
      <c r="N58" s="342"/>
      <c r="O58" s="164">
        <v>5</v>
      </c>
      <c r="P58" s="144"/>
      <c r="Q58" s="166" t="str">
        <f t="shared" si="54"/>
        <v/>
      </c>
      <c r="R58" s="167"/>
      <c r="S58" s="167"/>
      <c r="T58" s="168" t="str">
        <f t="shared" si="51"/>
        <v/>
      </c>
      <c r="U58" s="167"/>
      <c r="V58" s="167"/>
      <c r="W58" s="167"/>
      <c r="X58" s="170" t="str">
        <f t="shared" si="55"/>
        <v/>
      </c>
      <c r="Y58" s="171" t="str">
        <f t="shared" si="1"/>
        <v/>
      </c>
      <c r="Z58" s="172" t="str">
        <f t="shared" si="52"/>
        <v/>
      </c>
      <c r="AA58" s="171" t="str">
        <f t="shared" si="3"/>
        <v/>
      </c>
      <c r="AB58" s="172" t="str">
        <f t="shared" si="56"/>
        <v/>
      </c>
      <c r="AC58" s="173" t="str">
        <f t="shared" ref="AC58:AC59" si="5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74"/>
      <c r="AE58" s="162"/>
      <c r="AF58" s="175"/>
      <c r="AG58" s="176"/>
      <c r="AH58" s="176"/>
      <c r="AI58" s="176"/>
      <c r="AJ58" s="162"/>
      <c r="AK58" s="17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row>
    <row r="59" spans="1:69" ht="18" hidden="1" customHeight="1" x14ac:dyDescent="0.2">
      <c r="A59" s="285"/>
      <c r="B59" s="316"/>
      <c r="C59" s="316"/>
      <c r="D59" s="316"/>
      <c r="E59" s="319"/>
      <c r="F59" s="316"/>
      <c r="G59" s="322"/>
      <c r="H59" s="325"/>
      <c r="I59" s="328"/>
      <c r="J59" s="331"/>
      <c r="K59" s="328">
        <f>IF(NOT(ISERROR(MATCH(J59,_xlfn.ANCHORARRAY(E70),0))),I72&amp;"Por favor no seleccionar los criterios de impacto",J59)</f>
        <v>0</v>
      </c>
      <c r="L59" s="325"/>
      <c r="M59" s="328"/>
      <c r="N59" s="343"/>
      <c r="O59" s="164">
        <v>6</v>
      </c>
      <c r="P59" s="144"/>
      <c r="Q59" s="166" t="str">
        <f t="shared" si="54"/>
        <v/>
      </c>
      <c r="R59" s="167"/>
      <c r="S59" s="167"/>
      <c r="T59" s="168" t="str">
        <f t="shared" si="51"/>
        <v/>
      </c>
      <c r="U59" s="167"/>
      <c r="V59" s="167"/>
      <c r="W59" s="167"/>
      <c r="X59" s="170" t="str">
        <f t="shared" si="55"/>
        <v/>
      </c>
      <c r="Y59" s="171" t="str">
        <f t="shared" si="1"/>
        <v/>
      </c>
      <c r="Z59" s="172" t="str">
        <f t="shared" si="52"/>
        <v/>
      </c>
      <c r="AA59" s="171" t="str">
        <f t="shared" si="3"/>
        <v/>
      </c>
      <c r="AB59" s="172" t="str">
        <f t="shared" si="56"/>
        <v/>
      </c>
      <c r="AC59" s="173" t="str">
        <f t="shared" si="57"/>
        <v/>
      </c>
      <c r="AD59" s="174"/>
      <c r="AE59" s="162"/>
      <c r="AF59" s="175"/>
      <c r="AG59" s="176"/>
      <c r="AH59" s="176"/>
      <c r="AI59" s="176"/>
      <c r="AJ59" s="162"/>
      <c r="AK59" s="17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row>
    <row r="60" spans="1:69" ht="18" hidden="1" customHeight="1" x14ac:dyDescent="0.2">
      <c r="A60" s="283">
        <v>9</v>
      </c>
      <c r="B60" s="314"/>
      <c r="C60" s="314"/>
      <c r="D60" s="314"/>
      <c r="E60" s="317"/>
      <c r="F60" s="314"/>
      <c r="G60" s="320"/>
      <c r="H60" s="323" t="str">
        <f>IF(G60&lt;=0,"",IF(G60&lt;=2,"Muy Baja",IF(G60&lt;=24,"Baja",IF(G60&lt;=500,"Media",IF(G60&lt;=5000,"Alta","Muy Alta")))))</f>
        <v/>
      </c>
      <c r="I60" s="326" t="str">
        <f>IF(H60="","",IF(H60="Muy Baja",0.2,IF(H60="Baja",0.4,IF(H60="Media",0.6,IF(H60="Alta",0.8,IF(H60="Muy Alta",1,))))))</f>
        <v/>
      </c>
      <c r="J60" s="329"/>
      <c r="K60" s="326">
        <f>IF(NOT(ISERROR(MATCH(J60,'Tabla Impacto'!$B$221:$B$223,0))),'Tabla Impacto'!$F$223&amp;"Por favor no seleccionar los criterios de impacto(Afectación Económica o presupuestal y Pérdida Reputacional)",J60)</f>
        <v>0</v>
      </c>
      <c r="L60" s="323" t="str">
        <f>IF(OR(K60='Tabla Impacto'!$C$11,K60='Tabla Impacto'!$D$11),"Leve",IF(OR(K60='Tabla Impacto'!$C$12,K60='Tabla Impacto'!$D$12),"Menor",IF(OR(K60='Tabla Impacto'!$C$13,K60='Tabla Impacto'!$D$13),"Moderado",IF(OR(K60='Tabla Impacto'!$C$14,K60='Tabla Impacto'!$D$14),"Mayor",IF(OR(K60='Tabla Impacto'!$C$15,K60='Tabla Impacto'!$D$15),"Catastrófico","")))))</f>
        <v/>
      </c>
      <c r="M60" s="326" t="str">
        <f>IF(L60="","",IF(L60="Leve",0.2,IF(L60="Menor",0.4,IF(L60="Moderado",0.6,IF(L60="Mayor",0.8,IF(L60="Catastrófico",1,))))))</f>
        <v/>
      </c>
      <c r="N60" s="34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64">
        <v>1</v>
      </c>
      <c r="P60" s="144"/>
      <c r="Q60" s="145"/>
      <c r="R60" s="177"/>
      <c r="S60" s="177"/>
      <c r="T60" s="178" t="str">
        <f>IF(AND(R60="Preventivo",S60="Automático"),"50%",IF(AND(R60="Preventivo",S60="Manual"),"40%",IF(AND(R60="Detectivo",S60="Automático"),"40%",IF(AND(R60="Detectivo",S60="Manual"),"30%",IF(AND(R60="Correctivo",S60="Automático"),"35%",IF(AND(R60="Correctivo",S60="Manual"),"25%",""))))))</f>
        <v/>
      </c>
      <c r="U60" s="177"/>
      <c r="V60" s="177"/>
      <c r="W60" s="177"/>
      <c r="X60" s="148" t="str">
        <f>IFERROR(IF(Q60="Probabilidad",(I60-(+I60*T60)),IF(Q60="Impacto",I60,"")),"")</f>
        <v/>
      </c>
      <c r="Y60" s="179" t="str">
        <f>IFERROR(IF(X60="","",IF(X60&lt;=0.2,"Muy Baja",IF(X60&lt;=0.4,"Baja",IF(X60&lt;=0.6,"Media",IF(X60&lt;=0.8,"Alta","Muy Alta"))))),"")</f>
        <v/>
      </c>
      <c r="Z60" s="180" t="str">
        <f>+X60</f>
        <v/>
      </c>
      <c r="AA60" s="179" t="str">
        <f>IFERROR(IF(AB60="","",IF(AB60&lt;=0.2,"Leve",IF(AB60&lt;=0.4,"Menor",IF(AB60&lt;=0.6,"Moderado",IF(AB60&lt;=0.8,"Mayor","Catastrófico"))))),"")</f>
        <v/>
      </c>
      <c r="AB60" s="180" t="str">
        <f>IFERROR(IF(Q60="Impacto",(M60-(+M60*T60)),IF(Q60="Probabilidad",M60,"")),"")</f>
        <v/>
      </c>
      <c r="AC60" s="18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2"/>
      <c r="AE60" s="162"/>
      <c r="AF60" s="162"/>
      <c r="AG60" s="176"/>
      <c r="AH60" s="176"/>
      <c r="AI60" s="176"/>
      <c r="AJ60" s="162"/>
      <c r="AK60" s="17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row>
    <row r="61" spans="1:69" ht="18" hidden="1" customHeight="1" x14ac:dyDescent="0.2">
      <c r="A61" s="284"/>
      <c r="B61" s="315"/>
      <c r="C61" s="315"/>
      <c r="D61" s="315"/>
      <c r="E61" s="318"/>
      <c r="F61" s="315"/>
      <c r="G61" s="321"/>
      <c r="H61" s="324"/>
      <c r="I61" s="327"/>
      <c r="J61" s="330"/>
      <c r="K61" s="327">
        <f>IF(NOT(ISERROR(MATCH(J61,_xlfn.ANCHORARRAY(E72),0))),I74&amp;"Por favor no seleccionar los criterios de impacto",J61)</f>
        <v>0</v>
      </c>
      <c r="L61" s="324"/>
      <c r="M61" s="327"/>
      <c r="N61" s="342"/>
      <c r="O61" s="164">
        <v>2</v>
      </c>
      <c r="P61" s="144"/>
      <c r="Q61" s="166" t="str">
        <f>IF(OR(R61="Preventivo",R61="Detectivo"),"Probabilidad",IF(R61="Correctivo","Impacto",""))</f>
        <v/>
      </c>
      <c r="R61" s="167"/>
      <c r="S61" s="167"/>
      <c r="T61" s="168" t="str">
        <f t="shared" ref="T61:T65" si="58">IF(AND(R61="Preventivo",S61="Automático"),"50%",IF(AND(R61="Preventivo",S61="Manual"),"40%",IF(AND(R61="Detectivo",S61="Automático"),"40%",IF(AND(R61="Detectivo",S61="Manual"),"30%",IF(AND(R61="Correctivo",S61="Automático"),"35%",IF(AND(R61="Correctivo",S61="Manual"),"25%",""))))))</f>
        <v/>
      </c>
      <c r="U61" s="167"/>
      <c r="V61" s="167"/>
      <c r="W61" s="167"/>
      <c r="X61" s="170" t="str">
        <f>IFERROR(IF(AND(Q60="Probabilidad",Q61="Probabilidad"),(Z60-(+Z60*T61)),IF(Q61="Probabilidad",(I60-(+I60*T61)),IF(Q61="Impacto",Z60,""))),"")</f>
        <v/>
      </c>
      <c r="Y61" s="171" t="str">
        <f t="shared" si="1"/>
        <v/>
      </c>
      <c r="Z61" s="172" t="str">
        <f t="shared" ref="Z61:Z65" si="59">+X61</f>
        <v/>
      </c>
      <c r="AA61" s="171" t="str">
        <f t="shared" si="3"/>
        <v/>
      </c>
      <c r="AB61" s="172" t="str">
        <f>IFERROR(IF(AND(Q60="Impacto",Q61="Impacto"),(AB60-(+AB60*T61)),IF(Q61="Impacto",(M60-(+M60*T61)),IF(Q61="Probabilidad",AB60,""))),"")</f>
        <v/>
      </c>
      <c r="AC61" s="173" t="str">
        <f t="shared" ref="AC61:AC62" si="60">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74"/>
      <c r="AE61" s="162"/>
      <c r="AF61" s="175"/>
      <c r="AG61" s="176"/>
      <c r="AH61" s="176"/>
      <c r="AI61" s="176"/>
      <c r="AJ61" s="162"/>
      <c r="AK61" s="17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row>
    <row r="62" spans="1:69" ht="18" hidden="1" customHeight="1" x14ac:dyDescent="0.2">
      <c r="A62" s="284"/>
      <c r="B62" s="315"/>
      <c r="C62" s="315"/>
      <c r="D62" s="315"/>
      <c r="E62" s="318"/>
      <c r="F62" s="315"/>
      <c r="G62" s="321"/>
      <c r="H62" s="324"/>
      <c r="I62" s="327"/>
      <c r="J62" s="330"/>
      <c r="K62" s="327">
        <f>IF(NOT(ISERROR(MATCH(J62,_xlfn.ANCHORARRAY(E73),0))),I75&amp;"Por favor no seleccionar los criterios de impacto",J62)</f>
        <v>0</v>
      </c>
      <c r="L62" s="324"/>
      <c r="M62" s="327"/>
      <c r="N62" s="342"/>
      <c r="O62" s="164">
        <v>3</v>
      </c>
      <c r="P62" s="165"/>
      <c r="Q62" s="166" t="str">
        <f>IF(OR(R62="Preventivo",R62="Detectivo"),"Probabilidad",IF(R62="Correctivo","Impacto",""))</f>
        <v/>
      </c>
      <c r="R62" s="167"/>
      <c r="S62" s="167"/>
      <c r="T62" s="168" t="str">
        <f t="shared" si="58"/>
        <v/>
      </c>
      <c r="U62" s="167"/>
      <c r="V62" s="167"/>
      <c r="W62" s="167"/>
      <c r="X62" s="170" t="str">
        <f>IFERROR(IF(AND(Q61="Probabilidad",Q62="Probabilidad"),(Z61-(+Z61*T62)),IF(AND(Q61="Impacto",Q62="Probabilidad"),(Z60-(+Z60*T62)),IF(Q62="Impacto",Z61,""))),"")</f>
        <v/>
      </c>
      <c r="Y62" s="171" t="str">
        <f t="shared" si="1"/>
        <v/>
      </c>
      <c r="Z62" s="172" t="str">
        <f t="shared" si="59"/>
        <v/>
      </c>
      <c r="AA62" s="171" t="str">
        <f t="shared" si="3"/>
        <v/>
      </c>
      <c r="AB62" s="172" t="str">
        <f>IFERROR(IF(AND(Q61="Impacto",Q62="Impacto"),(AB61-(+AB61*T62)),IF(AND(Q61="Probabilidad",Q62="Impacto"),(AB60-(+AB60*T62)),IF(Q62="Probabilidad",AB61,""))),"")</f>
        <v/>
      </c>
      <c r="AC62" s="173" t="str">
        <f t="shared" si="60"/>
        <v/>
      </c>
      <c r="AD62" s="174"/>
      <c r="AE62" s="162"/>
      <c r="AF62" s="175"/>
      <c r="AG62" s="176"/>
      <c r="AH62" s="176"/>
      <c r="AI62" s="176"/>
      <c r="AJ62" s="162"/>
      <c r="AK62" s="17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row>
    <row r="63" spans="1:69" ht="18" hidden="1" customHeight="1" x14ac:dyDescent="0.2">
      <c r="A63" s="284"/>
      <c r="B63" s="315"/>
      <c r="C63" s="315"/>
      <c r="D63" s="315"/>
      <c r="E63" s="318"/>
      <c r="F63" s="315"/>
      <c r="G63" s="321"/>
      <c r="H63" s="324"/>
      <c r="I63" s="327"/>
      <c r="J63" s="330"/>
      <c r="K63" s="327">
        <f>IF(NOT(ISERROR(MATCH(J63,_xlfn.ANCHORARRAY(E74),0))),I76&amp;"Por favor no seleccionar los criterios de impacto",J63)</f>
        <v>0</v>
      </c>
      <c r="L63" s="324"/>
      <c r="M63" s="327"/>
      <c r="N63" s="342"/>
      <c r="O63" s="164">
        <v>4</v>
      </c>
      <c r="P63" s="144"/>
      <c r="Q63" s="166" t="str">
        <f t="shared" ref="Q63:Q65" si="61">IF(OR(R63="Preventivo",R63="Detectivo"),"Probabilidad",IF(R63="Correctivo","Impacto",""))</f>
        <v/>
      </c>
      <c r="R63" s="167"/>
      <c r="S63" s="167"/>
      <c r="T63" s="168" t="str">
        <f t="shared" si="58"/>
        <v/>
      </c>
      <c r="U63" s="167"/>
      <c r="V63" s="167"/>
      <c r="W63" s="167"/>
      <c r="X63" s="170" t="str">
        <f t="shared" ref="X63:X64" si="62">IFERROR(IF(AND(Q62="Probabilidad",Q63="Probabilidad"),(Z62-(+Z62*T63)),IF(AND(Q62="Impacto",Q63="Probabilidad"),(Z61-(+Z61*T63)),IF(Q63="Impacto",Z62,""))),"")</f>
        <v/>
      </c>
      <c r="Y63" s="171" t="str">
        <f t="shared" si="1"/>
        <v/>
      </c>
      <c r="Z63" s="172" t="str">
        <f t="shared" si="59"/>
        <v/>
      </c>
      <c r="AA63" s="171" t="str">
        <f t="shared" si="3"/>
        <v/>
      </c>
      <c r="AB63" s="172" t="str">
        <f t="shared" ref="AB63:AB64" si="63">IFERROR(IF(AND(Q62="Impacto",Q63="Impacto"),(AB62-(+AB62*T63)),IF(AND(Q62="Probabilidad",Q63="Impacto"),(AB61-(+AB61*T63)),IF(Q63="Probabilidad",AB62,""))),"")</f>
        <v/>
      </c>
      <c r="AC63" s="17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74"/>
      <c r="AE63" s="162"/>
      <c r="AF63" s="175"/>
      <c r="AG63" s="176"/>
      <c r="AH63" s="176"/>
      <c r="AI63" s="176"/>
      <c r="AJ63" s="162"/>
      <c r="AK63" s="17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row>
    <row r="64" spans="1:69" ht="18" hidden="1" customHeight="1" x14ac:dyDescent="0.2">
      <c r="A64" s="284"/>
      <c r="B64" s="315"/>
      <c r="C64" s="315"/>
      <c r="D64" s="315"/>
      <c r="E64" s="318"/>
      <c r="F64" s="315"/>
      <c r="G64" s="321"/>
      <c r="H64" s="324"/>
      <c r="I64" s="327"/>
      <c r="J64" s="330"/>
      <c r="K64" s="327">
        <f>IF(NOT(ISERROR(MATCH(J64,_xlfn.ANCHORARRAY(E75),0))),I77&amp;"Por favor no seleccionar los criterios de impacto",J64)</f>
        <v>0</v>
      </c>
      <c r="L64" s="324"/>
      <c r="M64" s="327"/>
      <c r="N64" s="342"/>
      <c r="O64" s="164">
        <v>5</v>
      </c>
      <c r="P64" s="144"/>
      <c r="Q64" s="166" t="str">
        <f t="shared" si="61"/>
        <v/>
      </c>
      <c r="R64" s="167"/>
      <c r="S64" s="167"/>
      <c r="T64" s="168" t="str">
        <f t="shared" si="58"/>
        <v/>
      </c>
      <c r="U64" s="167"/>
      <c r="V64" s="167"/>
      <c r="W64" s="167"/>
      <c r="X64" s="170" t="str">
        <f t="shared" si="62"/>
        <v/>
      </c>
      <c r="Y64" s="171" t="str">
        <f t="shared" si="1"/>
        <v/>
      </c>
      <c r="Z64" s="172" t="str">
        <f t="shared" si="59"/>
        <v/>
      </c>
      <c r="AA64" s="171" t="str">
        <f t="shared" si="3"/>
        <v/>
      </c>
      <c r="AB64" s="172" t="str">
        <f t="shared" si="63"/>
        <v/>
      </c>
      <c r="AC64" s="173" t="str">
        <f t="shared" ref="AC64:AC65" si="6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74"/>
      <c r="AE64" s="162"/>
      <c r="AF64" s="175"/>
      <c r="AG64" s="176"/>
      <c r="AH64" s="176"/>
      <c r="AI64" s="176"/>
      <c r="AJ64" s="162"/>
      <c r="AK64" s="17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row>
    <row r="65" spans="1:69" ht="18" hidden="1" customHeight="1" x14ac:dyDescent="0.2">
      <c r="A65" s="285"/>
      <c r="B65" s="316"/>
      <c r="C65" s="316"/>
      <c r="D65" s="316"/>
      <c r="E65" s="319"/>
      <c r="F65" s="316"/>
      <c r="G65" s="322"/>
      <c r="H65" s="325"/>
      <c r="I65" s="328"/>
      <c r="J65" s="331"/>
      <c r="K65" s="328">
        <f>IF(NOT(ISERROR(MATCH(J65,_xlfn.ANCHORARRAY(E76),0))),I78&amp;"Por favor no seleccionar los criterios de impacto",J65)</f>
        <v>0</v>
      </c>
      <c r="L65" s="325"/>
      <c r="M65" s="328"/>
      <c r="N65" s="343"/>
      <c r="O65" s="164">
        <v>6</v>
      </c>
      <c r="P65" s="144"/>
      <c r="Q65" s="166" t="str">
        <f t="shared" si="61"/>
        <v/>
      </c>
      <c r="R65" s="167"/>
      <c r="S65" s="167"/>
      <c r="T65" s="168" t="str">
        <f t="shared" si="58"/>
        <v/>
      </c>
      <c r="U65" s="167"/>
      <c r="V65" s="167"/>
      <c r="W65" s="167"/>
      <c r="X65" s="170" t="str">
        <f>IFERROR(IF(AND(Q64="Probabilidad",Q65="Probabilidad"),(Z64-(+Z64*T65)),IF(AND(Q64="Impacto",Q65="Probabilidad"),(Z63-(+Z63*T65)),IF(Q65="Impacto",Z64,""))),"")</f>
        <v/>
      </c>
      <c r="Y65" s="171" t="str">
        <f t="shared" si="1"/>
        <v/>
      </c>
      <c r="Z65" s="172" t="str">
        <f t="shared" si="59"/>
        <v/>
      </c>
      <c r="AA65" s="171" t="str">
        <f t="shared" si="3"/>
        <v/>
      </c>
      <c r="AB65" s="172" t="str">
        <f>IFERROR(IF(AND(Q64="Impacto",Q65="Impacto"),(AB64-(+AB64*T65)),IF(AND(Q64="Probabilidad",Q65="Impacto"),(AB63-(+AB63*T65)),IF(Q65="Probabilidad",AB64,""))),"")</f>
        <v/>
      </c>
      <c r="AC65" s="173" t="str">
        <f t="shared" si="64"/>
        <v/>
      </c>
      <c r="AD65" s="174"/>
      <c r="AE65" s="162"/>
      <c r="AF65" s="175"/>
      <c r="AG65" s="176"/>
      <c r="AH65" s="176"/>
      <c r="AI65" s="176"/>
      <c r="AJ65" s="162"/>
      <c r="AK65" s="17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row>
    <row r="66" spans="1:69" ht="18" hidden="1" customHeight="1" x14ac:dyDescent="0.2">
      <c r="A66" s="283">
        <v>10</v>
      </c>
      <c r="B66" s="314"/>
      <c r="C66" s="314"/>
      <c r="D66" s="314"/>
      <c r="E66" s="317"/>
      <c r="F66" s="314"/>
      <c r="G66" s="320"/>
      <c r="H66" s="323" t="str">
        <f>IF(G66&lt;=0,"",IF(G66&lt;=2,"Muy Baja",IF(G66&lt;=24,"Baja",IF(G66&lt;=500,"Media",IF(G66&lt;=5000,"Alta","Muy Alta")))))</f>
        <v/>
      </c>
      <c r="I66" s="326" t="str">
        <f>IF(H66="","",IF(H66="Muy Baja",0.2,IF(H66="Baja",0.4,IF(H66="Media",0.6,IF(H66="Alta",0.8,IF(H66="Muy Alta",1,))))))</f>
        <v/>
      </c>
      <c r="J66" s="329"/>
      <c r="K66" s="326">
        <f>IF(NOT(ISERROR(MATCH(J66,'Tabla Impacto'!$B$221:$B$223,0))),'Tabla Impacto'!$F$223&amp;"Por favor no seleccionar los criterios de impacto(Afectación Económica o presupuestal y Pérdida Reputacional)",J66)</f>
        <v>0</v>
      </c>
      <c r="L66" s="323" t="str">
        <f>IF(OR(K66='Tabla Impacto'!$C$11,K66='Tabla Impacto'!$D$11),"Leve",IF(OR(K66='Tabla Impacto'!$C$12,K66='Tabla Impacto'!$D$12),"Menor",IF(OR(K66='Tabla Impacto'!$C$13,K66='Tabla Impacto'!$D$13),"Moderado",IF(OR(K66='Tabla Impacto'!$C$14,K66='Tabla Impacto'!$D$14),"Mayor",IF(OR(K66='Tabla Impacto'!$C$15,K66='Tabla Impacto'!$D$15),"Catastrófico","")))))</f>
        <v/>
      </c>
      <c r="M66" s="326" t="str">
        <f>IF(L66="","",IF(L66="Leve",0.2,IF(L66="Menor",0.4,IF(L66="Moderado",0.6,IF(L66="Mayor",0.8,IF(L66="Catastrófico",1,))))))</f>
        <v/>
      </c>
      <c r="N66" s="34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64">
        <v>1</v>
      </c>
      <c r="P66" s="144"/>
      <c r="Q66" s="145"/>
      <c r="R66" s="177"/>
      <c r="S66" s="177"/>
      <c r="T66" s="178" t="str">
        <f>IF(AND(R66="Preventivo",S66="Automático"),"50%",IF(AND(R66="Preventivo",S66="Manual"),"40%",IF(AND(R66="Detectivo",S66="Automático"),"40%",IF(AND(R66="Detectivo",S66="Manual"),"30%",IF(AND(R66="Correctivo",S66="Automático"),"35%",IF(AND(R66="Correctivo",S66="Manual"),"25%",""))))))</f>
        <v/>
      </c>
      <c r="U66" s="177"/>
      <c r="V66" s="177"/>
      <c r="W66" s="177"/>
      <c r="X66" s="148" t="str">
        <f>IFERROR(IF(Q66="Probabilidad",(I66-(+I66*T66)),IF(Q66="Impacto",I66,"")),"")</f>
        <v/>
      </c>
      <c r="Y66" s="179" t="str">
        <f>IFERROR(IF(X66="","",IF(X66&lt;=0.2,"Muy Baja",IF(X66&lt;=0.4,"Baja",IF(X66&lt;=0.6,"Media",IF(X66&lt;=0.8,"Alta","Muy Alta"))))),"")</f>
        <v/>
      </c>
      <c r="Z66" s="180" t="str">
        <f>+X66</f>
        <v/>
      </c>
      <c r="AA66" s="179" t="str">
        <f>IFERROR(IF(AB66="","",IF(AB66&lt;=0.2,"Leve",IF(AB66&lt;=0.4,"Menor",IF(AB66&lt;=0.6,"Moderado",IF(AB66&lt;=0.8,"Mayor","Catastrófico"))))),"")</f>
        <v/>
      </c>
      <c r="AB66" s="180" t="str">
        <f>IFERROR(IF(Q66="Impacto",(M66-(+M66*T66)),IF(Q66="Probabilidad",M66,"")),"")</f>
        <v/>
      </c>
      <c r="AC66" s="18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82"/>
      <c r="AE66" s="162"/>
      <c r="AF66" s="175"/>
      <c r="AG66" s="176"/>
      <c r="AH66" s="176"/>
      <c r="AI66" s="176"/>
      <c r="AJ66" s="162"/>
      <c r="AK66" s="17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row>
    <row r="67" spans="1:69" ht="18" hidden="1" customHeight="1" x14ac:dyDescent="0.2">
      <c r="A67" s="284"/>
      <c r="B67" s="315"/>
      <c r="C67" s="315"/>
      <c r="D67" s="315"/>
      <c r="E67" s="318"/>
      <c r="F67" s="315"/>
      <c r="G67" s="321"/>
      <c r="H67" s="324"/>
      <c r="I67" s="327"/>
      <c r="J67" s="330"/>
      <c r="K67" s="327">
        <f>IF(NOT(ISERROR(MATCH(J67,_xlfn.ANCHORARRAY(E78),0))),I80&amp;"Por favor no seleccionar los criterios de impacto",J67)</f>
        <v>0</v>
      </c>
      <c r="L67" s="324"/>
      <c r="M67" s="327"/>
      <c r="N67" s="342"/>
      <c r="O67" s="164">
        <v>2</v>
      </c>
      <c r="P67" s="144"/>
      <c r="Q67" s="166" t="str">
        <f>IF(OR(R67="Preventivo",R67="Detectivo"),"Probabilidad",IF(R67="Correctivo","Impacto",""))</f>
        <v/>
      </c>
      <c r="R67" s="167"/>
      <c r="S67" s="167"/>
      <c r="T67" s="168" t="str">
        <f t="shared" ref="T67:T71" si="65">IF(AND(R67="Preventivo",S67="Automático"),"50%",IF(AND(R67="Preventivo",S67="Manual"),"40%",IF(AND(R67="Detectivo",S67="Automático"),"40%",IF(AND(R67="Detectivo",S67="Manual"),"30%",IF(AND(R67="Correctivo",S67="Automático"),"35%",IF(AND(R67="Correctivo",S67="Manual"),"25%",""))))))</f>
        <v/>
      </c>
      <c r="U67" s="167"/>
      <c r="V67" s="167"/>
      <c r="W67" s="167"/>
      <c r="X67" s="170" t="str">
        <f>IFERROR(IF(AND(Q66="Probabilidad",Q67="Probabilidad"),(Z66-(+Z66*T67)),IF(Q67="Probabilidad",(I66-(+I66*T67)),IF(Q67="Impacto",Z66,""))),"")</f>
        <v/>
      </c>
      <c r="Y67" s="171" t="str">
        <f t="shared" si="1"/>
        <v/>
      </c>
      <c r="Z67" s="172" t="str">
        <f t="shared" ref="Z67:Z71" si="66">+X67</f>
        <v/>
      </c>
      <c r="AA67" s="171" t="str">
        <f t="shared" si="3"/>
        <v/>
      </c>
      <c r="AB67" s="172" t="str">
        <f>IFERROR(IF(AND(Q66="Impacto",Q67="Impacto"),(AB66-(+AB66*T67)),IF(Q67="Impacto",(M66-(+M66*T67)),IF(Q67="Probabilidad",AB66,""))),"")</f>
        <v/>
      </c>
      <c r="AC67" s="173" t="str">
        <f t="shared" ref="AC67:AC68" si="67">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74"/>
      <c r="AE67" s="162"/>
      <c r="AF67" s="175"/>
      <c r="AG67" s="176"/>
      <c r="AH67" s="176"/>
      <c r="AI67" s="176"/>
      <c r="AJ67" s="162"/>
      <c r="AK67" s="175"/>
    </row>
    <row r="68" spans="1:69" ht="18" hidden="1" customHeight="1" x14ac:dyDescent="0.2">
      <c r="A68" s="284"/>
      <c r="B68" s="315"/>
      <c r="C68" s="315"/>
      <c r="D68" s="315"/>
      <c r="E68" s="318"/>
      <c r="F68" s="315"/>
      <c r="G68" s="321"/>
      <c r="H68" s="324"/>
      <c r="I68" s="327"/>
      <c r="J68" s="330"/>
      <c r="K68" s="327">
        <f>IF(NOT(ISERROR(MATCH(J68,_xlfn.ANCHORARRAY(E79),0))),I81&amp;"Por favor no seleccionar los criterios de impacto",J68)</f>
        <v>0</v>
      </c>
      <c r="L68" s="324"/>
      <c r="M68" s="327"/>
      <c r="N68" s="342"/>
      <c r="O68" s="164">
        <v>3</v>
      </c>
      <c r="P68" s="165"/>
      <c r="Q68" s="166" t="str">
        <f>IF(OR(R68="Preventivo",R68="Detectivo"),"Probabilidad",IF(R68="Correctivo","Impacto",""))</f>
        <v/>
      </c>
      <c r="R68" s="167"/>
      <c r="S68" s="167"/>
      <c r="T68" s="168" t="str">
        <f t="shared" si="65"/>
        <v/>
      </c>
      <c r="U68" s="167"/>
      <c r="V68" s="167"/>
      <c r="W68" s="167"/>
      <c r="X68" s="170" t="str">
        <f>IFERROR(IF(AND(Q67="Probabilidad",Q68="Probabilidad"),(Z67-(+Z67*T68)),IF(AND(Q67="Impacto",Q68="Probabilidad"),(Z66-(+Z66*T68)),IF(Q68="Impacto",Z67,""))),"")</f>
        <v/>
      </c>
      <c r="Y68" s="171" t="str">
        <f t="shared" si="1"/>
        <v/>
      </c>
      <c r="Z68" s="172" t="str">
        <f t="shared" si="66"/>
        <v/>
      </c>
      <c r="AA68" s="171" t="str">
        <f t="shared" si="3"/>
        <v/>
      </c>
      <c r="AB68" s="172" t="str">
        <f>IFERROR(IF(AND(Q67="Impacto",Q68="Impacto"),(AB67-(+AB67*T68)),IF(AND(Q67="Probabilidad",Q68="Impacto"),(AB66-(+AB66*T68)),IF(Q68="Probabilidad",AB67,""))),"")</f>
        <v/>
      </c>
      <c r="AC68" s="173" t="str">
        <f t="shared" si="67"/>
        <v/>
      </c>
      <c r="AD68" s="174"/>
      <c r="AE68" s="162"/>
      <c r="AF68" s="175"/>
      <c r="AG68" s="176"/>
      <c r="AH68" s="176"/>
      <c r="AI68" s="176"/>
      <c r="AJ68" s="162"/>
      <c r="AK68" s="175"/>
    </row>
    <row r="69" spans="1:69" ht="18" hidden="1" customHeight="1" x14ac:dyDescent="0.2">
      <c r="A69" s="284"/>
      <c r="B69" s="315"/>
      <c r="C69" s="315"/>
      <c r="D69" s="315"/>
      <c r="E69" s="318"/>
      <c r="F69" s="315"/>
      <c r="G69" s="321"/>
      <c r="H69" s="324"/>
      <c r="I69" s="327"/>
      <c r="J69" s="330"/>
      <c r="K69" s="327">
        <f>IF(NOT(ISERROR(MATCH(J69,_xlfn.ANCHORARRAY(E80),0))),I82&amp;"Por favor no seleccionar los criterios de impacto",J69)</f>
        <v>0</v>
      </c>
      <c r="L69" s="324"/>
      <c r="M69" s="327"/>
      <c r="N69" s="342"/>
      <c r="O69" s="164">
        <v>4</v>
      </c>
      <c r="P69" s="144"/>
      <c r="Q69" s="166" t="str">
        <f t="shared" ref="Q69:Q71" si="68">IF(OR(R69="Preventivo",R69="Detectivo"),"Probabilidad",IF(R69="Correctivo","Impacto",""))</f>
        <v/>
      </c>
      <c r="R69" s="167"/>
      <c r="S69" s="167"/>
      <c r="T69" s="168" t="str">
        <f t="shared" si="65"/>
        <v/>
      </c>
      <c r="U69" s="167"/>
      <c r="V69" s="167"/>
      <c r="W69" s="167"/>
      <c r="X69" s="170" t="str">
        <f t="shared" ref="X69:X70" si="69">IFERROR(IF(AND(Q68="Probabilidad",Q69="Probabilidad"),(Z68-(+Z68*T69)),IF(AND(Q68="Impacto",Q69="Probabilidad"),(Z67-(+Z67*T69)),IF(Q69="Impacto",Z68,""))),"")</f>
        <v/>
      </c>
      <c r="Y69" s="171" t="str">
        <f t="shared" si="1"/>
        <v/>
      </c>
      <c r="Z69" s="172" t="str">
        <f t="shared" si="66"/>
        <v/>
      </c>
      <c r="AA69" s="171" t="str">
        <f t="shared" si="3"/>
        <v/>
      </c>
      <c r="AB69" s="172" t="str">
        <f t="shared" ref="AB69:AB70" si="70">IFERROR(IF(AND(Q68="Impacto",Q69="Impacto"),(AB68-(+AB68*T69)),IF(AND(Q68="Probabilidad",Q69="Impacto"),(AB67-(+AB67*T69)),IF(Q69="Probabilidad",AB68,""))),"")</f>
        <v/>
      </c>
      <c r="AC69" s="17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74"/>
      <c r="AE69" s="162"/>
      <c r="AF69" s="175"/>
      <c r="AG69" s="176"/>
      <c r="AH69" s="176"/>
      <c r="AI69" s="176"/>
      <c r="AJ69" s="162"/>
      <c r="AK69" s="175"/>
    </row>
    <row r="70" spans="1:69" ht="18" hidden="1" customHeight="1" x14ac:dyDescent="0.2">
      <c r="A70" s="284"/>
      <c r="B70" s="315"/>
      <c r="C70" s="315"/>
      <c r="D70" s="315"/>
      <c r="E70" s="318"/>
      <c r="F70" s="315"/>
      <c r="G70" s="321"/>
      <c r="H70" s="324"/>
      <c r="I70" s="327"/>
      <c r="J70" s="330"/>
      <c r="K70" s="327">
        <f>IF(NOT(ISERROR(MATCH(J70,_xlfn.ANCHORARRAY(E81),0))),I83&amp;"Por favor no seleccionar los criterios de impacto",J70)</f>
        <v>0</v>
      </c>
      <c r="L70" s="324"/>
      <c r="M70" s="327"/>
      <c r="N70" s="342"/>
      <c r="O70" s="164">
        <v>5</v>
      </c>
      <c r="P70" s="144"/>
      <c r="Q70" s="166" t="str">
        <f t="shared" si="68"/>
        <v/>
      </c>
      <c r="R70" s="167"/>
      <c r="S70" s="167"/>
      <c r="T70" s="168" t="str">
        <f t="shared" si="65"/>
        <v/>
      </c>
      <c r="U70" s="167"/>
      <c r="V70" s="167"/>
      <c r="W70" s="167"/>
      <c r="X70" s="170" t="str">
        <f t="shared" si="69"/>
        <v/>
      </c>
      <c r="Y70" s="171" t="str">
        <f t="shared" si="1"/>
        <v/>
      </c>
      <c r="Z70" s="172" t="str">
        <f t="shared" si="66"/>
        <v/>
      </c>
      <c r="AA70" s="171" t="str">
        <f t="shared" si="3"/>
        <v/>
      </c>
      <c r="AB70" s="172" t="str">
        <f t="shared" si="70"/>
        <v/>
      </c>
      <c r="AC70" s="173" t="str">
        <f t="shared" ref="AC70:AC71" si="71">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74"/>
      <c r="AE70" s="162"/>
      <c r="AF70" s="175"/>
      <c r="AG70" s="176"/>
      <c r="AH70" s="176"/>
      <c r="AI70" s="176"/>
      <c r="AJ70" s="162"/>
      <c r="AK70" s="175"/>
    </row>
    <row r="71" spans="1:69" ht="18" hidden="1" customHeight="1" x14ac:dyDescent="0.2">
      <c r="A71" s="285"/>
      <c r="B71" s="316"/>
      <c r="C71" s="316"/>
      <c r="D71" s="316"/>
      <c r="E71" s="319"/>
      <c r="F71" s="316"/>
      <c r="G71" s="322"/>
      <c r="H71" s="325"/>
      <c r="I71" s="328"/>
      <c r="J71" s="331"/>
      <c r="K71" s="328">
        <f>IF(NOT(ISERROR(MATCH(J71,_xlfn.ANCHORARRAY(E82),0))),I84&amp;"Por favor no seleccionar los criterios de impacto",J71)</f>
        <v>0</v>
      </c>
      <c r="L71" s="325"/>
      <c r="M71" s="328"/>
      <c r="N71" s="343"/>
      <c r="O71" s="164">
        <v>6</v>
      </c>
      <c r="P71" s="144"/>
      <c r="Q71" s="166" t="str">
        <f t="shared" si="68"/>
        <v/>
      </c>
      <c r="R71" s="167"/>
      <c r="S71" s="167"/>
      <c r="T71" s="168" t="str">
        <f t="shared" si="65"/>
        <v/>
      </c>
      <c r="U71" s="167"/>
      <c r="V71" s="167"/>
      <c r="W71" s="167"/>
      <c r="X71" s="170" t="str">
        <f>IFERROR(IF(AND(Q70="Probabilidad",Q71="Probabilidad"),(Z70-(+Z70*T71)),IF(AND(Q70="Impacto",Q71="Probabilidad"),(Z69-(+Z69*T71)),IF(Q71="Impacto",Z70,""))),"")</f>
        <v/>
      </c>
      <c r="Y71" s="171" t="str">
        <f t="shared" si="1"/>
        <v/>
      </c>
      <c r="Z71" s="172" t="str">
        <f t="shared" si="66"/>
        <v/>
      </c>
      <c r="AA71" s="171" t="str">
        <f t="shared" si="3"/>
        <v/>
      </c>
      <c r="AB71" s="172" t="str">
        <f>IFERROR(IF(AND(Q70="Impacto",Q71="Impacto"),(AB70-(+AB70*T71)),IF(AND(Q70="Probabilidad",Q71="Impacto"),(AB69-(+AB69*T71)),IF(Q71="Probabilidad",AB70,""))),"")</f>
        <v/>
      </c>
      <c r="AC71" s="173" t="str">
        <f t="shared" si="71"/>
        <v/>
      </c>
      <c r="AD71" s="174"/>
      <c r="AE71" s="162"/>
      <c r="AF71" s="175"/>
      <c r="AG71" s="176"/>
      <c r="AH71" s="176"/>
      <c r="AI71" s="176"/>
      <c r="AJ71" s="162"/>
      <c r="AK71" s="175"/>
    </row>
    <row r="72" spans="1:69" ht="34.5" customHeight="1" x14ac:dyDescent="0.2">
      <c r="A72" s="143"/>
      <c r="B72" s="344" t="s">
        <v>161</v>
      </c>
      <c r="C72" s="345"/>
      <c r="D72" s="345"/>
      <c r="E72" s="345"/>
      <c r="F72" s="345"/>
      <c r="G72" s="345"/>
      <c r="H72" s="345"/>
      <c r="I72" s="345"/>
      <c r="J72" s="345"/>
      <c r="K72" s="345"/>
      <c r="L72" s="345"/>
      <c r="M72" s="345"/>
      <c r="N72" s="345"/>
      <c r="O72" s="345"/>
      <c r="P72" s="345"/>
      <c r="Q72" s="345"/>
      <c r="R72" s="345"/>
      <c r="S72" s="345"/>
      <c r="T72" s="345"/>
      <c r="U72" s="345"/>
      <c r="V72" s="345"/>
      <c r="W72" s="345"/>
      <c r="X72" s="345"/>
      <c r="Y72" s="345"/>
      <c r="Z72" s="345"/>
      <c r="AA72" s="345"/>
      <c r="AB72" s="345"/>
      <c r="AC72" s="345"/>
      <c r="AD72" s="345"/>
      <c r="AE72" s="345"/>
      <c r="AF72" s="345"/>
      <c r="AG72" s="345"/>
      <c r="AH72" s="345"/>
      <c r="AI72" s="345"/>
      <c r="AJ72" s="345"/>
      <c r="AK72" s="346"/>
    </row>
    <row r="74" spans="1:69" ht="15" x14ac:dyDescent="0.2">
      <c r="A74" s="134"/>
      <c r="B74" s="187" t="s">
        <v>162</v>
      </c>
      <c r="C74" s="134"/>
      <c r="D74" s="134"/>
      <c r="F74" s="134"/>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cfRule type="cellIs" dxfId="240" priority="522" operator="equal">
      <formula>"Muy Alta"</formula>
    </cfRule>
    <cfRule type="cellIs" dxfId="239" priority="523" operator="equal">
      <formula>"Alta"</formula>
    </cfRule>
    <cfRule type="cellIs" dxfId="238" priority="524" operator="equal">
      <formula>"Media"</formula>
    </cfRule>
    <cfRule type="cellIs" dxfId="237" priority="525" operator="equal">
      <formula>"Baja"</formula>
    </cfRule>
    <cfRule type="cellIs" dxfId="236" priority="526" operator="equal">
      <formula>"Muy Baja"</formula>
    </cfRule>
  </conditionalFormatting>
  <conditionalFormatting sqref="L12 L24 L30 L36 L42 L48 L54 L60 L66 L18">
    <cfRule type="cellIs" dxfId="235" priority="517" operator="equal">
      <formula>"Catastrófico"</formula>
    </cfRule>
    <cfRule type="cellIs" dxfId="234" priority="518" operator="equal">
      <formula>"Mayor"</formula>
    </cfRule>
    <cfRule type="cellIs" dxfId="233" priority="519" operator="equal">
      <formula>"Moderado"</formula>
    </cfRule>
    <cfRule type="cellIs" dxfId="232" priority="520" operator="equal">
      <formula>"Menor"</formula>
    </cfRule>
    <cfRule type="cellIs" dxfId="231" priority="521" operator="equal">
      <formula>"Leve"</formula>
    </cfRule>
  </conditionalFormatting>
  <conditionalFormatting sqref="N12">
    <cfRule type="cellIs" dxfId="230" priority="513" operator="equal">
      <formula>"Extremo"</formula>
    </cfRule>
    <cfRule type="cellIs" dxfId="229" priority="514" operator="equal">
      <formula>"Alto"</formula>
    </cfRule>
    <cfRule type="cellIs" dxfId="228" priority="515" operator="equal">
      <formula>"Moderado"</formula>
    </cfRule>
    <cfRule type="cellIs" dxfId="227" priority="516" operator="equal">
      <formula>"Bajo"</formula>
    </cfRule>
  </conditionalFormatting>
  <conditionalFormatting sqref="Y12:Y17">
    <cfRule type="cellIs" dxfId="226" priority="508" operator="equal">
      <formula>"Muy Alta"</formula>
    </cfRule>
    <cfRule type="cellIs" dxfId="225" priority="509" operator="equal">
      <formula>"Alta"</formula>
    </cfRule>
    <cfRule type="cellIs" dxfId="224" priority="510" operator="equal">
      <formula>"Media"</formula>
    </cfRule>
    <cfRule type="cellIs" dxfId="223" priority="511" operator="equal">
      <formula>"Baja"</formula>
    </cfRule>
    <cfRule type="cellIs" dxfId="222" priority="512" operator="equal">
      <formula>"Muy Baja"</formula>
    </cfRule>
  </conditionalFormatting>
  <conditionalFormatting sqref="AA12:AA17">
    <cfRule type="cellIs" dxfId="221" priority="503" operator="equal">
      <formula>"Catastrófico"</formula>
    </cfRule>
    <cfRule type="cellIs" dxfId="220" priority="504" operator="equal">
      <formula>"Mayor"</formula>
    </cfRule>
    <cfRule type="cellIs" dxfId="219" priority="505" operator="equal">
      <formula>"Moderado"</formula>
    </cfRule>
    <cfRule type="cellIs" dxfId="218" priority="506" operator="equal">
      <formula>"Menor"</formula>
    </cfRule>
    <cfRule type="cellIs" dxfId="217" priority="507" operator="equal">
      <formula>"Leve"</formula>
    </cfRule>
  </conditionalFormatting>
  <conditionalFormatting sqref="AC12:AC17">
    <cfRule type="cellIs" dxfId="216" priority="499" operator="equal">
      <formula>"Extremo"</formula>
    </cfRule>
    <cfRule type="cellIs" dxfId="215" priority="500" operator="equal">
      <formula>"Alto"</formula>
    </cfRule>
    <cfRule type="cellIs" dxfId="214" priority="501" operator="equal">
      <formula>"Moderado"</formula>
    </cfRule>
    <cfRule type="cellIs" dxfId="213" priority="502" operator="equal">
      <formula>"Bajo"</formula>
    </cfRule>
  </conditionalFormatting>
  <conditionalFormatting sqref="H60">
    <cfRule type="cellIs" dxfId="212" priority="256" operator="equal">
      <formula>"Muy Alta"</formula>
    </cfRule>
    <cfRule type="cellIs" dxfId="211" priority="257" operator="equal">
      <formula>"Alta"</formula>
    </cfRule>
    <cfRule type="cellIs" dxfId="210" priority="258" operator="equal">
      <formula>"Media"</formula>
    </cfRule>
    <cfRule type="cellIs" dxfId="209" priority="259" operator="equal">
      <formula>"Baja"</formula>
    </cfRule>
    <cfRule type="cellIs" dxfId="208" priority="260" operator="equal">
      <formula>"Muy Baja"</formula>
    </cfRule>
  </conditionalFormatting>
  <conditionalFormatting sqref="H24">
    <cfRule type="cellIs" dxfId="207" priority="424" operator="equal">
      <formula>"Muy Alta"</formula>
    </cfRule>
    <cfRule type="cellIs" dxfId="206" priority="425" operator="equal">
      <formula>"Alta"</formula>
    </cfRule>
    <cfRule type="cellIs" dxfId="205" priority="426" operator="equal">
      <formula>"Media"</formula>
    </cfRule>
    <cfRule type="cellIs" dxfId="204" priority="427" operator="equal">
      <formula>"Baja"</formula>
    </cfRule>
    <cfRule type="cellIs" dxfId="203" priority="428" operator="equal">
      <formula>"Muy Baja"</formula>
    </cfRule>
  </conditionalFormatting>
  <conditionalFormatting sqref="N24">
    <cfRule type="cellIs" dxfId="202" priority="415" operator="equal">
      <formula>"Extremo"</formula>
    </cfRule>
    <cfRule type="cellIs" dxfId="201" priority="416" operator="equal">
      <formula>"Alto"</formula>
    </cfRule>
    <cfRule type="cellIs" dxfId="200" priority="417" operator="equal">
      <formula>"Moderado"</formula>
    </cfRule>
    <cfRule type="cellIs" dxfId="199" priority="418" operator="equal">
      <formula>"Bajo"</formula>
    </cfRule>
  </conditionalFormatting>
  <conditionalFormatting sqref="Y24:Y29">
    <cfRule type="cellIs" dxfId="198" priority="410" operator="equal">
      <formula>"Muy Alta"</formula>
    </cfRule>
    <cfRule type="cellIs" dxfId="197" priority="411" operator="equal">
      <formula>"Alta"</formula>
    </cfRule>
    <cfRule type="cellIs" dxfId="196" priority="412" operator="equal">
      <formula>"Media"</formula>
    </cfRule>
    <cfRule type="cellIs" dxfId="195" priority="413" operator="equal">
      <formula>"Baja"</formula>
    </cfRule>
    <cfRule type="cellIs" dxfId="194" priority="414" operator="equal">
      <formula>"Muy Baja"</formula>
    </cfRule>
  </conditionalFormatting>
  <conditionalFormatting sqref="AA24:AA29">
    <cfRule type="cellIs" dxfId="193" priority="405" operator="equal">
      <formula>"Catastrófico"</formula>
    </cfRule>
    <cfRule type="cellIs" dxfId="192" priority="406" operator="equal">
      <formula>"Mayor"</formula>
    </cfRule>
    <cfRule type="cellIs" dxfId="191" priority="407" operator="equal">
      <formula>"Moderado"</formula>
    </cfRule>
    <cfRule type="cellIs" dxfId="190" priority="408" operator="equal">
      <formula>"Menor"</formula>
    </cfRule>
    <cfRule type="cellIs" dxfId="189" priority="409" operator="equal">
      <formula>"Leve"</formula>
    </cfRule>
  </conditionalFormatting>
  <conditionalFormatting sqref="AC24:AC29">
    <cfRule type="cellIs" dxfId="188" priority="401" operator="equal">
      <formula>"Extremo"</formula>
    </cfRule>
    <cfRule type="cellIs" dxfId="187" priority="402" operator="equal">
      <formula>"Alto"</formula>
    </cfRule>
    <cfRule type="cellIs" dxfId="186" priority="403" operator="equal">
      <formula>"Moderado"</formula>
    </cfRule>
    <cfRule type="cellIs" dxfId="185" priority="404" operator="equal">
      <formula>"Bajo"</formula>
    </cfRule>
  </conditionalFormatting>
  <conditionalFormatting sqref="H30">
    <cfRule type="cellIs" dxfId="184" priority="396" operator="equal">
      <formula>"Muy Alta"</formula>
    </cfRule>
    <cfRule type="cellIs" dxfId="183" priority="397" operator="equal">
      <formula>"Alta"</formula>
    </cfRule>
    <cfRule type="cellIs" dxfId="182" priority="398" operator="equal">
      <formula>"Media"</formula>
    </cfRule>
    <cfRule type="cellIs" dxfId="181" priority="399" operator="equal">
      <formula>"Baja"</formula>
    </cfRule>
    <cfRule type="cellIs" dxfId="180" priority="400" operator="equal">
      <formula>"Muy Baja"</formula>
    </cfRule>
  </conditionalFormatting>
  <conditionalFormatting sqref="N30">
    <cfRule type="cellIs" dxfId="179" priority="387" operator="equal">
      <formula>"Extremo"</formula>
    </cfRule>
    <cfRule type="cellIs" dxfId="178" priority="388" operator="equal">
      <formula>"Alto"</formula>
    </cfRule>
    <cfRule type="cellIs" dxfId="177" priority="389" operator="equal">
      <formula>"Moderado"</formula>
    </cfRule>
    <cfRule type="cellIs" dxfId="176" priority="390" operator="equal">
      <formula>"Bajo"</formula>
    </cfRule>
  </conditionalFormatting>
  <conditionalFormatting sqref="Y30:Y35">
    <cfRule type="cellIs" dxfId="175" priority="382" operator="equal">
      <formula>"Muy Alta"</formula>
    </cfRule>
    <cfRule type="cellIs" dxfId="174" priority="383" operator="equal">
      <formula>"Alta"</formula>
    </cfRule>
    <cfRule type="cellIs" dxfId="173" priority="384" operator="equal">
      <formula>"Media"</formula>
    </cfRule>
    <cfRule type="cellIs" dxfId="172" priority="385" operator="equal">
      <formula>"Baja"</formula>
    </cfRule>
    <cfRule type="cellIs" dxfId="171" priority="386" operator="equal">
      <formula>"Muy Baja"</formula>
    </cfRule>
  </conditionalFormatting>
  <conditionalFormatting sqref="AA30:AA35">
    <cfRule type="cellIs" dxfId="170" priority="377" operator="equal">
      <formula>"Catastrófico"</formula>
    </cfRule>
    <cfRule type="cellIs" dxfId="169" priority="378" operator="equal">
      <formula>"Mayor"</formula>
    </cfRule>
    <cfRule type="cellIs" dxfId="168" priority="379" operator="equal">
      <formula>"Moderado"</formula>
    </cfRule>
    <cfRule type="cellIs" dxfId="167" priority="380" operator="equal">
      <formula>"Menor"</formula>
    </cfRule>
    <cfRule type="cellIs" dxfId="166" priority="381" operator="equal">
      <formula>"Leve"</formula>
    </cfRule>
  </conditionalFormatting>
  <conditionalFormatting sqref="AC30:AC35">
    <cfRule type="cellIs" dxfId="165" priority="373" operator="equal">
      <formula>"Extremo"</formula>
    </cfRule>
    <cfRule type="cellIs" dxfId="164" priority="374" operator="equal">
      <formula>"Alto"</formula>
    </cfRule>
    <cfRule type="cellIs" dxfId="163" priority="375" operator="equal">
      <formula>"Moderado"</formula>
    </cfRule>
    <cfRule type="cellIs" dxfId="162" priority="376" operator="equal">
      <formula>"Bajo"</formula>
    </cfRule>
  </conditionalFormatting>
  <conditionalFormatting sqref="H36">
    <cfRule type="cellIs" dxfId="161" priority="368" operator="equal">
      <formula>"Muy Alta"</formula>
    </cfRule>
    <cfRule type="cellIs" dxfId="160" priority="369" operator="equal">
      <formula>"Alta"</formula>
    </cfRule>
    <cfRule type="cellIs" dxfId="159" priority="370" operator="equal">
      <formula>"Media"</formula>
    </cfRule>
    <cfRule type="cellIs" dxfId="158" priority="371" operator="equal">
      <formula>"Baja"</formula>
    </cfRule>
    <cfRule type="cellIs" dxfId="157" priority="372" operator="equal">
      <formula>"Muy Baja"</formula>
    </cfRule>
  </conditionalFormatting>
  <conditionalFormatting sqref="N36">
    <cfRule type="cellIs" dxfId="156" priority="359" operator="equal">
      <formula>"Extremo"</formula>
    </cfRule>
    <cfRule type="cellIs" dxfId="155" priority="360" operator="equal">
      <formula>"Alto"</formula>
    </cfRule>
    <cfRule type="cellIs" dxfId="154" priority="361" operator="equal">
      <formula>"Moderado"</formula>
    </cfRule>
    <cfRule type="cellIs" dxfId="153" priority="362" operator="equal">
      <formula>"Bajo"</formula>
    </cfRule>
  </conditionalFormatting>
  <conditionalFormatting sqref="Y36:Y41">
    <cfRule type="cellIs" dxfId="152" priority="354" operator="equal">
      <formula>"Muy Alta"</formula>
    </cfRule>
    <cfRule type="cellIs" dxfId="151" priority="355" operator="equal">
      <formula>"Alta"</formula>
    </cfRule>
    <cfRule type="cellIs" dxfId="150" priority="356" operator="equal">
      <formula>"Media"</formula>
    </cfRule>
    <cfRule type="cellIs" dxfId="149" priority="357" operator="equal">
      <formula>"Baja"</formula>
    </cfRule>
    <cfRule type="cellIs" dxfId="148" priority="358" operator="equal">
      <formula>"Muy Baja"</formula>
    </cfRule>
  </conditionalFormatting>
  <conditionalFormatting sqref="AA36:AA41">
    <cfRule type="cellIs" dxfId="147" priority="349" operator="equal">
      <formula>"Catastrófico"</formula>
    </cfRule>
    <cfRule type="cellIs" dxfId="146" priority="350" operator="equal">
      <formula>"Mayor"</formula>
    </cfRule>
    <cfRule type="cellIs" dxfId="145" priority="351" operator="equal">
      <formula>"Moderado"</formula>
    </cfRule>
    <cfRule type="cellIs" dxfId="144" priority="352" operator="equal">
      <formula>"Menor"</formula>
    </cfRule>
    <cfRule type="cellIs" dxfId="143" priority="353" operator="equal">
      <formula>"Leve"</formula>
    </cfRule>
  </conditionalFormatting>
  <conditionalFormatting sqref="AC36:AC41">
    <cfRule type="cellIs" dxfId="142" priority="345" operator="equal">
      <formula>"Extremo"</formula>
    </cfRule>
    <cfRule type="cellIs" dxfId="141" priority="346" operator="equal">
      <formula>"Alto"</formula>
    </cfRule>
    <cfRule type="cellIs" dxfId="140" priority="347" operator="equal">
      <formula>"Moderado"</formula>
    </cfRule>
    <cfRule type="cellIs" dxfId="139" priority="348" operator="equal">
      <formula>"Bajo"</formula>
    </cfRule>
  </conditionalFormatting>
  <conditionalFormatting sqref="H42">
    <cfRule type="cellIs" dxfId="138" priority="340" operator="equal">
      <formula>"Muy Alta"</formula>
    </cfRule>
    <cfRule type="cellIs" dxfId="137" priority="341" operator="equal">
      <formula>"Alta"</formula>
    </cfRule>
    <cfRule type="cellIs" dxfId="136" priority="342" operator="equal">
      <formula>"Media"</formula>
    </cfRule>
    <cfRule type="cellIs" dxfId="135" priority="343" operator="equal">
      <formula>"Baja"</formula>
    </cfRule>
    <cfRule type="cellIs" dxfId="134" priority="344" operator="equal">
      <formula>"Muy Baja"</formula>
    </cfRule>
  </conditionalFormatting>
  <conditionalFormatting sqref="N42">
    <cfRule type="cellIs" dxfId="133" priority="331" operator="equal">
      <formula>"Extremo"</formula>
    </cfRule>
    <cfRule type="cellIs" dxfId="132" priority="332" operator="equal">
      <formula>"Alto"</formula>
    </cfRule>
    <cfRule type="cellIs" dxfId="131" priority="333" operator="equal">
      <formula>"Moderado"</formula>
    </cfRule>
    <cfRule type="cellIs" dxfId="130" priority="334" operator="equal">
      <formula>"Bajo"</formula>
    </cfRule>
  </conditionalFormatting>
  <conditionalFormatting sqref="Y42:Y47">
    <cfRule type="cellIs" dxfId="129" priority="326" operator="equal">
      <formula>"Muy Alta"</formula>
    </cfRule>
    <cfRule type="cellIs" dxfId="128" priority="327" operator="equal">
      <formula>"Alta"</formula>
    </cfRule>
    <cfRule type="cellIs" dxfId="127" priority="328" operator="equal">
      <formula>"Media"</formula>
    </cfRule>
    <cfRule type="cellIs" dxfId="126" priority="329" operator="equal">
      <formula>"Baja"</formula>
    </cfRule>
    <cfRule type="cellIs" dxfId="125" priority="330" operator="equal">
      <formula>"Muy Baja"</formula>
    </cfRule>
  </conditionalFormatting>
  <conditionalFormatting sqref="AA42:AA47">
    <cfRule type="cellIs" dxfId="124" priority="321" operator="equal">
      <formula>"Catastrófico"</formula>
    </cfRule>
    <cfRule type="cellIs" dxfId="123" priority="322" operator="equal">
      <formula>"Mayor"</formula>
    </cfRule>
    <cfRule type="cellIs" dxfId="122" priority="323" operator="equal">
      <formula>"Moderado"</formula>
    </cfRule>
    <cfRule type="cellIs" dxfId="121" priority="324" operator="equal">
      <formula>"Menor"</formula>
    </cfRule>
    <cfRule type="cellIs" dxfId="120" priority="325" operator="equal">
      <formula>"Leve"</formula>
    </cfRule>
  </conditionalFormatting>
  <conditionalFormatting sqref="AC42:AC47">
    <cfRule type="cellIs" dxfId="119" priority="317" operator="equal">
      <formula>"Extremo"</formula>
    </cfRule>
    <cfRule type="cellIs" dxfId="118" priority="318" operator="equal">
      <formula>"Alto"</formula>
    </cfRule>
    <cfRule type="cellIs" dxfId="117" priority="319" operator="equal">
      <formula>"Moderado"</formula>
    </cfRule>
    <cfRule type="cellIs" dxfId="116" priority="320" operator="equal">
      <formula>"Bajo"</formula>
    </cfRule>
  </conditionalFormatting>
  <conditionalFormatting sqref="H48">
    <cfRule type="cellIs" dxfId="115" priority="312" operator="equal">
      <formula>"Muy Alta"</formula>
    </cfRule>
    <cfRule type="cellIs" dxfId="114" priority="313" operator="equal">
      <formula>"Alta"</formula>
    </cfRule>
    <cfRule type="cellIs" dxfId="113" priority="314" operator="equal">
      <formula>"Media"</formula>
    </cfRule>
    <cfRule type="cellIs" dxfId="112" priority="315" operator="equal">
      <formula>"Baja"</formula>
    </cfRule>
    <cfRule type="cellIs" dxfId="111" priority="316" operator="equal">
      <formula>"Muy Baja"</formula>
    </cfRule>
  </conditionalFormatting>
  <conditionalFormatting sqref="N48">
    <cfRule type="cellIs" dxfId="110" priority="303" operator="equal">
      <formula>"Extremo"</formula>
    </cfRule>
    <cfRule type="cellIs" dxfId="109" priority="304" operator="equal">
      <formula>"Alto"</formula>
    </cfRule>
    <cfRule type="cellIs" dxfId="108" priority="305" operator="equal">
      <formula>"Moderado"</formula>
    </cfRule>
    <cfRule type="cellIs" dxfId="107" priority="306" operator="equal">
      <formula>"Bajo"</formula>
    </cfRule>
  </conditionalFormatting>
  <conditionalFormatting sqref="Y48:Y53">
    <cfRule type="cellIs" dxfId="106" priority="298" operator="equal">
      <formula>"Muy Alta"</formula>
    </cfRule>
    <cfRule type="cellIs" dxfId="105" priority="299" operator="equal">
      <formula>"Alta"</formula>
    </cfRule>
    <cfRule type="cellIs" dxfId="104" priority="300" operator="equal">
      <formula>"Media"</formula>
    </cfRule>
    <cfRule type="cellIs" dxfId="103" priority="301" operator="equal">
      <formula>"Baja"</formula>
    </cfRule>
    <cfRule type="cellIs" dxfId="102" priority="302" operator="equal">
      <formula>"Muy Baja"</formula>
    </cfRule>
  </conditionalFormatting>
  <conditionalFormatting sqref="AA48:AA53">
    <cfRule type="cellIs" dxfId="101" priority="293" operator="equal">
      <formula>"Catastrófico"</formula>
    </cfRule>
    <cfRule type="cellIs" dxfId="100" priority="294" operator="equal">
      <formula>"Mayor"</formula>
    </cfRule>
    <cfRule type="cellIs" dxfId="99" priority="295" operator="equal">
      <formula>"Moderado"</formula>
    </cfRule>
    <cfRule type="cellIs" dxfId="98" priority="296" operator="equal">
      <formula>"Menor"</formula>
    </cfRule>
    <cfRule type="cellIs" dxfId="97" priority="297" operator="equal">
      <formula>"Leve"</formula>
    </cfRule>
  </conditionalFormatting>
  <conditionalFormatting sqref="AC48:AC53">
    <cfRule type="cellIs" dxfId="96" priority="289" operator="equal">
      <formula>"Extremo"</formula>
    </cfRule>
    <cfRule type="cellIs" dxfId="95" priority="290" operator="equal">
      <formula>"Alto"</formula>
    </cfRule>
    <cfRule type="cellIs" dxfId="94" priority="291" operator="equal">
      <formula>"Moderado"</formula>
    </cfRule>
    <cfRule type="cellIs" dxfId="93" priority="292" operator="equal">
      <formula>"Bajo"</formula>
    </cfRule>
  </conditionalFormatting>
  <conditionalFormatting sqref="H54">
    <cfRule type="cellIs" dxfId="92" priority="284" operator="equal">
      <formula>"Muy Alta"</formula>
    </cfRule>
    <cfRule type="cellIs" dxfId="91" priority="285" operator="equal">
      <formula>"Alta"</formula>
    </cfRule>
    <cfRule type="cellIs" dxfId="90" priority="286" operator="equal">
      <formula>"Media"</formula>
    </cfRule>
    <cfRule type="cellIs" dxfId="89" priority="287" operator="equal">
      <formula>"Baja"</formula>
    </cfRule>
    <cfRule type="cellIs" dxfId="88" priority="288" operator="equal">
      <formula>"Muy Baja"</formula>
    </cfRule>
  </conditionalFormatting>
  <conditionalFormatting sqref="N54">
    <cfRule type="cellIs" dxfId="87" priority="275" operator="equal">
      <formula>"Extremo"</formula>
    </cfRule>
    <cfRule type="cellIs" dxfId="86" priority="276" operator="equal">
      <formula>"Alto"</formula>
    </cfRule>
    <cfRule type="cellIs" dxfId="85" priority="277" operator="equal">
      <formula>"Moderado"</formula>
    </cfRule>
    <cfRule type="cellIs" dxfId="84" priority="278" operator="equal">
      <formula>"Bajo"</formula>
    </cfRule>
  </conditionalFormatting>
  <conditionalFormatting sqref="Y54:Y59">
    <cfRule type="cellIs" dxfId="83" priority="270" operator="equal">
      <formula>"Muy Alta"</formula>
    </cfRule>
    <cfRule type="cellIs" dxfId="82" priority="271" operator="equal">
      <formula>"Alta"</formula>
    </cfRule>
    <cfRule type="cellIs" dxfId="81" priority="272" operator="equal">
      <formula>"Media"</formula>
    </cfRule>
    <cfRule type="cellIs" dxfId="80" priority="273" operator="equal">
      <formula>"Baja"</formula>
    </cfRule>
    <cfRule type="cellIs" dxfId="79" priority="274" operator="equal">
      <formula>"Muy Baja"</formula>
    </cfRule>
  </conditionalFormatting>
  <conditionalFormatting sqref="AA54:AA59">
    <cfRule type="cellIs" dxfId="78" priority="265" operator="equal">
      <formula>"Catastrófico"</formula>
    </cfRule>
    <cfRule type="cellIs" dxfId="77" priority="266" operator="equal">
      <formula>"Mayor"</formula>
    </cfRule>
    <cfRule type="cellIs" dxfId="76" priority="267" operator="equal">
      <formula>"Moderado"</formula>
    </cfRule>
    <cfRule type="cellIs" dxfId="75" priority="268" operator="equal">
      <formula>"Menor"</formula>
    </cfRule>
    <cfRule type="cellIs" dxfId="74" priority="269" operator="equal">
      <formula>"Leve"</formula>
    </cfRule>
  </conditionalFormatting>
  <conditionalFormatting sqref="AC54:AC59">
    <cfRule type="cellIs" dxfId="73" priority="261" operator="equal">
      <formula>"Extremo"</formula>
    </cfRule>
    <cfRule type="cellIs" dxfId="72" priority="262" operator="equal">
      <formula>"Alto"</formula>
    </cfRule>
    <cfRule type="cellIs" dxfId="71" priority="263" operator="equal">
      <formula>"Moderado"</formula>
    </cfRule>
    <cfRule type="cellIs" dxfId="70" priority="264" operator="equal">
      <formula>"Bajo"</formula>
    </cfRule>
  </conditionalFormatting>
  <conditionalFormatting sqref="N60">
    <cfRule type="cellIs" dxfId="69" priority="247" operator="equal">
      <formula>"Extremo"</formula>
    </cfRule>
    <cfRule type="cellIs" dxfId="68" priority="248" operator="equal">
      <formula>"Alto"</formula>
    </cfRule>
    <cfRule type="cellIs" dxfId="67" priority="249" operator="equal">
      <formula>"Moderado"</formula>
    </cfRule>
    <cfRule type="cellIs" dxfId="66" priority="250" operator="equal">
      <formula>"Bajo"</formula>
    </cfRule>
  </conditionalFormatting>
  <conditionalFormatting sqref="Y60:Y65">
    <cfRule type="cellIs" dxfId="65" priority="242" operator="equal">
      <formula>"Muy Alta"</formula>
    </cfRule>
    <cfRule type="cellIs" dxfId="64" priority="243" operator="equal">
      <formula>"Alta"</formula>
    </cfRule>
    <cfRule type="cellIs" dxfId="63" priority="244" operator="equal">
      <formula>"Media"</formula>
    </cfRule>
    <cfRule type="cellIs" dxfId="62" priority="245" operator="equal">
      <formula>"Baja"</formula>
    </cfRule>
    <cfRule type="cellIs" dxfId="61" priority="246" operator="equal">
      <formula>"Muy Baja"</formula>
    </cfRule>
  </conditionalFormatting>
  <conditionalFormatting sqref="AA60:AA65">
    <cfRule type="cellIs" dxfId="60" priority="237" operator="equal">
      <formula>"Catastrófico"</formula>
    </cfRule>
    <cfRule type="cellIs" dxfId="59" priority="238" operator="equal">
      <formula>"Mayor"</formula>
    </cfRule>
    <cfRule type="cellIs" dxfId="58" priority="239" operator="equal">
      <formula>"Moderado"</formula>
    </cfRule>
    <cfRule type="cellIs" dxfId="57" priority="240" operator="equal">
      <formula>"Menor"</formula>
    </cfRule>
    <cfRule type="cellIs" dxfId="56" priority="241" operator="equal">
      <formula>"Leve"</formula>
    </cfRule>
  </conditionalFormatting>
  <conditionalFormatting sqref="AC60:AC65">
    <cfRule type="cellIs" dxfId="55" priority="233" operator="equal">
      <formula>"Extremo"</formula>
    </cfRule>
    <cfRule type="cellIs" dxfId="54" priority="234" operator="equal">
      <formula>"Alto"</formula>
    </cfRule>
    <cfRule type="cellIs" dxfId="53" priority="235" operator="equal">
      <formula>"Moderado"</formula>
    </cfRule>
    <cfRule type="cellIs" dxfId="52" priority="236" operator="equal">
      <formula>"Bajo"</formula>
    </cfRule>
  </conditionalFormatting>
  <conditionalFormatting sqref="H66">
    <cfRule type="cellIs" dxfId="51" priority="228" operator="equal">
      <formula>"Muy Alta"</formula>
    </cfRule>
    <cfRule type="cellIs" dxfId="50" priority="229" operator="equal">
      <formula>"Alta"</formula>
    </cfRule>
    <cfRule type="cellIs" dxfId="49" priority="230" operator="equal">
      <formula>"Media"</formula>
    </cfRule>
    <cfRule type="cellIs" dxfId="48" priority="231" operator="equal">
      <formula>"Baja"</formula>
    </cfRule>
    <cfRule type="cellIs" dxfId="47" priority="232" operator="equal">
      <formula>"Muy Baja"</formula>
    </cfRule>
  </conditionalFormatting>
  <conditionalFormatting sqref="N66">
    <cfRule type="cellIs" dxfId="46" priority="219" operator="equal">
      <formula>"Extremo"</formula>
    </cfRule>
    <cfRule type="cellIs" dxfId="45" priority="220" operator="equal">
      <formula>"Alto"</formula>
    </cfRule>
    <cfRule type="cellIs" dxfId="44" priority="221" operator="equal">
      <formula>"Moderado"</formula>
    </cfRule>
    <cfRule type="cellIs" dxfId="43" priority="222" operator="equal">
      <formula>"Bajo"</formula>
    </cfRule>
  </conditionalFormatting>
  <conditionalFormatting sqref="Y66:Y71">
    <cfRule type="cellIs" dxfId="42" priority="214" operator="equal">
      <formula>"Muy Alta"</formula>
    </cfRule>
    <cfRule type="cellIs" dxfId="41" priority="215" operator="equal">
      <formula>"Alta"</formula>
    </cfRule>
    <cfRule type="cellIs" dxfId="40" priority="216" operator="equal">
      <formula>"Media"</formula>
    </cfRule>
    <cfRule type="cellIs" dxfId="39" priority="217" operator="equal">
      <formula>"Baja"</formula>
    </cfRule>
    <cfRule type="cellIs" dxfId="38" priority="218" operator="equal">
      <formula>"Muy Baja"</formula>
    </cfRule>
  </conditionalFormatting>
  <conditionalFormatting sqref="AA66:AA71">
    <cfRule type="cellIs" dxfId="37" priority="209" operator="equal">
      <formula>"Catastrófico"</formula>
    </cfRule>
    <cfRule type="cellIs" dxfId="36" priority="210" operator="equal">
      <formula>"Mayor"</formula>
    </cfRule>
    <cfRule type="cellIs" dxfId="35" priority="211" operator="equal">
      <formula>"Moderado"</formula>
    </cfRule>
    <cfRule type="cellIs" dxfId="34" priority="212" operator="equal">
      <formula>"Menor"</formula>
    </cfRule>
    <cfRule type="cellIs" dxfId="33" priority="213" operator="equal">
      <formula>"Leve"</formula>
    </cfRule>
  </conditionalFormatting>
  <conditionalFormatting sqref="AC66:AC71">
    <cfRule type="cellIs" dxfId="32" priority="205" operator="equal">
      <formula>"Extremo"</formula>
    </cfRule>
    <cfRule type="cellIs" dxfId="31" priority="206" operator="equal">
      <formula>"Alto"</formula>
    </cfRule>
    <cfRule type="cellIs" dxfId="30" priority="207" operator="equal">
      <formula>"Moderado"</formula>
    </cfRule>
    <cfRule type="cellIs" dxfId="29" priority="208" operator="equal">
      <formula>"Bajo"</formula>
    </cfRule>
  </conditionalFormatting>
  <conditionalFormatting sqref="K12:K17 K24:K71">
    <cfRule type="containsText" dxfId="28" priority="204" operator="containsText" text="❌">
      <formula>NOT(ISERROR(SEARCH("❌",K12)))</formula>
    </cfRule>
  </conditionalFormatting>
  <conditionalFormatting sqref="H18">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18">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18:Y23">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18:AA23">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18:AC23">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8:K23">
    <cfRule type="containsText" dxfId="4" priority="1" operator="containsText" text="❌">
      <formula>NOT(ISERROR(SEARCH("❌",K18)))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AK66:AK67 AK69:AK70 AK24:AK25 AK27:AK28 AK30:AK31 AK33:AK34 AK36:AK37 AK39:AK40 AK42:AK43 AK45:AK46 AK48:AK49 AK51:AK52 AK54:AK55 AK57:AK58 AK60:AK61 AK63:AK64</xm:sqref>
        </x14:dataValidation>
        <x14:dataValidation type="list" allowBlank="1" showInputMessage="1" showErrorMessage="1" xr:uid="{00000000-0002-0000-0200-000001000000}">
          <x14:formula1>
            <xm:f>'Tabla Valoración controles'!$D$4:$D$6</xm:f>
          </x14:formula1>
          <xm:sqref>R24:R71 R12:R19</xm:sqref>
        </x14:dataValidation>
        <x14:dataValidation type="list" allowBlank="1" showInputMessage="1" showErrorMessage="1" xr:uid="{00000000-0002-0000-0200-000002000000}">
          <x14:formula1>
            <xm:f>'Tabla Valoración controles'!$D$7:$D$8</xm:f>
          </x14:formula1>
          <xm:sqref>S12:S19 S24:S71</xm:sqref>
        </x14:dataValidation>
        <x14:dataValidation type="list" allowBlank="1" showInputMessage="1" showErrorMessage="1" xr:uid="{00000000-0002-0000-0200-000003000000}">
          <x14:formula1>
            <xm:f>'Tabla Valoración controles'!$D$9:$D$10</xm:f>
          </x14:formula1>
          <xm:sqref>U12:U19 U24:U71</xm:sqref>
        </x14:dataValidation>
        <x14:dataValidation type="list" allowBlank="1" showInputMessage="1" showErrorMessage="1" xr:uid="{00000000-0002-0000-0200-000004000000}">
          <x14:formula1>
            <xm:f>'Tabla Valoración controles'!$D$11:$D$12</xm:f>
          </x14:formula1>
          <xm:sqref>V12:V19 V24:V71</xm:sqref>
        </x14:dataValidation>
        <x14:dataValidation type="list" allowBlank="1" showInputMessage="1" showErrorMessage="1" xr:uid="{00000000-0002-0000-0200-000005000000}">
          <x14:formula1>
            <xm:f>'Tabla Valoración controles'!$D$13:$D$14</xm:f>
          </x14:formula1>
          <xm:sqref>W12:W19 W24:W71</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AD12:AD19 AD24:AD71</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AE12:AE17 AE24:AE71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AF12:AF17 AF24:AF71</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AG24:AH71 AG12:AH18</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AI12:AI17 AI24:AI71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AJ12:AJ17 AJ24:AJ71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row>
    <row r="2" spans="1:99" ht="18" customHeight="1" x14ac:dyDescent="0.25">
      <c r="A2" s="69"/>
      <c r="B2" s="374" t="s">
        <v>163</v>
      </c>
      <c r="C2" s="374"/>
      <c r="D2" s="374"/>
      <c r="E2" s="374"/>
      <c r="F2" s="374"/>
      <c r="G2" s="374"/>
      <c r="H2" s="374"/>
      <c r="I2" s="374"/>
      <c r="J2" s="411" t="s">
        <v>23</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row>
    <row r="3" spans="1:99" ht="18.75" customHeight="1" x14ac:dyDescent="0.25">
      <c r="A3" s="69"/>
      <c r="B3" s="374"/>
      <c r="C3" s="374"/>
      <c r="D3" s="374"/>
      <c r="E3" s="374"/>
      <c r="F3" s="374"/>
      <c r="G3" s="374"/>
      <c r="H3" s="374"/>
      <c r="I3" s="374"/>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row>
    <row r="4" spans="1:99" ht="15" customHeight="1" x14ac:dyDescent="0.25">
      <c r="A4" s="69"/>
      <c r="B4" s="374"/>
      <c r="C4" s="374"/>
      <c r="D4" s="374"/>
      <c r="E4" s="374"/>
      <c r="F4" s="374"/>
      <c r="G4" s="374"/>
      <c r="H4" s="374"/>
      <c r="I4" s="374"/>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row>
    <row r="5" spans="1:99" ht="15.75" thickBot="1" x14ac:dyDescent="0.3">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row>
    <row r="6" spans="1:99" ht="15" customHeight="1" x14ac:dyDescent="0.25">
      <c r="A6" s="69"/>
      <c r="B6" s="422" t="s">
        <v>164</v>
      </c>
      <c r="C6" s="422"/>
      <c r="D6" s="423"/>
      <c r="E6" s="412" t="s">
        <v>165</v>
      </c>
      <c r="F6" s="413"/>
      <c r="G6" s="413"/>
      <c r="H6" s="413"/>
      <c r="I6" s="414"/>
      <c r="J6" s="408" t="str">
        <f>IF(AND('Mapa de Riesgos'!$H$12="Muy Alta",'Mapa de Riesgos'!$L$12="Leve"),CONCATENATE("R",'Mapa de Riesgos'!$A$12),"")</f>
        <v/>
      </c>
      <c r="K6" s="409"/>
      <c r="L6" s="409" t="str">
        <f>IF(AND('Mapa de Riesgos'!$H$18="Muy Alta",'Mapa de Riesgos'!$L$18="Leve"),CONCATENATE("R",'Mapa de Riesgos'!$A$18),"")</f>
        <v/>
      </c>
      <c r="M6" s="409"/>
      <c r="N6" s="409" t="str">
        <f>IF(AND('Mapa de Riesgos'!$H$24="Muy Alta",'Mapa de Riesgos'!$L$24="Leve"),CONCATENATE("R",'Mapa de Riesgos'!$A$24),"")</f>
        <v/>
      </c>
      <c r="O6" s="410"/>
      <c r="P6" s="408" t="str">
        <f>IF(AND('Mapa de Riesgos'!$H$12="Muy Alta",'Mapa de Riesgos'!$L$12="Menor"),CONCATENATE("R",'Mapa de Riesgos'!$A$12),"")</f>
        <v/>
      </c>
      <c r="Q6" s="409"/>
      <c r="R6" s="409" t="str">
        <f>IF(AND('Mapa de Riesgos'!$H$18="Muy Alta",'Mapa de Riesgos'!$L$18="Menor"),CONCATENATE("R",'Mapa de Riesgos'!$A$18),"")</f>
        <v/>
      </c>
      <c r="S6" s="409"/>
      <c r="T6" s="409" t="str">
        <f>IF(AND('Mapa de Riesgos'!$H$24="Muy Alta",'Mapa de Riesgos'!$L$24="Menor"),CONCATENATE("R",'Mapa de Riesgos'!$A$24),"")</f>
        <v/>
      </c>
      <c r="U6" s="410"/>
      <c r="V6" s="408" t="str">
        <f>IF(AND('Mapa de Riesgos'!$H$12="Muy Alta",'Mapa de Riesgos'!$L$12="Moderado"),CONCATENATE("R",'Mapa de Riesgos'!$A$12),"")</f>
        <v/>
      </c>
      <c r="W6" s="409"/>
      <c r="X6" s="409" t="str">
        <f>IF(AND('Mapa de Riesgos'!$H$18="Muy Alta",'Mapa de Riesgos'!$L$18="Moderado"),CONCATENATE("R",'Mapa de Riesgos'!$A$18),"")</f>
        <v/>
      </c>
      <c r="Y6" s="409"/>
      <c r="Z6" s="409" t="str">
        <f>IF(AND('Mapa de Riesgos'!$H$24="Muy Alta",'Mapa de Riesgos'!$L$24="Moderado"),CONCATENATE("R",'Mapa de Riesgos'!$A$24),"")</f>
        <v/>
      </c>
      <c r="AA6" s="410"/>
      <c r="AB6" s="408" t="str">
        <f>IF(AND('Mapa de Riesgos'!$H$12="Muy Alta",'Mapa de Riesgos'!$L$12="Mayor"),CONCATENATE("R",'Mapa de Riesgos'!$A$12),"")</f>
        <v/>
      </c>
      <c r="AC6" s="409"/>
      <c r="AD6" s="409" t="str">
        <f>IF(AND('Mapa de Riesgos'!$H$18="Muy Alta",'Mapa de Riesgos'!$L$18="Mayor"),CONCATENATE("R",'Mapa de Riesgos'!$A$18),"")</f>
        <v/>
      </c>
      <c r="AE6" s="409"/>
      <c r="AF6" s="409" t="str">
        <f>IF(AND('Mapa de Riesgos'!$H$24="Muy Alta",'Mapa de Riesgos'!$L$24="Mayor"),CONCATENATE("R",'Mapa de Riesgos'!$A$24),"")</f>
        <v/>
      </c>
      <c r="AG6" s="410"/>
      <c r="AH6" s="399" t="str">
        <f>IF(AND('Mapa de Riesgos'!$H$12="Muy Alta",'Mapa de Riesgos'!$L$12="Catastrófico"),CONCATENATE("R",'Mapa de Riesgos'!$A$12),"")</f>
        <v/>
      </c>
      <c r="AI6" s="400"/>
      <c r="AJ6" s="400" t="str">
        <f>IF(AND('Mapa de Riesgos'!$H$18="Muy Alta",'Mapa de Riesgos'!$L$18="Catastrófico"),CONCATENATE("R",'Mapa de Riesgos'!$A$18),"")</f>
        <v/>
      </c>
      <c r="AK6" s="400"/>
      <c r="AL6" s="400" t="str">
        <f>IF(AND('Mapa de Riesgos'!$H$24="Muy Alta",'Mapa de Riesgos'!$L$24="Catastrófico"),CONCATENATE("R",'Mapa de Riesgos'!$A$24),"")</f>
        <v/>
      </c>
      <c r="AM6" s="401"/>
      <c r="AO6" s="424" t="s">
        <v>166</v>
      </c>
      <c r="AP6" s="425"/>
      <c r="AQ6" s="425"/>
      <c r="AR6" s="425"/>
      <c r="AS6" s="425"/>
      <c r="AT6" s="426"/>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row>
    <row r="7" spans="1:99" ht="15" customHeight="1" x14ac:dyDescent="0.25">
      <c r="A7" s="69"/>
      <c r="B7" s="422"/>
      <c r="C7" s="422"/>
      <c r="D7" s="423"/>
      <c r="E7" s="415"/>
      <c r="F7" s="416"/>
      <c r="G7" s="416"/>
      <c r="H7" s="416"/>
      <c r="I7" s="417"/>
      <c r="J7" s="402"/>
      <c r="K7" s="403"/>
      <c r="L7" s="403"/>
      <c r="M7" s="403"/>
      <c r="N7" s="403"/>
      <c r="O7" s="404"/>
      <c r="P7" s="402"/>
      <c r="Q7" s="403"/>
      <c r="R7" s="403"/>
      <c r="S7" s="403"/>
      <c r="T7" s="403"/>
      <c r="U7" s="404"/>
      <c r="V7" s="402"/>
      <c r="W7" s="403"/>
      <c r="X7" s="403"/>
      <c r="Y7" s="403"/>
      <c r="Z7" s="403"/>
      <c r="AA7" s="404"/>
      <c r="AB7" s="402"/>
      <c r="AC7" s="403"/>
      <c r="AD7" s="403"/>
      <c r="AE7" s="403"/>
      <c r="AF7" s="403"/>
      <c r="AG7" s="404"/>
      <c r="AH7" s="393"/>
      <c r="AI7" s="394"/>
      <c r="AJ7" s="394"/>
      <c r="AK7" s="394"/>
      <c r="AL7" s="394"/>
      <c r="AM7" s="395"/>
      <c r="AN7" s="69"/>
      <c r="AO7" s="427"/>
      <c r="AP7" s="428"/>
      <c r="AQ7" s="428"/>
      <c r="AR7" s="428"/>
      <c r="AS7" s="428"/>
      <c r="AT7" s="42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row>
    <row r="8" spans="1:99" ht="15" customHeight="1" x14ac:dyDescent="0.25">
      <c r="A8" s="69"/>
      <c r="B8" s="422"/>
      <c r="C8" s="422"/>
      <c r="D8" s="423"/>
      <c r="E8" s="415"/>
      <c r="F8" s="416"/>
      <c r="G8" s="416"/>
      <c r="H8" s="416"/>
      <c r="I8" s="417"/>
      <c r="J8" s="402" t="str">
        <f>IF(AND('Mapa de Riesgos'!$H$30="Muy Alta",'Mapa de Riesgos'!$L$30="Leve"),CONCATENATE("R",'Mapa de Riesgos'!$A$30),"")</f>
        <v/>
      </c>
      <c r="K8" s="403"/>
      <c r="L8" s="403" t="str">
        <f>IF(AND('Mapa de Riesgos'!$H$36="Muy Alta",'Mapa de Riesgos'!$L$36="Leve"),CONCATENATE("R",'Mapa de Riesgos'!$A$36),"")</f>
        <v/>
      </c>
      <c r="M8" s="403"/>
      <c r="N8" s="403" t="str">
        <f>IF(AND('Mapa de Riesgos'!$H$42="Muy Alta",'Mapa de Riesgos'!$L$42="Leve"),CONCATENATE("R",'Mapa de Riesgos'!$A$42),"")</f>
        <v/>
      </c>
      <c r="O8" s="404"/>
      <c r="P8" s="402" t="str">
        <f>IF(AND('Mapa de Riesgos'!$H$30="Muy Alta",'Mapa de Riesgos'!$L$30="Menor"),CONCATENATE("R",'Mapa de Riesgos'!$A$30),"")</f>
        <v/>
      </c>
      <c r="Q8" s="403"/>
      <c r="R8" s="403" t="str">
        <f>IF(AND('Mapa de Riesgos'!$H$36="Muy Alta",'Mapa de Riesgos'!$L$36="Menor"),CONCATENATE("R",'Mapa de Riesgos'!$A$36),"")</f>
        <v/>
      </c>
      <c r="S8" s="403"/>
      <c r="T8" s="403" t="str">
        <f>IF(AND('Mapa de Riesgos'!$H$42="Muy Alta",'Mapa de Riesgos'!$L$42="Menor"),CONCATENATE("R",'Mapa de Riesgos'!$A$42),"")</f>
        <v/>
      </c>
      <c r="U8" s="404"/>
      <c r="V8" s="402" t="str">
        <f>IF(AND('Mapa de Riesgos'!$H$30="Muy Alta",'Mapa de Riesgos'!$L$30="Moderado"),CONCATENATE("R",'Mapa de Riesgos'!$A$30),"")</f>
        <v/>
      </c>
      <c r="W8" s="403"/>
      <c r="X8" s="403" t="str">
        <f>IF(AND('Mapa de Riesgos'!$H$36="Muy Alta",'Mapa de Riesgos'!$L$36="Moderado"),CONCATENATE("R",'Mapa de Riesgos'!$A$36),"")</f>
        <v/>
      </c>
      <c r="Y8" s="403"/>
      <c r="Z8" s="403" t="str">
        <f>IF(AND('Mapa de Riesgos'!$H$42="Muy Alta",'Mapa de Riesgos'!$L$42="Moderado"),CONCATENATE("R",'Mapa de Riesgos'!$A$42),"")</f>
        <v/>
      </c>
      <c r="AA8" s="404"/>
      <c r="AB8" s="402" t="str">
        <f>IF(AND('Mapa de Riesgos'!$H$30="Muy Alta",'Mapa de Riesgos'!$L$30="Mayor"),CONCATENATE("R",'Mapa de Riesgos'!$A$30),"")</f>
        <v/>
      </c>
      <c r="AC8" s="403"/>
      <c r="AD8" s="403" t="str">
        <f>IF(AND('Mapa de Riesgos'!$H$36="Muy Alta",'Mapa de Riesgos'!$L$36="Mayor"),CONCATENATE("R",'Mapa de Riesgos'!$A$36),"")</f>
        <v/>
      </c>
      <c r="AE8" s="403"/>
      <c r="AF8" s="403" t="str">
        <f>IF(AND('Mapa de Riesgos'!$H$42="Muy Alta",'Mapa de Riesgos'!$L$42="Mayor"),CONCATENATE("R",'Mapa de Riesgos'!$A$42),"")</f>
        <v/>
      </c>
      <c r="AG8" s="404"/>
      <c r="AH8" s="393" t="str">
        <f>IF(AND('Mapa de Riesgos'!$H$30="Muy Alta",'Mapa de Riesgos'!$L$30="Catastrófico"),CONCATENATE("R",'Mapa de Riesgos'!$A$30),"")</f>
        <v/>
      </c>
      <c r="AI8" s="394"/>
      <c r="AJ8" s="394" t="str">
        <f>IF(AND('Mapa de Riesgos'!$H$36="Muy Alta",'Mapa de Riesgos'!$L$36="Catastrófico"),CONCATENATE("R",'Mapa de Riesgos'!$A$36),"")</f>
        <v/>
      </c>
      <c r="AK8" s="394"/>
      <c r="AL8" s="394" t="str">
        <f>IF(AND('Mapa de Riesgos'!$H$42="Muy Alta",'Mapa de Riesgos'!$L$42="Catastrófico"),CONCATENATE("R",'Mapa de Riesgos'!$A$42),"")</f>
        <v/>
      </c>
      <c r="AM8" s="395"/>
      <c r="AN8" s="69"/>
      <c r="AO8" s="427"/>
      <c r="AP8" s="428"/>
      <c r="AQ8" s="428"/>
      <c r="AR8" s="428"/>
      <c r="AS8" s="428"/>
      <c r="AT8" s="42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row>
    <row r="9" spans="1:99" ht="15" customHeight="1" x14ac:dyDescent="0.25">
      <c r="A9" s="69"/>
      <c r="B9" s="422"/>
      <c r="C9" s="422"/>
      <c r="D9" s="423"/>
      <c r="E9" s="415"/>
      <c r="F9" s="416"/>
      <c r="G9" s="416"/>
      <c r="H9" s="416"/>
      <c r="I9" s="417"/>
      <c r="J9" s="402"/>
      <c r="K9" s="403"/>
      <c r="L9" s="403"/>
      <c r="M9" s="403"/>
      <c r="N9" s="403"/>
      <c r="O9" s="404"/>
      <c r="P9" s="402"/>
      <c r="Q9" s="403"/>
      <c r="R9" s="403"/>
      <c r="S9" s="403"/>
      <c r="T9" s="403"/>
      <c r="U9" s="404"/>
      <c r="V9" s="402"/>
      <c r="W9" s="403"/>
      <c r="X9" s="403"/>
      <c r="Y9" s="403"/>
      <c r="Z9" s="403"/>
      <c r="AA9" s="404"/>
      <c r="AB9" s="402"/>
      <c r="AC9" s="403"/>
      <c r="AD9" s="403"/>
      <c r="AE9" s="403"/>
      <c r="AF9" s="403"/>
      <c r="AG9" s="404"/>
      <c r="AH9" s="393"/>
      <c r="AI9" s="394"/>
      <c r="AJ9" s="394"/>
      <c r="AK9" s="394"/>
      <c r="AL9" s="394"/>
      <c r="AM9" s="395"/>
      <c r="AN9" s="69"/>
      <c r="AO9" s="427"/>
      <c r="AP9" s="428"/>
      <c r="AQ9" s="428"/>
      <c r="AR9" s="428"/>
      <c r="AS9" s="428"/>
      <c r="AT9" s="42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row>
    <row r="10" spans="1:99" ht="15" customHeight="1" x14ac:dyDescent="0.25">
      <c r="A10" s="69"/>
      <c r="B10" s="422"/>
      <c r="C10" s="422"/>
      <c r="D10" s="423"/>
      <c r="E10" s="415"/>
      <c r="F10" s="416"/>
      <c r="G10" s="416"/>
      <c r="H10" s="416"/>
      <c r="I10" s="417"/>
      <c r="J10" s="402" t="str">
        <f>IF(AND('Mapa de Riesgos'!$H$48="Muy Alta",'Mapa de Riesgos'!$L$48="Leve"),CONCATENATE("R",'Mapa de Riesgos'!$A$48),"")</f>
        <v/>
      </c>
      <c r="K10" s="403"/>
      <c r="L10" s="403" t="str">
        <f>IF(AND('Mapa de Riesgos'!$H$54="Muy Alta",'Mapa de Riesgos'!$L$54="Leve"),CONCATENATE("R",'Mapa de Riesgos'!$A$54),"")</f>
        <v/>
      </c>
      <c r="M10" s="403"/>
      <c r="N10" s="403" t="str">
        <f>IF(AND('Mapa de Riesgos'!$H$60="Muy Alta",'Mapa de Riesgos'!$L$60="Leve"),CONCATENATE("R",'Mapa de Riesgos'!$A$60),"")</f>
        <v/>
      </c>
      <c r="O10" s="404"/>
      <c r="P10" s="402" t="str">
        <f>IF(AND('Mapa de Riesgos'!$H$48="Muy Alta",'Mapa de Riesgos'!$L$48="Menor"),CONCATENATE("R",'Mapa de Riesgos'!$A$48),"")</f>
        <v/>
      </c>
      <c r="Q10" s="403"/>
      <c r="R10" s="403" t="str">
        <f>IF(AND('Mapa de Riesgos'!$H$54="Muy Alta",'Mapa de Riesgos'!$L$54="Menor"),CONCATENATE("R",'Mapa de Riesgos'!$A$54),"")</f>
        <v/>
      </c>
      <c r="S10" s="403"/>
      <c r="T10" s="403" t="str">
        <f>IF(AND('Mapa de Riesgos'!$H$60="Muy Alta",'Mapa de Riesgos'!$L$60="Menor"),CONCATENATE("R",'Mapa de Riesgos'!$A$60),"")</f>
        <v/>
      </c>
      <c r="U10" s="404"/>
      <c r="V10" s="402" t="str">
        <f>IF(AND('Mapa de Riesgos'!$H$48="Muy Alta",'Mapa de Riesgos'!$L$48="Moderado"),CONCATENATE("R",'Mapa de Riesgos'!$A$48),"")</f>
        <v/>
      </c>
      <c r="W10" s="403"/>
      <c r="X10" s="403" t="str">
        <f>IF(AND('Mapa de Riesgos'!$H$54="Muy Alta",'Mapa de Riesgos'!$L$54="Moderado"),CONCATENATE("R",'Mapa de Riesgos'!$A$54),"")</f>
        <v/>
      </c>
      <c r="Y10" s="403"/>
      <c r="Z10" s="403" t="str">
        <f>IF(AND('Mapa de Riesgos'!$H$60="Muy Alta",'Mapa de Riesgos'!$L$60="Moderado"),CONCATENATE("R",'Mapa de Riesgos'!$A$60),"")</f>
        <v/>
      </c>
      <c r="AA10" s="404"/>
      <c r="AB10" s="402" t="str">
        <f>IF(AND('Mapa de Riesgos'!$H$48="Muy Alta",'Mapa de Riesgos'!$L$48="Mayor"),CONCATENATE("R",'Mapa de Riesgos'!$A$48),"")</f>
        <v/>
      </c>
      <c r="AC10" s="403"/>
      <c r="AD10" s="403" t="str">
        <f>IF(AND('Mapa de Riesgos'!$H$54="Muy Alta",'Mapa de Riesgos'!$L$54="Mayor"),CONCATENATE("R",'Mapa de Riesgos'!$A$54),"")</f>
        <v/>
      </c>
      <c r="AE10" s="403"/>
      <c r="AF10" s="403" t="str">
        <f>IF(AND('Mapa de Riesgos'!$H$60="Muy Alta",'Mapa de Riesgos'!$L$60="Mayor"),CONCATENATE("R",'Mapa de Riesgos'!$A$60),"")</f>
        <v/>
      </c>
      <c r="AG10" s="404"/>
      <c r="AH10" s="393" t="str">
        <f>IF(AND('Mapa de Riesgos'!$H$48="Muy Alta",'Mapa de Riesgos'!$L$48="Catastrófico"),CONCATENATE("R",'Mapa de Riesgos'!$A$48),"")</f>
        <v/>
      </c>
      <c r="AI10" s="394"/>
      <c r="AJ10" s="394" t="str">
        <f>IF(AND('Mapa de Riesgos'!$H$54="Muy Alta",'Mapa de Riesgos'!$L$54="Catastrófico"),CONCATENATE("R",'Mapa de Riesgos'!$A$54),"")</f>
        <v/>
      </c>
      <c r="AK10" s="394"/>
      <c r="AL10" s="394" t="str">
        <f>IF(AND('Mapa de Riesgos'!$H$60="Muy Alta",'Mapa de Riesgos'!$L$60="Catastrófico"),CONCATENATE("R",'Mapa de Riesgos'!$A$60),"")</f>
        <v/>
      </c>
      <c r="AM10" s="395"/>
      <c r="AN10" s="69"/>
      <c r="AO10" s="427"/>
      <c r="AP10" s="428"/>
      <c r="AQ10" s="428"/>
      <c r="AR10" s="428"/>
      <c r="AS10" s="428"/>
      <c r="AT10" s="42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row>
    <row r="11" spans="1:99" ht="15" customHeight="1" x14ac:dyDescent="0.25">
      <c r="A11" s="69"/>
      <c r="B11" s="422"/>
      <c r="C11" s="422"/>
      <c r="D11" s="423"/>
      <c r="E11" s="415"/>
      <c r="F11" s="416"/>
      <c r="G11" s="416"/>
      <c r="H11" s="416"/>
      <c r="I11" s="417"/>
      <c r="J11" s="402"/>
      <c r="K11" s="403"/>
      <c r="L11" s="403"/>
      <c r="M11" s="403"/>
      <c r="N11" s="403"/>
      <c r="O11" s="404"/>
      <c r="P11" s="402"/>
      <c r="Q11" s="403"/>
      <c r="R11" s="403"/>
      <c r="S11" s="403"/>
      <c r="T11" s="403"/>
      <c r="U11" s="404"/>
      <c r="V11" s="402"/>
      <c r="W11" s="403"/>
      <c r="X11" s="403"/>
      <c r="Y11" s="403"/>
      <c r="Z11" s="403"/>
      <c r="AA11" s="404"/>
      <c r="AB11" s="402"/>
      <c r="AC11" s="403"/>
      <c r="AD11" s="403"/>
      <c r="AE11" s="403"/>
      <c r="AF11" s="403"/>
      <c r="AG11" s="404"/>
      <c r="AH11" s="393"/>
      <c r="AI11" s="394"/>
      <c r="AJ11" s="394"/>
      <c r="AK11" s="394"/>
      <c r="AL11" s="394"/>
      <c r="AM11" s="395"/>
      <c r="AN11" s="69"/>
      <c r="AO11" s="427"/>
      <c r="AP11" s="428"/>
      <c r="AQ11" s="428"/>
      <c r="AR11" s="428"/>
      <c r="AS11" s="428"/>
      <c r="AT11" s="42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row>
    <row r="12" spans="1:99" ht="15" customHeight="1" x14ac:dyDescent="0.25">
      <c r="A12" s="69"/>
      <c r="B12" s="422"/>
      <c r="C12" s="422"/>
      <c r="D12" s="423"/>
      <c r="E12" s="415"/>
      <c r="F12" s="416"/>
      <c r="G12" s="416"/>
      <c r="H12" s="416"/>
      <c r="I12" s="417"/>
      <c r="J12" s="402" t="str">
        <f>IF(AND('Mapa de Riesgos'!$H$66="Muy Alta",'Mapa de Riesgos'!$L$66="Leve"),CONCATENATE("R",'Mapa de Riesgos'!$A$66),"")</f>
        <v/>
      </c>
      <c r="K12" s="403"/>
      <c r="L12" s="403" t="str">
        <f>IF(AND('Mapa de Riesgos'!$H$72="Muy Alta",'Mapa de Riesgos'!$L$72="Leve"),CONCATENATE("R",'Mapa de Riesgos'!$A$72),"")</f>
        <v/>
      </c>
      <c r="M12" s="403"/>
      <c r="N12" s="403" t="str">
        <f>IF(AND('Mapa de Riesgos'!$H$78="Muy Alta",'Mapa de Riesgos'!$L$78="Leve"),CONCATENATE("R",'Mapa de Riesgos'!$A$78),"")</f>
        <v/>
      </c>
      <c r="O12" s="404"/>
      <c r="P12" s="402" t="str">
        <f>IF(AND('Mapa de Riesgos'!$H$66="Muy Alta",'Mapa de Riesgos'!$L$66="Menor"),CONCATENATE("R",'Mapa de Riesgos'!$A$66),"")</f>
        <v/>
      </c>
      <c r="Q12" s="403"/>
      <c r="R12" s="403" t="str">
        <f>IF(AND('Mapa de Riesgos'!$H$72="Muy Alta",'Mapa de Riesgos'!$L$72="Menor"),CONCATENATE("R",'Mapa de Riesgos'!$A$72),"")</f>
        <v/>
      </c>
      <c r="S12" s="403"/>
      <c r="T12" s="403" t="str">
        <f>IF(AND('Mapa de Riesgos'!$H$78="Muy Alta",'Mapa de Riesgos'!$L$78="Menor"),CONCATENATE("R",'Mapa de Riesgos'!$A$78),"")</f>
        <v/>
      </c>
      <c r="U12" s="404"/>
      <c r="V12" s="402" t="str">
        <f>IF(AND('Mapa de Riesgos'!$H$66="Muy Alta",'Mapa de Riesgos'!$L$66="Moderado"),CONCATENATE("R",'Mapa de Riesgos'!$A$66),"")</f>
        <v/>
      </c>
      <c r="W12" s="403"/>
      <c r="X12" s="403" t="str">
        <f>IF(AND('Mapa de Riesgos'!$H$72="Muy Alta",'Mapa de Riesgos'!$L$72="Moderado"),CONCATENATE("R",'Mapa de Riesgos'!$A$72),"")</f>
        <v/>
      </c>
      <c r="Y12" s="403"/>
      <c r="Z12" s="403" t="str">
        <f>IF(AND('Mapa de Riesgos'!$H$78="Muy Alta",'Mapa de Riesgos'!$L$78="Moderado"),CONCATENATE("R",'Mapa de Riesgos'!$A$78),"")</f>
        <v/>
      </c>
      <c r="AA12" s="404"/>
      <c r="AB12" s="402" t="str">
        <f>IF(AND('Mapa de Riesgos'!$H$66="Muy Alta",'Mapa de Riesgos'!$L$66="Mayor"),CONCATENATE("R",'Mapa de Riesgos'!$A$66),"")</f>
        <v/>
      </c>
      <c r="AC12" s="403"/>
      <c r="AD12" s="403" t="str">
        <f>IF(AND('Mapa de Riesgos'!$H$72="Muy Alta",'Mapa de Riesgos'!$L$72="Mayor"),CONCATENATE("R",'Mapa de Riesgos'!$A$72),"")</f>
        <v/>
      </c>
      <c r="AE12" s="403"/>
      <c r="AF12" s="403" t="str">
        <f>IF(AND('Mapa de Riesgos'!$H$78="Muy Alta",'Mapa de Riesgos'!$L$78="Mayor"),CONCATENATE("R",'Mapa de Riesgos'!$A$78),"")</f>
        <v/>
      </c>
      <c r="AG12" s="404"/>
      <c r="AH12" s="393" t="str">
        <f>IF(AND('Mapa de Riesgos'!$H$66="Muy Alta",'Mapa de Riesgos'!$L$66="Catastrófico"),CONCATENATE("R",'Mapa de Riesgos'!$A$66),"")</f>
        <v/>
      </c>
      <c r="AI12" s="394"/>
      <c r="AJ12" s="394" t="str">
        <f>IF(AND('Mapa de Riesgos'!$H$72="Muy Alta",'Mapa de Riesgos'!$L$72="Catastrófico"),CONCATENATE("R",'Mapa de Riesgos'!$A$72),"")</f>
        <v/>
      </c>
      <c r="AK12" s="394"/>
      <c r="AL12" s="394" t="str">
        <f>IF(AND('Mapa de Riesgos'!$H$78="Muy Alta",'Mapa de Riesgos'!$L$78="Catastrófico"),CONCATENATE("R",'Mapa de Riesgos'!$A$78),"")</f>
        <v/>
      </c>
      <c r="AM12" s="395"/>
      <c r="AN12" s="69"/>
      <c r="AO12" s="427"/>
      <c r="AP12" s="428"/>
      <c r="AQ12" s="428"/>
      <c r="AR12" s="428"/>
      <c r="AS12" s="428"/>
      <c r="AT12" s="42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row>
    <row r="13" spans="1:99" ht="15.75" customHeight="1" thickBot="1" x14ac:dyDescent="0.3">
      <c r="A13" s="69"/>
      <c r="B13" s="422"/>
      <c r="C13" s="422"/>
      <c r="D13" s="423"/>
      <c r="E13" s="418"/>
      <c r="F13" s="419"/>
      <c r="G13" s="419"/>
      <c r="H13" s="419"/>
      <c r="I13" s="420"/>
      <c r="J13" s="402"/>
      <c r="K13" s="403"/>
      <c r="L13" s="403"/>
      <c r="M13" s="403"/>
      <c r="N13" s="403"/>
      <c r="O13" s="404"/>
      <c r="P13" s="402"/>
      <c r="Q13" s="403"/>
      <c r="R13" s="403"/>
      <c r="S13" s="403"/>
      <c r="T13" s="403"/>
      <c r="U13" s="404"/>
      <c r="V13" s="402"/>
      <c r="W13" s="403"/>
      <c r="X13" s="403"/>
      <c r="Y13" s="403"/>
      <c r="Z13" s="403"/>
      <c r="AA13" s="404"/>
      <c r="AB13" s="402"/>
      <c r="AC13" s="403"/>
      <c r="AD13" s="403"/>
      <c r="AE13" s="403"/>
      <c r="AF13" s="403"/>
      <c r="AG13" s="404"/>
      <c r="AH13" s="396"/>
      <c r="AI13" s="397"/>
      <c r="AJ13" s="397"/>
      <c r="AK13" s="397"/>
      <c r="AL13" s="397"/>
      <c r="AM13" s="398"/>
      <c r="AN13" s="69"/>
      <c r="AO13" s="430"/>
      <c r="AP13" s="431"/>
      <c r="AQ13" s="431"/>
      <c r="AR13" s="431"/>
      <c r="AS13" s="431"/>
      <c r="AT13" s="432"/>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row>
    <row r="14" spans="1:99" ht="15" customHeight="1" x14ac:dyDescent="0.25">
      <c r="A14" s="69"/>
      <c r="B14" s="422"/>
      <c r="C14" s="422"/>
      <c r="D14" s="423"/>
      <c r="E14" s="412" t="s">
        <v>167</v>
      </c>
      <c r="F14" s="413"/>
      <c r="G14" s="413"/>
      <c r="H14" s="413"/>
      <c r="I14" s="413"/>
      <c r="J14" s="390" t="str">
        <f>IF(AND('Mapa de Riesgos'!$H$12="Alta",'Mapa de Riesgos'!$L$12="Leve"),CONCATENATE("R",'Mapa de Riesgos'!$A$12),"")</f>
        <v/>
      </c>
      <c r="K14" s="391"/>
      <c r="L14" s="391" t="str">
        <f>IF(AND('Mapa de Riesgos'!$H$18="Alta",'Mapa de Riesgos'!$L$18="Leve"),CONCATENATE("R",'Mapa de Riesgos'!$A$18),"")</f>
        <v/>
      </c>
      <c r="M14" s="391"/>
      <c r="N14" s="391" t="str">
        <f>IF(AND('Mapa de Riesgos'!$H$24="Alta",'Mapa de Riesgos'!$L$24="Leve"),CONCATENATE("R",'Mapa de Riesgos'!$A$24),"")</f>
        <v/>
      </c>
      <c r="O14" s="392"/>
      <c r="P14" s="390" t="str">
        <f>IF(AND('Mapa de Riesgos'!$H$12="Alta",'Mapa de Riesgos'!$L$12="Menor"),CONCATENATE("R",'Mapa de Riesgos'!$A$12),"")</f>
        <v/>
      </c>
      <c r="Q14" s="391"/>
      <c r="R14" s="391" t="str">
        <f>IF(AND('Mapa de Riesgos'!$H$18="Alta",'Mapa de Riesgos'!$L$18="Menor"),CONCATENATE("R",'Mapa de Riesgos'!$A$18),"")</f>
        <v/>
      </c>
      <c r="S14" s="391"/>
      <c r="T14" s="391" t="str">
        <f>IF(AND('Mapa de Riesgos'!$H$24="Alta",'Mapa de Riesgos'!$L$24="Menor"),CONCATENATE("R",'Mapa de Riesgos'!$A$24),"")</f>
        <v/>
      </c>
      <c r="U14" s="392"/>
      <c r="V14" s="408" t="str">
        <f>IF(AND('Mapa de Riesgos'!$H$12="Alta",'Mapa de Riesgos'!$L$12="Moderado"),CONCATENATE("R",'Mapa de Riesgos'!$A$12),"")</f>
        <v/>
      </c>
      <c r="W14" s="409"/>
      <c r="X14" s="409" t="str">
        <f>IF(AND('Mapa de Riesgos'!$H$18="Alta",'Mapa de Riesgos'!$L$18="Moderado"),CONCATENATE("R",'Mapa de Riesgos'!$A$18),"")</f>
        <v/>
      </c>
      <c r="Y14" s="409"/>
      <c r="Z14" s="409" t="str">
        <f>IF(AND('Mapa de Riesgos'!$H$24="Alta",'Mapa de Riesgos'!$L$24="Moderado"),CONCATENATE("R",'Mapa de Riesgos'!$A$24),"")</f>
        <v/>
      </c>
      <c r="AA14" s="410"/>
      <c r="AB14" s="408" t="str">
        <f>IF(AND('Mapa de Riesgos'!$H$12="Alta",'Mapa de Riesgos'!$L$12="Mayor"),CONCATENATE("R",'Mapa de Riesgos'!$A$12),"")</f>
        <v/>
      </c>
      <c r="AC14" s="409"/>
      <c r="AD14" s="409" t="str">
        <f>IF(AND('Mapa de Riesgos'!$H$18="Alta",'Mapa de Riesgos'!$L$18="Mayor"),CONCATENATE("R",'Mapa de Riesgos'!$A$18),"")</f>
        <v/>
      </c>
      <c r="AE14" s="409"/>
      <c r="AF14" s="409" t="str">
        <f>IF(AND('Mapa de Riesgos'!$H$24="Alta",'Mapa de Riesgos'!$L$24="Mayor"),CONCATENATE("R",'Mapa de Riesgos'!$A$24),"")</f>
        <v/>
      </c>
      <c r="AG14" s="410"/>
      <c r="AH14" s="399" t="str">
        <f>IF(AND('Mapa de Riesgos'!$H$12="Alta",'Mapa de Riesgos'!$L$12="Catastrófico"),CONCATENATE("R",'Mapa de Riesgos'!$A$12),"")</f>
        <v/>
      </c>
      <c r="AI14" s="400"/>
      <c r="AJ14" s="400" t="str">
        <f>IF(AND('Mapa de Riesgos'!$H$18="Alta",'Mapa de Riesgos'!$L$18="Catastrófico"),CONCATENATE("R",'Mapa de Riesgos'!$A$18),"")</f>
        <v/>
      </c>
      <c r="AK14" s="400"/>
      <c r="AL14" s="400" t="str">
        <f>IF(AND('Mapa de Riesgos'!$H$24="Alta",'Mapa de Riesgos'!$L$24="Catastrófico"),CONCATENATE("R",'Mapa de Riesgos'!$A$24),"")</f>
        <v/>
      </c>
      <c r="AM14" s="401"/>
      <c r="AN14" s="69"/>
      <c r="AO14" s="433" t="s">
        <v>168</v>
      </c>
      <c r="AP14" s="434"/>
      <c r="AQ14" s="434"/>
      <c r="AR14" s="434"/>
      <c r="AS14" s="434"/>
      <c r="AT14" s="435"/>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row>
    <row r="15" spans="1:99" ht="15" customHeight="1" x14ac:dyDescent="0.25">
      <c r="A15" s="69"/>
      <c r="B15" s="422"/>
      <c r="C15" s="422"/>
      <c r="D15" s="423"/>
      <c r="E15" s="415"/>
      <c r="F15" s="416"/>
      <c r="G15" s="416"/>
      <c r="H15" s="416"/>
      <c r="I15" s="416"/>
      <c r="J15" s="384"/>
      <c r="K15" s="385"/>
      <c r="L15" s="385"/>
      <c r="M15" s="385"/>
      <c r="N15" s="385"/>
      <c r="O15" s="386"/>
      <c r="P15" s="384"/>
      <c r="Q15" s="385"/>
      <c r="R15" s="385"/>
      <c r="S15" s="385"/>
      <c r="T15" s="385"/>
      <c r="U15" s="386"/>
      <c r="V15" s="402"/>
      <c r="W15" s="403"/>
      <c r="X15" s="403"/>
      <c r="Y15" s="403"/>
      <c r="Z15" s="403"/>
      <c r="AA15" s="404"/>
      <c r="AB15" s="402"/>
      <c r="AC15" s="403"/>
      <c r="AD15" s="403"/>
      <c r="AE15" s="403"/>
      <c r="AF15" s="403"/>
      <c r="AG15" s="404"/>
      <c r="AH15" s="393"/>
      <c r="AI15" s="394"/>
      <c r="AJ15" s="394"/>
      <c r="AK15" s="394"/>
      <c r="AL15" s="394"/>
      <c r="AM15" s="395"/>
      <c r="AN15" s="69"/>
      <c r="AO15" s="436"/>
      <c r="AP15" s="437"/>
      <c r="AQ15" s="437"/>
      <c r="AR15" s="437"/>
      <c r="AS15" s="437"/>
      <c r="AT15" s="438"/>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row>
    <row r="16" spans="1:99" ht="15" customHeight="1" x14ac:dyDescent="0.25">
      <c r="A16" s="69"/>
      <c r="B16" s="422"/>
      <c r="C16" s="422"/>
      <c r="D16" s="423"/>
      <c r="E16" s="415"/>
      <c r="F16" s="416"/>
      <c r="G16" s="416"/>
      <c r="H16" s="416"/>
      <c r="I16" s="416"/>
      <c r="J16" s="384" t="str">
        <f>IF(AND('Mapa de Riesgos'!$H$30="Alta",'Mapa de Riesgos'!$L$30="Leve"),CONCATENATE("R",'Mapa de Riesgos'!$A$30),"")</f>
        <v/>
      </c>
      <c r="K16" s="385"/>
      <c r="L16" s="385" t="str">
        <f>IF(AND('Mapa de Riesgos'!$H$36="Alta",'Mapa de Riesgos'!$L$36="Leve"),CONCATENATE("R",'Mapa de Riesgos'!$A$36),"")</f>
        <v/>
      </c>
      <c r="M16" s="385"/>
      <c r="N16" s="385" t="str">
        <f>IF(AND('Mapa de Riesgos'!$H$42="Alta",'Mapa de Riesgos'!$L$42="Leve"),CONCATENATE("R",'Mapa de Riesgos'!$A$42),"")</f>
        <v/>
      </c>
      <c r="O16" s="386"/>
      <c r="P16" s="384" t="str">
        <f>IF(AND('Mapa de Riesgos'!$H$30="Alta",'Mapa de Riesgos'!$L$30="Menor"),CONCATENATE("R",'Mapa de Riesgos'!$A$30),"")</f>
        <v/>
      </c>
      <c r="Q16" s="385"/>
      <c r="R16" s="385" t="str">
        <f>IF(AND('Mapa de Riesgos'!$H$36="Alta",'Mapa de Riesgos'!$L$36="Menor"),CONCATENATE("R",'Mapa de Riesgos'!$A$36),"")</f>
        <v/>
      </c>
      <c r="S16" s="385"/>
      <c r="T16" s="385" t="str">
        <f>IF(AND('Mapa de Riesgos'!$H$42="Alta",'Mapa de Riesgos'!$L$42="Menor"),CONCATENATE("R",'Mapa de Riesgos'!$A$42),"")</f>
        <v/>
      </c>
      <c r="U16" s="386"/>
      <c r="V16" s="402" t="str">
        <f>IF(AND('Mapa de Riesgos'!$H$30="Alta",'Mapa de Riesgos'!$L$30="Moderado"),CONCATENATE("R",'Mapa de Riesgos'!$A$30),"")</f>
        <v/>
      </c>
      <c r="W16" s="403"/>
      <c r="X16" s="403" t="str">
        <f>IF(AND('Mapa de Riesgos'!$H$36="Alta",'Mapa de Riesgos'!$L$36="Moderado"),CONCATENATE("R",'Mapa de Riesgos'!$A$36),"")</f>
        <v/>
      </c>
      <c r="Y16" s="403"/>
      <c r="Z16" s="403" t="str">
        <f>IF(AND('Mapa de Riesgos'!$H$42="Alta",'Mapa de Riesgos'!$L$42="Moderado"),CONCATENATE("R",'Mapa de Riesgos'!$A$42),"")</f>
        <v/>
      </c>
      <c r="AA16" s="404"/>
      <c r="AB16" s="402" t="str">
        <f>IF(AND('Mapa de Riesgos'!$H$30="Alta",'Mapa de Riesgos'!$L$30="Mayor"),CONCATENATE("R",'Mapa de Riesgos'!$A$30),"")</f>
        <v/>
      </c>
      <c r="AC16" s="403"/>
      <c r="AD16" s="403" t="str">
        <f>IF(AND('Mapa de Riesgos'!$H$36="Alta",'Mapa de Riesgos'!$L$36="Mayor"),CONCATENATE("R",'Mapa de Riesgos'!$A$36),"")</f>
        <v/>
      </c>
      <c r="AE16" s="403"/>
      <c r="AF16" s="403" t="str">
        <f>IF(AND('Mapa de Riesgos'!$H$42="Alta",'Mapa de Riesgos'!$L$42="Mayor"),CONCATENATE("R",'Mapa de Riesgos'!$A$42),"")</f>
        <v/>
      </c>
      <c r="AG16" s="404"/>
      <c r="AH16" s="393" t="str">
        <f>IF(AND('Mapa de Riesgos'!$H$30="Alta",'Mapa de Riesgos'!$L$30="Catastrófico"),CONCATENATE("R",'Mapa de Riesgos'!$A$30),"")</f>
        <v/>
      </c>
      <c r="AI16" s="394"/>
      <c r="AJ16" s="394" t="str">
        <f>IF(AND('Mapa de Riesgos'!$H$36="Alta",'Mapa de Riesgos'!$L$36="Catastrófico"),CONCATENATE("R",'Mapa de Riesgos'!$A$36),"")</f>
        <v/>
      </c>
      <c r="AK16" s="394"/>
      <c r="AL16" s="394" t="str">
        <f>IF(AND('Mapa de Riesgos'!$H$42="Alta",'Mapa de Riesgos'!$L$42="Catastrófico"),CONCATENATE("R",'Mapa de Riesgos'!$A$42),"")</f>
        <v/>
      </c>
      <c r="AM16" s="395"/>
      <c r="AN16" s="69"/>
      <c r="AO16" s="436"/>
      <c r="AP16" s="437"/>
      <c r="AQ16" s="437"/>
      <c r="AR16" s="437"/>
      <c r="AS16" s="437"/>
      <c r="AT16" s="438"/>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row>
    <row r="17" spans="1:80" ht="15" customHeight="1" x14ac:dyDescent="0.25">
      <c r="A17" s="69"/>
      <c r="B17" s="422"/>
      <c r="C17" s="422"/>
      <c r="D17" s="423"/>
      <c r="E17" s="415"/>
      <c r="F17" s="416"/>
      <c r="G17" s="416"/>
      <c r="H17" s="416"/>
      <c r="I17" s="416"/>
      <c r="J17" s="384"/>
      <c r="K17" s="385"/>
      <c r="L17" s="385"/>
      <c r="M17" s="385"/>
      <c r="N17" s="385"/>
      <c r="O17" s="386"/>
      <c r="P17" s="384"/>
      <c r="Q17" s="385"/>
      <c r="R17" s="385"/>
      <c r="S17" s="385"/>
      <c r="T17" s="385"/>
      <c r="U17" s="386"/>
      <c r="V17" s="402"/>
      <c r="W17" s="403"/>
      <c r="X17" s="403"/>
      <c r="Y17" s="403"/>
      <c r="Z17" s="403"/>
      <c r="AA17" s="404"/>
      <c r="AB17" s="402"/>
      <c r="AC17" s="403"/>
      <c r="AD17" s="403"/>
      <c r="AE17" s="403"/>
      <c r="AF17" s="403"/>
      <c r="AG17" s="404"/>
      <c r="AH17" s="393"/>
      <c r="AI17" s="394"/>
      <c r="AJ17" s="394"/>
      <c r="AK17" s="394"/>
      <c r="AL17" s="394"/>
      <c r="AM17" s="395"/>
      <c r="AN17" s="69"/>
      <c r="AO17" s="436"/>
      <c r="AP17" s="437"/>
      <c r="AQ17" s="437"/>
      <c r="AR17" s="437"/>
      <c r="AS17" s="437"/>
      <c r="AT17" s="438"/>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row>
    <row r="18" spans="1:80" ht="15" customHeight="1" x14ac:dyDescent="0.25">
      <c r="A18" s="69"/>
      <c r="B18" s="422"/>
      <c r="C18" s="422"/>
      <c r="D18" s="423"/>
      <c r="E18" s="415"/>
      <c r="F18" s="416"/>
      <c r="G18" s="416"/>
      <c r="H18" s="416"/>
      <c r="I18" s="416"/>
      <c r="J18" s="384" t="str">
        <f>IF(AND('Mapa de Riesgos'!$H$48="Alta",'Mapa de Riesgos'!$L$48="Leve"),CONCATENATE("R",'Mapa de Riesgos'!$A$48),"")</f>
        <v/>
      </c>
      <c r="K18" s="385"/>
      <c r="L18" s="385" t="str">
        <f>IF(AND('Mapa de Riesgos'!$H$54="Alta",'Mapa de Riesgos'!$L$54="Leve"),CONCATENATE("R",'Mapa de Riesgos'!$A$54),"")</f>
        <v/>
      </c>
      <c r="M18" s="385"/>
      <c r="N18" s="385" t="str">
        <f>IF(AND('Mapa de Riesgos'!$H$60="Alta",'Mapa de Riesgos'!$L$60="Leve"),CONCATENATE("R",'Mapa de Riesgos'!$A$60),"")</f>
        <v/>
      </c>
      <c r="O18" s="386"/>
      <c r="P18" s="384" t="str">
        <f>IF(AND('Mapa de Riesgos'!$H$48="Alta",'Mapa de Riesgos'!$L$48="Menor"),CONCATENATE("R",'Mapa de Riesgos'!$A$48),"")</f>
        <v/>
      </c>
      <c r="Q18" s="385"/>
      <c r="R18" s="385" t="str">
        <f>IF(AND('Mapa de Riesgos'!$H$54="Alta",'Mapa de Riesgos'!$L$54="Menor"),CONCATENATE("R",'Mapa de Riesgos'!$A$54),"")</f>
        <v/>
      </c>
      <c r="S18" s="385"/>
      <c r="T18" s="385" t="str">
        <f>IF(AND('Mapa de Riesgos'!$H$60="Alta",'Mapa de Riesgos'!$L$60="Menor"),CONCATENATE("R",'Mapa de Riesgos'!$A$60),"")</f>
        <v/>
      </c>
      <c r="U18" s="386"/>
      <c r="V18" s="402" t="str">
        <f>IF(AND('Mapa de Riesgos'!$H$48="Alta",'Mapa de Riesgos'!$L$48="Moderado"),CONCATENATE("R",'Mapa de Riesgos'!$A$48),"")</f>
        <v/>
      </c>
      <c r="W18" s="403"/>
      <c r="X18" s="403" t="str">
        <f>IF(AND('Mapa de Riesgos'!$H$54="Alta",'Mapa de Riesgos'!$L$54="Moderado"),CONCATENATE("R",'Mapa de Riesgos'!$A$54),"")</f>
        <v/>
      </c>
      <c r="Y18" s="403"/>
      <c r="Z18" s="403" t="str">
        <f>IF(AND('Mapa de Riesgos'!$H$60="Alta",'Mapa de Riesgos'!$L$60="Moderado"),CONCATENATE("R",'Mapa de Riesgos'!$A$60),"")</f>
        <v/>
      </c>
      <c r="AA18" s="404"/>
      <c r="AB18" s="402" t="str">
        <f>IF(AND('Mapa de Riesgos'!$H$48="Alta",'Mapa de Riesgos'!$L$48="Mayor"),CONCATENATE("R",'Mapa de Riesgos'!$A$48),"")</f>
        <v/>
      </c>
      <c r="AC18" s="403"/>
      <c r="AD18" s="403" t="str">
        <f>IF(AND('Mapa de Riesgos'!$H$54="Alta",'Mapa de Riesgos'!$L$54="Mayor"),CONCATENATE("R",'Mapa de Riesgos'!$A$54),"")</f>
        <v/>
      </c>
      <c r="AE18" s="403"/>
      <c r="AF18" s="403" t="str">
        <f>IF(AND('Mapa de Riesgos'!$H$60="Alta",'Mapa de Riesgos'!$L$60="Mayor"),CONCATENATE("R",'Mapa de Riesgos'!$A$60),"")</f>
        <v/>
      </c>
      <c r="AG18" s="404"/>
      <c r="AH18" s="393" t="str">
        <f>IF(AND('Mapa de Riesgos'!$H$48="Alta",'Mapa de Riesgos'!$L$48="Catastrófico"),CONCATENATE("R",'Mapa de Riesgos'!$A$48),"")</f>
        <v/>
      </c>
      <c r="AI18" s="394"/>
      <c r="AJ18" s="394" t="str">
        <f>IF(AND('Mapa de Riesgos'!$H$54="Alta",'Mapa de Riesgos'!$L$54="Catastrófico"),CONCATENATE("R",'Mapa de Riesgos'!$A$54),"")</f>
        <v/>
      </c>
      <c r="AK18" s="394"/>
      <c r="AL18" s="394" t="str">
        <f>IF(AND('Mapa de Riesgos'!$H$60="Alta",'Mapa de Riesgos'!$L$60="Catastrófico"),CONCATENATE("R",'Mapa de Riesgos'!$A$60),"")</f>
        <v/>
      </c>
      <c r="AM18" s="395"/>
      <c r="AN18" s="69"/>
      <c r="AO18" s="436"/>
      <c r="AP18" s="437"/>
      <c r="AQ18" s="437"/>
      <c r="AR18" s="437"/>
      <c r="AS18" s="437"/>
      <c r="AT18" s="438"/>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row>
    <row r="19" spans="1:80" ht="15" customHeight="1" x14ac:dyDescent="0.25">
      <c r="A19" s="69"/>
      <c r="B19" s="422"/>
      <c r="C19" s="422"/>
      <c r="D19" s="423"/>
      <c r="E19" s="415"/>
      <c r="F19" s="416"/>
      <c r="G19" s="416"/>
      <c r="H19" s="416"/>
      <c r="I19" s="416"/>
      <c r="J19" s="384"/>
      <c r="K19" s="385"/>
      <c r="L19" s="385"/>
      <c r="M19" s="385"/>
      <c r="N19" s="385"/>
      <c r="O19" s="386"/>
      <c r="P19" s="384"/>
      <c r="Q19" s="385"/>
      <c r="R19" s="385"/>
      <c r="S19" s="385"/>
      <c r="T19" s="385"/>
      <c r="U19" s="386"/>
      <c r="V19" s="402"/>
      <c r="W19" s="403"/>
      <c r="X19" s="403"/>
      <c r="Y19" s="403"/>
      <c r="Z19" s="403"/>
      <c r="AA19" s="404"/>
      <c r="AB19" s="402"/>
      <c r="AC19" s="403"/>
      <c r="AD19" s="403"/>
      <c r="AE19" s="403"/>
      <c r="AF19" s="403"/>
      <c r="AG19" s="404"/>
      <c r="AH19" s="393"/>
      <c r="AI19" s="394"/>
      <c r="AJ19" s="394"/>
      <c r="AK19" s="394"/>
      <c r="AL19" s="394"/>
      <c r="AM19" s="395"/>
      <c r="AN19" s="69"/>
      <c r="AO19" s="436"/>
      <c r="AP19" s="437"/>
      <c r="AQ19" s="437"/>
      <c r="AR19" s="437"/>
      <c r="AS19" s="437"/>
      <c r="AT19" s="438"/>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row>
    <row r="20" spans="1:80" ht="15" customHeight="1" x14ac:dyDescent="0.25">
      <c r="A20" s="69"/>
      <c r="B20" s="422"/>
      <c r="C20" s="422"/>
      <c r="D20" s="423"/>
      <c r="E20" s="415"/>
      <c r="F20" s="416"/>
      <c r="G20" s="416"/>
      <c r="H20" s="416"/>
      <c r="I20" s="416"/>
      <c r="J20" s="384" t="str">
        <f>IF(AND('Mapa de Riesgos'!$H$66="Alta",'Mapa de Riesgos'!$L$66="Leve"),CONCATENATE("R",'Mapa de Riesgos'!$A$66),"")</f>
        <v/>
      </c>
      <c r="K20" s="385"/>
      <c r="L20" s="385" t="str">
        <f>IF(AND('Mapa de Riesgos'!$H$72="Alta",'Mapa de Riesgos'!$L$72="Leve"),CONCATENATE("R",'Mapa de Riesgos'!$A$72),"")</f>
        <v/>
      </c>
      <c r="M20" s="385"/>
      <c r="N20" s="385" t="str">
        <f>IF(AND('Mapa de Riesgos'!$H$78="Alta",'Mapa de Riesgos'!$L$78="Leve"),CONCATENATE("R",'Mapa de Riesgos'!$A$78),"")</f>
        <v/>
      </c>
      <c r="O20" s="386"/>
      <c r="P20" s="384" t="str">
        <f>IF(AND('Mapa de Riesgos'!$H$66="Alta",'Mapa de Riesgos'!$L$66="Menor"),CONCATENATE("R",'Mapa de Riesgos'!$A$66),"")</f>
        <v/>
      </c>
      <c r="Q20" s="385"/>
      <c r="R20" s="385" t="str">
        <f>IF(AND('Mapa de Riesgos'!$H$72="Alta",'Mapa de Riesgos'!$L$72="Menor"),CONCATENATE("R",'Mapa de Riesgos'!$A$72),"")</f>
        <v/>
      </c>
      <c r="S20" s="385"/>
      <c r="T20" s="385" t="str">
        <f>IF(AND('Mapa de Riesgos'!$H$78="Alta",'Mapa de Riesgos'!$L$78="Menor"),CONCATENATE("R",'Mapa de Riesgos'!$A$78),"")</f>
        <v/>
      </c>
      <c r="U20" s="386"/>
      <c r="V20" s="402" t="str">
        <f>IF(AND('Mapa de Riesgos'!$H$66="Alta",'Mapa de Riesgos'!$L$66="Moderado"),CONCATENATE("R",'Mapa de Riesgos'!$A$66),"")</f>
        <v/>
      </c>
      <c r="W20" s="403"/>
      <c r="X20" s="403" t="str">
        <f>IF(AND('Mapa de Riesgos'!$H$72="Alta",'Mapa de Riesgos'!$L$72="Moderado"),CONCATENATE("R",'Mapa de Riesgos'!$A$72),"")</f>
        <v/>
      </c>
      <c r="Y20" s="403"/>
      <c r="Z20" s="403" t="str">
        <f>IF(AND('Mapa de Riesgos'!$H$78="Alta",'Mapa de Riesgos'!$L$78="Moderado"),CONCATENATE("R",'Mapa de Riesgos'!$A$78),"")</f>
        <v/>
      </c>
      <c r="AA20" s="404"/>
      <c r="AB20" s="402" t="str">
        <f>IF(AND('Mapa de Riesgos'!$H$66="Alta",'Mapa de Riesgos'!$L$66="Mayor"),CONCATENATE("R",'Mapa de Riesgos'!$A$66),"")</f>
        <v/>
      </c>
      <c r="AC20" s="403"/>
      <c r="AD20" s="403" t="str">
        <f>IF(AND('Mapa de Riesgos'!$H$72="Alta",'Mapa de Riesgos'!$L$72="Mayor"),CONCATENATE("R",'Mapa de Riesgos'!$A$72),"")</f>
        <v/>
      </c>
      <c r="AE20" s="403"/>
      <c r="AF20" s="403" t="str">
        <f>IF(AND('Mapa de Riesgos'!$H$78="Alta",'Mapa de Riesgos'!$L$78="Mayor"),CONCATENATE("R",'Mapa de Riesgos'!$A$78),"")</f>
        <v/>
      </c>
      <c r="AG20" s="404"/>
      <c r="AH20" s="393" t="str">
        <f>IF(AND('Mapa de Riesgos'!$H$66="Alta",'Mapa de Riesgos'!$L$66="Catastrófico"),CONCATENATE("R",'Mapa de Riesgos'!$A$66),"")</f>
        <v/>
      </c>
      <c r="AI20" s="394"/>
      <c r="AJ20" s="394" t="str">
        <f>IF(AND('Mapa de Riesgos'!$H$72="Alta",'Mapa de Riesgos'!$L$72="Catastrófico"),CONCATENATE("R",'Mapa de Riesgos'!$A$72),"")</f>
        <v/>
      </c>
      <c r="AK20" s="394"/>
      <c r="AL20" s="394" t="str">
        <f>IF(AND('Mapa de Riesgos'!$H$78="Alta",'Mapa de Riesgos'!$L$78="Catastrófico"),CONCATENATE("R",'Mapa de Riesgos'!$A$78),"")</f>
        <v/>
      </c>
      <c r="AM20" s="395"/>
      <c r="AN20" s="69"/>
      <c r="AO20" s="436"/>
      <c r="AP20" s="437"/>
      <c r="AQ20" s="437"/>
      <c r="AR20" s="437"/>
      <c r="AS20" s="437"/>
      <c r="AT20" s="438"/>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row>
    <row r="21" spans="1:80" ht="15.75" customHeight="1" thickBot="1" x14ac:dyDescent="0.3">
      <c r="A21" s="69"/>
      <c r="B21" s="422"/>
      <c r="C21" s="422"/>
      <c r="D21" s="423"/>
      <c r="E21" s="418"/>
      <c r="F21" s="419"/>
      <c r="G21" s="419"/>
      <c r="H21" s="419"/>
      <c r="I21" s="419"/>
      <c r="J21" s="387"/>
      <c r="K21" s="388"/>
      <c r="L21" s="388"/>
      <c r="M21" s="388"/>
      <c r="N21" s="388"/>
      <c r="O21" s="389"/>
      <c r="P21" s="387"/>
      <c r="Q21" s="388"/>
      <c r="R21" s="388"/>
      <c r="S21" s="388"/>
      <c r="T21" s="388"/>
      <c r="U21" s="389"/>
      <c r="V21" s="405"/>
      <c r="W21" s="406"/>
      <c r="X21" s="406"/>
      <c r="Y21" s="406"/>
      <c r="Z21" s="406"/>
      <c r="AA21" s="407"/>
      <c r="AB21" s="405"/>
      <c r="AC21" s="406"/>
      <c r="AD21" s="406"/>
      <c r="AE21" s="406"/>
      <c r="AF21" s="406"/>
      <c r="AG21" s="407"/>
      <c r="AH21" s="396"/>
      <c r="AI21" s="397"/>
      <c r="AJ21" s="397"/>
      <c r="AK21" s="397"/>
      <c r="AL21" s="397"/>
      <c r="AM21" s="398"/>
      <c r="AN21" s="69"/>
      <c r="AO21" s="439"/>
      <c r="AP21" s="440"/>
      <c r="AQ21" s="440"/>
      <c r="AR21" s="440"/>
      <c r="AS21" s="440"/>
      <c r="AT21" s="441"/>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row>
    <row r="22" spans="1:80" x14ac:dyDescent="0.25">
      <c r="A22" s="69"/>
      <c r="B22" s="422"/>
      <c r="C22" s="422"/>
      <c r="D22" s="423"/>
      <c r="E22" s="412" t="s">
        <v>169</v>
      </c>
      <c r="F22" s="413"/>
      <c r="G22" s="413"/>
      <c r="H22" s="413"/>
      <c r="I22" s="414"/>
      <c r="J22" s="390" t="str">
        <f>IF(AND('Mapa de Riesgos'!$H$12="Media",'Mapa de Riesgos'!$L$12="Leve"),CONCATENATE("R",'Mapa de Riesgos'!$A$12),"")</f>
        <v/>
      </c>
      <c r="K22" s="391"/>
      <c r="L22" s="391" t="str">
        <f>IF(AND('Mapa de Riesgos'!$H$18="Media",'Mapa de Riesgos'!$L$18="Leve"),CONCATENATE("R",'Mapa de Riesgos'!$A$18),"")</f>
        <v/>
      </c>
      <c r="M22" s="391"/>
      <c r="N22" s="391" t="str">
        <f>IF(AND('Mapa de Riesgos'!$H$24="Media",'Mapa de Riesgos'!$L$24="Leve"),CONCATENATE("R",'Mapa de Riesgos'!$A$24),"")</f>
        <v/>
      </c>
      <c r="O22" s="392"/>
      <c r="P22" s="390" t="str">
        <f>IF(AND('Mapa de Riesgos'!$H$12="Media",'Mapa de Riesgos'!$L$12="Menor"),CONCATENATE("R",'Mapa de Riesgos'!$A$12),"")</f>
        <v/>
      </c>
      <c r="Q22" s="391"/>
      <c r="R22" s="391" t="str">
        <f>IF(AND('Mapa de Riesgos'!$H$18="Media",'Mapa de Riesgos'!$L$18="Menor"),CONCATENATE("R",'Mapa de Riesgos'!$A$18),"")</f>
        <v/>
      </c>
      <c r="S22" s="391"/>
      <c r="T22" s="391" t="str">
        <f>IF(AND('Mapa de Riesgos'!$H$24="Media",'Mapa de Riesgos'!$L$24="Menor"),CONCATENATE("R",'Mapa de Riesgos'!$A$24),"")</f>
        <v/>
      </c>
      <c r="U22" s="392"/>
      <c r="V22" s="390" t="str">
        <f>IF(AND('Mapa de Riesgos'!$H$12="Media",'Mapa de Riesgos'!$L$12="Moderado"),CONCATENATE("R",'Mapa de Riesgos'!$A$12),"")</f>
        <v/>
      </c>
      <c r="W22" s="391"/>
      <c r="X22" s="391" t="str">
        <f>IF(AND('Mapa de Riesgos'!$H$18="Media",'Mapa de Riesgos'!$L$18="Moderado"),CONCATENATE("R",'Mapa de Riesgos'!$A$18),"")</f>
        <v>R2</v>
      </c>
      <c r="Y22" s="391"/>
      <c r="Z22" s="391" t="str">
        <f>IF(AND('Mapa de Riesgos'!$H$24="Media",'Mapa de Riesgos'!$L$24="Moderado"),CONCATENATE("R",'Mapa de Riesgos'!$A$24),"")</f>
        <v/>
      </c>
      <c r="AA22" s="392"/>
      <c r="AB22" s="408" t="str">
        <f>IF(AND('Mapa de Riesgos'!$H$12="Media",'Mapa de Riesgos'!$L$12="Mayor"),CONCATENATE("R",'Mapa de Riesgos'!$A$12),"")</f>
        <v/>
      </c>
      <c r="AC22" s="409"/>
      <c r="AD22" s="409" t="str">
        <f>IF(AND('Mapa de Riesgos'!$H$18="Media",'Mapa de Riesgos'!$L$18="Mayor"),CONCATENATE("R",'Mapa de Riesgos'!$A$18),"")</f>
        <v/>
      </c>
      <c r="AE22" s="409"/>
      <c r="AF22" s="409" t="str">
        <f>IF(AND('Mapa de Riesgos'!$H$24="Media",'Mapa de Riesgos'!$L$24="Mayor"),CONCATENATE("R",'Mapa de Riesgos'!$A$24),"")</f>
        <v/>
      </c>
      <c r="AG22" s="410"/>
      <c r="AH22" s="399" t="str">
        <f>IF(AND('Mapa de Riesgos'!$H$12="Media",'Mapa de Riesgos'!$L$12="Catastrófico"),CONCATENATE("R",'Mapa de Riesgos'!$A$12),"")</f>
        <v/>
      </c>
      <c r="AI22" s="400"/>
      <c r="AJ22" s="400" t="str">
        <f>IF(AND('Mapa de Riesgos'!$H$18="Media",'Mapa de Riesgos'!$L$18="Catastrófico"),CONCATENATE("R",'Mapa de Riesgos'!$A$18),"")</f>
        <v/>
      </c>
      <c r="AK22" s="400"/>
      <c r="AL22" s="400" t="str">
        <f>IF(AND('Mapa de Riesgos'!$H$24="Media",'Mapa de Riesgos'!$L$24="Catastrófico"),CONCATENATE("R",'Mapa de Riesgos'!$A$24),"")</f>
        <v/>
      </c>
      <c r="AM22" s="401"/>
      <c r="AN22" s="69"/>
      <c r="AO22" s="442" t="s">
        <v>170</v>
      </c>
      <c r="AP22" s="443"/>
      <c r="AQ22" s="443"/>
      <c r="AR22" s="443"/>
      <c r="AS22" s="443"/>
      <c r="AT22" s="444"/>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row>
    <row r="23" spans="1:80" x14ac:dyDescent="0.25">
      <c r="A23" s="69"/>
      <c r="B23" s="422"/>
      <c r="C23" s="422"/>
      <c r="D23" s="423"/>
      <c r="E23" s="415"/>
      <c r="F23" s="416"/>
      <c r="G23" s="416"/>
      <c r="H23" s="416"/>
      <c r="I23" s="417"/>
      <c r="J23" s="384"/>
      <c r="K23" s="385"/>
      <c r="L23" s="385"/>
      <c r="M23" s="385"/>
      <c r="N23" s="385"/>
      <c r="O23" s="386"/>
      <c r="P23" s="384"/>
      <c r="Q23" s="385"/>
      <c r="R23" s="385"/>
      <c r="S23" s="385"/>
      <c r="T23" s="385"/>
      <c r="U23" s="386"/>
      <c r="V23" s="384"/>
      <c r="W23" s="385"/>
      <c r="X23" s="385"/>
      <c r="Y23" s="385"/>
      <c r="Z23" s="385"/>
      <c r="AA23" s="386"/>
      <c r="AB23" s="402"/>
      <c r="AC23" s="403"/>
      <c r="AD23" s="403"/>
      <c r="AE23" s="403"/>
      <c r="AF23" s="403"/>
      <c r="AG23" s="404"/>
      <c r="AH23" s="393"/>
      <c r="AI23" s="394"/>
      <c r="AJ23" s="394"/>
      <c r="AK23" s="394"/>
      <c r="AL23" s="394"/>
      <c r="AM23" s="395"/>
      <c r="AN23" s="69"/>
      <c r="AO23" s="445"/>
      <c r="AP23" s="446"/>
      <c r="AQ23" s="446"/>
      <c r="AR23" s="446"/>
      <c r="AS23" s="446"/>
      <c r="AT23" s="447"/>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row>
    <row r="24" spans="1:80" x14ac:dyDescent="0.25">
      <c r="A24" s="69"/>
      <c r="B24" s="422"/>
      <c r="C24" s="422"/>
      <c r="D24" s="423"/>
      <c r="E24" s="415"/>
      <c r="F24" s="416"/>
      <c r="G24" s="416"/>
      <c r="H24" s="416"/>
      <c r="I24" s="417"/>
      <c r="J24" s="384" t="str">
        <f>IF(AND('Mapa de Riesgos'!$H$30="Media",'Mapa de Riesgos'!$L$30="Leve"),CONCATENATE("R",'Mapa de Riesgos'!$A$30),"")</f>
        <v/>
      </c>
      <c r="K24" s="385"/>
      <c r="L24" s="385" t="str">
        <f>IF(AND('Mapa de Riesgos'!$H$36="Media",'Mapa de Riesgos'!$L$36="Leve"),CONCATENATE("R",'Mapa de Riesgos'!$A$36),"")</f>
        <v/>
      </c>
      <c r="M24" s="385"/>
      <c r="N24" s="385" t="str">
        <f>IF(AND('Mapa de Riesgos'!$H$42="Media",'Mapa de Riesgos'!$L$42="Leve"),CONCATENATE("R",'Mapa de Riesgos'!$A$42),"")</f>
        <v/>
      </c>
      <c r="O24" s="386"/>
      <c r="P24" s="384" t="str">
        <f>IF(AND('Mapa de Riesgos'!$H$30="Media",'Mapa de Riesgos'!$L$30="Menor"),CONCATENATE("R",'Mapa de Riesgos'!$A$30),"")</f>
        <v/>
      </c>
      <c r="Q24" s="385"/>
      <c r="R24" s="385" t="str">
        <f>IF(AND('Mapa de Riesgos'!$H$36="Media",'Mapa de Riesgos'!$L$36="Menor"),CONCATENATE("R",'Mapa de Riesgos'!$A$36),"")</f>
        <v/>
      </c>
      <c r="S24" s="385"/>
      <c r="T24" s="385" t="str">
        <f>IF(AND('Mapa de Riesgos'!$H$42="Media",'Mapa de Riesgos'!$L$42="Menor"),CONCATENATE("R",'Mapa de Riesgos'!$A$42),"")</f>
        <v/>
      </c>
      <c r="U24" s="386"/>
      <c r="V24" s="384" t="str">
        <f>IF(AND('Mapa de Riesgos'!$H$30="Media",'Mapa de Riesgos'!$L$30="Moderado"),CONCATENATE("R",'Mapa de Riesgos'!$A$30),"")</f>
        <v/>
      </c>
      <c r="W24" s="385"/>
      <c r="X24" s="385" t="str">
        <f>IF(AND('Mapa de Riesgos'!$H$36="Media",'Mapa de Riesgos'!$L$36="Moderado"),CONCATENATE("R",'Mapa de Riesgos'!$A$36),"")</f>
        <v/>
      </c>
      <c r="Y24" s="385"/>
      <c r="Z24" s="385" t="str">
        <f>IF(AND('Mapa de Riesgos'!$H$42="Media",'Mapa de Riesgos'!$L$42="Moderado"),CONCATENATE("R",'Mapa de Riesgos'!$A$42),"")</f>
        <v/>
      </c>
      <c r="AA24" s="386"/>
      <c r="AB24" s="402" t="str">
        <f>IF(AND('Mapa de Riesgos'!$H$30="Media",'Mapa de Riesgos'!$L$30="Mayor"),CONCATENATE("R",'Mapa de Riesgos'!$A$30),"")</f>
        <v/>
      </c>
      <c r="AC24" s="403"/>
      <c r="AD24" s="403" t="str">
        <f>IF(AND('Mapa de Riesgos'!$H$36="Media",'Mapa de Riesgos'!$L$36="Mayor"),CONCATENATE("R",'Mapa de Riesgos'!$A$36),"")</f>
        <v/>
      </c>
      <c r="AE24" s="403"/>
      <c r="AF24" s="403" t="str">
        <f>IF(AND('Mapa de Riesgos'!$H$42="Media",'Mapa de Riesgos'!$L$42="Mayor"),CONCATENATE("R",'Mapa de Riesgos'!$A$42),"")</f>
        <v/>
      </c>
      <c r="AG24" s="404"/>
      <c r="AH24" s="393" t="str">
        <f>IF(AND('Mapa de Riesgos'!$H$30="Media",'Mapa de Riesgos'!$L$30="Catastrófico"),CONCATENATE("R",'Mapa de Riesgos'!$A$30),"")</f>
        <v/>
      </c>
      <c r="AI24" s="394"/>
      <c r="AJ24" s="394" t="str">
        <f>IF(AND('Mapa de Riesgos'!$H$36="Media",'Mapa de Riesgos'!$L$36="Catastrófico"),CONCATENATE("R",'Mapa de Riesgos'!$A$36),"")</f>
        <v/>
      </c>
      <c r="AK24" s="394"/>
      <c r="AL24" s="394" t="str">
        <f>IF(AND('Mapa de Riesgos'!$H$42="Media",'Mapa de Riesgos'!$L$42="Catastrófico"),CONCATENATE("R",'Mapa de Riesgos'!$A$42),"")</f>
        <v/>
      </c>
      <c r="AM24" s="395"/>
      <c r="AN24" s="69"/>
      <c r="AO24" s="445"/>
      <c r="AP24" s="446"/>
      <c r="AQ24" s="446"/>
      <c r="AR24" s="446"/>
      <c r="AS24" s="446"/>
      <c r="AT24" s="447"/>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row>
    <row r="25" spans="1:80" x14ac:dyDescent="0.25">
      <c r="A25" s="69"/>
      <c r="B25" s="422"/>
      <c r="C25" s="422"/>
      <c r="D25" s="423"/>
      <c r="E25" s="415"/>
      <c r="F25" s="416"/>
      <c r="G25" s="416"/>
      <c r="H25" s="416"/>
      <c r="I25" s="417"/>
      <c r="J25" s="384"/>
      <c r="K25" s="385"/>
      <c r="L25" s="385"/>
      <c r="M25" s="385"/>
      <c r="N25" s="385"/>
      <c r="O25" s="386"/>
      <c r="P25" s="384"/>
      <c r="Q25" s="385"/>
      <c r="R25" s="385"/>
      <c r="S25" s="385"/>
      <c r="T25" s="385"/>
      <c r="U25" s="386"/>
      <c r="V25" s="384"/>
      <c r="W25" s="385"/>
      <c r="X25" s="385"/>
      <c r="Y25" s="385"/>
      <c r="Z25" s="385"/>
      <c r="AA25" s="386"/>
      <c r="AB25" s="402"/>
      <c r="AC25" s="403"/>
      <c r="AD25" s="403"/>
      <c r="AE25" s="403"/>
      <c r="AF25" s="403"/>
      <c r="AG25" s="404"/>
      <c r="AH25" s="393"/>
      <c r="AI25" s="394"/>
      <c r="AJ25" s="394"/>
      <c r="AK25" s="394"/>
      <c r="AL25" s="394"/>
      <c r="AM25" s="395"/>
      <c r="AN25" s="69"/>
      <c r="AO25" s="445"/>
      <c r="AP25" s="446"/>
      <c r="AQ25" s="446"/>
      <c r="AR25" s="446"/>
      <c r="AS25" s="446"/>
      <c r="AT25" s="447"/>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row>
    <row r="26" spans="1:80" x14ac:dyDescent="0.25">
      <c r="A26" s="69"/>
      <c r="B26" s="422"/>
      <c r="C26" s="422"/>
      <c r="D26" s="423"/>
      <c r="E26" s="415"/>
      <c r="F26" s="416"/>
      <c r="G26" s="416"/>
      <c r="H26" s="416"/>
      <c r="I26" s="417"/>
      <c r="J26" s="384" t="str">
        <f>IF(AND('Mapa de Riesgos'!$H$48="Media",'Mapa de Riesgos'!$L$48="Leve"),CONCATENATE("R",'Mapa de Riesgos'!$A$48),"")</f>
        <v/>
      </c>
      <c r="K26" s="385"/>
      <c r="L26" s="385" t="str">
        <f>IF(AND('Mapa de Riesgos'!$H$54="Media",'Mapa de Riesgos'!$L$54="Leve"),CONCATENATE("R",'Mapa de Riesgos'!$A$54),"")</f>
        <v/>
      </c>
      <c r="M26" s="385"/>
      <c r="N26" s="385" t="str">
        <f>IF(AND('Mapa de Riesgos'!$H$60="Media",'Mapa de Riesgos'!$L$60="Leve"),CONCATENATE("R",'Mapa de Riesgos'!$A$60),"")</f>
        <v/>
      </c>
      <c r="O26" s="386"/>
      <c r="P26" s="384" t="str">
        <f>IF(AND('Mapa de Riesgos'!$H$48="Media",'Mapa de Riesgos'!$L$48="Menor"),CONCATENATE("R",'Mapa de Riesgos'!$A$48),"")</f>
        <v/>
      </c>
      <c r="Q26" s="385"/>
      <c r="R26" s="385" t="str">
        <f>IF(AND('Mapa de Riesgos'!$H$54="Media",'Mapa de Riesgos'!$L$54="Menor"),CONCATENATE("R",'Mapa de Riesgos'!$A$54),"")</f>
        <v/>
      </c>
      <c r="S26" s="385"/>
      <c r="T26" s="385" t="str">
        <f>IF(AND('Mapa de Riesgos'!$H$60="Media",'Mapa de Riesgos'!$L$60="Menor"),CONCATENATE("R",'Mapa de Riesgos'!$A$60),"")</f>
        <v/>
      </c>
      <c r="U26" s="386"/>
      <c r="V26" s="384" t="str">
        <f>IF(AND('Mapa de Riesgos'!$H$48="Media",'Mapa de Riesgos'!$L$48="Moderado"),CONCATENATE("R",'Mapa de Riesgos'!$A$48),"")</f>
        <v/>
      </c>
      <c r="W26" s="385"/>
      <c r="X26" s="385" t="str">
        <f>IF(AND('Mapa de Riesgos'!$H$54="Media",'Mapa de Riesgos'!$L$54="Moderado"),CONCATENATE("R",'Mapa de Riesgos'!$A$54),"")</f>
        <v/>
      </c>
      <c r="Y26" s="385"/>
      <c r="Z26" s="385" t="str">
        <f>IF(AND('Mapa de Riesgos'!$H$60="Media",'Mapa de Riesgos'!$L$60="Moderado"),CONCATENATE("R",'Mapa de Riesgos'!$A$60),"")</f>
        <v/>
      </c>
      <c r="AA26" s="386"/>
      <c r="AB26" s="402" t="str">
        <f>IF(AND('Mapa de Riesgos'!$H$48="Media",'Mapa de Riesgos'!$L$48="Mayor"),CONCATENATE("R",'Mapa de Riesgos'!$A$48),"")</f>
        <v/>
      </c>
      <c r="AC26" s="403"/>
      <c r="AD26" s="403" t="str">
        <f>IF(AND('Mapa de Riesgos'!$H$54="Media",'Mapa de Riesgos'!$L$54="Mayor"),CONCATENATE("R",'Mapa de Riesgos'!$A$54),"")</f>
        <v/>
      </c>
      <c r="AE26" s="403"/>
      <c r="AF26" s="403" t="str">
        <f>IF(AND('Mapa de Riesgos'!$H$60="Media",'Mapa de Riesgos'!$L$60="Mayor"),CONCATENATE("R",'Mapa de Riesgos'!$A$60),"")</f>
        <v/>
      </c>
      <c r="AG26" s="404"/>
      <c r="AH26" s="393" t="str">
        <f>IF(AND('Mapa de Riesgos'!$H$48="Media",'Mapa de Riesgos'!$L$48="Catastrófico"),CONCATENATE("R",'Mapa de Riesgos'!$A$48),"")</f>
        <v/>
      </c>
      <c r="AI26" s="394"/>
      <c r="AJ26" s="394" t="str">
        <f>IF(AND('Mapa de Riesgos'!$H$54="Media",'Mapa de Riesgos'!$L$54="Catastrófico"),CONCATENATE("R",'Mapa de Riesgos'!$A$54),"")</f>
        <v/>
      </c>
      <c r="AK26" s="394"/>
      <c r="AL26" s="394" t="str">
        <f>IF(AND('Mapa de Riesgos'!$H$60="Media",'Mapa de Riesgos'!$L$60="Catastrófico"),CONCATENATE("R",'Mapa de Riesgos'!$A$60),"")</f>
        <v/>
      </c>
      <c r="AM26" s="395"/>
      <c r="AN26" s="69"/>
      <c r="AO26" s="445"/>
      <c r="AP26" s="446"/>
      <c r="AQ26" s="446"/>
      <c r="AR26" s="446"/>
      <c r="AS26" s="446"/>
      <c r="AT26" s="447"/>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row>
    <row r="27" spans="1:80" x14ac:dyDescent="0.25">
      <c r="A27" s="69"/>
      <c r="B27" s="422"/>
      <c r="C27" s="422"/>
      <c r="D27" s="423"/>
      <c r="E27" s="415"/>
      <c r="F27" s="416"/>
      <c r="G27" s="416"/>
      <c r="H27" s="416"/>
      <c r="I27" s="417"/>
      <c r="J27" s="384"/>
      <c r="K27" s="385"/>
      <c r="L27" s="385"/>
      <c r="M27" s="385"/>
      <c r="N27" s="385"/>
      <c r="O27" s="386"/>
      <c r="P27" s="384"/>
      <c r="Q27" s="385"/>
      <c r="R27" s="385"/>
      <c r="S27" s="385"/>
      <c r="T27" s="385"/>
      <c r="U27" s="386"/>
      <c r="V27" s="384"/>
      <c r="W27" s="385"/>
      <c r="X27" s="385"/>
      <c r="Y27" s="385"/>
      <c r="Z27" s="385"/>
      <c r="AA27" s="386"/>
      <c r="AB27" s="402"/>
      <c r="AC27" s="403"/>
      <c r="AD27" s="403"/>
      <c r="AE27" s="403"/>
      <c r="AF27" s="403"/>
      <c r="AG27" s="404"/>
      <c r="AH27" s="393"/>
      <c r="AI27" s="394"/>
      <c r="AJ27" s="394"/>
      <c r="AK27" s="394"/>
      <c r="AL27" s="394"/>
      <c r="AM27" s="395"/>
      <c r="AN27" s="69"/>
      <c r="AO27" s="445"/>
      <c r="AP27" s="446"/>
      <c r="AQ27" s="446"/>
      <c r="AR27" s="446"/>
      <c r="AS27" s="446"/>
      <c r="AT27" s="447"/>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row>
    <row r="28" spans="1:80" x14ac:dyDescent="0.25">
      <c r="A28" s="69"/>
      <c r="B28" s="422"/>
      <c r="C28" s="422"/>
      <c r="D28" s="423"/>
      <c r="E28" s="415"/>
      <c r="F28" s="416"/>
      <c r="G28" s="416"/>
      <c r="H28" s="416"/>
      <c r="I28" s="417"/>
      <c r="J28" s="384" t="str">
        <f>IF(AND('Mapa de Riesgos'!$H$66="Media",'Mapa de Riesgos'!$L$66="Leve"),CONCATENATE("R",'Mapa de Riesgos'!$A$66),"")</f>
        <v/>
      </c>
      <c r="K28" s="385"/>
      <c r="L28" s="385" t="str">
        <f>IF(AND('Mapa de Riesgos'!$H$72="Media",'Mapa de Riesgos'!$L$72="Leve"),CONCATENATE("R",'Mapa de Riesgos'!$A$72),"")</f>
        <v/>
      </c>
      <c r="M28" s="385"/>
      <c r="N28" s="385" t="str">
        <f>IF(AND('Mapa de Riesgos'!$H$78="Media",'Mapa de Riesgos'!$L$78="Leve"),CONCATENATE("R",'Mapa de Riesgos'!$A$78),"")</f>
        <v/>
      </c>
      <c r="O28" s="386"/>
      <c r="P28" s="384" t="str">
        <f>IF(AND('Mapa de Riesgos'!$H$66="Media",'Mapa de Riesgos'!$L$66="Menor"),CONCATENATE("R",'Mapa de Riesgos'!$A$66),"")</f>
        <v/>
      </c>
      <c r="Q28" s="385"/>
      <c r="R28" s="385" t="str">
        <f>IF(AND('Mapa de Riesgos'!$H$72="Media",'Mapa de Riesgos'!$L$72="Menor"),CONCATENATE("R",'Mapa de Riesgos'!$A$72),"")</f>
        <v/>
      </c>
      <c r="S28" s="385"/>
      <c r="T28" s="385" t="str">
        <f>IF(AND('Mapa de Riesgos'!$H$78="Media",'Mapa de Riesgos'!$L$78="Menor"),CONCATENATE("R",'Mapa de Riesgos'!$A$78),"")</f>
        <v/>
      </c>
      <c r="U28" s="386"/>
      <c r="V28" s="384" t="str">
        <f>IF(AND('Mapa de Riesgos'!$H$66="Media",'Mapa de Riesgos'!$L$66="Moderado"),CONCATENATE("R",'Mapa de Riesgos'!$A$66),"")</f>
        <v/>
      </c>
      <c r="W28" s="385"/>
      <c r="X28" s="385" t="str">
        <f>IF(AND('Mapa de Riesgos'!$H$72="Media",'Mapa de Riesgos'!$L$72="Moderado"),CONCATENATE("R",'Mapa de Riesgos'!$A$72),"")</f>
        <v/>
      </c>
      <c r="Y28" s="385"/>
      <c r="Z28" s="385" t="str">
        <f>IF(AND('Mapa de Riesgos'!$H$78="Media",'Mapa de Riesgos'!$L$78="Moderado"),CONCATENATE("R",'Mapa de Riesgos'!$A$78),"")</f>
        <v/>
      </c>
      <c r="AA28" s="386"/>
      <c r="AB28" s="402" t="str">
        <f>IF(AND('Mapa de Riesgos'!$H$66="Media",'Mapa de Riesgos'!$L$66="Mayor"),CONCATENATE("R",'Mapa de Riesgos'!$A$66),"")</f>
        <v/>
      </c>
      <c r="AC28" s="403"/>
      <c r="AD28" s="403" t="str">
        <f>IF(AND('Mapa de Riesgos'!$H$72="Media",'Mapa de Riesgos'!$L$72="Mayor"),CONCATENATE("R",'Mapa de Riesgos'!$A$72),"")</f>
        <v/>
      </c>
      <c r="AE28" s="403"/>
      <c r="AF28" s="403" t="str">
        <f>IF(AND('Mapa de Riesgos'!$H$78="Media",'Mapa de Riesgos'!$L$78="Mayor"),CONCATENATE("R",'Mapa de Riesgos'!$A$78),"")</f>
        <v/>
      </c>
      <c r="AG28" s="404"/>
      <c r="AH28" s="393" t="str">
        <f>IF(AND('Mapa de Riesgos'!$H$66="Media",'Mapa de Riesgos'!$L$66="Catastrófico"),CONCATENATE("R",'Mapa de Riesgos'!$A$66),"")</f>
        <v/>
      </c>
      <c r="AI28" s="394"/>
      <c r="AJ28" s="394" t="str">
        <f>IF(AND('Mapa de Riesgos'!$H$72="Media",'Mapa de Riesgos'!$L$72="Catastrófico"),CONCATENATE("R",'Mapa de Riesgos'!$A$72),"")</f>
        <v/>
      </c>
      <c r="AK28" s="394"/>
      <c r="AL28" s="394" t="str">
        <f>IF(AND('Mapa de Riesgos'!$H$78="Media",'Mapa de Riesgos'!$L$78="Catastrófico"),CONCATENATE("R",'Mapa de Riesgos'!$A$78),"")</f>
        <v/>
      </c>
      <c r="AM28" s="395"/>
      <c r="AN28" s="69"/>
      <c r="AO28" s="445"/>
      <c r="AP28" s="446"/>
      <c r="AQ28" s="446"/>
      <c r="AR28" s="446"/>
      <c r="AS28" s="446"/>
      <c r="AT28" s="447"/>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row>
    <row r="29" spans="1:80" ht="15.75" thickBot="1" x14ac:dyDescent="0.3">
      <c r="A29" s="69"/>
      <c r="B29" s="422"/>
      <c r="C29" s="422"/>
      <c r="D29" s="423"/>
      <c r="E29" s="418"/>
      <c r="F29" s="419"/>
      <c r="G29" s="419"/>
      <c r="H29" s="419"/>
      <c r="I29" s="420"/>
      <c r="J29" s="384"/>
      <c r="K29" s="385"/>
      <c r="L29" s="385"/>
      <c r="M29" s="385"/>
      <c r="N29" s="385"/>
      <c r="O29" s="386"/>
      <c r="P29" s="387"/>
      <c r="Q29" s="388"/>
      <c r="R29" s="388"/>
      <c r="S29" s="388"/>
      <c r="T29" s="388"/>
      <c r="U29" s="389"/>
      <c r="V29" s="387"/>
      <c r="W29" s="388"/>
      <c r="X29" s="388"/>
      <c r="Y29" s="388"/>
      <c r="Z29" s="388"/>
      <c r="AA29" s="389"/>
      <c r="AB29" s="405"/>
      <c r="AC29" s="406"/>
      <c r="AD29" s="406"/>
      <c r="AE29" s="406"/>
      <c r="AF29" s="406"/>
      <c r="AG29" s="407"/>
      <c r="AH29" s="396"/>
      <c r="AI29" s="397"/>
      <c r="AJ29" s="397"/>
      <c r="AK29" s="397"/>
      <c r="AL29" s="397"/>
      <c r="AM29" s="398"/>
      <c r="AN29" s="69"/>
      <c r="AO29" s="448"/>
      <c r="AP29" s="449"/>
      <c r="AQ29" s="449"/>
      <c r="AR29" s="449"/>
      <c r="AS29" s="449"/>
      <c r="AT29" s="450"/>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row>
    <row r="30" spans="1:80" x14ac:dyDescent="0.25">
      <c r="A30" s="69"/>
      <c r="B30" s="422"/>
      <c r="C30" s="422"/>
      <c r="D30" s="423"/>
      <c r="E30" s="412" t="s">
        <v>171</v>
      </c>
      <c r="F30" s="413"/>
      <c r="G30" s="413"/>
      <c r="H30" s="413"/>
      <c r="I30" s="413"/>
      <c r="J30" s="381" t="str">
        <f>IF(AND('Mapa de Riesgos'!$H$12="Baja",'Mapa de Riesgos'!$L$12="Leve"),CONCATENATE("R",'Mapa de Riesgos'!$A$12),"")</f>
        <v/>
      </c>
      <c r="K30" s="382"/>
      <c r="L30" s="382" t="str">
        <f>IF(AND('Mapa de Riesgos'!$H$18="Baja",'Mapa de Riesgos'!$L$18="Leve"),CONCATENATE("R",'Mapa de Riesgos'!$A$18),"")</f>
        <v/>
      </c>
      <c r="M30" s="382"/>
      <c r="N30" s="382" t="str">
        <f>IF(AND('Mapa de Riesgos'!$H$24="Baja",'Mapa de Riesgos'!$L$24="Leve"),CONCATENATE("R",'Mapa de Riesgos'!$A$24),"")</f>
        <v/>
      </c>
      <c r="O30" s="383"/>
      <c r="P30" s="391" t="str">
        <f>IF(AND('Mapa de Riesgos'!$H$12="Baja",'Mapa de Riesgos'!$L$12="Menor"),CONCATENATE("R",'Mapa de Riesgos'!$A$12),"")</f>
        <v/>
      </c>
      <c r="Q30" s="391"/>
      <c r="R30" s="391" t="str">
        <f>IF(AND('Mapa de Riesgos'!$H$18="Baja",'Mapa de Riesgos'!$L$18="Menor"),CONCATENATE("R",'Mapa de Riesgos'!$A$18),"")</f>
        <v/>
      </c>
      <c r="S30" s="391"/>
      <c r="T30" s="391" t="str">
        <f>IF(AND('Mapa de Riesgos'!$H$24="Baja",'Mapa de Riesgos'!$L$24="Menor"),CONCATENATE("R",'Mapa de Riesgos'!$A$24),"")</f>
        <v/>
      </c>
      <c r="U30" s="392"/>
      <c r="V30" s="390" t="str">
        <f>IF(AND('Mapa de Riesgos'!$H$12="Baja",'Mapa de Riesgos'!$L$12="Moderado"),CONCATENATE("R",'Mapa de Riesgos'!$A$12),"")</f>
        <v/>
      </c>
      <c r="W30" s="391"/>
      <c r="X30" s="391" t="str">
        <f>IF(AND('Mapa de Riesgos'!$H$18="Baja",'Mapa de Riesgos'!$L$18="Moderado"),CONCATENATE("R",'Mapa de Riesgos'!$A$18),"")</f>
        <v/>
      </c>
      <c r="Y30" s="391"/>
      <c r="Z30" s="391" t="str">
        <f>IF(AND('Mapa de Riesgos'!$H$24="Baja",'Mapa de Riesgos'!$L$24="Moderado"),CONCATENATE("R",'Mapa de Riesgos'!$A$24),"")</f>
        <v/>
      </c>
      <c r="AA30" s="392"/>
      <c r="AB30" s="408" t="str">
        <f>IF(AND('Mapa de Riesgos'!$H$12="Baja",'Mapa de Riesgos'!$L$12="Mayor"),CONCATENATE("R",'Mapa de Riesgos'!$A$12),"")</f>
        <v/>
      </c>
      <c r="AC30" s="409"/>
      <c r="AD30" s="409" t="str">
        <f>IF(AND('Mapa de Riesgos'!$H$18="Baja",'Mapa de Riesgos'!$L$18="Mayor"),CONCATENATE("R",'Mapa de Riesgos'!$A$18),"")</f>
        <v/>
      </c>
      <c r="AE30" s="409"/>
      <c r="AF30" s="409" t="str">
        <f>IF(AND('Mapa de Riesgos'!$H$24="Baja",'Mapa de Riesgos'!$L$24="Mayor"),CONCATENATE("R",'Mapa de Riesgos'!$A$24),"")</f>
        <v/>
      </c>
      <c r="AG30" s="410"/>
      <c r="AH30" s="399" t="str">
        <f>IF(AND('Mapa de Riesgos'!$H$12="Baja",'Mapa de Riesgos'!$L$12="Catastrófico"),CONCATENATE("R",'Mapa de Riesgos'!$A$12),"")</f>
        <v/>
      </c>
      <c r="AI30" s="400"/>
      <c r="AJ30" s="400" t="str">
        <f>IF(AND('Mapa de Riesgos'!$H$18="Baja",'Mapa de Riesgos'!$L$18="Catastrófico"),CONCATENATE("R",'Mapa de Riesgos'!$A$18),"")</f>
        <v/>
      </c>
      <c r="AK30" s="400"/>
      <c r="AL30" s="400" t="str">
        <f>IF(AND('Mapa de Riesgos'!$H$24="Baja",'Mapa de Riesgos'!$L$24="Catastrófico"),CONCATENATE("R",'Mapa de Riesgos'!$A$24),"")</f>
        <v/>
      </c>
      <c r="AM30" s="401"/>
      <c r="AN30" s="69"/>
      <c r="AO30" s="451" t="s">
        <v>172</v>
      </c>
      <c r="AP30" s="452"/>
      <c r="AQ30" s="452"/>
      <c r="AR30" s="452"/>
      <c r="AS30" s="452"/>
      <c r="AT30" s="453"/>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row>
    <row r="31" spans="1:80" x14ac:dyDescent="0.25">
      <c r="A31" s="69"/>
      <c r="B31" s="422"/>
      <c r="C31" s="422"/>
      <c r="D31" s="423"/>
      <c r="E31" s="415"/>
      <c r="F31" s="416"/>
      <c r="G31" s="416"/>
      <c r="H31" s="416"/>
      <c r="I31" s="416"/>
      <c r="J31" s="375"/>
      <c r="K31" s="376"/>
      <c r="L31" s="376"/>
      <c r="M31" s="376"/>
      <c r="N31" s="376"/>
      <c r="O31" s="377"/>
      <c r="P31" s="385"/>
      <c r="Q31" s="385"/>
      <c r="R31" s="385"/>
      <c r="S31" s="385"/>
      <c r="T31" s="385"/>
      <c r="U31" s="386"/>
      <c r="V31" s="384"/>
      <c r="W31" s="385"/>
      <c r="X31" s="385"/>
      <c r="Y31" s="385"/>
      <c r="Z31" s="385"/>
      <c r="AA31" s="386"/>
      <c r="AB31" s="402"/>
      <c r="AC31" s="403"/>
      <c r="AD31" s="403"/>
      <c r="AE31" s="403"/>
      <c r="AF31" s="403"/>
      <c r="AG31" s="404"/>
      <c r="AH31" s="393"/>
      <c r="AI31" s="394"/>
      <c r="AJ31" s="394"/>
      <c r="AK31" s="394"/>
      <c r="AL31" s="394"/>
      <c r="AM31" s="395"/>
      <c r="AN31" s="69"/>
      <c r="AO31" s="454"/>
      <c r="AP31" s="455"/>
      <c r="AQ31" s="455"/>
      <c r="AR31" s="455"/>
      <c r="AS31" s="455"/>
      <c r="AT31" s="456"/>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row>
    <row r="32" spans="1:80" x14ac:dyDescent="0.25">
      <c r="A32" s="69"/>
      <c r="B32" s="422"/>
      <c r="C32" s="422"/>
      <c r="D32" s="423"/>
      <c r="E32" s="415"/>
      <c r="F32" s="416"/>
      <c r="G32" s="416"/>
      <c r="H32" s="416"/>
      <c r="I32" s="416"/>
      <c r="J32" s="375" t="str">
        <f>IF(AND('Mapa de Riesgos'!$H$30="Baja",'Mapa de Riesgos'!$L$30="Leve"),CONCATENATE("R",'Mapa de Riesgos'!$A$30),"")</f>
        <v/>
      </c>
      <c r="K32" s="376"/>
      <c r="L32" s="376" t="str">
        <f>IF(AND('Mapa de Riesgos'!$H$36="Baja",'Mapa de Riesgos'!$L$36="Leve"),CONCATENATE("R",'Mapa de Riesgos'!$A$36),"")</f>
        <v/>
      </c>
      <c r="M32" s="376"/>
      <c r="N32" s="376" t="str">
        <f>IF(AND('Mapa de Riesgos'!$H$42="Baja",'Mapa de Riesgos'!$L$42="Leve"),CONCATENATE("R",'Mapa de Riesgos'!$A$42),"")</f>
        <v/>
      </c>
      <c r="O32" s="377"/>
      <c r="P32" s="385" t="str">
        <f>IF(AND('Mapa de Riesgos'!$H$30="Baja",'Mapa de Riesgos'!$L$30="Menor"),CONCATENATE("R",'Mapa de Riesgos'!$A$30),"")</f>
        <v/>
      </c>
      <c r="Q32" s="385"/>
      <c r="R32" s="385" t="str">
        <f>IF(AND('Mapa de Riesgos'!$H$36="Baja",'Mapa de Riesgos'!$L$36="Menor"),CONCATENATE("R",'Mapa de Riesgos'!$A$36),"")</f>
        <v/>
      </c>
      <c r="S32" s="385"/>
      <c r="T32" s="385" t="str">
        <f>IF(AND('Mapa de Riesgos'!$H$42="Baja",'Mapa de Riesgos'!$L$42="Menor"),CONCATENATE("R",'Mapa de Riesgos'!$A$42),"")</f>
        <v/>
      </c>
      <c r="U32" s="386"/>
      <c r="V32" s="384" t="str">
        <f>IF(AND('Mapa de Riesgos'!$H$30="Baja",'Mapa de Riesgos'!$L$30="Moderado"),CONCATENATE("R",'Mapa de Riesgos'!$A$30),"")</f>
        <v/>
      </c>
      <c r="W32" s="385"/>
      <c r="X32" s="385" t="str">
        <f>IF(AND('Mapa de Riesgos'!$H$36="Baja",'Mapa de Riesgos'!$L$36="Moderado"),CONCATENATE("R",'Mapa de Riesgos'!$A$36),"")</f>
        <v/>
      </c>
      <c r="Y32" s="385"/>
      <c r="Z32" s="385" t="str">
        <f>IF(AND('Mapa de Riesgos'!$H$42="Baja",'Mapa de Riesgos'!$L$42="Moderado"),CONCATENATE("R",'Mapa de Riesgos'!$A$42),"")</f>
        <v/>
      </c>
      <c r="AA32" s="386"/>
      <c r="AB32" s="402" t="str">
        <f>IF(AND('Mapa de Riesgos'!$H$30="Baja",'Mapa de Riesgos'!$L$30="Mayor"),CONCATENATE("R",'Mapa de Riesgos'!$A$30),"")</f>
        <v/>
      </c>
      <c r="AC32" s="403"/>
      <c r="AD32" s="403" t="str">
        <f>IF(AND('Mapa de Riesgos'!$H$36="Baja",'Mapa de Riesgos'!$L$36="Mayor"),CONCATENATE("R",'Mapa de Riesgos'!$A$36),"")</f>
        <v/>
      </c>
      <c r="AE32" s="403"/>
      <c r="AF32" s="403" t="str">
        <f>IF(AND('Mapa de Riesgos'!$H$42="Baja",'Mapa de Riesgos'!$L$42="Mayor"),CONCATENATE("R",'Mapa de Riesgos'!$A$42),"")</f>
        <v/>
      </c>
      <c r="AG32" s="404"/>
      <c r="AH32" s="393" t="str">
        <f>IF(AND('Mapa de Riesgos'!$H$30="Baja",'Mapa de Riesgos'!$L$30="Catastrófico"),CONCATENATE("R",'Mapa de Riesgos'!$A$30),"")</f>
        <v/>
      </c>
      <c r="AI32" s="394"/>
      <c r="AJ32" s="394" t="str">
        <f>IF(AND('Mapa de Riesgos'!$H$36="Baja",'Mapa de Riesgos'!$L$36="Catastrófico"),CONCATENATE("R",'Mapa de Riesgos'!$A$36),"")</f>
        <v/>
      </c>
      <c r="AK32" s="394"/>
      <c r="AL32" s="394" t="str">
        <f>IF(AND('Mapa de Riesgos'!$H$42="Baja",'Mapa de Riesgos'!$L$42="Catastrófico"),CONCATENATE("R",'Mapa de Riesgos'!$A$42),"")</f>
        <v/>
      </c>
      <c r="AM32" s="395"/>
      <c r="AN32" s="69"/>
      <c r="AO32" s="454"/>
      <c r="AP32" s="455"/>
      <c r="AQ32" s="455"/>
      <c r="AR32" s="455"/>
      <c r="AS32" s="455"/>
      <c r="AT32" s="456"/>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row>
    <row r="33" spans="1:80" x14ac:dyDescent="0.25">
      <c r="A33" s="69"/>
      <c r="B33" s="422"/>
      <c r="C33" s="422"/>
      <c r="D33" s="423"/>
      <c r="E33" s="415"/>
      <c r="F33" s="416"/>
      <c r="G33" s="416"/>
      <c r="H33" s="416"/>
      <c r="I33" s="416"/>
      <c r="J33" s="375"/>
      <c r="K33" s="376"/>
      <c r="L33" s="376"/>
      <c r="M33" s="376"/>
      <c r="N33" s="376"/>
      <c r="O33" s="377"/>
      <c r="P33" s="385"/>
      <c r="Q33" s="385"/>
      <c r="R33" s="385"/>
      <c r="S33" s="385"/>
      <c r="T33" s="385"/>
      <c r="U33" s="386"/>
      <c r="V33" s="384"/>
      <c r="W33" s="385"/>
      <c r="X33" s="385"/>
      <c r="Y33" s="385"/>
      <c r="Z33" s="385"/>
      <c r="AA33" s="386"/>
      <c r="AB33" s="402"/>
      <c r="AC33" s="403"/>
      <c r="AD33" s="403"/>
      <c r="AE33" s="403"/>
      <c r="AF33" s="403"/>
      <c r="AG33" s="404"/>
      <c r="AH33" s="393"/>
      <c r="AI33" s="394"/>
      <c r="AJ33" s="394"/>
      <c r="AK33" s="394"/>
      <c r="AL33" s="394"/>
      <c r="AM33" s="395"/>
      <c r="AN33" s="69"/>
      <c r="AO33" s="454"/>
      <c r="AP33" s="455"/>
      <c r="AQ33" s="455"/>
      <c r="AR33" s="455"/>
      <c r="AS33" s="455"/>
      <c r="AT33" s="456"/>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x14ac:dyDescent="0.25">
      <c r="A34" s="69"/>
      <c r="B34" s="422"/>
      <c r="C34" s="422"/>
      <c r="D34" s="423"/>
      <c r="E34" s="415"/>
      <c r="F34" s="416"/>
      <c r="G34" s="416"/>
      <c r="H34" s="416"/>
      <c r="I34" s="416"/>
      <c r="J34" s="375" t="str">
        <f>IF(AND('Mapa de Riesgos'!$H$48="Baja",'Mapa de Riesgos'!$L$48="Leve"),CONCATENATE("R",'Mapa de Riesgos'!$A$48),"")</f>
        <v/>
      </c>
      <c r="K34" s="376"/>
      <c r="L34" s="376" t="str">
        <f>IF(AND('Mapa de Riesgos'!$H$54="Baja",'Mapa de Riesgos'!$L$54="Leve"),CONCATENATE("R",'Mapa de Riesgos'!$A$54),"")</f>
        <v/>
      </c>
      <c r="M34" s="376"/>
      <c r="N34" s="376" t="str">
        <f>IF(AND('Mapa de Riesgos'!$H$60="Baja",'Mapa de Riesgos'!$L$60="Leve"),CONCATENATE("R",'Mapa de Riesgos'!$A$60),"")</f>
        <v/>
      </c>
      <c r="O34" s="377"/>
      <c r="P34" s="385" t="str">
        <f>IF(AND('Mapa de Riesgos'!$H$48="Baja",'Mapa de Riesgos'!$L$48="Menor"),CONCATENATE("R",'Mapa de Riesgos'!$A$48),"")</f>
        <v/>
      </c>
      <c r="Q34" s="385"/>
      <c r="R34" s="385" t="str">
        <f>IF(AND('Mapa de Riesgos'!$H$54="Baja",'Mapa de Riesgos'!$L$54="Menor"),CONCATENATE("R",'Mapa de Riesgos'!$A$54),"")</f>
        <v/>
      </c>
      <c r="S34" s="385"/>
      <c r="T34" s="385" t="str">
        <f>IF(AND('Mapa de Riesgos'!$H$60="Baja",'Mapa de Riesgos'!$L$60="Menor"),CONCATENATE("R",'Mapa de Riesgos'!$A$60),"")</f>
        <v/>
      </c>
      <c r="U34" s="386"/>
      <c r="V34" s="384" t="str">
        <f>IF(AND('Mapa de Riesgos'!$H$48="Baja",'Mapa de Riesgos'!$L$48="Moderado"),CONCATENATE("R",'Mapa de Riesgos'!$A$48),"")</f>
        <v/>
      </c>
      <c r="W34" s="385"/>
      <c r="X34" s="385" t="str">
        <f>IF(AND('Mapa de Riesgos'!$H$54="Baja",'Mapa de Riesgos'!$L$54="Moderado"),CONCATENATE("R",'Mapa de Riesgos'!$A$54),"")</f>
        <v/>
      </c>
      <c r="Y34" s="385"/>
      <c r="Z34" s="385" t="str">
        <f>IF(AND('Mapa de Riesgos'!$H$60="Baja",'Mapa de Riesgos'!$L$60="Moderado"),CONCATENATE("R",'Mapa de Riesgos'!$A$60),"")</f>
        <v/>
      </c>
      <c r="AA34" s="386"/>
      <c r="AB34" s="402" t="str">
        <f>IF(AND('Mapa de Riesgos'!$H$48="Baja",'Mapa de Riesgos'!$L$48="Mayor"),CONCATENATE("R",'Mapa de Riesgos'!$A$48),"")</f>
        <v/>
      </c>
      <c r="AC34" s="403"/>
      <c r="AD34" s="403" t="str">
        <f>IF(AND('Mapa de Riesgos'!$H$54="Baja",'Mapa de Riesgos'!$L$54="Mayor"),CONCATENATE("R",'Mapa de Riesgos'!$A$54),"")</f>
        <v/>
      </c>
      <c r="AE34" s="403"/>
      <c r="AF34" s="403" t="str">
        <f>IF(AND('Mapa de Riesgos'!$H$60="Baja",'Mapa de Riesgos'!$L$60="Mayor"),CONCATENATE("R",'Mapa de Riesgos'!$A$60),"")</f>
        <v/>
      </c>
      <c r="AG34" s="404"/>
      <c r="AH34" s="393" t="str">
        <f>IF(AND('Mapa de Riesgos'!$H$48="Baja",'Mapa de Riesgos'!$L$48="Catastrófico"),CONCATENATE("R",'Mapa de Riesgos'!$A$48),"")</f>
        <v/>
      </c>
      <c r="AI34" s="394"/>
      <c r="AJ34" s="394" t="str">
        <f>IF(AND('Mapa de Riesgos'!$H$54="Baja",'Mapa de Riesgos'!$L$54="Catastrófico"),CONCATENATE("R",'Mapa de Riesgos'!$A$54),"")</f>
        <v/>
      </c>
      <c r="AK34" s="394"/>
      <c r="AL34" s="394" t="str">
        <f>IF(AND('Mapa de Riesgos'!$H$60="Baja",'Mapa de Riesgos'!$L$60="Catastrófico"),CONCATENATE("R",'Mapa de Riesgos'!$A$60),"")</f>
        <v/>
      </c>
      <c r="AM34" s="395"/>
      <c r="AN34" s="69"/>
      <c r="AO34" s="454"/>
      <c r="AP34" s="455"/>
      <c r="AQ34" s="455"/>
      <c r="AR34" s="455"/>
      <c r="AS34" s="455"/>
      <c r="AT34" s="456"/>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x14ac:dyDescent="0.25">
      <c r="A35" s="69"/>
      <c r="B35" s="422"/>
      <c r="C35" s="422"/>
      <c r="D35" s="423"/>
      <c r="E35" s="415"/>
      <c r="F35" s="416"/>
      <c r="G35" s="416"/>
      <c r="H35" s="416"/>
      <c r="I35" s="416"/>
      <c r="J35" s="375"/>
      <c r="K35" s="376"/>
      <c r="L35" s="376"/>
      <c r="M35" s="376"/>
      <c r="N35" s="376"/>
      <c r="O35" s="377"/>
      <c r="P35" s="385"/>
      <c r="Q35" s="385"/>
      <c r="R35" s="385"/>
      <c r="S35" s="385"/>
      <c r="T35" s="385"/>
      <c r="U35" s="386"/>
      <c r="V35" s="384"/>
      <c r="W35" s="385"/>
      <c r="X35" s="385"/>
      <c r="Y35" s="385"/>
      <c r="Z35" s="385"/>
      <c r="AA35" s="386"/>
      <c r="AB35" s="402"/>
      <c r="AC35" s="403"/>
      <c r="AD35" s="403"/>
      <c r="AE35" s="403"/>
      <c r="AF35" s="403"/>
      <c r="AG35" s="404"/>
      <c r="AH35" s="393"/>
      <c r="AI35" s="394"/>
      <c r="AJ35" s="394"/>
      <c r="AK35" s="394"/>
      <c r="AL35" s="394"/>
      <c r="AM35" s="395"/>
      <c r="AN35" s="69"/>
      <c r="AO35" s="454"/>
      <c r="AP35" s="455"/>
      <c r="AQ35" s="455"/>
      <c r="AR35" s="455"/>
      <c r="AS35" s="455"/>
      <c r="AT35" s="456"/>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x14ac:dyDescent="0.25">
      <c r="A36" s="69"/>
      <c r="B36" s="422"/>
      <c r="C36" s="422"/>
      <c r="D36" s="423"/>
      <c r="E36" s="415"/>
      <c r="F36" s="416"/>
      <c r="G36" s="416"/>
      <c r="H36" s="416"/>
      <c r="I36" s="416"/>
      <c r="J36" s="375" t="str">
        <f>IF(AND('Mapa de Riesgos'!$H$66="Baja",'Mapa de Riesgos'!$L$66="Leve"),CONCATENATE("R",'Mapa de Riesgos'!$A$66),"")</f>
        <v/>
      </c>
      <c r="K36" s="376"/>
      <c r="L36" s="376" t="str">
        <f>IF(AND('Mapa de Riesgos'!$H$72="Baja",'Mapa de Riesgos'!$L$72="Leve"),CONCATENATE("R",'Mapa de Riesgos'!$A$72),"")</f>
        <v/>
      </c>
      <c r="M36" s="376"/>
      <c r="N36" s="376" t="str">
        <f>IF(AND('Mapa de Riesgos'!$H$78="Baja",'Mapa de Riesgos'!$L$78="Leve"),CONCATENATE("R",'Mapa de Riesgos'!$A$78),"")</f>
        <v/>
      </c>
      <c r="O36" s="377"/>
      <c r="P36" s="385" t="str">
        <f>IF(AND('Mapa de Riesgos'!$H$66="Baja",'Mapa de Riesgos'!$L$66="Menor"),CONCATENATE("R",'Mapa de Riesgos'!$A$66),"")</f>
        <v/>
      </c>
      <c r="Q36" s="385"/>
      <c r="R36" s="385" t="str">
        <f>IF(AND('Mapa de Riesgos'!$H$72="Baja",'Mapa de Riesgos'!$L$72="Menor"),CONCATENATE("R",'Mapa de Riesgos'!$A$72),"")</f>
        <v/>
      </c>
      <c r="S36" s="385"/>
      <c r="T36" s="385" t="str">
        <f>IF(AND('Mapa de Riesgos'!$H$78="Baja",'Mapa de Riesgos'!$L$78="Menor"),CONCATENATE("R",'Mapa de Riesgos'!$A$78),"")</f>
        <v/>
      </c>
      <c r="U36" s="386"/>
      <c r="V36" s="384" t="str">
        <f>IF(AND('Mapa de Riesgos'!$H$66="Baja",'Mapa de Riesgos'!$L$66="Moderado"),CONCATENATE("R",'Mapa de Riesgos'!$A$66),"")</f>
        <v/>
      </c>
      <c r="W36" s="385"/>
      <c r="X36" s="385" t="str">
        <f>IF(AND('Mapa de Riesgos'!$H$72="Baja",'Mapa de Riesgos'!$L$72="Moderado"),CONCATENATE("R",'Mapa de Riesgos'!$A$72),"")</f>
        <v/>
      </c>
      <c r="Y36" s="385"/>
      <c r="Z36" s="385" t="str">
        <f>IF(AND('Mapa de Riesgos'!$H$78="Baja",'Mapa de Riesgos'!$L$78="Moderado"),CONCATENATE("R",'Mapa de Riesgos'!$A$78),"")</f>
        <v/>
      </c>
      <c r="AA36" s="386"/>
      <c r="AB36" s="402" t="str">
        <f>IF(AND('Mapa de Riesgos'!$H$66="Baja",'Mapa de Riesgos'!$L$66="Mayor"),CONCATENATE("R",'Mapa de Riesgos'!$A$66),"")</f>
        <v/>
      </c>
      <c r="AC36" s="403"/>
      <c r="AD36" s="403" t="str">
        <f>IF(AND('Mapa de Riesgos'!$H$72="Baja",'Mapa de Riesgos'!$L$72="Mayor"),CONCATENATE("R",'Mapa de Riesgos'!$A$72),"")</f>
        <v/>
      </c>
      <c r="AE36" s="403"/>
      <c r="AF36" s="403" t="str">
        <f>IF(AND('Mapa de Riesgos'!$H$78="Baja",'Mapa de Riesgos'!$L$78="Mayor"),CONCATENATE("R",'Mapa de Riesgos'!$A$78),"")</f>
        <v/>
      </c>
      <c r="AG36" s="404"/>
      <c r="AH36" s="393" t="str">
        <f>IF(AND('Mapa de Riesgos'!$H$66="Baja",'Mapa de Riesgos'!$L$66="Catastrófico"),CONCATENATE("R",'Mapa de Riesgos'!$A$66),"")</f>
        <v/>
      </c>
      <c r="AI36" s="394"/>
      <c r="AJ36" s="394" t="str">
        <f>IF(AND('Mapa de Riesgos'!$H$72="Baja",'Mapa de Riesgos'!$L$72="Catastrófico"),CONCATENATE("R",'Mapa de Riesgos'!$A$72),"")</f>
        <v/>
      </c>
      <c r="AK36" s="394"/>
      <c r="AL36" s="394" t="str">
        <f>IF(AND('Mapa de Riesgos'!$H$78="Baja",'Mapa de Riesgos'!$L$78="Catastrófico"),CONCATENATE("R",'Mapa de Riesgos'!$A$78),"")</f>
        <v/>
      </c>
      <c r="AM36" s="395"/>
      <c r="AN36" s="69"/>
      <c r="AO36" s="454"/>
      <c r="AP36" s="455"/>
      <c r="AQ36" s="455"/>
      <c r="AR36" s="455"/>
      <c r="AS36" s="455"/>
      <c r="AT36" s="456"/>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80" ht="15.75" thickBot="1" x14ac:dyDescent="0.3">
      <c r="A37" s="69"/>
      <c r="B37" s="422"/>
      <c r="C37" s="422"/>
      <c r="D37" s="423"/>
      <c r="E37" s="418"/>
      <c r="F37" s="419"/>
      <c r="G37" s="419"/>
      <c r="H37" s="419"/>
      <c r="I37" s="419"/>
      <c r="J37" s="378"/>
      <c r="K37" s="379"/>
      <c r="L37" s="379"/>
      <c r="M37" s="379"/>
      <c r="N37" s="379"/>
      <c r="O37" s="380"/>
      <c r="P37" s="388"/>
      <c r="Q37" s="388"/>
      <c r="R37" s="388"/>
      <c r="S37" s="388"/>
      <c r="T37" s="388"/>
      <c r="U37" s="389"/>
      <c r="V37" s="387"/>
      <c r="W37" s="388"/>
      <c r="X37" s="388"/>
      <c r="Y37" s="388"/>
      <c r="Z37" s="388"/>
      <c r="AA37" s="389"/>
      <c r="AB37" s="405"/>
      <c r="AC37" s="406"/>
      <c r="AD37" s="406"/>
      <c r="AE37" s="406"/>
      <c r="AF37" s="406"/>
      <c r="AG37" s="407"/>
      <c r="AH37" s="396"/>
      <c r="AI37" s="397"/>
      <c r="AJ37" s="397"/>
      <c r="AK37" s="397"/>
      <c r="AL37" s="397"/>
      <c r="AM37" s="398"/>
      <c r="AN37" s="69"/>
      <c r="AO37" s="457"/>
      <c r="AP37" s="458"/>
      <c r="AQ37" s="458"/>
      <c r="AR37" s="458"/>
      <c r="AS37" s="458"/>
      <c r="AT37" s="45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row>
    <row r="38" spans="1:80" x14ac:dyDescent="0.25">
      <c r="A38" s="69"/>
      <c r="B38" s="422"/>
      <c r="C38" s="422"/>
      <c r="D38" s="423"/>
      <c r="E38" s="412" t="s">
        <v>173</v>
      </c>
      <c r="F38" s="413"/>
      <c r="G38" s="413"/>
      <c r="H38" s="413"/>
      <c r="I38" s="414"/>
      <c r="J38" s="381" t="str">
        <f>IF(AND('Mapa de Riesgos'!$H$12="Muy Baja",'Mapa de Riesgos'!$L$12="Leve"),CONCATENATE("R",'Mapa de Riesgos'!$A$12),"")</f>
        <v/>
      </c>
      <c r="K38" s="382"/>
      <c r="L38" s="382" t="str">
        <f>IF(AND('Mapa de Riesgos'!$H$18="Muy Baja",'Mapa de Riesgos'!$L$18="Leve"),CONCATENATE("R",'Mapa de Riesgos'!$A$18),"")</f>
        <v/>
      </c>
      <c r="M38" s="382"/>
      <c r="N38" s="382" t="str">
        <f>IF(AND('Mapa de Riesgos'!$H$24="Muy Baja",'Mapa de Riesgos'!$L$24="Leve"),CONCATENATE("R",'Mapa de Riesgos'!$A$24),"")</f>
        <v/>
      </c>
      <c r="O38" s="383"/>
      <c r="P38" s="381" t="str">
        <f>IF(AND('Mapa de Riesgos'!$H$12="Muy Baja",'Mapa de Riesgos'!$L$12="Menor"),CONCATENATE("R",'Mapa de Riesgos'!$A$12),"")</f>
        <v/>
      </c>
      <c r="Q38" s="382"/>
      <c r="R38" s="382" t="str">
        <f>IF(AND('Mapa de Riesgos'!$H$18="Muy Baja",'Mapa de Riesgos'!$L$18="Menor"),CONCATENATE("R",'Mapa de Riesgos'!$A$18),"")</f>
        <v/>
      </c>
      <c r="S38" s="382"/>
      <c r="T38" s="382" t="str">
        <f>IF(AND('Mapa de Riesgos'!$H$24="Muy Baja",'Mapa de Riesgos'!$L$24="Menor"),CONCATENATE("R",'Mapa de Riesgos'!$A$24),"")</f>
        <v/>
      </c>
      <c r="U38" s="383"/>
      <c r="V38" s="390" t="str">
        <f>IF(AND('Mapa de Riesgos'!$H$12="Muy Baja",'Mapa de Riesgos'!$L$12="Moderado"),CONCATENATE("R",'Mapa de Riesgos'!$A$12),"")</f>
        <v/>
      </c>
      <c r="W38" s="391"/>
      <c r="X38" s="391" t="str">
        <f>IF(AND('Mapa de Riesgos'!$H$18="Muy Baja",'Mapa de Riesgos'!$L$18="Moderado"),CONCATENATE("R",'Mapa de Riesgos'!$A$18),"")</f>
        <v/>
      </c>
      <c r="Y38" s="391"/>
      <c r="Z38" s="391" t="str">
        <f>IF(AND('Mapa de Riesgos'!$H$24="Muy Baja",'Mapa de Riesgos'!$L$24="Moderado"),CONCATENATE("R",'Mapa de Riesgos'!$A$24),"")</f>
        <v/>
      </c>
      <c r="AA38" s="392"/>
      <c r="AB38" s="408" t="str">
        <f>IF(AND('Mapa de Riesgos'!$H$12="Muy Baja",'Mapa de Riesgos'!$L$12="Mayor"),CONCATENATE("R",'Mapa de Riesgos'!$A$12),"")</f>
        <v/>
      </c>
      <c r="AC38" s="409"/>
      <c r="AD38" s="409" t="str">
        <f>IF(AND('Mapa de Riesgos'!$H$18="Muy Baja",'Mapa de Riesgos'!$L$18="Mayor"),CONCATENATE("R",'Mapa de Riesgos'!$A$18),"")</f>
        <v/>
      </c>
      <c r="AE38" s="409"/>
      <c r="AF38" s="409" t="str">
        <f>IF(AND('Mapa de Riesgos'!$H$24="Muy Baja",'Mapa de Riesgos'!$L$24="Mayor"),CONCATENATE("R",'Mapa de Riesgos'!$A$24),"")</f>
        <v/>
      </c>
      <c r="AG38" s="410"/>
      <c r="AH38" s="399" t="str">
        <f>IF(AND('Mapa de Riesgos'!$H$12="Muy Baja",'Mapa de Riesgos'!$L$12="Catastrófico"),CONCATENATE("R",'Mapa de Riesgos'!$A$12),"")</f>
        <v>R1</v>
      </c>
      <c r="AI38" s="400"/>
      <c r="AJ38" s="400" t="str">
        <f>IF(AND('Mapa de Riesgos'!$H$18="Muy Baja",'Mapa de Riesgos'!$L$18="Catastrófico"),CONCATENATE("R",'Mapa de Riesgos'!$A$18),"")</f>
        <v/>
      </c>
      <c r="AK38" s="400"/>
      <c r="AL38" s="400" t="str">
        <f>IF(AND('Mapa de Riesgos'!$H$24="Muy Baja",'Mapa de Riesgos'!$L$24="Catastrófico"),CONCATENATE("R",'Mapa de Riesgos'!$A$24),"")</f>
        <v/>
      </c>
      <c r="AM38" s="401"/>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row>
    <row r="39" spans="1:80" x14ac:dyDescent="0.25">
      <c r="A39" s="69"/>
      <c r="B39" s="422"/>
      <c r="C39" s="422"/>
      <c r="D39" s="423"/>
      <c r="E39" s="415"/>
      <c r="F39" s="416"/>
      <c r="G39" s="416"/>
      <c r="H39" s="416"/>
      <c r="I39" s="417"/>
      <c r="J39" s="375"/>
      <c r="K39" s="376"/>
      <c r="L39" s="376"/>
      <c r="M39" s="376"/>
      <c r="N39" s="376"/>
      <c r="O39" s="377"/>
      <c r="P39" s="375"/>
      <c r="Q39" s="376"/>
      <c r="R39" s="376"/>
      <c r="S39" s="376"/>
      <c r="T39" s="376"/>
      <c r="U39" s="377"/>
      <c r="V39" s="384"/>
      <c r="W39" s="385"/>
      <c r="X39" s="385"/>
      <c r="Y39" s="385"/>
      <c r="Z39" s="385"/>
      <c r="AA39" s="386"/>
      <c r="AB39" s="402"/>
      <c r="AC39" s="403"/>
      <c r="AD39" s="403"/>
      <c r="AE39" s="403"/>
      <c r="AF39" s="403"/>
      <c r="AG39" s="404"/>
      <c r="AH39" s="393"/>
      <c r="AI39" s="394"/>
      <c r="AJ39" s="394"/>
      <c r="AK39" s="394"/>
      <c r="AL39" s="394"/>
      <c r="AM39" s="395"/>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row>
    <row r="40" spans="1:80" x14ac:dyDescent="0.25">
      <c r="A40" s="69"/>
      <c r="B40" s="422"/>
      <c r="C40" s="422"/>
      <c r="D40" s="423"/>
      <c r="E40" s="415"/>
      <c r="F40" s="416"/>
      <c r="G40" s="416"/>
      <c r="H40" s="416"/>
      <c r="I40" s="417"/>
      <c r="J40" s="375" t="str">
        <f>IF(AND('Mapa de Riesgos'!$H$30="Muy Baja",'Mapa de Riesgos'!$L$30="Leve"),CONCATENATE("R",'Mapa de Riesgos'!$A$30),"")</f>
        <v/>
      </c>
      <c r="K40" s="376"/>
      <c r="L40" s="376" t="str">
        <f>IF(AND('Mapa de Riesgos'!$H$36="Muy Baja",'Mapa de Riesgos'!$L$36="Leve"),CONCATENATE("R",'Mapa de Riesgos'!$A$36),"")</f>
        <v/>
      </c>
      <c r="M40" s="376"/>
      <c r="N40" s="376" t="str">
        <f>IF(AND('Mapa de Riesgos'!$H$42="Muy Baja",'Mapa de Riesgos'!$L$42="Leve"),CONCATENATE("R",'Mapa de Riesgos'!$A$42),"")</f>
        <v/>
      </c>
      <c r="O40" s="377"/>
      <c r="P40" s="375" t="str">
        <f>IF(AND('Mapa de Riesgos'!$H$30="Muy Baja",'Mapa de Riesgos'!$L$30="Menor"),CONCATENATE("R",'Mapa de Riesgos'!$A$30),"")</f>
        <v/>
      </c>
      <c r="Q40" s="376"/>
      <c r="R40" s="376" t="str">
        <f>IF(AND('Mapa de Riesgos'!$H$36="Muy Baja",'Mapa de Riesgos'!$L$36="Menor"),CONCATENATE("R",'Mapa de Riesgos'!$A$36),"")</f>
        <v/>
      </c>
      <c r="S40" s="376"/>
      <c r="T40" s="376" t="str">
        <f>IF(AND('Mapa de Riesgos'!$H$42="Muy Baja",'Mapa de Riesgos'!$L$42="Menor"),CONCATENATE("R",'Mapa de Riesgos'!$A$42),"")</f>
        <v/>
      </c>
      <c r="U40" s="377"/>
      <c r="V40" s="384" t="str">
        <f>IF(AND('Mapa de Riesgos'!$H$30="Muy Baja",'Mapa de Riesgos'!$L$30="Moderado"),CONCATENATE("R",'Mapa de Riesgos'!$A$30),"")</f>
        <v/>
      </c>
      <c r="W40" s="385"/>
      <c r="X40" s="385" t="str">
        <f>IF(AND('Mapa de Riesgos'!$H$36="Muy Baja",'Mapa de Riesgos'!$L$36="Moderado"),CONCATENATE("R",'Mapa de Riesgos'!$A$36),"")</f>
        <v/>
      </c>
      <c r="Y40" s="385"/>
      <c r="Z40" s="385" t="str">
        <f>IF(AND('Mapa de Riesgos'!$H$42="Muy Baja",'Mapa de Riesgos'!$L$42="Moderado"),CONCATENATE("R",'Mapa de Riesgos'!$A$42),"")</f>
        <v/>
      </c>
      <c r="AA40" s="386"/>
      <c r="AB40" s="402" t="str">
        <f>IF(AND('Mapa de Riesgos'!$H$30="Muy Baja",'Mapa de Riesgos'!$L$30="Mayor"),CONCATENATE("R",'Mapa de Riesgos'!$A$30),"")</f>
        <v/>
      </c>
      <c r="AC40" s="403"/>
      <c r="AD40" s="403" t="str">
        <f>IF(AND('Mapa de Riesgos'!$H$36="Muy Baja",'Mapa de Riesgos'!$L$36="Mayor"),CONCATENATE("R",'Mapa de Riesgos'!$A$36),"")</f>
        <v/>
      </c>
      <c r="AE40" s="403"/>
      <c r="AF40" s="403" t="str">
        <f>IF(AND('Mapa de Riesgos'!$H$42="Muy Baja",'Mapa de Riesgos'!$L$42="Mayor"),CONCATENATE("R",'Mapa de Riesgos'!$A$42),"")</f>
        <v/>
      </c>
      <c r="AG40" s="404"/>
      <c r="AH40" s="393" t="str">
        <f>IF(AND('Mapa de Riesgos'!$H$30="Muy Baja",'Mapa de Riesgos'!$L$30="Catastrófico"),CONCATENATE("R",'Mapa de Riesgos'!$A$30),"")</f>
        <v/>
      </c>
      <c r="AI40" s="394"/>
      <c r="AJ40" s="394" t="str">
        <f>IF(AND('Mapa de Riesgos'!$H$36="Muy Baja",'Mapa de Riesgos'!$L$36="Catastrófico"),CONCATENATE("R",'Mapa de Riesgos'!$A$36),"")</f>
        <v/>
      </c>
      <c r="AK40" s="394"/>
      <c r="AL40" s="394" t="str">
        <f>IF(AND('Mapa de Riesgos'!$H$42="Muy Baja",'Mapa de Riesgos'!$L$42="Catastrófico"),CONCATENATE("R",'Mapa de Riesgos'!$A$42),"")</f>
        <v/>
      </c>
      <c r="AM40" s="395"/>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row>
    <row r="41" spans="1:80" x14ac:dyDescent="0.25">
      <c r="A41" s="69"/>
      <c r="B41" s="422"/>
      <c r="C41" s="422"/>
      <c r="D41" s="423"/>
      <c r="E41" s="415"/>
      <c r="F41" s="416"/>
      <c r="G41" s="416"/>
      <c r="H41" s="416"/>
      <c r="I41" s="417"/>
      <c r="J41" s="375"/>
      <c r="K41" s="376"/>
      <c r="L41" s="376"/>
      <c r="M41" s="376"/>
      <c r="N41" s="376"/>
      <c r="O41" s="377"/>
      <c r="P41" s="375"/>
      <c r="Q41" s="376"/>
      <c r="R41" s="376"/>
      <c r="S41" s="376"/>
      <c r="T41" s="376"/>
      <c r="U41" s="377"/>
      <c r="V41" s="384"/>
      <c r="W41" s="385"/>
      <c r="X41" s="385"/>
      <c r="Y41" s="385"/>
      <c r="Z41" s="385"/>
      <c r="AA41" s="386"/>
      <c r="AB41" s="402"/>
      <c r="AC41" s="403"/>
      <c r="AD41" s="403"/>
      <c r="AE41" s="403"/>
      <c r="AF41" s="403"/>
      <c r="AG41" s="404"/>
      <c r="AH41" s="393"/>
      <c r="AI41" s="394"/>
      <c r="AJ41" s="394"/>
      <c r="AK41" s="394"/>
      <c r="AL41" s="394"/>
      <c r="AM41" s="395"/>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row>
    <row r="42" spans="1:80" x14ac:dyDescent="0.25">
      <c r="A42" s="69"/>
      <c r="B42" s="422"/>
      <c r="C42" s="422"/>
      <c r="D42" s="423"/>
      <c r="E42" s="415"/>
      <c r="F42" s="416"/>
      <c r="G42" s="416"/>
      <c r="H42" s="416"/>
      <c r="I42" s="417"/>
      <c r="J42" s="375" t="str">
        <f>IF(AND('Mapa de Riesgos'!$H$48="Muy Baja",'Mapa de Riesgos'!$L$48="Leve"),CONCATENATE("R",'Mapa de Riesgos'!$A$48),"")</f>
        <v/>
      </c>
      <c r="K42" s="376"/>
      <c r="L42" s="376" t="str">
        <f>IF(AND('Mapa de Riesgos'!$H$54="Muy Baja",'Mapa de Riesgos'!$L$54="Leve"),CONCATENATE("R",'Mapa de Riesgos'!$A$54),"")</f>
        <v/>
      </c>
      <c r="M42" s="376"/>
      <c r="N42" s="376" t="str">
        <f>IF(AND('Mapa de Riesgos'!$H$60="Muy Baja",'Mapa de Riesgos'!$L$60="Leve"),CONCATENATE("R",'Mapa de Riesgos'!$A$60),"")</f>
        <v/>
      </c>
      <c r="O42" s="377"/>
      <c r="P42" s="375" t="str">
        <f>IF(AND('Mapa de Riesgos'!$H$48="Muy Baja",'Mapa de Riesgos'!$L$48="Menor"),CONCATENATE("R",'Mapa de Riesgos'!$A$48),"")</f>
        <v/>
      </c>
      <c r="Q42" s="376"/>
      <c r="R42" s="376" t="str">
        <f>IF(AND('Mapa de Riesgos'!$H$54="Muy Baja",'Mapa de Riesgos'!$L$54="Menor"),CONCATENATE("R",'Mapa de Riesgos'!$A$54),"")</f>
        <v/>
      </c>
      <c r="S42" s="376"/>
      <c r="T42" s="376" t="str">
        <f>IF(AND('Mapa de Riesgos'!$H$60="Muy Baja",'Mapa de Riesgos'!$L$60="Menor"),CONCATENATE("R",'Mapa de Riesgos'!$A$60),"")</f>
        <v/>
      </c>
      <c r="U42" s="377"/>
      <c r="V42" s="384" t="str">
        <f>IF(AND('Mapa de Riesgos'!$H$48="Muy Baja",'Mapa de Riesgos'!$L$48="Moderado"),CONCATENATE("R",'Mapa de Riesgos'!$A$48),"")</f>
        <v/>
      </c>
      <c r="W42" s="385"/>
      <c r="X42" s="385" t="str">
        <f>IF(AND('Mapa de Riesgos'!$H$54="Muy Baja",'Mapa de Riesgos'!$L$54="Moderado"),CONCATENATE("R",'Mapa de Riesgos'!$A$54),"")</f>
        <v/>
      </c>
      <c r="Y42" s="385"/>
      <c r="Z42" s="385" t="str">
        <f>IF(AND('Mapa de Riesgos'!$H$60="Muy Baja",'Mapa de Riesgos'!$L$60="Moderado"),CONCATENATE("R",'Mapa de Riesgos'!$A$60),"")</f>
        <v/>
      </c>
      <c r="AA42" s="386"/>
      <c r="AB42" s="402" t="str">
        <f>IF(AND('Mapa de Riesgos'!$H$48="Muy Baja",'Mapa de Riesgos'!$L$48="Mayor"),CONCATENATE("R",'Mapa de Riesgos'!$A$48),"")</f>
        <v/>
      </c>
      <c r="AC42" s="403"/>
      <c r="AD42" s="403" t="str">
        <f>IF(AND('Mapa de Riesgos'!$H$54="Muy Baja",'Mapa de Riesgos'!$L$54="Mayor"),CONCATENATE("R",'Mapa de Riesgos'!$A$54),"")</f>
        <v/>
      </c>
      <c r="AE42" s="403"/>
      <c r="AF42" s="403" t="str">
        <f>IF(AND('Mapa de Riesgos'!$H$60="Muy Baja",'Mapa de Riesgos'!$L$60="Mayor"),CONCATENATE("R",'Mapa de Riesgos'!$A$60),"")</f>
        <v/>
      </c>
      <c r="AG42" s="404"/>
      <c r="AH42" s="393" t="str">
        <f>IF(AND('Mapa de Riesgos'!$H$48="Muy Baja",'Mapa de Riesgos'!$L$48="Catastrófico"),CONCATENATE("R",'Mapa de Riesgos'!$A$48),"")</f>
        <v/>
      </c>
      <c r="AI42" s="394"/>
      <c r="AJ42" s="394" t="str">
        <f>IF(AND('Mapa de Riesgos'!$H$54="Muy Baja",'Mapa de Riesgos'!$L$54="Catastrófico"),CONCATENATE("R",'Mapa de Riesgos'!$A$54),"")</f>
        <v/>
      </c>
      <c r="AK42" s="394"/>
      <c r="AL42" s="394" t="str">
        <f>IF(AND('Mapa de Riesgos'!$H$60="Muy Baja",'Mapa de Riesgos'!$L$60="Catastrófico"),CONCATENATE("R",'Mapa de Riesgos'!$A$60),"")</f>
        <v/>
      </c>
      <c r="AM42" s="395"/>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row>
    <row r="43" spans="1:80" x14ac:dyDescent="0.25">
      <c r="A43" s="69"/>
      <c r="B43" s="422"/>
      <c r="C43" s="422"/>
      <c r="D43" s="423"/>
      <c r="E43" s="415"/>
      <c r="F43" s="416"/>
      <c r="G43" s="416"/>
      <c r="H43" s="416"/>
      <c r="I43" s="417"/>
      <c r="J43" s="375"/>
      <c r="K43" s="376"/>
      <c r="L43" s="376"/>
      <c r="M43" s="376"/>
      <c r="N43" s="376"/>
      <c r="O43" s="377"/>
      <c r="P43" s="375"/>
      <c r="Q43" s="376"/>
      <c r="R43" s="376"/>
      <c r="S43" s="376"/>
      <c r="T43" s="376"/>
      <c r="U43" s="377"/>
      <c r="V43" s="384"/>
      <c r="W43" s="385"/>
      <c r="X43" s="385"/>
      <c r="Y43" s="385"/>
      <c r="Z43" s="385"/>
      <c r="AA43" s="386"/>
      <c r="AB43" s="402"/>
      <c r="AC43" s="403"/>
      <c r="AD43" s="403"/>
      <c r="AE43" s="403"/>
      <c r="AF43" s="403"/>
      <c r="AG43" s="404"/>
      <c r="AH43" s="393"/>
      <c r="AI43" s="394"/>
      <c r="AJ43" s="394"/>
      <c r="AK43" s="394"/>
      <c r="AL43" s="394"/>
      <c r="AM43" s="395"/>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row>
    <row r="44" spans="1:80" x14ac:dyDescent="0.25">
      <c r="A44" s="69"/>
      <c r="B44" s="422"/>
      <c r="C44" s="422"/>
      <c r="D44" s="423"/>
      <c r="E44" s="415"/>
      <c r="F44" s="416"/>
      <c r="G44" s="416"/>
      <c r="H44" s="416"/>
      <c r="I44" s="417"/>
      <c r="J44" s="375" t="str">
        <f>IF(AND('Mapa de Riesgos'!$H$66="Muy Baja",'Mapa de Riesgos'!$L$66="Leve"),CONCATENATE("R",'Mapa de Riesgos'!$A$66),"")</f>
        <v/>
      </c>
      <c r="K44" s="376"/>
      <c r="L44" s="376" t="str">
        <f>IF(AND('Mapa de Riesgos'!$H$72="Muy Baja",'Mapa de Riesgos'!$L$72="Leve"),CONCATENATE("R",'Mapa de Riesgos'!$A$72),"")</f>
        <v/>
      </c>
      <c r="M44" s="376"/>
      <c r="N44" s="376" t="str">
        <f>IF(AND('Mapa de Riesgos'!$H$78="Muy Baja",'Mapa de Riesgos'!$L$78="Leve"),CONCATENATE("R",'Mapa de Riesgos'!$A$78),"")</f>
        <v/>
      </c>
      <c r="O44" s="377"/>
      <c r="P44" s="375" t="str">
        <f>IF(AND('Mapa de Riesgos'!$H$66="Muy Baja",'Mapa de Riesgos'!$L$66="Menor"),CONCATENATE("R",'Mapa de Riesgos'!$A$66),"")</f>
        <v/>
      </c>
      <c r="Q44" s="376"/>
      <c r="R44" s="376" t="str">
        <f>IF(AND('Mapa de Riesgos'!$H$72="Muy Baja",'Mapa de Riesgos'!$L$72="Menor"),CONCATENATE("R",'Mapa de Riesgos'!$A$72),"")</f>
        <v/>
      </c>
      <c r="S44" s="376"/>
      <c r="T44" s="376" t="str">
        <f>IF(AND('Mapa de Riesgos'!$H$78="Muy Baja",'Mapa de Riesgos'!$L$78="Menor"),CONCATENATE("R",'Mapa de Riesgos'!$A$78),"")</f>
        <v/>
      </c>
      <c r="U44" s="377"/>
      <c r="V44" s="384" t="str">
        <f>IF(AND('Mapa de Riesgos'!$H$66="Muy Baja",'Mapa de Riesgos'!$L$66="Moderado"),CONCATENATE("R",'Mapa de Riesgos'!$A$66),"")</f>
        <v/>
      </c>
      <c r="W44" s="385"/>
      <c r="X44" s="385" t="str">
        <f>IF(AND('Mapa de Riesgos'!$H$72="Muy Baja",'Mapa de Riesgos'!$L$72="Moderado"),CONCATENATE("R",'Mapa de Riesgos'!$A$72),"")</f>
        <v/>
      </c>
      <c r="Y44" s="385"/>
      <c r="Z44" s="385" t="str">
        <f>IF(AND('Mapa de Riesgos'!$H$78="Muy Baja",'Mapa de Riesgos'!$L$78="Moderado"),CONCATENATE("R",'Mapa de Riesgos'!$A$78),"")</f>
        <v/>
      </c>
      <c r="AA44" s="386"/>
      <c r="AB44" s="402" t="str">
        <f>IF(AND('Mapa de Riesgos'!$H$66="Muy Baja",'Mapa de Riesgos'!$L$66="Mayor"),CONCATENATE("R",'Mapa de Riesgos'!$A$66),"")</f>
        <v/>
      </c>
      <c r="AC44" s="403"/>
      <c r="AD44" s="403" t="str">
        <f>IF(AND('Mapa de Riesgos'!$H$72="Muy Baja",'Mapa de Riesgos'!$L$72="Mayor"),CONCATENATE("R",'Mapa de Riesgos'!$A$72),"")</f>
        <v/>
      </c>
      <c r="AE44" s="403"/>
      <c r="AF44" s="403" t="str">
        <f>IF(AND('Mapa de Riesgos'!$H$78="Muy Baja",'Mapa de Riesgos'!$L$78="Mayor"),CONCATENATE("R",'Mapa de Riesgos'!$A$78),"")</f>
        <v/>
      </c>
      <c r="AG44" s="404"/>
      <c r="AH44" s="393" t="str">
        <f>IF(AND('Mapa de Riesgos'!$H$66="Muy Baja",'Mapa de Riesgos'!$L$66="Catastrófico"),CONCATENATE("R",'Mapa de Riesgos'!$A$66),"")</f>
        <v/>
      </c>
      <c r="AI44" s="394"/>
      <c r="AJ44" s="394" t="str">
        <f>IF(AND('Mapa de Riesgos'!$H$72="Muy Baja",'Mapa de Riesgos'!$L$72="Catastrófico"),CONCATENATE("R",'Mapa de Riesgos'!$A$72),"")</f>
        <v/>
      </c>
      <c r="AK44" s="394"/>
      <c r="AL44" s="394" t="str">
        <f>IF(AND('Mapa de Riesgos'!$H$78="Muy Baja",'Mapa de Riesgos'!$L$78="Catastrófico"),CONCATENATE("R",'Mapa de Riesgos'!$A$78),"")</f>
        <v/>
      </c>
      <c r="AM44" s="395"/>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row>
    <row r="45" spans="1:80" ht="15.75" thickBot="1" x14ac:dyDescent="0.3">
      <c r="A45" s="69"/>
      <c r="B45" s="422"/>
      <c r="C45" s="422"/>
      <c r="D45" s="423"/>
      <c r="E45" s="418"/>
      <c r="F45" s="419"/>
      <c r="G45" s="419"/>
      <c r="H45" s="419"/>
      <c r="I45" s="420"/>
      <c r="J45" s="378"/>
      <c r="K45" s="379"/>
      <c r="L45" s="379"/>
      <c r="M45" s="379"/>
      <c r="N45" s="379"/>
      <c r="O45" s="380"/>
      <c r="P45" s="378"/>
      <c r="Q45" s="379"/>
      <c r="R45" s="379"/>
      <c r="S45" s="379"/>
      <c r="T45" s="379"/>
      <c r="U45" s="380"/>
      <c r="V45" s="387"/>
      <c r="W45" s="388"/>
      <c r="X45" s="388"/>
      <c r="Y45" s="388"/>
      <c r="Z45" s="388"/>
      <c r="AA45" s="389"/>
      <c r="AB45" s="405"/>
      <c r="AC45" s="406"/>
      <c r="AD45" s="406"/>
      <c r="AE45" s="406"/>
      <c r="AF45" s="406"/>
      <c r="AG45" s="407"/>
      <c r="AH45" s="396"/>
      <c r="AI45" s="397"/>
      <c r="AJ45" s="397"/>
      <c r="AK45" s="397"/>
      <c r="AL45" s="397"/>
      <c r="AM45" s="398"/>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row>
    <row r="46" spans="1:80" x14ac:dyDescent="0.25">
      <c r="A46" s="69"/>
      <c r="B46" s="69"/>
      <c r="C46" s="69"/>
      <c r="D46" s="69"/>
      <c r="E46" s="69"/>
      <c r="F46" s="69"/>
      <c r="G46" s="69"/>
      <c r="H46" s="69"/>
      <c r="I46" s="69"/>
      <c r="J46" s="412" t="s">
        <v>174</v>
      </c>
      <c r="K46" s="413"/>
      <c r="L46" s="413"/>
      <c r="M46" s="413"/>
      <c r="N46" s="413"/>
      <c r="O46" s="414"/>
      <c r="P46" s="412" t="s">
        <v>175</v>
      </c>
      <c r="Q46" s="413"/>
      <c r="R46" s="413"/>
      <c r="S46" s="413"/>
      <c r="T46" s="413"/>
      <c r="U46" s="414"/>
      <c r="V46" s="412" t="s">
        <v>176</v>
      </c>
      <c r="W46" s="413"/>
      <c r="X46" s="413"/>
      <c r="Y46" s="413"/>
      <c r="Z46" s="413"/>
      <c r="AA46" s="414"/>
      <c r="AB46" s="412" t="s">
        <v>177</v>
      </c>
      <c r="AC46" s="421"/>
      <c r="AD46" s="413"/>
      <c r="AE46" s="413"/>
      <c r="AF46" s="413"/>
      <c r="AG46" s="414"/>
      <c r="AH46" s="412" t="s">
        <v>178</v>
      </c>
      <c r="AI46" s="413"/>
      <c r="AJ46" s="413"/>
      <c r="AK46" s="413"/>
      <c r="AL46" s="413"/>
      <c r="AM46" s="414"/>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x14ac:dyDescent="0.25">
      <c r="A47" s="69"/>
      <c r="B47" s="69"/>
      <c r="C47" s="69"/>
      <c r="D47" s="69"/>
      <c r="E47" s="69"/>
      <c r="F47" s="69"/>
      <c r="G47" s="69"/>
      <c r="H47" s="69"/>
      <c r="I47" s="69"/>
      <c r="J47" s="415"/>
      <c r="K47" s="416"/>
      <c r="L47" s="416"/>
      <c r="M47" s="416"/>
      <c r="N47" s="416"/>
      <c r="O47" s="417"/>
      <c r="P47" s="415"/>
      <c r="Q47" s="416"/>
      <c r="R47" s="416"/>
      <c r="S47" s="416"/>
      <c r="T47" s="416"/>
      <c r="U47" s="417"/>
      <c r="V47" s="415"/>
      <c r="W47" s="416"/>
      <c r="X47" s="416"/>
      <c r="Y47" s="416"/>
      <c r="Z47" s="416"/>
      <c r="AA47" s="417"/>
      <c r="AB47" s="415"/>
      <c r="AC47" s="416"/>
      <c r="AD47" s="416"/>
      <c r="AE47" s="416"/>
      <c r="AF47" s="416"/>
      <c r="AG47" s="417"/>
      <c r="AH47" s="415"/>
      <c r="AI47" s="416"/>
      <c r="AJ47" s="416"/>
      <c r="AK47" s="416"/>
      <c r="AL47" s="416"/>
      <c r="AM47" s="417"/>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x14ac:dyDescent="0.25">
      <c r="A48" s="69"/>
      <c r="B48" s="69"/>
      <c r="C48" s="69"/>
      <c r="D48" s="69"/>
      <c r="E48" s="69"/>
      <c r="F48" s="69"/>
      <c r="G48" s="69"/>
      <c r="H48" s="69"/>
      <c r="I48" s="69"/>
      <c r="J48" s="415"/>
      <c r="K48" s="416"/>
      <c r="L48" s="416"/>
      <c r="M48" s="416"/>
      <c r="N48" s="416"/>
      <c r="O48" s="417"/>
      <c r="P48" s="415"/>
      <c r="Q48" s="416"/>
      <c r="R48" s="416"/>
      <c r="S48" s="416"/>
      <c r="T48" s="416"/>
      <c r="U48" s="417"/>
      <c r="V48" s="415"/>
      <c r="W48" s="416"/>
      <c r="X48" s="416"/>
      <c r="Y48" s="416"/>
      <c r="Z48" s="416"/>
      <c r="AA48" s="417"/>
      <c r="AB48" s="415"/>
      <c r="AC48" s="416"/>
      <c r="AD48" s="416"/>
      <c r="AE48" s="416"/>
      <c r="AF48" s="416"/>
      <c r="AG48" s="417"/>
      <c r="AH48" s="415"/>
      <c r="AI48" s="416"/>
      <c r="AJ48" s="416"/>
      <c r="AK48" s="416"/>
      <c r="AL48" s="416"/>
      <c r="AM48" s="417"/>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x14ac:dyDescent="0.25">
      <c r="A49" s="69"/>
      <c r="B49" s="69"/>
      <c r="C49" s="69"/>
      <c r="D49" s="69"/>
      <c r="E49" s="69"/>
      <c r="F49" s="69"/>
      <c r="G49" s="69"/>
      <c r="H49" s="69"/>
      <c r="I49" s="69"/>
      <c r="J49" s="415"/>
      <c r="K49" s="416"/>
      <c r="L49" s="416"/>
      <c r="M49" s="416"/>
      <c r="N49" s="416"/>
      <c r="O49" s="417"/>
      <c r="P49" s="415"/>
      <c r="Q49" s="416"/>
      <c r="R49" s="416"/>
      <c r="S49" s="416"/>
      <c r="T49" s="416"/>
      <c r="U49" s="417"/>
      <c r="V49" s="415"/>
      <c r="W49" s="416"/>
      <c r="X49" s="416"/>
      <c r="Y49" s="416"/>
      <c r="Z49" s="416"/>
      <c r="AA49" s="417"/>
      <c r="AB49" s="415"/>
      <c r="AC49" s="416"/>
      <c r="AD49" s="416"/>
      <c r="AE49" s="416"/>
      <c r="AF49" s="416"/>
      <c r="AG49" s="417"/>
      <c r="AH49" s="415"/>
      <c r="AI49" s="416"/>
      <c r="AJ49" s="416"/>
      <c r="AK49" s="416"/>
      <c r="AL49" s="416"/>
      <c r="AM49" s="417"/>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x14ac:dyDescent="0.25">
      <c r="A50" s="69"/>
      <c r="B50" s="69"/>
      <c r="C50" s="69"/>
      <c r="D50" s="69"/>
      <c r="E50" s="69"/>
      <c r="F50" s="69"/>
      <c r="G50" s="69"/>
      <c r="H50" s="69"/>
      <c r="I50" s="69"/>
      <c r="J50" s="415"/>
      <c r="K50" s="416"/>
      <c r="L50" s="416"/>
      <c r="M50" s="416"/>
      <c r="N50" s="416"/>
      <c r="O50" s="417"/>
      <c r="P50" s="415"/>
      <c r="Q50" s="416"/>
      <c r="R50" s="416"/>
      <c r="S50" s="416"/>
      <c r="T50" s="416"/>
      <c r="U50" s="417"/>
      <c r="V50" s="415"/>
      <c r="W50" s="416"/>
      <c r="X50" s="416"/>
      <c r="Y50" s="416"/>
      <c r="Z50" s="416"/>
      <c r="AA50" s="417"/>
      <c r="AB50" s="415"/>
      <c r="AC50" s="416"/>
      <c r="AD50" s="416"/>
      <c r="AE50" s="416"/>
      <c r="AF50" s="416"/>
      <c r="AG50" s="417"/>
      <c r="AH50" s="415"/>
      <c r="AI50" s="416"/>
      <c r="AJ50" s="416"/>
      <c r="AK50" s="416"/>
      <c r="AL50" s="416"/>
      <c r="AM50" s="417"/>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75" thickBot="1" x14ac:dyDescent="0.3">
      <c r="A51" s="69"/>
      <c r="B51" s="69"/>
      <c r="C51" s="69"/>
      <c r="D51" s="69"/>
      <c r="E51" s="69"/>
      <c r="F51" s="69"/>
      <c r="G51" s="69"/>
      <c r="H51" s="69"/>
      <c r="I51" s="69"/>
      <c r="J51" s="418"/>
      <c r="K51" s="419"/>
      <c r="L51" s="419"/>
      <c r="M51" s="419"/>
      <c r="N51" s="419"/>
      <c r="O51" s="420"/>
      <c r="P51" s="418"/>
      <c r="Q51" s="419"/>
      <c r="R51" s="419"/>
      <c r="S51" s="419"/>
      <c r="T51" s="419"/>
      <c r="U51" s="420"/>
      <c r="V51" s="418"/>
      <c r="W51" s="419"/>
      <c r="X51" s="419"/>
      <c r="Y51" s="419"/>
      <c r="Z51" s="419"/>
      <c r="AA51" s="420"/>
      <c r="AB51" s="418"/>
      <c r="AC51" s="419"/>
      <c r="AD51" s="419"/>
      <c r="AE51" s="419"/>
      <c r="AF51" s="419"/>
      <c r="AG51" s="420"/>
      <c r="AH51" s="418"/>
      <c r="AI51" s="419"/>
      <c r="AJ51" s="419"/>
      <c r="AK51" s="419"/>
      <c r="AL51" s="419"/>
      <c r="AM51" s="420"/>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x14ac:dyDescent="0.2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2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25">
      <c r="A54" s="69"/>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x14ac:dyDescent="0.2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2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2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2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2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2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x14ac:dyDescent="0.2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2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row>
    <row r="63" spans="1:80" x14ac:dyDescent="0.2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row>
    <row r="64" spans="1:80" x14ac:dyDescent="0.2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row>
    <row r="65" spans="1:80" x14ac:dyDescent="0.2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row>
    <row r="66" spans="1:80" x14ac:dyDescent="0.2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row>
    <row r="67" spans="1:80" x14ac:dyDescent="0.2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row>
    <row r="68" spans="1:80" x14ac:dyDescent="0.2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row>
    <row r="69" spans="1:80" x14ac:dyDescent="0.2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row>
    <row r="70" spans="1:80" x14ac:dyDescent="0.2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row>
    <row r="71" spans="1:80" x14ac:dyDescent="0.2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row>
    <row r="72" spans="1:80" x14ac:dyDescent="0.2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row>
    <row r="73" spans="1:80" x14ac:dyDescent="0.2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row>
    <row r="74" spans="1:80" x14ac:dyDescent="0.2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row>
    <row r="75" spans="1:80" x14ac:dyDescent="0.2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row>
    <row r="76" spans="1:80" x14ac:dyDescent="0.2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row>
    <row r="77" spans="1:80" x14ac:dyDescent="0.2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row>
    <row r="78" spans="1:80" x14ac:dyDescent="0.2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row>
    <row r="79" spans="1:80" x14ac:dyDescent="0.2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row>
    <row r="80" spans="1:80" x14ac:dyDescent="0.2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row>
    <row r="81" spans="1:63" x14ac:dyDescent="0.2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row>
    <row r="82" spans="1:63" x14ac:dyDescent="0.2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row>
    <row r="83" spans="1:63" x14ac:dyDescent="0.2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row>
    <row r="84" spans="1:63" x14ac:dyDescent="0.2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row>
    <row r="85" spans="1:63" x14ac:dyDescent="0.2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row>
    <row r="86" spans="1:63" x14ac:dyDescent="0.2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row>
    <row r="87" spans="1:63" x14ac:dyDescent="0.2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row>
    <row r="88" spans="1:63" x14ac:dyDescent="0.2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row>
    <row r="89" spans="1:63" x14ac:dyDescent="0.2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row>
    <row r="90" spans="1:63" x14ac:dyDescent="0.2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row>
    <row r="91" spans="1:63" x14ac:dyDescent="0.2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row>
    <row r="92" spans="1:63" x14ac:dyDescent="0.2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row>
    <row r="93" spans="1:63" x14ac:dyDescent="0.2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row>
    <row r="94" spans="1:63" x14ac:dyDescent="0.2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row>
    <row r="95" spans="1:63" x14ac:dyDescent="0.2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row>
    <row r="96" spans="1:63" x14ac:dyDescent="0.2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row>
    <row r="97" spans="1:63" x14ac:dyDescent="0.2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row>
    <row r="98" spans="1:63" x14ac:dyDescent="0.2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row>
    <row r="99" spans="1:63" x14ac:dyDescent="0.2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row>
    <row r="100" spans="1:63" x14ac:dyDescent="0.2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row>
    <row r="101" spans="1:63" x14ac:dyDescent="0.2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row>
    <row r="102" spans="1:63" x14ac:dyDescent="0.2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row>
    <row r="103" spans="1:63" x14ac:dyDescent="0.2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row>
    <row r="104" spans="1:63" x14ac:dyDescent="0.2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row>
    <row r="105" spans="1:63" x14ac:dyDescent="0.2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row>
    <row r="106" spans="1:63" x14ac:dyDescent="0.2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row>
    <row r="107" spans="1:63" x14ac:dyDescent="0.2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row>
    <row r="108" spans="1:63" x14ac:dyDescent="0.2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row>
    <row r="109" spans="1:63" x14ac:dyDescent="0.2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row>
    <row r="110" spans="1:63" x14ac:dyDescent="0.2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row>
    <row r="111" spans="1:63" x14ac:dyDescent="0.2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row>
    <row r="112" spans="1:63" x14ac:dyDescent="0.2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row>
    <row r="113" spans="1:63" x14ac:dyDescent="0.2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row>
    <row r="114" spans="1:63" x14ac:dyDescent="0.2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row>
    <row r="115" spans="1:63" x14ac:dyDescent="0.2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row>
    <row r="116" spans="1:63" x14ac:dyDescent="0.2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row>
    <row r="117" spans="1:63" x14ac:dyDescent="0.2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row>
    <row r="118" spans="1:63" x14ac:dyDescent="0.2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row>
    <row r="119" spans="1:63" x14ac:dyDescent="0.2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row>
    <row r="120" spans="1:63" x14ac:dyDescent="0.2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row>
    <row r="121" spans="1:63" x14ac:dyDescent="0.2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row>
    <row r="122" spans="1:63" x14ac:dyDescent="0.25">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row>
    <row r="123" spans="1:63" x14ac:dyDescent="0.25">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row>
    <row r="124" spans="1:63" x14ac:dyDescent="0.25">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row>
    <row r="125" spans="1:63" x14ac:dyDescent="0.25">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row>
    <row r="126" spans="1:63" x14ac:dyDescent="0.25">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row>
    <row r="127" spans="1:63" x14ac:dyDescent="0.25">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row>
    <row r="128" spans="1:63" x14ac:dyDescent="0.25">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row>
    <row r="129" spans="2:63" x14ac:dyDescent="0.25">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row>
    <row r="130" spans="2:63" x14ac:dyDescent="0.25">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row>
    <row r="131" spans="2:63" x14ac:dyDescent="0.25">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row>
    <row r="132" spans="2:63" x14ac:dyDescent="0.25">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row>
    <row r="133" spans="2:63" x14ac:dyDescent="0.25">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row>
    <row r="134" spans="2:63" x14ac:dyDescent="0.25">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row>
    <row r="135" spans="2:63" x14ac:dyDescent="0.25">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row>
    <row r="136" spans="2:63" x14ac:dyDescent="0.25">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row>
    <row r="137" spans="2:63" x14ac:dyDescent="0.25">
      <c r="B137" s="69"/>
      <c r="C137" s="69"/>
      <c r="D137" s="69"/>
      <c r="E137" s="69"/>
      <c r="F137" s="69"/>
      <c r="G137" s="69"/>
      <c r="H137" s="69"/>
      <c r="I137" s="69"/>
    </row>
    <row r="138" spans="2:63" x14ac:dyDescent="0.25">
      <c r="B138" s="69"/>
      <c r="C138" s="69"/>
      <c r="D138" s="69"/>
      <c r="E138" s="69"/>
      <c r="F138" s="69"/>
      <c r="G138" s="69"/>
      <c r="H138" s="69"/>
      <c r="I138" s="69"/>
    </row>
    <row r="139" spans="2:63" x14ac:dyDescent="0.25">
      <c r="B139" s="69"/>
      <c r="C139" s="69"/>
      <c r="D139" s="69"/>
      <c r="E139" s="69"/>
      <c r="F139" s="69"/>
      <c r="G139" s="69"/>
      <c r="H139" s="69"/>
      <c r="I139" s="69"/>
    </row>
    <row r="140" spans="2:63" x14ac:dyDescent="0.25">
      <c r="B140" s="69"/>
      <c r="C140" s="69"/>
      <c r="D140" s="69"/>
      <c r="E140" s="69"/>
      <c r="F140" s="69"/>
      <c r="G140" s="69"/>
      <c r="H140" s="69"/>
      <c r="I140" s="69"/>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7" zoomScale="50" zoomScaleNormal="50" workbookViewId="0">
      <selection activeCell="AI52" sqref="AI52"/>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row>
    <row r="2" spans="1:91" ht="18" customHeight="1" x14ac:dyDescent="0.25">
      <c r="A2" s="69"/>
      <c r="B2" s="489" t="s">
        <v>179</v>
      </c>
      <c r="C2" s="490"/>
      <c r="D2" s="490"/>
      <c r="E2" s="490"/>
      <c r="F2" s="490"/>
      <c r="G2" s="490"/>
      <c r="H2" s="490"/>
      <c r="I2" s="490"/>
      <c r="J2" s="411" t="s">
        <v>23</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row>
    <row r="3" spans="1:91" ht="18.75" customHeight="1" x14ac:dyDescent="0.25">
      <c r="A3" s="69"/>
      <c r="B3" s="490"/>
      <c r="C3" s="490"/>
      <c r="D3" s="490"/>
      <c r="E3" s="490"/>
      <c r="F3" s="490"/>
      <c r="G3" s="490"/>
      <c r="H3" s="490"/>
      <c r="I3" s="490"/>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row>
    <row r="4" spans="1:91" ht="15" customHeight="1" x14ac:dyDescent="0.25">
      <c r="A4" s="69"/>
      <c r="B4" s="490"/>
      <c r="C4" s="490"/>
      <c r="D4" s="490"/>
      <c r="E4" s="490"/>
      <c r="F4" s="490"/>
      <c r="G4" s="490"/>
      <c r="H4" s="490"/>
      <c r="I4" s="490"/>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row>
    <row r="5" spans="1:91" ht="15.75" thickBot="1" x14ac:dyDescent="0.3">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row>
    <row r="6" spans="1:91" ht="15" customHeight="1" x14ac:dyDescent="0.25">
      <c r="A6" s="69"/>
      <c r="B6" s="422" t="s">
        <v>164</v>
      </c>
      <c r="C6" s="422"/>
      <c r="D6" s="423"/>
      <c r="E6" s="460" t="s">
        <v>165</v>
      </c>
      <c r="F6" s="461"/>
      <c r="G6" s="461"/>
      <c r="H6" s="461"/>
      <c r="I6" s="462"/>
      <c r="J6" s="32" t="str">
        <f>IF(AND('Mapa de Riesgos'!$Y$12="Muy Alta",'Mapa de Riesgos'!$AA$12="Leve"),CONCATENATE("R1C",'Mapa de Riesgos'!$O$12),"")</f>
        <v/>
      </c>
      <c r="K6" s="33" t="str">
        <f>IF(AND('Mapa de Riesgos'!$Y$13="Muy Alta",'Mapa de Riesgos'!$AA$13="Leve"),CONCATENATE("R1C",'Mapa de Riesgos'!$O$13),"")</f>
        <v/>
      </c>
      <c r="L6" s="33" t="str">
        <f>IF(AND('Mapa de Riesgos'!$Y$14="Muy Alta",'Mapa de Riesgos'!$AA$14="Leve"),CONCATENATE("R1C",'Mapa de Riesgos'!$O$14),"")</f>
        <v/>
      </c>
      <c r="M6" s="33" t="str">
        <f>IF(AND('Mapa de Riesgos'!$Y$15="Muy Alta",'Mapa de Riesgos'!$AA$15="Leve"),CONCATENATE("R1C",'Mapa de Riesgos'!$O$15),"")</f>
        <v/>
      </c>
      <c r="N6" s="33" t="str">
        <f>IF(AND('Mapa de Riesgos'!$Y$16="Muy Alta",'Mapa de Riesgos'!$AA$16="Leve"),CONCATENATE("R1C",'Mapa de Riesgos'!$O$16),"")</f>
        <v/>
      </c>
      <c r="O6" s="34" t="str">
        <f>IF(AND('Mapa de Riesgos'!$Y$17="Muy Alta",'Mapa de Riesgos'!$AA$17="Leve"),CONCATENATE("R1C",'Mapa de Riesgos'!$O$17),"")</f>
        <v/>
      </c>
      <c r="P6" s="32" t="str">
        <f>IF(AND('Mapa de Riesgos'!$Y$12="Muy Alta",'Mapa de Riesgos'!$AA$12="Menor"),CONCATENATE("R1C",'Mapa de Riesgos'!$O$12),"")</f>
        <v/>
      </c>
      <c r="Q6" s="33" t="str">
        <f>IF(AND('Mapa de Riesgos'!$Y$13="Muy Alta",'Mapa de Riesgos'!$AA$13="Menor"),CONCATENATE("R1C",'Mapa de Riesgos'!$O$13),"")</f>
        <v/>
      </c>
      <c r="R6" s="33" t="str">
        <f>IF(AND('Mapa de Riesgos'!$Y$14="Muy Alta",'Mapa de Riesgos'!$AA$14="Menor"),CONCATENATE("R1C",'Mapa de Riesgos'!$O$14),"")</f>
        <v/>
      </c>
      <c r="S6" s="33" t="str">
        <f>IF(AND('Mapa de Riesgos'!$Y$15="Muy Alta",'Mapa de Riesgos'!$AA$15="Menor"),CONCATENATE("R1C",'Mapa de Riesgos'!$O$15),"")</f>
        <v/>
      </c>
      <c r="T6" s="33" t="str">
        <f>IF(AND('Mapa de Riesgos'!$Y$16="Muy Alta",'Mapa de Riesgos'!$AA$16="Menor"),CONCATENATE("R1C",'Mapa de Riesgos'!$O$16),"")</f>
        <v/>
      </c>
      <c r="U6" s="34" t="str">
        <f>IF(AND('Mapa de Riesgos'!$Y$17="Muy Alta",'Mapa de Riesgos'!$AA$17="Menor"),CONCATENATE("R1C",'Mapa de Riesgos'!$O$17),"")</f>
        <v/>
      </c>
      <c r="V6" s="32" t="str">
        <f>IF(AND('Mapa de Riesgos'!$Y$12="Muy Alta",'Mapa de Riesgos'!$AA$12="Moderado"),CONCATENATE("R1C",'Mapa de Riesgos'!$O$12),"")</f>
        <v/>
      </c>
      <c r="W6" s="33" t="str">
        <f>IF(AND('Mapa de Riesgos'!$Y$13="Muy Alta",'Mapa de Riesgos'!$AA$13="Moderado"),CONCATENATE("R1C",'Mapa de Riesgos'!$O$13),"")</f>
        <v/>
      </c>
      <c r="X6" s="33" t="str">
        <f>IF(AND('Mapa de Riesgos'!$Y$14="Muy Alta",'Mapa de Riesgos'!$AA$14="Moderado"),CONCATENATE("R1C",'Mapa de Riesgos'!$O$14),"")</f>
        <v/>
      </c>
      <c r="Y6" s="33" t="str">
        <f>IF(AND('Mapa de Riesgos'!$Y$15="Muy Alta",'Mapa de Riesgos'!$AA$15="Moderado"),CONCATENATE("R1C",'Mapa de Riesgos'!$O$15),"")</f>
        <v/>
      </c>
      <c r="Z6" s="33" t="str">
        <f>IF(AND('Mapa de Riesgos'!$Y$16="Muy Alta",'Mapa de Riesgos'!$AA$16="Moderado"),CONCATENATE("R1C",'Mapa de Riesgos'!$O$16),"")</f>
        <v/>
      </c>
      <c r="AA6" s="34" t="str">
        <f>IF(AND('Mapa de Riesgos'!$Y$17="Muy Alta",'Mapa de Riesgos'!$AA$17="Moderado"),CONCATENATE("R1C",'Mapa de Riesgos'!$O$17),"")</f>
        <v/>
      </c>
      <c r="AB6" s="32" t="str">
        <f>IF(AND('Mapa de Riesgos'!$Y$12="Muy Alta",'Mapa de Riesgos'!$AA$12="Mayor"),CONCATENATE("R1C",'Mapa de Riesgos'!$O$12),"")</f>
        <v/>
      </c>
      <c r="AC6" s="33" t="str">
        <f>IF(AND('Mapa de Riesgos'!$Y$13="Muy Alta",'Mapa de Riesgos'!$AA$13="Mayor"),CONCATENATE("R1C",'Mapa de Riesgos'!$O$13),"")</f>
        <v/>
      </c>
      <c r="AD6" s="33" t="str">
        <f>IF(AND('Mapa de Riesgos'!$Y$14="Muy Alta",'Mapa de Riesgos'!$AA$14="Mayor"),CONCATENATE("R1C",'Mapa de Riesgos'!$O$14),"")</f>
        <v/>
      </c>
      <c r="AE6" s="33" t="str">
        <f>IF(AND('Mapa de Riesgos'!$Y$15="Muy Alta",'Mapa de Riesgos'!$AA$15="Mayor"),CONCATENATE("R1C",'Mapa de Riesgos'!$O$15),"")</f>
        <v/>
      </c>
      <c r="AF6" s="33" t="str">
        <f>IF(AND('Mapa de Riesgos'!$Y$16="Muy Alta",'Mapa de Riesgos'!$AA$16="Mayor"),CONCATENATE("R1C",'Mapa de Riesgos'!$O$16),"")</f>
        <v/>
      </c>
      <c r="AG6" s="34" t="str">
        <f>IF(AND('Mapa de Riesgos'!$Y$17="Muy Alta",'Mapa de Riesgos'!$AA$17="Mayor"),CONCATENATE("R1C",'Mapa de Riesgos'!$O$17),"")</f>
        <v/>
      </c>
      <c r="AH6" s="35" t="str">
        <f>IF(AND('Mapa de Riesgos'!$Y$12="Muy Alta",'Mapa de Riesgos'!$AA$12="Catastrófico"),CONCATENATE("R1C",'Mapa de Riesgos'!$O$12),"")</f>
        <v/>
      </c>
      <c r="AI6" s="36" t="str">
        <f>IF(AND('Mapa de Riesgos'!$Y$13="Muy Alta",'Mapa de Riesgos'!$AA$13="Catastrófico"),CONCATENATE("R1C",'Mapa de Riesgos'!$O$13),"")</f>
        <v/>
      </c>
      <c r="AJ6" s="36" t="str">
        <f>IF(AND('Mapa de Riesgos'!$Y$14="Muy Alta",'Mapa de Riesgos'!$AA$14="Catastrófico"),CONCATENATE("R1C",'Mapa de Riesgos'!$O$14),"")</f>
        <v/>
      </c>
      <c r="AK6" s="36" t="str">
        <f>IF(AND('Mapa de Riesgos'!$Y$15="Muy Alta",'Mapa de Riesgos'!$AA$15="Catastrófico"),CONCATENATE("R1C",'Mapa de Riesgos'!$O$15),"")</f>
        <v/>
      </c>
      <c r="AL6" s="36" t="str">
        <f>IF(AND('Mapa de Riesgos'!$Y$16="Muy Alta",'Mapa de Riesgos'!$AA$16="Catastrófico"),CONCATENATE("R1C",'Mapa de Riesgos'!$O$16),"")</f>
        <v/>
      </c>
      <c r="AM6" s="37" t="str">
        <f>IF(AND('Mapa de Riesgos'!$Y$17="Muy Alta",'Mapa de Riesgos'!$AA$17="Catastrófico"),CONCATENATE("R1C",'Mapa de Riesgos'!$O$17),"")</f>
        <v/>
      </c>
      <c r="AN6" s="69"/>
      <c r="AO6" s="480" t="s">
        <v>166</v>
      </c>
      <c r="AP6" s="481"/>
      <c r="AQ6" s="481"/>
      <c r="AR6" s="481"/>
      <c r="AS6" s="481"/>
      <c r="AT6" s="482"/>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row>
    <row r="7" spans="1:91" ht="15" customHeight="1" x14ac:dyDescent="0.25">
      <c r="A7" s="69"/>
      <c r="B7" s="422"/>
      <c r="C7" s="422"/>
      <c r="D7" s="423"/>
      <c r="E7" s="463"/>
      <c r="F7" s="464"/>
      <c r="G7" s="464"/>
      <c r="H7" s="464"/>
      <c r="I7" s="465"/>
      <c r="J7" s="38" t="str">
        <f>IF(AND('Mapa de Riesgos'!$Y$18="Muy Alta",'Mapa de Riesgos'!$AA$18="Leve"),CONCATENATE("R2C",'Mapa de Riesgos'!$O$18),"")</f>
        <v/>
      </c>
      <c r="K7" s="39" t="str">
        <f>IF(AND('Mapa de Riesgos'!$Y$19="Muy Alta",'Mapa de Riesgos'!$AA$19="Leve"),CONCATENATE("R2C",'Mapa de Riesgos'!$O$19),"")</f>
        <v/>
      </c>
      <c r="L7" s="39" t="str">
        <f>IF(AND('Mapa de Riesgos'!$Y$20="Muy Alta",'Mapa de Riesgos'!$AA$20="Leve"),CONCATENATE("R2C",'Mapa de Riesgos'!$O$20),"")</f>
        <v/>
      </c>
      <c r="M7" s="39" t="str">
        <f>IF(AND('Mapa de Riesgos'!$Y$21="Muy Alta",'Mapa de Riesgos'!$AA$21="Leve"),CONCATENATE("R2C",'Mapa de Riesgos'!$O$21),"")</f>
        <v/>
      </c>
      <c r="N7" s="39" t="str">
        <f>IF(AND('Mapa de Riesgos'!$Y$22="Muy Alta",'Mapa de Riesgos'!$AA$22="Leve"),CONCATENATE("R2C",'Mapa de Riesgos'!$O$22),"")</f>
        <v/>
      </c>
      <c r="O7" s="40" t="str">
        <f>IF(AND('Mapa de Riesgos'!$Y$23="Muy Alta",'Mapa de Riesgos'!$AA$23="Leve"),CONCATENATE("R2C",'Mapa de Riesgos'!$O$23),"")</f>
        <v/>
      </c>
      <c r="P7" s="38" t="str">
        <f>IF(AND('Mapa de Riesgos'!$Y$18="Muy Alta",'Mapa de Riesgos'!$AA$18="Menor"),CONCATENATE("R2C",'Mapa de Riesgos'!$O$18),"")</f>
        <v/>
      </c>
      <c r="Q7" s="39" t="str">
        <f>IF(AND('Mapa de Riesgos'!$Y$19="Muy Alta",'Mapa de Riesgos'!$AA$19="Menor"),CONCATENATE("R2C",'Mapa de Riesgos'!$O$19),"")</f>
        <v/>
      </c>
      <c r="R7" s="39" t="str">
        <f>IF(AND('Mapa de Riesgos'!$Y$20="Muy Alta",'Mapa de Riesgos'!$AA$20="Menor"),CONCATENATE("R2C",'Mapa de Riesgos'!$O$20),"")</f>
        <v/>
      </c>
      <c r="S7" s="39" t="str">
        <f>IF(AND('Mapa de Riesgos'!$Y$21="Muy Alta",'Mapa de Riesgos'!$AA$21="Menor"),CONCATENATE("R2C",'Mapa de Riesgos'!$O$21),"")</f>
        <v/>
      </c>
      <c r="T7" s="39" t="str">
        <f>IF(AND('Mapa de Riesgos'!$Y$22="Muy Alta",'Mapa de Riesgos'!$AA$22="Menor"),CONCATENATE("R2C",'Mapa de Riesgos'!$O$22),"")</f>
        <v/>
      </c>
      <c r="U7" s="40" t="str">
        <f>IF(AND('Mapa de Riesgos'!$Y$23="Muy Alta",'Mapa de Riesgos'!$AA$23="Menor"),CONCATENATE("R2C",'Mapa de Riesgos'!$O$23),"")</f>
        <v/>
      </c>
      <c r="V7" s="38" t="str">
        <f>IF(AND('Mapa de Riesgos'!$Y$18="Muy Alta",'Mapa de Riesgos'!$AA$18="Moderado"),CONCATENATE("R2C",'Mapa de Riesgos'!$O$18),"")</f>
        <v/>
      </c>
      <c r="W7" s="39" t="str">
        <f>IF(AND('Mapa de Riesgos'!$Y$19="Muy Alta",'Mapa de Riesgos'!$AA$19="Moderado"),CONCATENATE("R2C",'Mapa de Riesgos'!$O$19),"")</f>
        <v/>
      </c>
      <c r="X7" s="39" t="str">
        <f>IF(AND('Mapa de Riesgos'!$Y$20="Muy Alta",'Mapa de Riesgos'!$AA$20="Moderado"),CONCATENATE("R2C",'Mapa de Riesgos'!$O$20),"")</f>
        <v/>
      </c>
      <c r="Y7" s="39" t="str">
        <f>IF(AND('Mapa de Riesgos'!$Y$21="Muy Alta",'Mapa de Riesgos'!$AA$21="Moderado"),CONCATENATE("R2C",'Mapa de Riesgos'!$O$21),"")</f>
        <v/>
      </c>
      <c r="Z7" s="39" t="str">
        <f>IF(AND('Mapa de Riesgos'!$Y$22="Muy Alta",'Mapa de Riesgos'!$AA$22="Moderado"),CONCATENATE("R2C",'Mapa de Riesgos'!$O$22),"")</f>
        <v/>
      </c>
      <c r="AA7" s="40" t="str">
        <f>IF(AND('Mapa de Riesgos'!$Y$23="Muy Alta",'Mapa de Riesgos'!$AA$23="Moderado"),CONCATENATE("R2C",'Mapa de Riesgos'!$O$23),"")</f>
        <v/>
      </c>
      <c r="AB7" s="38" t="str">
        <f>IF(AND('Mapa de Riesgos'!$Y$18="Muy Alta",'Mapa de Riesgos'!$AA$18="Mayor"),CONCATENATE("R2C",'Mapa de Riesgos'!$O$18),"")</f>
        <v/>
      </c>
      <c r="AC7" s="39" t="str">
        <f>IF(AND('Mapa de Riesgos'!$Y$19="Muy Alta",'Mapa de Riesgos'!$AA$19="Mayor"),CONCATENATE("R2C",'Mapa de Riesgos'!$O$19),"")</f>
        <v/>
      </c>
      <c r="AD7" s="39" t="str">
        <f>IF(AND('Mapa de Riesgos'!$Y$20="Muy Alta",'Mapa de Riesgos'!$AA$20="Mayor"),CONCATENATE("R2C",'Mapa de Riesgos'!$O$20),"")</f>
        <v/>
      </c>
      <c r="AE7" s="39" t="str">
        <f>IF(AND('Mapa de Riesgos'!$Y$21="Muy Alta",'Mapa de Riesgos'!$AA$21="Mayor"),CONCATENATE("R2C",'Mapa de Riesgos'!$O$21),"")</f>
        <v/>
      </c>
      <c r="AF7" s="39" t="str">
        <f>IF(AND('Mapa de Riesgos'!$Y$22="Muy Alta",'Mapa de Riesgos'!$AA$22="Mayor"),CONCATENATE("R2C",'Mapa de Riesgos'!$O$22),"")</f>
        <v/>
      </c>
      <c r="AG7" s="40" t="str">
        <f>IF(AND('Mapa de Riesgos'!$Y$23="Muy Alta",'Mapa de Riesgos'!$AA$23="Mayor"),CONCATENATE("R2C",'Mapa de Riesgos'!$O$23),"")</f>
        <v/>
      </c>
      <c r="AH7" s="41" t="str">
        <f>IF(AND('Mapa de Riesgos'!$Y$18="Muy Alta",'Mapa de Riesgos'!$AA$18="Catastrófico"),CONCATENATE("R2C",'Mapa de Riesgos'!$O$18),"")</f>
        <v/>
      </c>
      <c r="AI7" s="42" t="str">
        <f>IF(AND('Mapa de Riesgos'!$Y$19="Muy Alta",'Mapa de Riesgos'!$AA$19="Catastrófico"),CONCATENATE("R2C",'Mapa de Riesgos'!$O$19),"")</f>
        <v/>
      </c>
      <c r="AJ7" s="42" t="str">
        <f>IF(AND('Mapa de Riesgos'!$Y$20="Muy Alta",'Mapa de Riesgos'!$AA$20="Catastrófico"),CONCATENATE("R2C",'Mapa de Riesgos'!$O$20),"")</f>
        <v/>
      </c>
      <c r="AK7" s="42" t="str">
        <f>IF(AND('Mapa de Riesgos'!$Y$21="Muy Alta",'Mapa de Riesgos'!$AA$21="Catastrófico"),CONCATENATE("R2C",'Mapa de Riesgos'!$O$21),"")</f>
        <v/>
      </c>
      <c r="AL7" s="42" t="str">
        <f>IF(AND('Mapa de Riesgos'!$Y$22="Muy Alta",'Mapa de Riesgos'!$AA$22="Catastrófico"),CONCATENATE("R2C",'Mapa de Riesgos'!$O$22),"")</f>
        <v/>
      </c>
      <c r="AM7" s="43" t="str">
        <f>IF(AND('Mapa de Riesgos'!$Y$23="Muy Alta",'Mapa de Riesgos'!$AA$23="Catastrófico"),CONCATENATE("R2C",'Mapa de Riesgos'!$O$23),"")</f>
        <v/>
      </c>
      <c r="AN7" s="69"/>
      <c r="AO7" s="483"/>
      <c r="AP7" s="484"/>
      <c r="AQ7" s="484"/>
      <c r="AR7" s="484"/>
      <c r="AS7" s="484"/>
      <c r="AT7" s="485"/>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row>
    <row r="8" spans="1:91" ht="15" customHeight="1" x14ac:dyDescent="0.25">
      <c r="A8" s="69"/>
      <c r="B8" s="422"/>
      <c r="C8" s="422"/>
      <c r="D8" s="423"/>
      <c r="E8" s="463"/>
      <c r="F8" s="464"/>
      <c r="G8" s="464"/>
      <c r="H8" s="464"/>
      <c r="I8" s="465"/>
      <c r="J8" s="38" t="str">
        <f>IF(AND('Mapa de Riesgos'!$Y$24="Muy Alta",'Mapa de Riesgos'!$AA$24="Leve"),CONCATENATE("R3C",'Mapa de Riesgos'!$O$24),"")</f>
        <v/>
      </c>
      <c r="K8" s="39" t="str">
        <f>IF(AND('Mapa de Riesgos'!$Y$25="Muy Alta",'Mapa de Riesgos'!$AA$25="Leve"),CONCATENATE("R3C",'Mapa de Riesgos'!$O$25),"")</f>
        <v/>
      </c>
      <c r="L8" s="39" t="str">
        <f>IF(AND('Mapa de Riesgos'!$Y$26="Muy Alta",'Mapa de Riesgos'!$AA$26="Leve"),CONCATENATE("R3C",'Mapa de Riesgos'!$O$26),"")</f>
        <v/>
      </c>
      <c r="M8" s="39" t="str">
        <f>IF(AND('Mapa de Riesgos'!$Y$27="Muy Alta",'Mapa de Riesgos'!$AA$27="Leve"),CONCATENATE("R3C",'Mapa de Riesgos'!$O$27),"")</f>
        <v/>
      </c>
      <c r="N8" s="39" t="str">
        <f>IF(AND('Mapa de Riesgos'!$Y$28="Muy Alta",'Mapa de Riesgos'!$AA$28="Leve"),CONCATENATE("R3C",'Mapa de Riesgos'!$O$28),"")</f>
        <v/>
      </c>
      <c r="O8" s="40" t="str">
        <f>IF(AND('Mapa de Riesgos'!$Y$29="Muy Alta",'Mapa de Riesgos'!$AA$29="Leve"),CONCATENATE("R3C",'Mapa de Riesgos'!$O$29),"")</f>
        <v/>
      </c>
      <c r="P8" s="38" t="str">
        <f>IF(AND('Mapa de Riesgos'!$Y$24="Muy Alta",'Mapa de Riesgos'!$AA$24="Menor"),CONCATENATE("R3C",'Mapa de Riesgos'!$O$24),"")</f>
        <v/>
      </c>
      <c r="Q8" s="39" t="str">
        <f>IF(AND('Mapa de Riesgos'!$Y$25="Muy Alta",'Mapa de Riesgos'!$AA$25="Menor"),CONCATENATE("R3C",'Mapa de Riesgos'!$O$25),"")</f>
        <v/>
      </c>
      <c r="R8" s="39" t="str">
        <f>IF(AND('Mapa de Riesgos'!$Y$26="Muy Alta",'Mapa de Riesgos'!$AA$26="Menor"),CONCATENATE("R3C",'Mapa de Riesgos'!$O$26),"")</f>
        <v/>
      </c>
      <c r="S8" s="39" t="str">
        <f>IF(AND('Mapa de Riesgos'!$Y$27="Muy Alta",'Mapa de Riesgos'!$AA$27="Menor"),CONCATENATE("R3C",'Mapa de Riesgos'!$O$27),"")</f>
        <v/>
      </c>
      <c r="T8" s="39" t="str">
        <f>IF(AND('Mapa de Riesgos'!$Y$28="Muy Alta",'Mapa de Riesgos'!$AA$28="Menor"),CONCATENATE("R3C",'Mapa de Riesgos'!$O$28),"")</f>
        <v/>
      </c>
      <c r="U8" s="40" t="str">
        <f>IF(AND('Mapa de Riesgos'!$Y$29="Muy Alta",'Mapa de Riesgos'!$AA$29="Menor"),CONCATENATE("R3C",'Mapa de Riesgos'!$O$29),"")</f>
        <v/>
      </c>
      <c r="V8" s="38" t="str">
        <f>IF(AND('Mapa de Riesgos'!$Y$24="Muy Alta",'Mapa de Riesgos'!$AA$24="Moderado"),CONCATENATE("R3C",'Mapa de Riesgos'!$O$24),"")</f>
        <v/>
      </c>
      <c r="W8" s="39" t="str">
        <f>IF(AND('Mapa de Riesgos'!$Y$25="Muy Alta",'Mapa de Riesgos'!$AA$25="Moderado"),CONCATENATE("R3C",'Mapa de Riesgos'!$O$25),"")</f>
        <v/>
      </c>
      <c r="X8" s="39" t="str">
        <f>IF(AND('Mapa de Riesgos'!$Y$26="Muy Alta",'Mapa de Riesgos'!$AA$26="Moderado"),CONCATENATE("R3C",'Mapa de Riesgos'!$O$26),"")</f>
        <v/>
      </c>
      <c r="Y8" s="39" t="str">
        <f>IF(AND('Mapa de Riesgos'!$Y$27="Muy Alta",'Mapa de Riesgos'!$AA$27="Moderado"),CONCATENATE("R3C",'Mapa de Riesgos'!$O$27),"")</f>
        <v/>
      </c>
      <c r="Z8" s="39" t="str">
        <f>IF(AND('Mapa de Riesgos'!$Y$28="Muy Alta",'Mapa de Riesgos'!$AA$28="Moderado"),CONCATENATE("R3C",'Mapa de Riesgos'!$O$28),"")</f>
        <v/>
      </c>
      <c r="AA8" s="40" t="str">
        <f>IF(AND('Mapa de Riesgos'!$Y$29="Muy Alta",'Mapa de Riesgos'!$AA$29="Moderado"),CONCATENATE("R3C",'Mapa de Riesgos'!$O$29),"")</f>
        <v/>
      </c>
      <c r="AB8" s="38" t="str">
        <f>IF(AND('Mapa de Riesgos'!$Y$24="Muy Alta",'Mapa de Riesgos'!$AA$24="Mayor"),CONCATENATE("R3C",'Mapa de Riesgos'!$O$24),"")</f>
        <v/>
      </c>
      <c r="AC8" s="39" t="str">
        <f>IF(AND('Mapa de Riesgos'!$Y$25="Muy Alta",'Mapa de Riesgos'!$AA$25="Mayor"),CONCATENATE("R3C",'Mapa de Riesgos'!$O$25),"")</f>
        <v/>
      </c>
      <c r="AD8" s="39" t="str">
        <f>IF(AND('Mapa de Riesgos'!$Y$26="Muy Alta",'Mapa de Riesgos'!$AA$26="Mayor"),CONCATENATE("R3C",'Mapa de Riesgos'!$O$26),"")</f>
        <v/>
      </c>
      <c r="AE8" s="39" t="str">
        <f>IF(AND('Mapa de Riesgos'!$Y$27="Muy Alta",'Mapa de Riesgos'!$AA$27="Mayor"),CONCATENATE("R3C",'Mapa de Riesgos'!$O$27),"")</f>
        <v/>
      </c>
      <c r="AF8" s="39" t="str">
        <f>IF(AND('Mapa de Riesgos'!$Y$28="Muy Alta",'Mapa de Riesgos'!$AA$28="Mayor"),CONCATENATE("R3C",'Mapa de Riesgos'!$O$28),"")</f>
        <v/>
      </c>
      <c r="AG8" s="40" t="str">
        <f>IF(AND('Mapa de Riesgos'!$Y$29="Muy Alta",'Mapa de Riesgos'!$AA$29="Mayor"),CONCATENATE("R3C",'Mapa de Riesgos'!$O$29),"")</f>
        <v/>
      </c>
      <c r="AH8" s="41" t="str">
        <f>IF(AND('Mapa de Riesgos'!$Y$24="Muy Alta",'Mapa de Riesgos'!$AA$24="Catastrófico"),CONCATENATE("R3C",'Mapa de Riesgos'!$O$24),"")</f>
        <v/>
      </c>
      <c r="AI8" s="42" t="str">
        <f>IF(AND('Mapa de Riesgos'!$Y$25="Muy Alta",'Mapa de Riesgos'!$AA$25="Catastrófico"),CONCATENATE("R3C",'Mapa de Riesgos'!$O$25),"")</f>
        <v/>
      </c>
      <c r="AJ8" s="42" t="str">
        <f>IF(AND('Mapa de Riesgos'!$Y$26="Muy Alta",'Mapa de Riesgos'!$AA$26="Catastrófico"),CONCATENATE("R3C",'Mapa de Riesgos'!$O$26),"")</f>
        <v/>
      </c>
      <c r="AK8" s="42" t="str">
        <f>IF(AND('Mapa de Riesgos'!$Y$27="Muy Alta",'Mapa de Riesgos'!$AA$27="Catastrófico"),CONCATENATE("R3C",'Mapa de Riesgos'!$O$27),"")</f>
        <v/>
      </c>
      <c r="AL8" s="42" t="str">
        <f>IF(AND('Mapa de Riesgos'!$Y$28="Muy Alta",'Mapa de Riesgos'!$AA$28="Catastrófico"),CONCATENATE("R3C",'Mapa de Riesgos'!$O$28),"")</f>
        <v/>
      </c>
      <c r="AM8" s="43" t="str">
        <f>IF(AND('Mapa de Riesgos'!$Y$29="Muy Alta",'Mapa de Riesgos'!$AA$29="Catastrófico"),CONCATENATE("R3C",'Mapa de Riesgos'!$O$29),"")</f>
        <v/>
      </c>
      <c r="AN8" s="69"/>
      <c r="AO8" s="483"/>
      <c r="AP8" s="484"/>
      <c r="AQ8" s="484"/>
      <c r="AR8" s="484"/>
      <c r="AS8" s="484"/>
      <c r="AT8" s="485"/>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row>
    <row r="9" spans="1:91" ht="15" customHeight="1" x14ac:dyDescent="0.25">
      <c r="A9" s="69"/>
      <c r="B9" s="422"/>
      <c r="C9" s="422"/>
      <c r="D9" s="423"/>
      <c r="E9" s="463"/>
      <c r="F9" s="464"/>
      <c r="G9" s="464"/>
      <c r="H9" s="464"/>
      <c r="I9" s="465"/>
      <c r="J9" s="38" t="str">
        <f>IF(AND('Mapa de Riesgos'!$Y$30="Muy Alta",'Mapa de Riesgos'!$AA$30="Leve"),CONCATENATE("R4C",'Mapa de Riesgos'!$O$30),"")</f>
        <v/>
      </c>
      <c r="K9" s="39" t="str">
        <f>IF(AND('Mapa de Riesgos'!$Y$31="Muy Alta",'Mapa de Riesgos'!$AA$31="Leve"),CONCATENATE("R4C",'Mapa de Riesgos'!$O$31),"")</f>
        <v/>
      </c>
      <c r="L9" s="39" t="str">
        <f>IF(AND('Mapa de Riesgos'!$Y$32="Muy Alta",'Mapa de Riesgos'!$AA$32="Leve"),CONCATENATE("R4C",'Mapa de Riesgos'!$O$32),"")</f>
        <v/>
      </c>
      <c r="M9" s="39" t="str">
        <f>IF(AND('Mapa de Riesgos'!$Y$33="Muy Alta",'Mapa de Riesgos'!$AA$33="Leve"),CONCATENATE("R4C",'Mapa de Riesgos'!$O$33),"")</f>
        <v/>
      </c>
      <c r="N9" s="39" t="str">
        <f>IF(AND('Mapa de Riesgos'!$Y$34="Muy Alta",'Mapa de Riesgos'!$AA$34="Leve"),CONCATENATE("R4C",'Mapa de Riesgos'!$O$34),"")</f>
        <v/>
      </c>
      <c r="O9" s="40" t="str">
        <f>IF(AND('Mapa de Riesgos'!$Y$35="Muy Alta",'Mapa de Riesgos'!$AA$35="Leve"),CONCATENATE("R4C",'Mapa de Riesgos'!$O$35),"")</f>
        <v/>
      </c>
      <c r="P9" s="38" t="str">
        <f>IF(AND('Mapa de Riesgos'!$Y$30="Muy Alta",'Mapa de Riesgos'!$AA$30="Menor"),CONCATENATE("R4C",'Mapa de Riesgos'!$O$30),"")</f>
        <v/>
      </c>
      <c r="Q9" s="39" t="str">
        <f>IF(AND('Mapa de Riesgos'!$Y$31="Muy Alta",'Mapa de Riesgos'!$AA$31="Menor"),CONCATENATE("R4C",'Mapa de Riesgos'!$O$31),"")</f>
        <v/>
      </c>
      <c r="R9" s="39" t="str">
        <f>IF(AND('Mapa de Riesgos'!$Y$32="Muy Alta",'Mapa de Riesgos'!$AA$32="Menor"),CONCATENATE("R4C",'Mapa de Riesgos'!$O$32),"")</f>
        <v/>
      </c>
      <c r="S9" s="39" t="str">
        <f>IF(AND('Mapa de Riesgos'!$Y$33="Muy Alta",'Mapa de Riesgos'!$AA$33="Menor"),CONCATENATE("R4C",'Mapa de Riesgos'!$O$33),"")</f>
        <v/>
      </c>
      <c r="T9" s="39" t="str">
        <f>IF(AND('Mapa de Riesgos'!$Y$34="Muy Alta",'Mapa de Riesgos'!$AA$34="Menor"),CONCATENATE("R4C",'Mapa de Riesgos'!$O$34),"")</f>
        <v/>
      </c>
      <c r="U9" s="40" t="str">
        <f>IF(AND('Mapa de Riesgos'!$Y$35="Muy Alta",'Mapa de Riesgos'!$AA$35="Menor"),CONCATENATE("R4C",'Mapa de Riesgos'!$O$35),"")</f>
        <v/>
      </c>
      <c r="V9" s="38" t="str">
        <f>IF(AND('Mapa de Riesgos'!$Y$30="Muy Alta",'Mapa de Riesgos'!$AA$30="Moderado"),CONCATENATE("R4C",'Mapa de Riesgos'!$O$30),"")</f>
        <v/>
      </c>
      <c r="W9" s="39" t="str">
        <f>IF(AND('Mapa de Riesgos'!$Y$31="Muy Alta",'Mapa de Riesgos'!$AA$31="Moderado"),CONCATENATE("R4C",'Mapa de Riesgos'!$O$31),"")</f>
        <v/>
      </c>
      <c r="X9" s="39" t="str">
        <f>IF(AND('Mapa de Riesgos'!$Y$32="Muy Alta",'Mapa de Riesgos'!$AA$32="Moderado"),CONCATENATE("R4C",'Mapa de Riesgos'!$O$32),"")</f>
        <v/>
      </c>
      <c r="Y9" s="39" t="str">
        <f>IF(AND('Mapa de Riesgos'!$Y$33="Muy Alta",'Mapa de Riesgos'!$AA$33="Moderado"),CONCATENATE("R4C",'Mapa de Riesgos'!$O$33),"")</f>
        <v/>
      </c>
      <c r="Z9" s="39" t="str">
        <f>IF(AND('Mapa de Riesgos'!$Y$34="Muy Alta",'Mapa de Riesgos'!$AA$34="Moderado"),CONCATENATE("R4C",'Mapa de Riesgos'!$O$34),"")</f>
        <v/>
      </c>
      <c r="AA9" s="40" t="str">
        <f>IF(AND('Mapa de Riesgos'!$Y$35="Muy Alta",'Mapa de Riesgos'!$AA$35="Moderado"),CONCATENATE("R4C",'Mapa de Riesgos'!$O$35),"")</f>
        <v/>
      </c>
      <c r="AB9" s="38" t="str">
        <f>IF(AND('Mapa de Riesgos'!$Y$30="Muy Alta",'Mapa de Riesgos'!$AA$30="Mayor"),CONCATENATE("R4C",'Mapa de Riesgos'!$O$30),"")</f>
        <v/>
      </c>
      <c r="AC9" s="39" t="str">
        <f>IF(AND('Mapa de Riesgos'!$Y$31="Muy Alta",'Mapa de Riesgos'!$AA$31="Mayor"),CONCATENATE("R4C",'Mapa de Riesgos'!$O$31),"")</f>
        <v/>
      </c>
      <c r="AD9" s="39" t="str">
        <f>IF(AND('Mapa de Riesgos'!$Y$32="Muy Alta",'Mapa de Riesgos'!$AA$32="Mayor"),CONCATENATE("R4C",'Mapa de Riesgos'!$O$32),"")</f>
        <v/>
      </c>
      <c r="AE9" s="39" t="str">
        <f>IF(AND('Mapa de Riesgos'!$Y$33="Muy Alta",'Mapa de Riesgos'!$AA$33="Mayor"),CONCATENATE("R4C",'Mapa de Riesgos'!$O$33),"")</f>
        <v/>
      </c>
      <c r="AF9" s="39" t="str">
        <f>IF(AND('Mapa de Riesgos'!$Y$34="Muy Alta",'Mapa de Riesgos'!$AA$34="Mayor"),CONCATENATE("R4C",'Mapa de Riesgos'!$O$34),"")</f>
        <v/>
      </c>
      <c r="AG9" s="40" t="str">
        <f>IF(AND('Mapa de Riesgos'!$Y$35="Muy Alta",'Mapa de Riesgos'!$AA$35="Mayor"),CONCATENATE("R4C",'Mapa de Riesgos'!$O$35),"")</f>
        <v/>
      </c>
      <c r="AH9" s="41" t="str">
        <f>IF(AND('Mapa de Riesgos'!$Y$30="Muy Alta",'Mapa de Riesgos'!$AA$30="Catastrófico"),CONCATENATE("R4C",'Mapa de Riesgos'!$O$30),"")</f>
        <v/>
      </c>
      <c r="AI9" s="42" t="str">
        <f>IF(AND('Mapa de Riesgos'!$Y$31="Muy Alta",'Mapa de Riesgos'!$AA$31="Catastrófico"),CONCATENATE("R4C",'Mapa de Riesgos'!$O$31),"")</f>
        <v/>
      </c>
      <c r="AJ9" s="42" t="str">
        <f>IF(AND('Mapa de Riesgos'!$Y$32="Muy Alta",'Mapa de Riesgos'!$AA$32="Catastrófico"),CONCATENATE("R4C",'Mapa de Riesgos'!$O$32),"")</f>
        <v/>
      </c>
      <c r="AK9" s="42" t="str">
        <f>IF(AND('Mapa de Riesgos'!$Y$33="Muy Alta",'Mapa de Riesgos'!$AA$33="Catastrófico"),CONCATENATE("R4C",'Mapa de Riesgos'!$O$33),"")</f>
        <v/>
      </c>
      <c r="AL9" s="42" t="str">
        <f>IF(AND('Mapa de Riesgos'!$Y$34="Muy Alta",'Mapa de Riesgos'!$AA$34="Catastrófico"),CONCATENATE("R4C",'Mapa de Riesgos'!$O$34),"")</f>
        <v/>
      </c>
      <c r="AM9" s="43" t="str">
        <f>IF(AND('Mapa de Riesgos'!$Y$35="Muy Alta",'Mapa de Riesgos'!$AA$35="Catastrófico"),CONCATENATE("R4C",'Mapa de Riesgos'!$O$35),"")</f>
        <v/>
      </c>
      <c r="AN9" s="69"/>
      <c r="AO9" s="483"/>
      <c r="AP9" s="484"/>
      <c r="AQ9" s="484"/>
      <c r="AR9" s="484"/>
      <c r="AS9" s="484"/>
      <c r="AT9" s="485"/>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row>
    <row r="10" spans="1:91" ht="15" customHeight="1" x14ac:dyDescent="0.25">
      <c r="A10" s="69"/>
      <c r="B10" s="422"/>
      <c r="C10" s="422"/>
      <c r="D10" s="423"/>
      <c r="E10" s="463"/>
      <c r="F10" s="464"/>
      <c r="G10" s="464"/>
      <c r="H10" s="464"/>
      <c r="I10" s="465"/>
      <c r="J10" s="38" t="str">
        <f>IF(AND('Mapa de Riesgos'!$Y$36="Muy Alta",'Mapa de Riesgos'!$AA$36="Leve"),CONCATENATE("R5C",'Mapa de Riesgos'!$O$36),"")</f>
        <v/>
      </c>
      <c r="K10" s="39" t="str">
        <f>IF(AND('Mapa de Riesgos'!$Y$37="Muy Alta",'Mapa de Riesgos'!$AA$37="Leve"),CONCATENATE("R5C",'Mapa de Riesgos'!$O$37),"")</f>
        <v/>
      </c>
      <c r="L10" s="39" t="str">
        <f>IF(AND('Mapa de Riesgos'!$Y$38="Muy Alta",'Mapa de Riesgos'!$AA$38="Leve"),CONCATENATE("R5C",'Mapa de Riesgos'!$O$38),"")</f>
        <v/>
      </c>
      <c r="M10" s="39" t="str">
        <f>IF(AND('Mapa de Riesgos'!$Y$39="Muy Alta",'Mapa de Riesgos'!$AA$39="Leve"),CONCATENATE("R5C",'Mapa de Riesgos'!$O$39),"")</f>
        <v/>
      </c>
      <c r="N10" s="39" t="str">
        <f>IF(AND('Mapa de Riesgos'!$Y$40="Muy Alta",'Mapa de Riesgos'!$AA$40="Leve"),CONCATENATE("R5C",'Mapa de Riesgos'!$O$40),"")</f>
        <v/>
      </c>
      <c r="O10" s="40" t="str">
        <f>IF(AND('Mapa de Riesgos'!$Y$41="Muy Alta",'Mapa de Riesgos'!$AA$41="Leve"),CONCATENATE("R5C",'Mapa de Riesgos'!$O$41),"")</f>
        <v/>
      </c>
      <c r="P10" s="38" t="str">
        <f>IF(AND('Mapa de Riesgos'!$Y$36="Muy Alta",'Mapa de Riesgos'!$AA$36="Menor"),CONCATENATE("R5C",'Mapa de Riesgos'!$O$36),"")</f>
        <v/>
      </c>
      <c r="Q10" s="39" t="str">
        <f>IF(AND('Mapa de Riesgos'!$Y$37="Muy Alta",'Mapa de Riesgos'!$AA$37="Menor"),CONCATENATE("R5C",'Mapa de Riesgos'!$O$37),"")</f>
        <v/>
      </c>
      <c r="R10" s="39" t="str">
        <f>IF(AND('Mapa de Riesgos'!$Y$38="Muy Alta",'Mapa de Riesgos'!$AA$38="Menor"),CONCATENATE("R5C",'Mapa de Riesgos'!$O$38),"")</f>
        <v/>
      </c>
      <c r="S10" s="39" t="str">
        <f>IF(AND('Mapa de Riesgos'!$Y$39="Muy Alta",'Mapa de Riesgos'!$AA$39="Menor"),CONCATENATE("R5C",'Mapa de Riesgos'!$O$39),"")</f>
        <v/>
      </c>
      <c r="T10" s="39" t="str">
        <f>IF(AND('Mapa de Riesgos'!$Y$40="Muy Alta",'Mapa de Riesgos'!$AA$40="Menor"),CONCATENATE("R5C",'Mapa de Riesgos'!$O$40),"")</f>
        <v/>
      </c>
      <c r="U10" s="40" t="str">
        <f>IF(AND('Mapa de Riesgos'!$Y$41="Muy Alta",'Mapa de Riesgos'!$AA$41="Menor"),CONCATENATE("R5C",'Mapa de Riesgos'!$O$41),"")</f>
        <v/>
      </c>
      <c r="V10" s="38" t="str">
        <f>IF(AND('Mapa de Riesgos'!$Y$36="Muy Alta",'Mapa de Riesgos'!$AA$36="Moderado"),CONCATENATE("R5C",'Mapa de Riesgos'!$O$36),"")</f>
        <v/>
      </c>
      <c r="W10" s="39" t="str">
        <f>IF(AND('Mapa de Riesgos'!$Y$37="Muy Alta",'Mapa de Riesgos'!$AA$37="Moderado"),CONCATENATE("R5C",'Mapa de Riesgos'!$O$37),"")</f>
        <v/>
      </c>
      <c r="X10" s="39" t="str">
        <f>IF(AND('Mapa de Riesgos'!$Y$38="Muy Alta",'Mapa de Riesgos'!$AA$38="Moderado"),CONCATENATE("R5C",'Mapa de Riesgos'!$O$38),"")</f>
        <v/>
      </c>
      <c r="Y10" s="39" t="str">
        <f>IF(AND('Mapa de Riesgos'!$Y$39="Muy Alta",'Mapa de Riesgos'!$AA$39="Moderado"),CONCATENATE("R5C",'Mapa de Riesgos'!$O$39),"")</f>
        <v/>
      </c>
      <c r="Z10" s="39" t="str">
        <f>IF(AND('Mapa de Riesgos'!$Y$40="Muy Alta",'Mapa de Riesgos'!$AA$40="Moderado"),CONCATENATE("R5C",'Mapa de Riesgos'!$O$40),"")</f>
        <v/>
      </c>
      <c r="AA10" s="40" t="str">
        <f>IF(AND('Mapa de Riesgos'!$Y$41="Muy Alta",'Mapa de Riesgos'!$AA$41="Moderado"),CONCATENATE("R5C",'Mapa de Riesgos'!$O$41),"")</f>
        <v/>
      </c>
      <c r="AB10" s="38" t="str">
        <f>IF(AND('Mapa de Riesgos'!$Y$36="Muy Alta",'Mapa de Riesgos'!$AA$36="Mayor"),CONCATENATE("R5C",'Mapa de Riesgos'!$O$36),"")</f>
        <v/>
      </c>
      <c r="AC10" s="39" t="str">
        <f>IF(AND('Mapa de Riesgos'!$Y$37="Muy Alta",'Mapa de Riesgos'!$AA$37="Mayor"),CONCATENATE("R5C",'Mapa de Riesgos'!$O$37),"")</f>
        <v/>
      </c>
      <c r="AD10" s="39" t="str">
        <f>IF(AND('Mapa de Riesgos'!$Y$38="Muy Alta",'Mapa de Riesgos'!$AA$38="Mayor"),CONCATENATE("R5C",'Mapa de Riesgos'!$O$38),"")</f>
        <v/>
      </c>
      <c r="AE10" s="39" t="str">
        <f>IF(AND('Mapa de Riesgos'!$Y$39="Muy Alta",'Mapa de Riesgos'!$AA$39="Mayor"),CONCATENATE("R5C",'Mapa de Riesgos'!$O$39),"")</f>
        <v/>
      </c>
      <c r="AF10" s="39" t="str">
        <f>IF(AND('Mapa de Riesgos'!$Y$40="Muy Alta",'Mapa de Riesgos'!$AA$40="Mayor"),CONCATENATE("R5C",'Mapa de Riesgos'!$O$40),"")</f>
        <v/>
      </c>
      <c r="AG10" s="40" t="str">
        <f>IF(AND('Mapa de Riesgos'!$Y$41="Muy Alta",'Mapa de Riesgos'!$AA$41="Mayor"),CONCATENATE("R5C",'Mapa de Riesgos'!$O$41),"")</f>
        <v/>
      </c>
      <c r="AH10" s="41" t="str">
        <f>IF(AND('Mapa de Riesgos'!$Y$36="Muy Alta",'Mapa de Riesgos'!$AA$36="Catastrófico"),CONCATENATE("R5C",'Mapa de Riesgos'!$O$36),"")</f>
        <v/>
      </c>
      <c r="AI10" s="42" t="str">
        <f>IF(AND('Mapa de Riesgos'!$Y$37="Muy Alta",'Mapa de Riesgos'!$AA$37="Catastrófico"),CONCATENATE("R5C",'Mapa de Riesgos'!$O$37),"")</f>
        <v/>
      </c>
      <c r="AJ10" s="42" t="str">
        <f>IF(AND('Mapa de Riesgos'!$Y$38="Muy Alta",'Mapa de Riesgos'!$AA$38="Catastrófico"),CONCATENATE("R5C",'Mapa de Riesgos'!$O$38),"")</f>
        <v/>
      </c>
      <c r="AK10" s="42" t="str">
        <f>IF(AND('Mapa de Riesgos'!$Y$39="Muy Alta",'Mapa de Riesgos'!$AA$39="Catastrófico"),CONCATENATE("R5C",'Mapa de Riesgos'!$O$39),"")</f>
        <v/>
      </c>
      <c r="AL10" s="42" t="str">
        <f>IF(AND('Mapa de Riesgos'!$Y$40="Muy Alta",'Mapa de Riesgos'!$AA$40="Catastrófico"),CONCATENATE("R5C",'Mapa de Riesgos'!$O$40),"")</f>
        <v/>
      </c>
      <c r="AM10" s="43" t="str">
        <f>IF(AND('Mapa de Riesgos'!$Y$41="Muy Alta",'Mapa de Riesgos'!$AA$41="Catastrófico"),CONCATENATE("R5C",'Mapa de Riesgos'!$O$41),"")</f>
        <v/>
      </c>
      <c r="AN10" s="69"/>
      <c r="AO10" s="483"/>
      <c r="AP10" s="484"/>
      <c r="AQ10" s="484"/>
      <c r="AR10" s="484"/>
      <c r="AS10" s="484"/>
      <c r="AT10" s="485"/>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row>
    <row r="11" spans="1:91" ht="15" customHeight="1" x14ac:dyDescent="0.25">
      <c r="A11" s="69"/>
      <c r="B11" s="422"/>
      <c r="C11" s="422"/>
      <c r="D11" s="423"/>
      <c r="E11" s="463"/>
      <c r="F11" s="464"/>
      <c r="G11" s="464"/>
      <c r="H11" s="464"/>
      <c r="I11" s="465"/>
      <c r="J11" s="38" t="str">
        <f>IF(AND('Mapa de Riesgos'!$Y$42="Muy Alta",'Mapa de Riesgos'!$AA$42="Leve"),CONCATENATE("R6C",'Mapa de Riesgos'!$O$42),"")</f>
        <v/>
      </c>
      <c r="K11" s="39" t="str">
        <f>IF(AND('Mapa de Riesgos'!$Y$43="Muy Alta",'Mapa de Riesgos'!$AA$43="Leve"),CONCATENATE("R6C",'Mapa de Riesgos'!$O$43),"")</f>
        <v/>
      </c>
      <c r="L11" s="39" t="str">
        <f>IF(AND('Mapa de Riesgos'!$Y$44="Muy Alta",'Mapa de Riesgos'!$AA$44="Leve"),CONCATENATE("R6C",'Mapa de Riesgos'!$O$44),"")</f>
        <v/>
      </c>
      <c r="M11" s="39" t="str">
        <f>IF(AND('Mapa de Riesgos'!$Y$45="Muy Alta",'Mapa de Riesgos'!$AA$45="Leve"),CONCATENATE("R6C",'Mapa de Riesgos'!$O$45),"")</f>
        <v/>
      </c>
      <c r="N11" s="39" t="str">
        <f>IF(AND('Mapa de Riesgos'!$Y$46="Muy Alta",'Mapa de Riesgos'!$AA$46="Leve"),CONCATENATE("R6C",'Mapa de Riesgos'!$O$46),"")</f>
        <v/>
      </c>
      <c r="O11" s="40" t="str">
        <f>IF(AND('Mapa de Riesgos'!$Y$47="Muy Alta",'Mapa de Riesgos'!$AA$47="Leve"),CONCATENATE("R6C",'Mapa de Riesgos'!$O$47),"")</f>
        <v/>
      </c>
      <c r="P11" s="38" t="str">
        <f>IF(AND('Mapa de Riesgos'!$Y$42="Muy Alta",'Mapa de Riesgos'!$AA$42="Menor"),CONCATENATE("R6C",'Mapa de Riesgos'!$O$42),"")</f>
        <v/>
      </c>
      <c r="Q11" s="39" t="str">
        <f>IF(AND('Mapa de Riesgos'!$Y$43="Muy Alta",'Mapa de Riesgos'!$AA$43="Menor"),CONCATENATE("R6C",'Mapa de Riesgos'!$O$43),"")</f>
        <v/>
      </c>
      <c r="R11" s="39" t="str">
        <f>IF(AND('Mapa de Riesgos'!$Y$44="Muy Alta",'Mapa de Riesgos'!$AA$44="Menor"),CONCATENATE("R6C",'Mapa de Riesgos'!$O$44),"")</f>
        <v/>
      </c>
      <c r="S11" s="39" t="str">
        <f>IF(AND('Mapa de Riesgos'!$Y$45="Muy Alta",'Mapa de Riesgos'!$AA$45="Menor"),CONCATENATE("R6C",'Mapa de Riesgos'!$O$45),"")</f>
        <v/>
      </c>
      <c r="T11" s="39" t="str">
        <f>IF(AND('Mapa de Riesgos'!$Y$46="Muy Alta",'Mapa de Riesgos'!$AA$46="Menor"),CONCATENATE("R6C",'Mapa de Riesgos'!$O$46),"")</f>
        <v/>
      </c>
      <c r="U11" s="40" t="str">
        <f>IF(AND('Mapa de Riesgos'!$Y$47="Muy Alta",'Mapa de Riesgos'!$AA$47="Menor"),CONCATENATE("R6C",'Mapa de Riesgos'!$O$47),"")</f>
        <v/>
      </c>
      <c r="V11" s="38" t="str">
        <f>IF(AND('Mapa de Riesgos'!$Y$42="Muy Alta",'Mapa de Riesgos'!$AA$42="Moderado"),CONCATENATE("R6C",'Mapa de Riesgos'!$O$42),"")</f>
        <v/>
      </c>
      <c r="W11" s="39" t="str">
        <f>IF(AND('Mapa de Riesgos'!$Y$43="Muy Alta",'Mapa de Riesgos'!$AA$43="Moderado"),CONCATENATE("R6C",'Mapa de Riesgos'!$O$43),"")</f>
        <v/>
      </c>
      <c r="X11" s="39" t="str">
        <f>IF(AND('Mapa de Riesgos'!$Y$44="Muy Alta",'Mapa de Riesgos'!$AA$44="Moderado"),CONCATENATE("R6C",'Mapa de Riesgos'!$O$44),"")</f>
        <v/>
      </c>
      <c r="Y11" s="39" t="str">
        <f>IF(AND('Mapa de Riesgos'!$Y$45="Muy Alta",'Mapa de Riesgos'!$AA$45="Moderado"),CONCATENATE("R6C",'Mapa de Riesgos'!$O$45),"")</f>
        <v/>
      </c>
      <c r="Z11" s="39" t="str">
        <f>IF(AND('Mapa de Riesgos'!$Y$46="Muy Alta",'Mapa de Riesgos'!$AA$46="Moderado"),CONCATENATE("R6C",'Mapa de Riesgos'!$O$46),"")</f>
        <v/>
      </c>
      <c r="AA11" s="40" t="str">
        <f>IF(AND('Mapa de Riesgos'!$Y$47="Muy Alta",'Mapa de Riesgos'!$AA$47="Moderado"),CONCATENATE("R6C",'Mapa de Riesgos'!$O$47),"")</f>
        <v/>
      </c>
      <c r="AB11" s="38" t="str">
        <f>IF(AND('Mapa de Riesgos'!$Y$42="Muy Alta",'Mapa de Riesgos'!$AA$42="Mayor"),CONCATENATE("R6C",'Mapa de Riesgos'!$O$42),"")</f>
        <v/>
      </c>
      <c r="AC11" s="39" t="str">
        <f>IF(AND('Mapa de Riesgos'!$Y$43="Muy Alta",'Mapa de Riesgos'!$AA$43="Mayor"),CONCATENATE("R6C",'Mapa de Riesgos'!$O$43),"")</f>
        <v/>
      </c>
      <c r="AD11" s="39" t="str">
        <f>IF(AND('Mapa de Riesgos'!$Y$44="Muy Alta",'Mapa de Riesgos'!$AA$44="Mayor"),CONCATENATE("R6C",'Mapa de Riesgos'!$O$44),"")</f>
        <v/>
      </c>
      <c r="AE11" s="39" t="str">
        <f>IF(AND('Mapa de Riesgos'!$Y$45="Muy Alta",'Mapa de Riesgos'!$AA$45="Mayor"),CONCATENATE("R6C",'Mapa de Riesgos'!$O$45),"")</f>
        <v/>
      </c>
      <c r="AF11" s="39" t="str">
        <f>IF(AND('Mapa de Riesgos'!$Y$46="Muy Alta",'Mapa de Riesgos'!$AA$46="Mayor"),CONCATENATE("R6C",'Mapa de Riesgos'!$O$46),"")</f>
        <v/>
      </c>
      <c r="AG11" s="40" t="str">
        <f>IF(AND('Mapa de Riesgos'!$Y$47="Muy Alta",'Mapa de Riesgos'!$AA$47="Mayor"),CONCATENATE("R6C",'Mapa de Riesgos'!$O$47),"")</f>
        <v/>
      </c>
      <c r="AH11" s="41" t="str">
        <f>IF(AND('Mapa de Riesgos'!$Y$42="Muy Alta",'Mapa de Riesgos'!$AA$42="Catastrófico"),CONCATENATE("R6C",'Mapa de Riesgos'!$O$42),"")</f>
        <v/>
      </c>
      <c r="AI11" s="42" t="str">
        <f>IF(AND('Mapa de Riesgos'!$Y$43="Muy Alta",'Mapa de Riesgos'!$AA$43="Catastrófico"),CONCATENATE("R6C",'Mapa de Riesgos'!$O$43),"")</f>
        <v/>
      </c>
      <c r="AJ11" s="42" t="str">
        <f>IF(AND('Mapa de Riesgos'!$Y$44="Muy Alta",'Mapa de Riesgos'!$AA$44="Catastrófico"),CONCATENATE("R6C",'Mapa de Riesgos'!$O$44),"")</f>
        <v/>
      </c>
      <c r="AK11" s="42" t="str">
        <f>IF(AND('Mapa de Riesgos'!$Y$45="Muy Alta",'Mapa de Riesgos'!$AA$45="Catastrófico"),CONCATENATE("R6C",'Mapa de Riesgos'!$O$45),"")</f>
        <v/>
      </c>
      <c r="AL11" s="42" t="str">
        <f>IF(AND('Mapa de Riesgos'!$Y$46="Muy Alta",'Mapa de Riesgos'!$AA$46="Catastrófico"),CONCATENATE("R6C",'Mapa de Riesgos'!$O$46),"")</f>
        <v/>
      </c>
      <c r="AM11" s="43" t="str">
        <f>IF(AND('Mapa de Riesgos'!$Y$47="Muy Alta",'Mapa de Riesgos'!$AA$47="Catastrófico"),CONCATENATE("R6C",'Mapa de Riesgos'!$O$47),"")</f>
        <v/>
      </c>
      <c r="AN11" s="69"/>
      <c r="AO11" s="483"/>
      <c r="AP11" s="484"/>
      <c r="AQ11" s="484"/>
      <c r="AR11" s="484"/>
      <c r="AS11" s="484"/>
      <c r="AT11" s="485"/>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row>
    <row r="12" spans="1:91" ht="15" customHeight="1" x14ac:dyDescent="0.25">
      <c r="A12" s="69"/>
      <c r="B12" s="422"/>
      <c r="C12" s="422"/>
      <c r="D12" s="423"/>
      <c r="E12" s="463"/>
      <c r="F12" s="464"/>
      <c r="G12" s="464"/>
      <c r="H12" s="464"/>
      <c r="I12" s="465"/>
      <c r="J12" s="38" t="str">
        <f>IF(AND('Mapa de Riesgos'!$Y$48="Muy Alta",'Mapa de Riesgos'!$AA$48="Leve"),CONCATENATE("R7C",'Mapa de Riesgos'!$O$48),"")</f>
        <v/>
      </c>
      <c r="K12" s="39" t="str">
        <f>IF(AND('Mapa de Riesgos'!$Y$49="Muy Alta",'Mapa de Riesgos'!$AA$49="Leve"),CONCATENATE("R7C",'Mapa de Riesgos'!$O$49),"")</f>
        <v/>
      </c>
      <c r="L12" s="39" t="str">
        <f>IF(AND('Mapa de Riesgos'!$Y$50="Muy Alta",'Mapa de Riesgos'!$AA$50="Leve"),CONCATENATE("R7C",'Mapa de Riesgos'!$O$50),"")</f>
        <v/>
      </c>
      <c r="M12" s="39" t="str">
        <f>IF(AND('Mapa de Riesgos'!$Y$51="Muy Alta",'Mapa de Riesgos'!$AA$51="Leve"),CONCATENATE("R7C",'Mapa de Riesgos'!$O$51),"")</f>
        <v/>
      </c>
      <c r="N12" s="39" t="str">
        <f>IF(AND('Mapa de Riesgos'!$Y$52="Muy Alta",'Mapa de Riesgos'!$AA$52="Leve"),CONCATENATE("R7C",'Mapa de Riesgos'!$O$52),"")</f>
        <v/>
      </c>
      <c r="O12" s="40" t="str">
        <f>IF(AND('Mapa de Riesgos'!$Y$53="Muy Alta",'Mapa de Riesgos'!$AA$53="Leve"),CONCATENATE("R7C",'Mapa de Riesgos'!$O$53),"")</f>
        <v/>
      </c>
      <c r="P12" s="38" t="str">
        <f>IF(AND('Mapa de Riesgos'!$Y$48="Muy Alta",'Mapa de Riesgos'!$AA$48="Menor"),CONCATENATE("R7C",'Mapa de Riesgos'!$O$48),"")</f>
        <v/>
      </c>
      <c r="Q12" s="39" t="str">
        <f>IF(AND('Mapa de Riesgos'!$Y$49="Muy Alta",'Mapa de Riesgos'!$AA$49="Menor"),CONCATENATE("R7C",'Mapa de Riesgos'!$O$49),"")</f>
        <v/>
      </c>
      <c r="R12" s="39" t="str">
        <f>IF(AND('Mapa de Riesgos'!$Y$50="Muy Alta",'Mapa de Riesgos'!$AA$50="Menor"),CONCATENATE("R7C",'Mapa de Riesgos'!$O$50),"")</f>
        <v/>
      </c>
      <c r="S12" s="39" t="str">
        <f>IF(AND('Mapa de Riesgos'!$Y$51="Muy Alta",'Mapa de Riesgos'!$AA$51="Menor"),CONCATENATE("R7C",'Mapa de Riesgos'!$O$51),"")</f>
        <v/>
      </c>
      <c r="T12" s="39" t="str">
        <f>IF(AND('Mapa de Riesgos'!$Y$52="Muy Alta",'Mapa de Riesgos'!$AA$52="Menor"),CONCATENATE("R7C",'Mapa de Riesgos'!$O$52),"")</f>
        <v/>
      </c>
      <c r="U12" s="40" t="str">
        <f>IF(AND('Mapa de Riesgos'!$Y$53="Muy Alta",'Mapa de Riesgos'!$AA$53="Menor"),CONCATENATE("R7C",'Mapa de Riesgos'!$O$53),"")</f>
        <v/>
      </c>
      <c r="V12" s="38" t="str">
        <f>IF(AND('Mapa de Riesgos'!$Y$48="Muy Alta",'Mapa de Riesgos'!$AA$48="Moderado"),CONCATENATE("R7C",'Mapa de Riesgos'!$O$48),"")</f>
        <v/>
      </c>
      <c r="W12" s="39" t="str">
        <f>IF(AND('Mapa de Riesgos'!$Y$49="Muy Alta",'Mapa de Riesgos'!$AA$49="Moderado"),CONCATENATE("R7C",'Mapa de Riesgos'!$O$49),"")</f>
        <v/>
      </c>
      <c r="X12" s="39" t="str">
        <f>IF(AND('Mapa de Riesgos'!$Y$50="Muy Alta",'Mapa de Riesgos'!$AA$50="Moderado"),CONCATENATE("R7C",'Mapa de Riesgos'!$O$50),"")</f>
        <v/>
      </c>
      <c r="Y12" s="39" t="str">
        <f>IF(AND('Mapa de Riesgos'!$Y$51="Muy Alta",'Mapa de Riesgos'!$AA$51="Moderado"),CONCATENATE("R7C",'Mapa de Riesgos'!$O$51),"")</f>
        <v/>
      </c>
      <c r="Z12" s="39" t="str">
        <f>IF(AND('Mapa de Riesgos'!$Y$52="Muy Alta",'Mapa de Riesgos'!$AA$52="Moderado"),CONCATENATE("R7C",'Mapa de Riesgos'!$O$52),"")</f>
        <v/>
      </c>
      <c r="AA12" s="40" t="str">
        <f>IF(AND('Mapa de Riesgos'!$Y$53="Muy Alta",'Mapa de Riesgos'!$AA$53="Moderado"),CONCATENATE("R7C",'Mapa de Riesgos'!$O$53),"")</f>
        <v/>
      </c>
      <c r="AB12" s="38" t="str">
        <f>IF(AND('Mapa de Riesgos'!$Y$48="Muy Alta",'Mapa de Riesgos'!$AA$48="Mayor"),CONCATENATE("R7C",'Mapa de Riesgos'!$O$48),"")</f>
        <v/>
      </c>
      <c r="AC12" s="39" t="str">
        <f>IF(AND('Mapa de Riesgos'!$Y$49="Muy Alta",'Mapa de Riesgos'!$AA$49="Mayor"),CONCATENATE("R7C",'Mapa de Riesgos'!$O$49),"")</f>
        <v/>
      </c>
      <c r="AD12" s="39" t="str">
        <f>IF(AND('Mapa de Riesgos'!$Y$50="Muy Alta",'Mapa de Riesgos'!$AA$50="Mayor"),CONCATENATE("R7C",'Mapa de Riesgos'!$O$50),"")</f>
        <v/>
      </c>
      <c r="AE12" s="39" t="str">
        <f>IF(AND('Mapa de Riesgos'!$Y$51="Muy Alta",'Mapa de Riesgos'!$AA$51="Mayor"),CONCATENATE("R7C",'Mapa de Riesgos'!$O$51),"")</f>
        <v/>
      </c>
      <c r="AF12" s="39" t="str">
        <f>IF(AND('Mapa de Riesgos'!$Y$52="Muy Alta",'Mapa de Riesgos'!$AA$52="Mayor"),CONCATENATE("R7C",'Mapa de Riesgos'!$O$52),"")</f>
        <v/>
      </c>
      <c r="AG12" s="40" t="str">
        <f>IF(AND('Mapa de Riesgos'!$Y$53="Muy Alta",'Mapa de Riesgos'!$AA$53="Mayor"),CONCATENATE("R7C",'Mapa de Riesgos'!$O$53),"")</f>
        <v/>
      </c>
      <c r="AH12" s="41" t="str">
        <f>IF(AND('Mapa de Riesgos'!$Y$48="Muy Alta",'Mapa de Riesgos'!$AA$48="Catastrófico"),CONCATENATE("R7C",'Mapa de Riesgos'!$O$48),"")</f>
        <v/>
      </c>
      <c r="AI12" s="42" t="str">
        <f>IF(AND('Mapa de Riesgos'!$Y$49="Muy Alta",'Mapa de Riesgos'!$AA$49="Catastrófico"),CONCATENATE("R7C",'Mapa de Riesgos'!$O$49),"")</f>
        <v/>
      </c>
      <c r="AJ12" s="42" t="str">
        <f>IF(AND('Mapa de Riesgos'!$Y$50="Muy Alta",'Mapa de Riesgos'!$AA$50="Catastrófico"),CONCATENATE("R7C",'Mapa de Riesgos'!$O$50),"")</f>
        <v/>
      </c>
      <c r="AK12" s="42" t="str">
        <f>IF(AND('Mapa de Riesgos'!$Y$51="Muy Alta",'Mapa de Riesgos'!$AA$51="Catastrófico"),CONCATENATE("R7C",'Mapa de Riesgos'!$O$51),"")</f>
        <v/>
      </c>
      <c r="AL12" s="42" t="str">
        <f>IF(AND('Mapa de Riesgos'!$Y$52="Muy Alta",'Mapa de Riesgos'!$AA$52="Catastrófico"),CONCATENATE("R7C",'Mapa de Riesgos'!$O$52),"")</f>
        <v/>
      </c>
      <c r="AM12" s="43" t="str">
        <f>IF(AND('Mapa de Riesgos'!$Y$53="Muy Alta",'Mapa de Riesgos'!$AA$53="Catastrófico"),CONCATENATE("R7C",'Mapa de Riesgos'!$O$53),"")</f>
        <v/>
      </c>
      <c r="AN12" s="69"/>
      <c r="AO12" s="483"/>
      <c r="AP12" s="484"/>
      <c r="AQ12" s="484"/>
      <c r="AR12" s="484"/>
      <c r="AS12" s="484"/>
      <c r="AT12" s="485"/>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row>
    <row r="13" spans="1:91" ht="15" customHeight="1" x14ac:dyDescent="0.25">
      <c r="A13" s="69"/>
      <c r="B13" s="422"/>
      <c r="C13" s="422"/>
      <c r="D13" s="423"/>
      <c r="E13" s="463"/>
      <c r="F13" s="464"/>
      <c r="G13" s="464"/>
      <c r="H13" s="464"/>
      <c r="I13" s="465"/>
      <c r="J13" s="38" t="str">
        <f>IF(AND('Mapa de Riesgos'!$Y$54="Muy Alta",'Mapa de Riesgos'!$AA$54="Leve"),CONCATENATE("R8C",'Mapa de Riesgos'!$O$54),"")</f>
        <v/>
      </c>
      <c r="K13" s="39" t="str">
        <f>IF(AND('Mapa de Riesgos'!$Y$55="Muy Alta",'Mapa de Riesgos'!$AA$55="Leve"),CONCATENATE("R8C",'Mapa de Riesgos'!$O$55),"")</f>
        <v/>
      </c>
      <c r="L13" s="39" t="str">
        <f>IF(AND('Mapa de Riesgos'!$Y$56="Muy Alta",'Mapa de Riesgos'!$AA$56="Leve"),CONCATENATE("R8C",'Mapa de Riesgos'!$O$56),"")</f>
        <v/>
      </c>
      <c r="M13" s="39" t="str">
        <f>IF(AND('Mapa de Riesgos'!$Y$57="Muy Alta",'Mapa de Riesgos'!$AA$57="Leve"),CONCATENATE("R8C",'Mapa de Riesgos'!$O$57),"")</f>
        <v/>
      </c>
      <c r="N13" s="39" t="str">
        <f>IF(AND('Mapa de Riesgos'!$Y$58="Muy Alta",'Mapa de Riesgos'!$AA$58="Leve"),CONCATENATE("R8C",'Mapa de Riesgos'!$O$58),"")</f>
        <v/>
      </c>
      <c r="O13" s="40" t="str">
        <f>IF(AND('Mapa de Riesgos'!$Y$59="Muy Alta",'Mapa de Riesgos'!$AA$59="Leve"),CONCATENATE("R8C",'Mapa de Riesgos'!$O$59),"")</f>
        <v/>
      </c>
      <c r="P13" s="38" t="str">
        <f>IF(AND('Mapa de Riesgos'!$Y$54="Muy Alta",'Mapa de Riesgos'!$AA$54="Menor"),CONCATENATE("R8C",'Mapa de Riesgos'!$O$54),"")</f>
        <v/>
      </c>
      <c r="Q13" s="39" t="str">
        <f>IF(AND('Mapa de Riesgos'!$Y$55="Muy Alta",'Mapa de Riesgos'!$AA$55="Menor"),CONCATENATE("R8C",'Mapa de Riesgos'!$O$55),"")</f>
        <v/>
      </c>
      <c r="R13" s="39" t="str">
        <f>IF(AND('Mapa de Riesgos'!$Y$56="Muy Alta",'Mapa de Riesgos'!$AA$56="Menor"),CONCATENATE("R8C",'Mapa de Riesgos'!$O$56),"")</f>
        <v/>
      </c>
      <c r="S13" s="39" t="str">
        <f>IF(AND('Mapa de Riesgos'!$Y$57="Muy Alta",'Mapa de Riesgos'!$AA$57="Menor"),CONCATENATE("R8C",'Mapa de Riesgos'!$O$57),"")</f>
        <v/>
      </c>
      <c r="T13" s="39" t="str">
        <f>IF(AND('Mapa de Riesgos'!$Y$58="Muy Alta",'Mapa de Riesgos'!$AA$58="Menor"),CONCATENATE("R8C",'Mapa de Riesgos'!$O$58),"")</f>
        <v/>
      </c>
      <c r="U13" s="40" t="str">
        <f>IF(AND('Mapa de Riesgos'!$Y$59="Muy Alta",'Mapa de Riesgos'!$AA$59="Menor"),CONCATENATE("R8C",'Mapa de Riesgos'!$O$59),"")</f>
        <v/>
      </c>
      <c r="V13" s="38" t="str">
        <f>IF(AND('Mapa de Riesgos'!$Y$54="Muy Alta",'Mapa de Riesgos'!$AA$54="Moderado"),CONCATENATE("R8C",'Mapa de Riesgos'!$O$54),"")</f>
        <v/>
      </c>
      <c r="W13" s="39" t="str">
        <f>IF(AND('Mapa de Riesgos'!$Y$55="Muy Alta",'Mapa de Riesgos'!$AA$55="Moderado"),CONCATENATE("R8C",'Mapa de Riesgos'!$O$55),"")</f>
        <v/>
      </c>
      <c r="X13" s="39" t="str">
        <f>IF(AND('Mapa de Riesgos'!$Y$56="Muy Alta",'Mapa de Riesgos'!$AA$56="Moderado"),CONCATENATE("R8C",'Mapa de Riesgos'!$O$56),"")</f>
        <v/>
      </c>
      <c r="Y13" s="39" t="str">
        <f>IF(AND('Mapa de Riesgos'!$Y$57="Muy Alta",'Mapa de Riesgos'!$AA$57="Moderado"),CONCATENATE("R8C",'Mapa de Riesgos'!$O$57),"")</f>
        <v/>
      </c>
      <c r="Z13" s="39" t="str">
        <f>IF(AND('Mapa de Riesgos'!$Y$58="Muy Alta",'Mapa de Riesgos'!$AA$58="Moderado"),CONCATENATE("R8C",'Mapa de Riesgos'!$O$58),"")</f>
        <v/>
      </c>
      <c r="AA13" s="40" t="str">
        <f>IF(AND('Mapa de Riesgos'!$Y$59="Muy Alta",'Mapa de Riesgos'!$AA$59="Moderado"),CONCATENATE("R8C",'Mapa de Riesgos'!$O$59),"")</f>
        <v/>
      </c>
      <c r="AB13" s="38" t="str">
        <f>IF(AND('Mapa de Riesgos'!$Y$54="Muy Alta",'Mapa de Riesgos'!$AA$54="Mayor"),CONCATENATE("R8C",'Mapa de Riesgos'!$O$54),"")</f>
        <v/>
      </c>
      <c r="AC13" s="39" t="str">
        <f>IF(AND('Mapa de Riesgos'!$Y$55="Muy Alta",'Mapa de Riesgos'!$AA$55="Mayor"),CONCATENATE("R8C",'Mapa de Riesgos'!$O$55),"")</f>
        <v/>
      </c>
      <c r="AD13" s="39" t="str">
        <f>IF(AND('Mapa de Riesgos'!$Y$56="Muy Alta",'Mapa de Riesgos'!$AA$56="Mayor"),CONCATENATE("R8C",'Mapa de Riesgos'!$O$56),"")</f>
        <v/>
      </c>
      <c r="AE13" s="39" t="str">
        <f>IF(AND('Mapa de Riesgos'!$Y$57="Muy Alta",'Mapa de Riesgos'!$AA$57="Mayor"),CONCATENATE("R8C",'Mapa de Riesgos'!$O$57),"")</f>
        <v/>
      </c>
      <c r="AF13" s="39" t="str">
        <f>IF(AND('Mapa de Riesgos'!$Y$58="Muy Alta",'Mapa de Riesgos'!$AA$58="Mayor"),CONCATENATE("R8C",'Mapa de Riesgos'!$O$58),"")</f>
        <v/>
      </c>
      <c r="AG13" s="40" t="str">
        <f>IF(AND('Mapa de Riesgos'!$Y$59="Muy Alta",'Mapa de Riesgos'!$AA$59="Mayor"),CONCATENATE("R8C",'Mapa de Riesgos'!$O$59),"")</f>
        <v/>
      </c>
      <c r="AH13" s="41" t="str">
        <f>IF(AND('Mapa de Riesgos'!$Y$54="Muy Alta",'Mapa de Riesgos'!$AA$54="Catastrófico"),CONCATENATE("R8C",'Mapa de Riesgos'!$O$54),"")</f>
        <v/>
      </c>
      <c r="AI13" s="42" t="str">
        <f>IF(AND('Mapa de Riesgos'!$Y$55="Muy Alta",'Mapa de Riesgos'!$AA$55="Catastrófico"),CONCATENATE("R8C",'Mapa de Riesgos'!$O$55),"")</f>
        <v/>
      </c>
      <c r="AJ13" s="42" t="str">
        <f>IF(AND('Mapa de Riesgos'!$Y$56="Muy Alta",'Mapa de Riesgos'!$AA$56="Catastrófico"),CONCATENATE("R8C",'Mapa de Riesgos'!$O$56),"")</f>
        <v/>
      </c>
      <c r="AK13" s="42" t="str">
        <f>IF(AND('Mapa de Riesgos'!$Y$57="Muy Alta",'Mapa de Riesgos'!$AA$57="Catastrófico"),CONCATENATE("R8C",'Mapa de Riesgos'!$O$57),"")</f>
        <v/>
      </c>
      <c r="AL13" s="42" t="str">
        <f>IF(AND('Mapa de Riesgos'!$Y$58="Muy Alta",'Mapa de Riesgos'!$AA$58="Catastrófico"),CONCATENATE("R8C",'Mapa de Riesgos'!$O$58),"")</f>
        <v/>
      </c>
      <c r="AM13" s="43" t="str">
        <f>IF(AND('Mapa de Riesgos'!$Y$59="Muy Alta",'Mapa de Riesgos'!$AA$59="Catastrófico"),CONCATENATE("R8C",'Mapa de Riesgos'!$O$59),"")</f>
        <v/>
      </c>
      <c r="AN13" s="69"/>
      <c r="AO13" s="483"/>
      <c r="AP13" s="484"/>
      <c r="AQ13" s="484"/>
      <c r="AR13" s="484"/>
      <c r="AS13" s="484"/>
      <c r="AT13" s="485"/>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row>
    <row r="14" spans="1:91" ht="15" customHeight="1" x14ac:dyDescent="0.25">
      <c r="A14" s="69"/>
      <c r="B14" s="422"/>
      <c r="C14" s="422"/>
      <c r="D14" s="423"/>
      <c r="E14" s="463"/>
      <c r="F14" s="464"/>
      <c r="G14" s="464"/>
      <c r="H14" s="464"/>
      <c r="I14" s="465"/>
      <c r="J14" s="38" t="str">
        <f>IF(AND('Mapa de Riesgos'!$Y$60="Muy Alta",'Mapa de Riesgos'!$AA$60="Leve"),CONCATENATE("R9C",'Mapa de Riesgos'!$O$60),"")</f>
        <v/>
      </c>
      <c r="K14" s="39" t="str">
        <f>IF(AND('Mapa de Riesgos'!$Y$61="Muy Alta",'Mapa de Riesgos'!$AA$61="Leve"),CONCATENATE("R9C",'Mapa de Riesgos'!$O$61),"")</f>
        <v/>
      </c>
      <c r="L14" s="39" t="str">
        <f>IF(AND('Mapa de Riesgos'!$Y$62="Muy Alta",'Mapa de Riesgos'!$AA$62="Leve"),CONCATENATE("R9C",'Mapa de Riesgos'!$O$62),"")</f>
        <v/>
      </c>
      <c r="M14" s="39" t="str">
        <f>IF(AND('Mapa de Riesgos'!$Y$63="Muy Alta",'Mapa de Riesgos'!$AA$63="Leve"),CONCATENATE("R9C",'Mapa de Riesgos'!$O$63),"")</f>
        <v/>
      </c>
      <c r="N14" s="39" t="str">
        <f>IF(AND('Mapa de Riesgos'!$Y$64="Muy Alta",'Mapa de Riesgos'!$AA$64="Leve"),CONCATENATE("R9C",'Mapa de Riesgos'!$O$64),"")</f>
        <v/>
      </c>
      <c r="O14" s="40" t="str">
        <f>IF(AND('Mapa de Riesgos'!$Y$65="Muy Alta",'Mapa de Riesgos'!$AA$65="Leve"),CONCATENATE("R9C",'Mapa de Riesgos'!$O$65),"")</f>
        <v/>
      </c>
      <c r="P14" s="38" t="str">
        <f>IF(AND('Mapa de Riesgos'!$Y$60="Muy Alta",'Mapa de Riesgos'!$AA$60="Menor"),CONCATENATE("R9C",'Mapa de Riesgos'!$O$60),"")</f>
        <v/>
      </c>
      <c r="Q14" s="39" t="str">
        <f>IF(AND('Mapa de Riesgos'!$Y$61="Muy Alta",'Mapa de Riesgos'!$AA$61="Menor"),CONCATENATE("R9C",'Mapa de Riesgos'!$O$61),"")</f>
        <v/>
      </c>
      <c r="R14" s="39" t="str">
        <f>IF(AND('Mapa de Riesgos'!$Y$62="Muy Alta",'Mapa de Riesgos'!$AA$62="Menor"),CONCATENATE("R9C",'Mapa de Riesgos'!$O$62),"")</f>
        <v/>
      </c>
      <c r="S14" s="39" t="str">
        <f>IF(AND('Mapa de Riesgos'!$Y$63="Muy Alta",'Mapa de Riesgos'!$AA$63="Menor"),CONCATENATE("R9C",'Mapa de Riesgos'!$O$63),"")</f>
        <v/>
      </c>
      <c r="T14" s="39" t="str">
        <f>IF(AND('Mapa de Riesgos'!$Y$64="Muy Alta",'Mapa de Riesgos'!$AA$64="Menor"),CONCATENATE("R9C",'Mapa de Riesgos'!$O$64),"")</f>
        <v/>
      </c>
      <c r="U14" s="40" t="str">
        <f>IF(AND('Mapa de Riesgos'!$Y$65="Muy Alta",'Mapa de Riesgos'!$AA$65="Menor"),CONCATENATE("R9C",'Mapa de Riesgos'!$O$65),"")</f>
        <v/>
      </c>
      <c r="V14" s="38" t="str">
        <f>IF(AND('Mapa de Riesgos'!$Y$60="Muy Alta",'Mapa de Riesgos'!$AA$60="Moderado"),CONCATENATE("R9C",'Mapa de Riesgos'!$O$60),"")</f>
        <v/>
      </c>
      <c r="W14" s="39" t="str">
        <f>IF(AND('Mapa de Riesgos'!$Y$61="Muy Alta",'Mapa de Riesgos'!$AA$61="Moderado"),CONCATENATE("R9C",'Mapa de Riesgos'!$O$61),"")</f>
        <v/>
      </c>
      <c r="X14" s="39" t="str">
        <f>IF(AND('Mapa de Riesgos'!$Y$62="Muy Alta",'Mapa de Riesgos'!$AA$62="Moderado"),CONCATENATE("R9C",'Mapa de Riesgos'!$O$62),"")</f>
        <v/>
      </c>
      <c r="Y14" s="39" t="str">
        <f>IF(AND('Mapa de Riesgos'!$Y$63="Muy Alta",'Mapa de Riesgos'!$AA$63="Moderado"),CONCATENATE("R9C",'Mapa de Riesgos'!$O$63),"")</f>
        <v/>
      </c>
      <c r="Z14" s="39" t="str">
        <f>IF(AND('Mapa de Riesgos'!$Y$64="Muy Alta",'Mapa de Riesgos'!$AA$64="Moderado"),CONCATENATE("R9C",'Mapa de Riesgos'!$O$64),"")</f>
        <v/>
      </c>
      <c r="AA14" s="40" t="str">
        <f>IF(AND('Mapa de Riesgos'!$Y$65="Muy Alta",'Mapa de Riesgos'!$AA$65="Moderado"),CONCATENATE("R9C",'Mapa de Riesgos'!$O$65),"")</f>
        <v/>
      </c>
      <c r="AB14" s="38" t="str">
        <f>IF(AND('Mapa de Riesgos'!$Y$60="Muy Alta",'Mapa de Riesgos'!$AA$60="Mayor"),CONCATENATE("R9C",'Mapa de Riesgos'!$O$60),"")</f>
        <v/>
      </c>
      <c r="AC14" s="39" t="str">
        <f>IF(AND('Mapa de Riesgos'!$Y$61="Muy Alta",'Mapa de Riesgos'!$AA$61="Mayor"),CONCATENATE("R9C",'Mapa de Riesgos'!$O$61),"")</f>
        <v/>
      </c>
      <c r="AD14" s="39" t="str">
        <f>IF(AND('Mapa de Riesgos'!$Y$62="Muy Alta",'Mapa de Riesgos'!$AA$62="Mayor"),CONCATENATE("R9C",'Mapa de Riesgos'!$O$62),"")</f>
        <v/>
      </c>
      <c r="AE14" s="39" t="str">
        <f>IF(AND('Mapa de Riesgos'!$Y$63="Muy Alta",'Mapa de Riesgos'!$AA$63="Mayor"),CONCATENATE("R9C",'Mapa de Riesgos'!$O$63),"")</f>
        <v/>
      </c>
      <c r="AF14" s="39" t="str">
        <f>IF(AND('Mapa de Riesgos'!$Y$64="Muy Alta",'Mapa de Riesgos'!$AA$64="Mayor"),CONCATENATE("R9C",'Mapa de Riesgos'!$O$64),"")</f>
        <v/>
      </c>
      <c r="AG14" s="40" t="str">
        <f>IF(AND('Mapa de Riesgos'!$Y$65="Muy Alta",'Mapa de Riesgos'!$AA$65="Mayor"),CONCATENATE("R9C",'Mapa de Riesgos'!$O$65),"")</f>
        <v/>
      </c>
      <c r="AH14" s="41" t="str">
        <f>IF(AND('Mapa de Riesgos'!$Y$60="Muy Alta",'Mapa de Riesgos'!$AA$60="Catastrófico"),CONCATENATE("R9C",'Mapa de Riesgos'!$O$60),"")</f>
        <v/>
      </c>
      <c r="AI14" s="42" t="str">
        <f>IF(AND('Mapa de Riesgos'!$Y$61="Muy Alta",'Mapa de Riesgos'!$AA$61="Catastrófico"),CONCATENATE("R9C",'Mapa de Riesgos'!$O$61),"")</f>
        <v/>
      </c>
      <c r="AJ14" s="42" t="str">
        <f>IF(AND('Mapa de Riesgos'!$Y$62="Muy Alta",'Mapa de Riesgos'!$AA$62="Catastrófico"),CONCATENATE("R9C",'Mapa de Riesgos'!$O$62),"")</f>
        <v/>
      </c>
      <c r="AK14" s="42" t="str">
        <f>IF(AND('Mapa de Riesgos'!$Y$63="Muy Alta",'Mapa de Riesgos'!$AA$63="Catastrófico"),CONCATENATE("R9C",'Mapa de Riesgos'!$O$63),"")</f>
        <v/>
      </c>
      <c r="AL14" s="42" t="str">
        <f>IF(AND('Mapa de Riesgos'!$Y$64="Muy Alta",'Mapa de Riesgos'!$AA$64="Catastrófico"),CONCATENATE("R9C",'Mapa de Riesgos'!$O$64),"")</f>
        <v/>
      </c>
      <c r="AM14" s="43" t="str">
        <f>IF(AND('Mapa de Riesgos'!$Y$65="Muy Alta",'Mapa de Riesgos'!$AA$65="Catastrófico"),CONCATENATE("R9C",'Mapa de Riesgos'!$O$65),"")</f>
        <v/>
      </c>
      <c r="AN14" s="69"/>
      <c r="AO14" s="483"/>
      <c r="AP14" s="484"/>
      <c r="AQ14" s="484"/>
      <c r="AR14" s="484"/>
      <c r="AS14" s="484"/>
      <c r="AT14" s="485"/>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row>
    <row r="15" spans="1:91" ht="15.75" customHeight="1" thickBot="1" x14ac:dyDescent="0.3">
      <c r="A15" s="69"/>
      <c r="B15" s="422"/>
      <c r="C15" s="422"/>
      <c r="D15" s="423"/>
      <c r="E15" s="466"/>
      <c r="F15" s="467"/>
      <c r="G15" s="467"/>
      <c r="H15" s="467"/>
      <c r="I15" s="468"/>
      <c r="J15" s="44" t="str">
        <f>IF(AND('Mapa de Riesgos'!$Y$66="Muy Alta",'Mapa de Riesgos'!$AA$66="Leve"),CONCATENATE("R10C",'Mapa de Riesgos'!$O$66),"")</f>
        <v/>
      </c>
      <c r="K15" s="45" t="str">
        <f>IF(AND('Mapa de Riesgos'!$Y$67="Muy Alta",'Mapa de Riesgos'!$AA$67="Leve"),CONCATENATE("R10C",'Mapa de Riesgos'!$O$67),"")</f>
        <v/>
      </c>
      <c r="L15" s="45" t="str">
        <f>IF(AND('Mapa de Riesgos'!$Y$68="Muy Alta",'Mapa de Riesgos'!$AA$68="Leve"),CONCATENATE("R10C",'Mapa de Riesgos'!$O$68),"")</f>
        <v/>
      </c>
      <c r="M15" s="45" t="str">
        <f>IF(AND('Mapa de Riesgos'!$Y$69="Muy Alta",'Mapa de Riesgos'!$AA$69="Leve"),CONCATENATE("R10C",'Mapa de Riesgos'!$O$69),"")</f>
        <v/>
      </c>
      <c r="N15" s="45" t="str">
        <f>IF(AND('Mapa de Riesgos'!$Y$70="Muy Alta",'Mapa de Riesgos'!$AA$70="Leve"),CONCATENATE("R10C",'Mapa de Riesgos'!$O$70),"")</f>
        <v/>
      </c>
      <c r="O15" s="46" t="str">
        <f>IF(AND('Mapa de Riesgos'!$Y$71="Muy Alta",'Mapa de Riesgos'!$AA$71="Leve"),CONCATENATE("R10C",'Mapa de Riesgos'!$O$71),"")</f>
        <v/>
      </c>
      <c r="P15" s="38" t="str">
        <f>IF(AND('Mapa de Riesgos'!$Y$66="Muy Alta",'Mapa de Riesgos'!$AA$66="Menor"),CONCATENATE("R10C",'Mapa de Riesgos'!$O$66),"")</f>
        <v/>
      </c>
      <c r="Q15" s="39" t="str">
        <f>IF(AND('Mapa de Riesgos'!$Y$67="Muy Alta",'Mapa de Riesgos'!$AA$67="Menor"),CONCATENATE("R10C",'Mapa de Riesgos'!$O$67),"")</f>
        <v/>
      </c>
      <c r="R15" s="39" t="str">
        <f>IF(AND('Mapa de Riesgos'!$Y$68="Muy Alta",'Mapa de Riesgos'!$AA$68="Menor"),CONCATENATE("R10C",'Mapa de Riesgos'!$O$68),"")</f>
        <v/>
      </c>
      <c r="S15" s="39" t="str">
        <f>IF(AND('Mapa de Riesgos'!$Y$69="Muy Alta",'Mapa de Riesgos'!$AA$69="Menor"),CONCATENATE("R10C",'Mapa de Riesgos'!$O$69),"")</f>
        <v/>
      </c>
      <c r="T15" s="39" t="str">
        <f>IF(AND('Mapa de Riesgos'!$Y$70="Muy Alta",'Mapa de Riesgos'!$AA$70="Menor"),CONCATENATE("R10C",'Mapa de Riesgos'!$O$70),"")</f>
        <v/>
      </c>
      <c r="U15" s="40" t="str">
        <f>IF(AND('Mapa de Riesgos'!$Y$71="Muy Alta",'Mapa de Riesgos'!$AA$71="Menor"),CONCATENATE("R10C",'Mapa de Riesgos'!$O$71),"")</f>
        <v/>
      </c>
      <c r="V15" s="44" t="str">
        <f>IF(AND('Mapa de Riesgos'!$Y$66="Muy Alta",'Mapa de Riesgos'!$AA$66="Moderado"),CONCATENATE("R10C",'Mapa de Riesgos'!$O$66),"")</f>
        <v/>
      </c>
      <c r="W15" s="45" t="str">
        <f>IF(AND('Mapa de Riesgos'!$Y$67="Muy Alta",'Mapa de Riesgos'!$AA$67="Moderado"),CONCATENATE("R10C",'Mapa de Riesgos'!$O$67),"")</f>
        <v/>
      </c>
      <c r="X15" s="45" t="str">
        <f>IF(AND('Mapa de Riesgos'!$Y$68="Muy Alta",'Mapa de Riesgos'!$AA$68="Moderado"),CONCATENATE("R10C",'Mapa de Riesgos'!$O$68),"")</f>
        <v/>
      </c>
      <c r="Y15" s="45" t="str">
        <f>IF(AND('Mapa de Riesgos'!$Y$69="Muy Alta",'Mapa de Riesgos'!$AA$69="Moderado"),CONCATENATE("R10C",'Mapa de Riesgos'!$O$69),"")</f>
        <v/>
      </c>
      <c r="Z15" s="45" t="str">
        <f>IF(AND('Mapa de Riesgos'!$Y$70="Muy Alta",'Mapa de Riesgos'!$AA$70="Moderado"),CONCATENATE("R10C",'Mapa de Riesgos'!$O$70),"")</f>
        <v/>
      </c>
      <c r="AA15" s="46" t="str">
        <f>IF(AND('Mapa de Riesgos'!$Y$71="Muy Alta",'Mapa de Riesgos'!$AA$71="Moderado"),CONCATENATE("R10C",'Mapa de Riesgos'!$O$71),"")</f>
        <v/>
      </c>
      <c r="AB15" s="38" t="str">
        <f>IF(AND('Mapa de Riesgos'!$Y$66="Muy Alta",'Mapa de Riesgos'!$AA$66="Mayor"),CONCATENATE("R10C",'Mapa de Riesgos'!$O$66),"")</f>
        <v/>
      </c>
      <c r="AC15" s="39" t="str">
        <f>IF(AND('Mapa de Riesgos'!$Y$67="Muy Alta",'Mapa de Riesgos'!$AA$67="Mayor"),CONCATENATE("R10C",'Mapa de Riesgos'!$O$67),"")</f>
        <v/>
      </c>
      <c r="AD15" s="39" t="str">
        <f>IF(AND('Mapa de Riesgos'!$Y$68="Muy Alta",'Mapa de Riesgos'!$AA$68="Mayor"),CONCATENATE("R10C",'Mapa de Riesgos'!$O$68),"")</f>
        <v/>
      </c>
      <c r="AE15" s="39" t="str">
        <f>IF(AND('Mapa de Riesgos'!$Y$69="Muy Alta",'Mapa de Riesgos'!$AA$69="Mayor"),CONCATENATE("R10C",'Mapa de Riesgos'!$O$69),"")</f>
        <v/>
      </c>
      <c r="AF15" s="39" t="str">
        <f>IF(AND('Mapa de Riesgos'!$Y$70="Muy Alta",'Mapa de Riesgos'!$AA$70="Mayor"),CONCATENATE("R10C",'Mapa de Riesgos'!$O$70),"")</f>
        <v/>
      </c>
      <c r="AG15" s="40" t="str">
        <f>IF(AND('Mapa de Riesgos'!$Y$71="Muy Alta",'Mapa de Riesgos'!$AA$71="Mayor"),CONCATENATE("R10C",'Mapa de Riesgos'!$O$71),"")</f>
        <v/>
      </c>
      <c r="AH15" s="47" t="str">
        <f>IF(AND('Mapa de Riesgos'!$Y$66="Muy Alta",'Mapa de Riesgos'!$AA$66="Catastrófico"),CONCATENATE("R10C",'Mapa de Riesgos'!$O$66),"")</f>
        <v/>
      </c>
      <c r="AI15" s="48" t="str">
        <f>IF(AND('Mapa de Riesgos'!$Y$67="Muy Alta",'Mapa de Riesgos'!$AA$67="Catastrófico"),CONCATENATE("R10C",'Mapa de Riesgos'!$O$67),"")</f>
        <v/>
      </c>
      <c r="AJ15" s="48" t="str">
        <f>IF(AND('Mapa de Riesgos'!$Y$68="Muy Alta",'Mapa de Riesgos'!$AA$68="Catastrófico"),CONCATENATE("R10C",'Mapa de Riesgos'!$O$68),"")</f>
        <v/>
      </c>
      <c r="AK15" s="48" t="str">
        <f>IF(AND('Mapa de Riesgos'!$Y$69="Muy Alta",'Mapa de Riesgos'!$AA$69="Catastrófico"),CONCATENATE("R10C",'Mapa de Riesgos'!$O$69),"")</f>
        <v/>
      </c>
      <c r="AL15" s="48" t="str">
        <f>IF(AND('Mapa de Riesgos'!$Y$70="Muy Alta",'Mapa de Riesgos'!$AA$70="Catastrófico"),CONCATENATE("R10C",'Mapa de Riesgos'!$O$70),"")</f>
        <v/>
      </c>
      <c r="AM15" s="49" t="str">
        <f>IF(AND('Mapa de Riesgos'!$Y$71="Muy Alta",'Mapa de Riesgos'!$AA$71="Catastrófico"),CONCATENATE("R10C",'Mapa de Riesgos'!$O$71),"")</f>
        <v/>
      </c>
      <c r="AN15" s="69"/>
      <c r="AO15" s="486"/>
      <c r="AP15" s="487"/>
      <c r="AQ15" s="487"/>
      <c r="AR15" s="487"/>
      <c r="AS15" s="487"/>
      <c r="AT15" s="488"/>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row>
    <row r="16" spans="1:91" ht="15" customHeight="1" x14ac:dyDescent="0.25">
      <c r="A16" s="69"/>
      <c r="B16" s="422"/>
      <c r="C16" s="422"/>
      <c r="D16" s="423"/>
      <c r="E16" s="460" t="s">
        <v>167</v>
      </c>
      <c r="F16" s="461"/>
      <c r="G16" s="461"/>
      <c r="H16" s="461"/>
      <c r="I16" s="461"/>
      <c r="J16" s="50" t="str">
        <f>IF(AND('Mapa de Riesgos'!$Y$12="Alta",'Mapa de Riesgos'!$AA$12="Leve"),CONCATENATE("R1C",'Mapa de Riesgos'!$O$12),"")</f>
        <v/>
      </c>
      <c r="K16" s="51" t="str">
        <f>IF(AND('Mapa de Riesgos'!$Y$13="Alta",'Mapa de Riesgos'!$AA$13="Leve"),CONCATENATE("R1C",'Mapa de Riesgos'!$O$13),"")</f>
        <v/>
      </c>
      <c r="L16" s="51" t="str">
        <f>IF(AND('Mapa de Riesgos'!$Y$14="Alta",'Mapa de Riesgos'!$AA$14="Leve"),CONCATENATE("R1C",'Mapa de Riesgos'!$O$14),"")</f>
        <v/>
      </c>
      <c r="M16" s="51" t="str">
        <f>IF(AND('Mapa de Riesgos'!$Y$15="Alta",'Mapa de Riesgos'!$AA$15="Leve"),CONCATENATE("R1C",'Mapa de Riesgos'!$O$15),"")</f>
        <v/>
      </c>
      <c r="N16" s="51" t="str">
        <f>IF(AND('Mapa de Riesgos'!$Y$16="Alta",'Mapa de Riesgos'!$AA$16="Leve"),CONCATENATE("R1C",'Mapa de Riesgos'!$O$16),"")</f>
        <v/>
      </c>
      <c r="O16" s="52" t="str">
        <f>IF(AND('Mapa de Riesgos'!$Y$17="Alta",'Mapa de Riesgos'!$AA$17="Leve"),CONCATENATE("R1C",'Mapa de Riesgos'!$O$17),"")</f>
        <v/>
      </c>
      <c r="P16" s="50" t="str">
        <f>IF(AND('Mapa de Riesgos'!$Y$12="Alta",'Mapa de Riesgos'!$AA$12="Menor"),CONCATENATE("R1C",'Mapa de Riesgos'!$O$12),"")</f>
        <v/>
      </c>
      <c r="Q16" s="51" t="str">
        <f>IF(AND('Mapa de Riesgos'!$Y$13="Alta",'Mapa de Riesgos'!$AA$13="Menor"),CONCATENATE("R1C",'Mapa de Riesgos'!$O$13),"")</f>
        <v/>
      </c>
      <c r="R16" s="51" t="str">
        <f>IF(AND('Mapa de Riesgos'!$Y$14="Alta",'Mapa de Riesgos'!$AA$14="Menor"),CONCATENATE("R1C",'Mapa de Riesgos'!$O$14),"")</f>
        <v/>
      </c>
      <c r="S16" s="51" t="str">
        <f>IF(AND('Mapa de Riesgos'!$Y$15="Alta",'Mapa de Riesgos'!$AA$15="Menor"),CONCATENATE("R1C",'Mapa de Riesgos'!$O$15),"")</f>
        <v/>
      </c>
      <c r="T16" s="51" t="str">
        <f>IF(AND('Mapa de Riesgos'!$Y$16="Alta",'Mapa de Riesgos'!$AA$16="Menor"),CONCATENATE("R1C",'Mapa de Riesgos'!$O$16),"")</f>
        <v/>
      </c>
      <c r="U16" s="52" t="str">
        <f>IF(AND('Mapa de Riesgos'!$Y$17="Alta",'Mapa de Riesgos'!$AA$17="Menor"),CONCATENATE("R1C",'Mapa de Riesgos'!$O$17),"")</f>
        <v/>
      </c>
      <c r="V16" s="32" t="str">
        <f>IF(AND('Mapa de Riesgos'!$Y$12="Alta",'Mapa de Riesgos'!$AA$12="Moderado"),CONCATENATE("R1C",'Mapa de Riesgos'!$O$12),"")</f>
        <v/>
      </c>
      <c r="W16" s="33" t="str">
        <f>IF(AND('Mapa de Riesgos'!$Y$13="Alta",'Mapa de Riesgos'!$AA$13="Moderado"),CONCATENATE("R1C",'Mapa de Riesgos'!$O$13),"")</f>
        <v/>
      </c>
      <c r="X16" s="33" t="str">
        <f>IF(AND('Mapa de Riesgos'!$Y$14="Alta",'Mapa de Riesgos'!$AA$14="Moderado"),CONCATENATE("R1C",'Mapa de Riesgos'!$O$14),"")</f>
        <v/>
      </c>
      <c r="Y16" s="33" t="str">
        <f>IF(AND('Mapa de Riesgos'!$Y$15="Alta",'Mapa de Riesgos'!$AA$15="Moderado"),CONCATENATE("R1C",'Mapa de Riesgos'!$O$15),"")</f>
        <v/>
      </c>
      <c r="Z16" s="33" t="str">
        <f>IF(AND('Mapa de Riesgos'!$Y$16="Alta",'Mapa de Riesgos'!$AA$16="Moderado"),CONCATENATE("R1C",'Mapa de Riesgos'!$O$16),"")</f>
        <v/>
      </c>
      <c r="AA16" s="34" t="str">
        <f>IF(AND('Mapa de Riesgos'!$Y$17="Alta",'Mapa de Riesgos'!$AA$17="Moderado"),CONCATENATE("R1C",'Mapa de Riesgos'!$O$17),"")</f>
        <v/>
      </c>
      <c r="AB16" s="32" t="str">
        <f>IF(AND('Mapa de Riesgos'!$Y$12="Alta",'Mapa de Riesgos'!$AA$12="Mayor"),CONCATENATE("R1C",'Mapa de Riesgos'!$O$12),"")</f>
        <v/>
      </c>
      <c r="AC16" s="33" t="str">
        <f>IF(AND('Mapa de Riesgos'!$Y$13="Alta",'Mapa de Riesgos'!$AA$13="Mayor"),CONCATENATE("R1C",'Mapa de Riesgos'!$O$13),"")</f>
        <v/>
      </c>
      <c r="AD16" s="33" t="str">
        <f>IF(AND('Mapa de Riesgos'!$Y$14="Alta",'Mapa de Riesgos'!$AA$14="Mayor"),CONCATENATE("R1C",'Mapa de Riesgos'!$O$14),"")</f>
        <v/>
      </c>
      <c r="AE16" s="33" t="str">
        <f>IF(AND('Mapa de Riesgos'!$Y$15="Alta",'Mapa de Riesgos'!$AA$15="Mayor"),CONCATENATE("R1C",'Mapa de Riesgos'!$O$15),"")</f>
        <v/>
      </c>
      <c r="AF16" s="33" t="str">
        <f>IF(AND('Mapa de Riesgos'!$Y$16="Alta",'Mapa de Riesgos'!$AA$16="Mayor"),CONCATENATE("R1C",'Mapa de Riesgos'!$O$16),"")</f>
        <v/>
      </c>
      <c r="AG16" s="34" t="str">
        <f>IF(AND('Mapa de Riesgos'!$Y$17="Alta",'Mapa de Riesgos'!$AA$17="Mayor"),CONCATENATE("R1C",'Mapa de Riesgos'!$O$17),"")</f>
        <v/>
      </c>
      <c r="AH16" s="35" t="str">
        <f>IF(AND('Mapa de Riesgos'!$Y$12="Alta",'Mapa de Riesgos'!$AA$12="Catastrófico"),CONCATENATE("R1C",'Mapa de Riesgos'!$O$12),"")</f>
        <v/>
      </c>
      <c r="AI16" s="36" t="str">
        <f>IF(AND('Mapa de Riesgos'!$Y$13="Alta",'Mapa de Riesgos'!$AA$13="Catastrófico"),CONCATENATE("R1C",'Mapa de Riesgos'!$O$13),"")</f>
        <v/>
      </c>
      <c r="AJ16" s="36" t="str">
        <f>IF(AND('Mapa de Riesgos'!$Y$14="Alta",'Mapa de Riesgos'!$AA$14="Catastrófico"),CONCATENATE("R1C",'Mapa de Riesgos'!$O$14),"")</f>
        <v/>
      </c>
      <c r="AK16" s="36" t="str">
        <f>IF(AND('Mapa de Riesgos'!$Y$15="Alta",'Mapa de Riesgos'!$AA$15="Catastrófico"),CONCATENATE("R1C",'Mapa de Riesgos'!$O$15),"")</f>
        <v/>
      </c>
      <c r="AL16" s="36" t="str">
        <f>IF(AND('Mapa de Riesgos'!$Y$16="Alta",'Mapa de Riesgos'!$AA$16="Catastrófico"),CONCATENATE("R1C",'Mapa de Riesgos'!$O$16),"")</f>
        <v/>
      </c>
      <c r="AM16" s="37" t="str">
        <f>IF(AND('Mapa de Riesgos'!$Y$17="Alta",'Mapa de Riesgos'!$AA$17="Catastrófico"),CONCATENATE("R1C",'Mapa de Riesgos'!$O$17),"")</f>
        <v/>
      </c>
      <c r="AN16" s="69"/>
      <c r="AO16" s="470" t="s">
        <v>168</v>
      </c>
      <c r="AP16" s="471"/>
      <c r="AQ16" s="471"/>
      <c r="AR16" s="471"/>
      <c r="AS16" s="471"/>
      <c r="AT16" s="472"/>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row>
    <row r="17" spans="1:76" ht="15" customHeight="1" x14ac:dyDescent="0.25">
      <c r="A17" s="69"/>
      <c r="B17" s="422"/>
      <c r="C17" s="422"/>
      <c r="D17" s="423"/>
      <c r="E17" s="479"/>
      <c r="F17" s="464"/>
      <c r="G17" s="464"/>
      <c r="H17" s="464"/>
      <c r="I17" s="464"/>
      <c r="J17" s="53" t="str">
        <f>IF(AND('Mapa de Riesgos'!$Y$18="Alta",'Mapa de Riesgos'!$AA$18="Leve"),CONCATENATE("R2C",'Mapa de Riesgos'!$O$18),"")</f>
        <v/>
      </c>
      <c r="K17" s="54" t="str">
        <f>IF(AND('Mapa de Riesgos'!$Y$19="Alta",'Mapa de Riesgos'!$AA$19="Leve"),CONCATENATE("R2C",'Mapa de Riesgos'!$O$19),"")</f>
        <v/>
      </c>
      <c r="L17" s="54" t="str">
        <f>IF(AND('Mapa de Riesgos'!$Y$20="Alta",'Mapa de Riesgos'!$AA$20="Leve"),CONCATENATE("R2C",'Mapa de Riesgos'!$O$20),"")</f>
        <v/>
      </c>
      <c r="M17" s="54" t="str">
        <f>IF(AND('Mapa de Riesgos'!$Y$21="Alta",'Mapa de Riesgos'!$AA$21="Leve"),CONCATENATE("R2C",'Mapa de Riesgos'!$O$21),"")</f>
        <v/>
      </c>
      <c r="N17" s="54" t="str">
        <f>IF(AND('Mapa de Riesgos'!$Y$22="Alta",'Mapa de Riesgos'!$AA$22="Leve"),CONCATENATE("R2C",'Mapa de Riesgos'!$O$22),"")</f>
        <v/>
      </c>
      <c r="O17" s="55" t="str">
        <f>IF(AND('Mapa de Riesgos'!$Y$23="Alta",'Mapa de Riesgos'!$AA$23="Leve"),CONCATENATE("R2C",'Mapa de Riesgos'!$O$23),"")</f>
        <v/>
      </c>
      <c r="P17" s="53" t="str">
        <f>IF(AND('Mapa de Riesgos'!$Y$18="Alta",'Mapa de Riesgos'!$AA$18="Menor"),CONCATENATE("R2C",'Mapa de Riesgos'!$O$18),"")</f>
        <v/>
      </c>
      <c r="Q17" s="54" t="str">
        <f>IF(AND('Mapa de Riesgos'!$Y$19="Alta",'Mapa de Riesgos'!$AA$19="Menor"),CONCATENATE("R2C",'Mapa de Riesgos'!$O$19),"")</f>
        <v/>
      </c>
      <c r="R17" s="54" t="str">
        <f>IF(AND('Mapa de Riesgos'!$Y$20="Alta",'Mapa de Riesgos'!$AA$20="Menor"),CONCATENATE("R2C",'Mapa de Riesgos'!$O$20),"")</f>
        <v/>
      </c>
      <c r="S17" s="54" t="str">
        <f>IF(AND('Mapa de Riesgos'!$Y$21="Alta",'Mapa de Riesgos'!$AA$21="Menor"),CONCATENATE("R2C",'Mapa de Riesgos'!$O$21),"")</f>
        <v/>
      </c>
      <c r="T17" s="54" t="str">
        <f>IF(AND('Mapa de Riesgos'!$Y$22="Alta",'Mapa de Riesgos'!$AA$22="Menor"),CONCATENATE("R2C",'Mapa de Riesgos'!$O$22),"")</f>
        <v/>
      </c>
      <c r="U17" s="55" t="str">
        <f>IF(AND('Mapa de Riesgos'!$Y$23="Alta",'Mapa de Riesgos'!$AA$23="Menor"),CONCATENATE("R2C",'Mapa de Riesgos'!$O$23),"")</f>
        <v/>
      </c>
      <c r="V17" s="38" t="str">
        <f>IF(AND('Mapa de Riesgos'!$Y$18="Alta",'Mapa de Riesgos'!$AA$18="Moderado"),CONCATENATE("R2C",'Mapa de Riesgos'!$O$18),"")</f>
        <v/>
      </c>
      <c r="W17" s="39" t="str">
        <f>IF(AND('Mapa de Riesgos'!$Y$19="Alta",'Mapa de Riesgos'!$AA$19="Moderado"),CONCATENATE("R2C",'Mapa de Riesgos'!$O$19),"")</f>
        <v/>
      </c>
      <c r="X17" s="39" t="str">
        <f>IF(AND('Mapa de Riesgos'!$Y$20="Alta",'Mapa de Riesgos'!$AA$20="Moderado"),CONCATENATE("R2C",'Mapa de Riesgos'!$O$20),"")</f>
        <v/>
      </c>
      <c r="Y17" s="39" t="str">
        <f>IF(AND('Mapa de Riesgos'!$Y$21="Alta",'Mapa de Riesgos'!$AA$21="Moderado"),CONCATENATE("R2C",'Mapa de Riesgos'!$O$21),"")</f>
        <v/>
      </c>
      <c r="Z17" s="39" t="str">
        <f>IF(AND('Mapa de Riesgos'!$Y$22="Alta",'Mapa de Riesgos'!$AA$22="Moderado"),CONCATENATE("R2C",'Mapa de Riesgos'!$O$22),"")</f>
        <v/>
      </c>
      <c r="AA17" s="40" t="str">
        <f>IF(AND('Mapa de Riesgos'!$Y$23="Alta",'Mapa de Riesgos'!$AA$23="Moderado"),CONCATENATE("R2C",'Mapa de Riesgos'!$O$23),"")</f>
        <v/>
      </c>
      <c r="AB17" s="38" t="str">
        <f>IF(AND('Mapa de Riesgos'!$Y$18="Alta",'Mapa de Riesgos'!$AA$18="Mayor"),CONCATENATE("R2C",'Mapa de Riesgos'!$O$18),"")</f>
        <v/>
      </c>
      <c r="AC17" s="39" t="str">
        <f>IF(AND('Mapa de Riesgos'!$Y$19="Alta",'Mapa de Riesgos'!$AA$19="Mayor"),CONCATENATE("R2C",'Mapa de Riesgos'!$O$19),"")</f>
        <v/>
      </c>
      <c r="AD17" s="39" t="str">
        <f>IF(AND('Mapa de Riesgos'!$Y$20="Alta",'Mapa de Riesgos'!$AA$20="Mayor"),CONCATENATE("R2C",'Mapa de Riesgos'!$O$20),"")</f>
        <v/>
      </c>
      <c r="AE17" s="39" t="str">
        <f>IF(AND('Mapa de Riesgos'!$Y$21="Alta",'Mapa de Riesgos'!$AA$21="Mayor"),CONCATENATE("R2C",'Mapa de Riesgos'!$O$21),"")</f>
        <v/>
      </c>
      <c r="AF17" s="39" t="str">
        <f>IF(AND('Mapa de Riesgos'!$Y$22="Alta",'Mapa de Riesgos'!$AA$22="Mayor"),CONCATENATE("R2C",'Mapa de Riesgos'!$O$22),"")</f>
        <v/>
      </c>
      <c r="AG17" s="40" t="str">
        <f>IF(AND('Mapa de Riesgos'!$Y$23="Alta",'Mapa de Riesgos'!$AA$23="Mayor"),CONCATENATE("R2C",'Mapa de Riesgos'!$O$23),"")</f>
        <v/>
      </c>
      <c r="AH17" s="41" t="str">
        <f>IF(AND('Mapa de Riesgos'!$Y$18="Alta",'Mapa de Riesgos'!$AA$18="Catastrófico"),CONCATENATE("R2C",'Mapa de Riesgos'!$O$18),"")</f>
        <v/>
      </c>
      <c r="AI17" s="42" t="str">
        <f>IF(AND('Mapa de Riesgos'!$Y$19="Alta",'Mapa de Riesgos'!$AA$19="Catastrófico"),CONCATENATE("R2C",'Mapa de Riesgos'!$O$19),"")</f>
        <v/>
      </c>
      <c r="AJ17" s="42" t="str">
        <f>IF(AND('Mapa de Riesgos'!$Y$20="Alta",'Mapa de Riesgos'!$AA$20="Catastrófico"),CONCATENATE("R2C",'Mapa de Riesgos'!$O$20),"")</f>
        <v/>
      </c>
      <c r="AK17" s="42" t="str">
        <f>IF(AND('Mapa de Riesgos'!$Y$21="Alta",'Mapa de Riesgos'!$AA$21="Catastrófico"),CONCATENATE("R2C",'Mapa de Riesgos'!$O$21),"")</f>
        <v/>
      </c>
      <c r="AL17" s="42" t="str">
        <f>IF(AND('Mapa de Riesgos'!$Y$22="Alta",'Mapa de Riesgos'!$AA$22="Catastrófico"),CONCATENATE("R2C",'Mapa de Riesgos'!$O$22),"")</f>
        <v/>
      </c>
      <c r="AM17" s="43" t="str">
        <f>IF(AND('Mapa de Riesgos'!$Y$23="Alta",'Mapa de Riesgos'!$AA$23="Catastrófico"),CONCATENATE("R2C",'Mapa de Riesgos'!$O$23),"")</f>
        <v/>
      </c>
      <c r="AN17" s="69"/>
      <c r="AO17" s="473"/>
      <c r="AP17" s="474"/>
      <c r="AQ17" s="474"/>
      <c r="AR17" s="474"/>
      <c r="AS17" s="474"/>
      <c r="AT17" s="475"/>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row>
    <row r="18" spans="1:76" ht="15" customHeight="1" x14ac:dyDescent="0.25">
      <c r="A18" s="69"/>
      <c r="B18" s="422"/>
      <c r="C18" s="422"/>
      <c r="D18" s="423"/>
      <c r="E18" s="463"/>
      <c r="F18" s="464"/>
      <c r="G18" s="464"/>
      <c r="H18" s="464"/>
      <c r="I18" s="464"/>
      <c r="J18" s="53" t="str">
        <f>IF(AND('Mapa de Riesgos'!$Y$24="Alta",'Mapa de Riesgos'!$AA$24="Leve"),CONCATENATE("R3C",'Mapa de Riesgos'!$O$24),"")</f>
        <v/>
      </c>
      <c r="K18" s="54" t="str">
        <f>IF(AND('Mapa de Riesgos'!$Y$25="Alta",'Mapa de Riesgos'!$AA$25="Leve"),CONCATENATE("R3C",'Mapa de Riesgos'!$O$25),"")</f>
        <v/>
      </c>
      <c r="L18" s="54" t="str">
        <f>IF(AND('Mapa de Riesgos'!$Y$26="Alta",'Mapa de Riesgos'!$AA$26="Leve"),CONCATENATE("R3C",'Mapa de Riesgos'!$O$26),"")</f>
        <v/>
      </c>
      <c r="M18" s="54" t="str">
        <f>IF(AND('Mapa de Riesgos'!$Y$27="Alta",'Mapa de Riesgos'!$AA$27="Leve"),CONCATENATE("R3C",'Mapa de Riesgos'!$O$27),"")</f>
        <v/>
      </c>
      <c r="N18" s="54" t="str">
        <f>IF(AND('Mapa de Riesgos'!$Y$28="Alta",'Mapa de Riesgos'!$AA$28="Leve"),CONCATENATE("R3C",'Mapa de Riesgos'!$O$28),"")</f>
        <v/>
      </c>
      <c r="O18" s="55" t="str">
        <f>IF(AND('Mapa de Riesgos'!$Y$29="Alta",'Mapa de Riesgos'!$AA$29="Leve"),CONCATENATE("R3C",'Mapa de Riesgos'!$O$29),"")</f>
        <v/>
      </c>
      <c r="P18" s="53" t="str">
        <f>IF(AND('Mapa de Riesgos'!$Y$24="Alta",'Mapa de Riesgos'!$AA$24="Menor"),CONCATENATE("R3C",'Mapa de Riesgos'!$O$24),"")</f>
        <v/>
      </c>
      <c r="Q18" s="54" t="str">
        <f>IF(AND('Mapa de Riesgos'!$Y$25="Alta",'Mapa de Riesgos'!$AA$25="Menor"),CONCATENATE("R3C",'Mapa de Riesgos'!$O$25),"")</f>
        <v/>
      </c>
      <c r="R18" s="54" t="str">
        <f>IF(AND('Mapa de Riesgos'!$Y$26="Alta",'Mapa de Riesgos'!$AA$26="Menor"),CONCATENATE("R3C",'Mapa de Riesgos'!$O$26),"")</f>
        <v/>
      </c>
      <c r="S18" s="54" t="str">
        <f>IF(AND('Mapa de Riesgos'!$Y$27="Alta",'Mapa de Riesgos'!$AA$27="Menor"),CONCATENATE("R3C",'Mapa de Riesgos'!$O$27),"")</f>
        <v/>
      </c>
      <c r="T18" s="54" t="str">
        <f>IF(AND('Mapa de Riesgos'!$Y$28="Alta",'Mapa de Riesgos'!$AA$28="Menor"),CONCATENATE("R3C",'Mapa de Riesgos'!$O$28),"")</f>
        <v/>
      </c>
      <c r="U18" s="55" t="str">
        <f>IF(AND('Mapa de Riesgos'!$Y$29="Alta",'Mapa de Riesgos'!$AA$29="Menor"),CONCATENATE("R3C",'Mapa de Riesgos'!$O$29),"")</f>
        <v/>
      </c>
      <c r="V18" s="38" t="str">
        <f>IF(AND('Mapa de Riesgos'!$Y$24="Alta",'Mapa de Riesgos'!$AA$24="Moderado"),CONCATENATE("R3C",'Mapa de Riesgos'!$O$24),"")</f>
        <v/>
      </c>
      <c r="W18" s="39" t="str">
        <f>IF(AND('Mapa de Riesgos'!$Y$25="Alta",'Mapa de Riesgos'!$AA$25="Moderado"),CONCATENATE("R3C",'Mapa de Riesgos'!$O$25),"")</f>
        <v/>
      </c>
      <c r="X18" s="39" t="str">
        <f>IF(AND('Mapa de Riesgos'!$Y$26="Alta",'Mapa de Riesgos'!$AA$26="Moderado"),CONCATENATE("R3C",'Mapa de Riesgos'!$O$26),"")</f>
        <v/>
      </c>
      <c r="Y18" s="39" t="str">
        <f>IF(AND('Mapa de Riesgos'!$Y$27="Alta",'Mapa de Riesgos'!$AA$27="Moderado"),CONCATENATE("R3C",'Mapa de Riesgos'!$O$27),"")</f>
        <v/>
      </c>
      <c r="Z18" s="39" t="str">
        <f>IF(AND('Mapa de Riesgos'!$Y$28="Alta",'Mapa de Riesgos'!$AA$28="Moderado"),CONCATENATE("R3C",'Mapa de Riesgos'!$O$28),"")</f>
        <v/>
      </c>
      <c r="AA18" s="40" t="str">
        <f>IF(AND('Mapa de Riesgos'!$Y$29="Alta",'Mapa de Riesgos'!$AA$29="Moderado"),CONCATENATE("R3C",'Mapa de Riesgos'!$O$29),"")</f>
        <v/>
      </c>
      <c r="AB18" s="38" t="str">
        <f>IF(AND('Mapa de Riesgos'!$Y$24="Alta",'Mapa de Riesgos'!$AA$24="Mayor"),CONCATENATE("R3C",'Mapa de Riesgos'!$O$24),"")</f>
        <v/>
      </c>
      <c r="AC18" s="39" t="str">
        <f>IF(AND('Mapa de Riesgos'!$Y$25="Alta",'Mapa de Riesgos'!$AA$25="Mayor"),CONCATENATE("R3C",'Mapa de Riesgos'!$O$25),"")</f>
        <v/>
      </c>
      <c r="AD18" s="39" t="str">
        <f>IF(AND('Mapa de Riesgos'!$Y$26="Alta",'Mapa de Riesgos'!$AA$26="Mayor"),CONCATENATE("R3C",'Mapa de Riesgos'!$O$26),"")</f>
        <v/>
      </c>
      <c r="AE18" s="39" t="str">
        <f>IF(AND('Mapa de Riesgos'!$Y$27="Alta",'Mapa de Riesgos'!$AA$27="Mayor"),CONCATENATE("R3C",'Mapa de Riesgos'!$O$27),"")</f>
        <v/>
      </c>
      <c r="AF18" s="39" t="str">
        <f>IF(AND('Mapa de Riesgos'!$Y$28="Alta",'Mapa de Riesgos'!$AA$28="Mayor"),CONCATENATE("R3C",'Mapa de Riesgos'!$O$28),"")</f>
        <v/>
      </c>
      <c r="AG18" s="40" t="str">
        <f>IF(AND('Mapa de Riesgos'!$Y$29="Alta",'Mapa de Riesgos'!$AA$29="Mayor"),CONCATENATE("R3C",'Mapa de Riesgos'!$O$29),"")</f>
        <v/>
      </c>
      <c r="AH18" s="41" t="str">
        <f>IF(AND('Mapa de Riesgos'!$Y$24="Alta",'Mapa de Riesgos'!$AA$24="Catastrófico"),CONCATENATE("R3C",'Mapa de Riesgos'!$O$24),"")</f>
        <v/>
      </c>
      <c r="AI18" s="42" t="str">
        <f>IF(AND('Mapa de Riesgos'!$Y$25="Alta",'Mapa de Riesgos'!$AA$25="Catastrófico"),CONCATENATE("R3C",'Mapa de Riesgos'!$O$25),"")</f>
        <v/>
      </c>
      <c r="AJ18" s="42" t="str">
        <f>IF(AND('Mapa de Riesgos'!$Y$26="Alta",'Mapa de Riesgos'!$AA$26="Catastrófico"),CONCATENATE("R3C",'Mapa de Riesgos'!$O$26),"")</f>
        <v/>
      </c>
      <c r="AK18" s="42" t="str">
        <f>IF(AND('Mapa de Riesgos'!$Y$27="Alta",'Mapa de Riesgos'!$AA$27="Catastrófico"),CONCATENATE("R3C",'Mapa de Riesgos'!$O$27),"")</f>
        <v/>
      </c>
      <c r="AL18" s="42" t="str">
        <f>IF(AND('Mapa de Riesgos'!$Y$28="Alta",'Mapa de Riesgos'!$AA$28="Catastrófico"),CONCATENATE("R3C",'Mapa de Riesgos'!$O$28),"")</f>
        <v/>
      </c>
      <c r="AM18" s="43" t="str">
        <f>IF(AND('Mapa de Riesgos'!$Y$29="Alta",'Mapa de Riesgos'!$AA$29="Catastrófico"),CONCATENATE("R3C",'Mapa de Riesgos'!$O$29),"")</f>
        <v/>
      </c>
      <c r="AN18" s="69"/>
      <c r="AO18" s="473"/>
      <c r="AP18" s="474"/>
      <c r="AQ18" s="474"/>
      <c r="AR18" s="474"/>
      <c r="AS18" s="474"/>
      <c r="AT18" s="475"/>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row>
    <row r="19" spans="1:76" ht="15" customHeight="1" x14ac:dyDescent="0.25">
      <c r="A19" s="69"/>
      <c r="B19" s="422"/>
      <c r="C19" s="422"/>
      <c r="D19" s="423"/>
      <c r="E19" s="463"/>
      <c r="F19" s="464"/>
      <c r="G19" s="464"/>
      <c r="H19" s="464"/>
      <c r="I19" s="464"/>
      <c r="J19" s="53" t="str">
        <f>IF(AND('Mapa de Riesgos'!$Y$30="Alta",'Mapa de Riesgos'!$AA$30="Leve"),CONCATENATE("R4C",'Mapa de Riesgos'!$O$30),"")</f>
        <v/>
      </c>
      <c r="K19" s="54" t="str">
        <f>IF(AND('Mapa de Riesgos'!$Y$31="Alta",'Mapa de Riesgos'!$AA$31="Leve"),CONCATENATE("R4C",'Mapa de Riesgos'!$O$31),"")</f>
        <v/>
      </c>
      <c r="L19" s="54" t="str">
        <f>IF(AND('Mapa de Riesgos'!$Y$32="Alta",'Mapa de Riesgos'!$AA$32="Leve"),CONCATENATE("R4C",'Mapa de Riesgos'!$O$32),"")</f>
        <v/>
      </c>
      <c r="M19" s="54" t="str">
        <f>IF(AND('Mapa de Riesgos'!$Y$33="Alta",'Mapa de Riesgos'!$AA$33="Leve"),CONCATENATE("R4C",'Mapa de Riesgos'!$O$33),"")</f>
        <v/>
      </c>
      <c r="N19" s="54" t="str">
        <f>IF(AND('Mapa de Riesgos'!$Y$34="Alta",'Mapa de Riesgos'!$AA$34="Leve"),CONCATENATE("R4C",'Mapa de Riesgos'!$O$34),"")</f>
        <v/>
      </c>
      <c r="O19" s="55" t="str">
        <f>IF(AND('Mapa de Riesgos'!$Y$35="Alta",'Mapa de Riesgos'!$AA$35="Leve"),CONCATENATE("R4C",'Mapa de Riesgos'!$O$35),"")</f>
        <v/>
      </c>
      <c r="P19" s="53" t="str">
        <f>IF(AND('Mapa de Riesgos'!$Y$30="Alta",'Mapa de Riesgos'!$AA$30="Menor"),CONCATENATE("R4C",'Mapa de Riesgos'!$O$30),"")</f>
        <v/>
      </c>
      <c r="Q19" s="54" t="str">
        <f>IF(AND('Mapa de Riesgos'!$Y$31="Alta",'Mapa de Riesgos'!$AA$31="Menor"),CONCATENATE("R4C",'Mapa de Riesgos'!$O$31),"")</f>
        <v/>
      </c>
      <c r="R19" s="54" t="str">
        <f>IF(AND('Mapa de Riesgos'!$Y$32="Alta",'Mapa de Riesgos'!$AA$32="Menor"),CONCATENATE("R4C",'Mapa de Riesgos'!$O$32),"")</f>
        <v/>
      </c>
      <c r="S19" s="54" t="str">
        <f>IF(AND('Mapa de Riesgos'!$Y$33="Alta",'Mapa de Riesgos'!$AA$33="Menor"),CONCATENATE("R4C",'Mapa de Riesgos'!$O$33),"")</f>
        <v/>
      </c>
      <c r="T19" s="54" t="str">
        <f>IF(AND('Mapa de Riesgos'!$Y$34="Alta",'Mapa de Riesgos'!$AA$34="Menor"),CONCATENATE("R4C",'Mapa de Riesgos'!$O$34),"")</f>
        <v/>
      </c>
      <c r="U19" s="55" t="str">
        <f>IF(AND('Mapa de Riesgos'!$Y$35="Alta",'Mapa de Riesgos'!$AA$35="Menor"),CONCATENATE("R4C",'Mapa de Riesgos'!$O$35),"")</f>
        <v/>
      </c>
      <c r="V19" s="38" t="str">
        <f>IF(AND('Mapa de Riesgos'!$Y$30="Alta",'Mapa de Riesgos'!$AA$30="Moderado"),CONCATENATE("R4C",'Mapa de Riesgos'!$O$30),"")</f>
        <v/>
      </c>
      <c r="W19" s="39" t="str">
        <f>IF(AND('Mapa de Riesgos'!$Y$31="Alta",'Mapa de Riesgos'!$AA$31="Moderado"),CONCATENATE("R4C",'Mapa de Riesgos'!$O$31),"")</f>
        <v/>
      </c>
      <c r="X19" s="39" t="str">
        <f>IF(AND('Mapa de Riesgos'!$Y$32="Alta",'Mapa de Riesgos'!$AA$32="Moderado"),CONCATENATE("R4C",'Mapa de Riesgos'!$O$32),"")</f>
        <v/>
      </c>
      <c r="Y19" s="39" t="str">
        <f>IF(AND('Mapa de Riesgos'!$Y$33="Alta",'Mapa de Riesgos'!$AA$33="Moderado"),CONCATENATE("R4C",'Mapa de Riesgos'!$O$33),"")</f>
        <v/>
      </c>
      <c r="Z19" s="39" t="str">
        <f>IF(AND('Mapa de Riesgos'!$Y$34="Alta",'Mapa de Riesgos'!$AA$34="Moderado"),CONCATENATE("R4C",'Mapa de Riesgos'!$O$34),"")</f>
        <v/>
      </c>
      <c r="AA19" s="40" t="str">
        <f>IF(AND('Mapa de Riesgos'!$Y$35="Alta",'Mapa de Riesgos'!$AA$35="Moderado"),CONCATENATE("R4C",'Mapa de Riesgos'!$O$35),"")</f>
        <v/>
      </c>
      <c r="AB19" s="38" t="str">
        <f>IF(AND('Mapa de Riesgos'!$Y$30="Alta",'Mapa de Riesgos'!$AA$30="Mayor"),CONCATENATE("R4C",'Mapa de Riesgos'!$O$30),"")</f>
        <v/>
      </c>
      <c r="AC19" s="39" t="str">
        <f>IF(AND('Mapa de Riesgos'!$Y$31="Alta",'Mapa de Riesgos'!$AA$31="Mayor"),CONCATENATE("R4C",'Mapa de Riesgos'!$O$31),"")</f>
        <v/>
      </c>
      <c r="AD19" s="39" t="str">
        <f>IF(AND('Mapa de Riesgos'!$Y$32="Alta",'Mapa de Riesgos'!$AA$32="Mayor"),CONCATENATE("R4C",'Mapa de Riesgos'!$O$32),"")</f>
        <v/>
      </c>
      <c r="AE19" s="39" t="str">
        <f>IF(AND('Mapa de Riesgos'!$Y$33="Alta",'Mapa de Riesgos'!$AA$33="Mayor"),CONCATENATE("R4C",'Mapa de Riesgos'!$O$33),"")</f>
        <v/>
      </c>
      <c r="AF19" s="39" t="str">
        <f>IF(AND('Mapa de Riesgos'!$Y$34="Alta",'Mapa de Riesgos'!$AA$34="Mayor"),CONCATENATE("R4C",'Mapa de Riesgos'!$O$34),"")</f>
        <v/>
      </c>
      <c r="AG19" s="40" t="str">
        <f>IF(AND('Mapa de Riesgos'!$Y$35="Alta",'Mapa de Riesgos'!$AA$35="Mayor"),CONCATENATE("R4C",'Mapa de Riesgos'!$O$35),"")</f>
        <v/>
      </c>
      <c r="AH19" s="41" t="str">
        <f>IF(AND('Mapa de Riesgos'!$Y$30="Alta",'Mapa de Riesgos'!$AA$30="Catastrófico"),CONCATENATE("R4C",'Mapa de Riesgos'!$O$30),"")</f>
        <v/>
      </c>
      <c r="AI19" s="42" t="str">
        <f>IF(AND('Mapa de Riesgos'!$Y$31="Alta",'Mapa de Riesgos'!$AA$31="Catastrófico"),CONCATENATE("R4C",'Mapa de Riesgos'!$O$31),"")</f>
        <v/>
      </c>
      <c r="AJ19" s="42" t="str">
        <f>IF(AND('Mapa de Riesgos'!$Y$32="Alta",'Mapa de Riesgos'!$AA$32="Catastrófico"),CONCATENATE("R4C",'Mapa de Riesgos'!$O$32),"")</f>
        <v/>
      </c>
      <c r="AK19" s="42" t="str">
        <f>IF(AND('Mapa de Riesgos'!$Y$33="Alta",'Mapa de Riesgos'!$AA$33="Catastrófico"),CONCATENATE("R4C",'Mapa de Riesgos'!$O$33),"")</f>
        <v/>
      </c>
      <c r="AL19" s="42" t="str">
        <f>IF(AND('Mapa de Riesgos'!$Y$34="Alta",'Mapa de Riesgos'!$AA$34="Catastrófico"),CONCATENATE("R4C",'Mapa de Riesgos'!$O$34),"")</f>
        <v/>
      </c>
      <c r="AM19" s="43" t="str">
        <f>IF(AND('Mapa de Riesgos'!$Y$35="Alta",'Mapa de Riesgos'!$AA$35="Catastrófico"),CONCATENATE("R4C",'Mapa de Riesgos'!$O$35),"")</f>
        <v/>
      </c>
      <c r="AN19" s="69"/>
      <c r="AO19" s="473"/>
      <c r="AP19" s="474"/>
      <c r="AQ19" s="474"/>
      <c r="AR19" s="474"/>
      <c r="AS19" s="474"/>
      <c r="AT19" s="475"/>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row>
    <row r="20" spans="1:76" ht="15" customHeight="1" x14ac:dyDescent="0.25">
      <c r="A20" s="69"/>
      <c r="B20" s="422"/>
      <c r="C20" s="422"/>
      <c r="D20" s="423"/>
      <c r="E20" s="463"/>
      <c r="F20" s="464"/>
      <c r="G20" s="464"/>
      <c r="H20" s="464"/>
      <c r="I20" s="464"/>
      <c r="J20" s="53" t="str">
        <f>IF(AND('Mapa de Riesgos'!$Y$36="Alta",'Mapa de Riesgos'!$AA$36="Leve"),CONCATENATE("R5C",'Mapa de Riesgos'!$O$36),"")</f>
        <v/>
      </c>
      <c r="K20" s="54" t="str">
        <f>IF(AND('Mapa de Riesgos'!$Y$37="Alta",'Mapa de Riesgos'!$AA$37="Leve"),CONCATENATE("R5C",'Mapa de Riesgos'!$O$37),"")</f>
        <v/>
      </c>
      <c r="L20" s="54" t="str">
        <f>IF(AND('Mapa de Riesgos'!$Y$38="Alta",'Mapa de Riesgos'!$AA$38="Leve"),CONCATENATE("R5C",'Mapa de Riesgos'!$O$38),"")</f>
        <v/>
      </c>
      <c r="M20" s="54" t="str">
        <f>IF(AND('Mapa de Riesgos'!$Y$39="Alta",'Mapa de Riesgos'!$AA$39="Leve"),CONCATENATE("R5C",'Mapa de Riesgos'!$O$39),"")</f>
        <v/>
      </c>
      <c r="N20" s="54" t="str">
        <f>IF(AND('Mapa de Riesgos'!$Y$40="Alta",'Mapa de Riesgos'!$AA$40="Leve"),CONCATENATE("R5C",'Mapa de Riesgos'!$O$40),"")</f>
        <v/>
      </c>
      <c r="O20" s="55" t="str">
        <f>IF(AND('Mapa de Riesgos'!$Y$41="Alta",'Mapa de Riesgos'!$AA$41="Leve"),CONCATENATE("R5C",'Mapa de Riesgos'!$O$41),"")</f>
        <v/>
      </c>
      <c r="P20" s="53" t="str">
        <f>IF(AND('Mapa de Riesgos'!$Y$36="Alta",'Mapa de Riesgos'!$AA$36="Menor"),CONCATENATE("R5C",'Mapa de Riesgos'!$O$36),"")</f>
        <v/>
      </c>
      <c r="Q20" s="54" t="str">
        <f>IF(AND('Mapa de Riesgos'!$Y$37="Alta",'Mapa de Riesgos'!$AA$37="Menor"),CONCATENATE("R5C",'Mapa de Riesgos'!$O$37),"")</f>
        <v/>
      </c>
      <c r="R20" s="54" t="str">
        <f>IF(AND('Mapa de Riesgos'!$Y$38="Alta",'Mapa de Riesgos'!$AA$38="Menor"),CONCATENATE("R5C",'Mapa de Riesgos'!$O$38),"")</f>
        <v/>
      </c>
      <c r="S20" s="54" t="str">
        <f>IF(AND('Mapa de Riesgos'!$Y$39="Alta",'Mapa de Riesgos'!$AA$39="Menor"),CONCATENATE("R5C",'Mapa de Riesgos'!$O$39),"")</f>
        <v/>
      </c>
      <c r="T20" s="54" t="str">
        <f>IF(AND('Mapa de Riesgos'!$Y$40="Alta",'Mapa de Riesgos'!$AA$40="Menor"),CONCATENATE("R5C",'Mapa de Riesgos'!$O$40),"")</f>
        <v/>
      </c>
      <c r="U20" s="55" t="str">
        <f>IF(AND('Mapa de Riesgos'!$Y$41="Alta",'Mapa de Riesgos'!$AA$41="Menor"),CONCATENATE("R5C",'Mapa de Riesgos'!$O$41),"")</f>
        <v/>
      </c>
      <c r="V20" s="38" t="str">
        <f>IF(AND('Mapa de Riesgos'!$Y$36="Alta",'Mapa de Riesgos'!$AA$36="Moderado"),CONCATENATE("R5C",'Mapa de Riesgos'!$O$36),"")</f>
        <v/>
      </c>
      <c r="W20" s="39" t="str">
        <f>IF(AND('Mapa de Riesgos'!$Y$37="Alta",'Mapa de Riesgos'!$AA$37="Moderado"),CONCATENATE("R5C",'Mapa de Riesgos'!$O$37),"")</f>
        <v/>
      </c>
      <c r="X20" s="39" t="str">
        <f>IF(AND('Mapa de Riesgos'!$Y$38="Alta",'Mapa de Riesgos'!$AA$38="Moderado"),CONCATENATE("R5C",'Mapa de Riesgos'!$O$38),"")</f>
        <v/>
      </c>
      <c r="Y20" s="39" t="str">
        <f>IF(AND('Mapa de Riesgos'!$Y$39="Alta",'Mapa de Riesgos'!$AA$39="Moderado"),CONCATENATE("R5C",'Mapa de Riesgos'!$O$39),"")</f>
        <v/>
      </c>
      <c r="Z20" s="39" t="str">
        <f>IF(AND('Mapa de Riesgos'!$Y$40="Alta",'Mapa de Riesgos'!$AA$40="Moderado"),CONCATENATE("R5C",'Mapa de Riesgos'!$O$40),"")</f>
        <v/>
      </c>
      <c r="AA20" s="40" t="str">
        <f>IF(AND('Mapa de Riesgos'!$Y$41="Alta",'Mapa de Riesgos'!$AA$41="Moderado"),CONCATENATE("R5C",'Mapa de Riesgos'!$O$41),"")</f>
        <v/>
      </c>
      <c r="AB20" s="38" t="str">
        <f>IF(AND('Mapa de Riesgos'!$Y$36="Alta",'Mapa de Riesgos'!$AA$36="Mayor"),CONCATENATE("R5C",'Mapa de Riesgos'!$O$36),"")</f>
        <v/>
      </c>
      <c r="AC20" s="39" t="str">
        <f>IF(AND('Mapa de Riesgos'!$Y$37="Alta",'Mapa de Riesgos'!$AA$37="Mayor"),CONCATENATE("R5C",'Mapa de Riesgos'!$O$37),"")</f>
        <v/>
      </c>
      <c r="AD20" s="39" t="str">
        <f>IF(AND('Mapa de Riesgos'!$Y$38="Alta",'Mapa de Riesgos'!$AA$38="Mayor"),CONCATENATE("R5C",'Mapa de Riesgos'!$O$38),"")</f>
        <v/>
      </c>
      <c r="AE20" s="39" t="str">
        <f>IF(AND('Mapa de Riesgos'!$Y$39="Alta",'Mapa de Riesgos'!$AA$39="Mayor"),CONCATENATE("R5C",'Mapa de Riesgos'!$O$39),"")</f>
        <v/>
      </c>
      <c r="AF20" s="39" t="str">
        <f>IF(AND('Mapa de Riesgos'!$Y$40="Alta",'Mapa de Riesgos'!$AA$40="Mayor"),CONCATENATE("R5C",'Mapa de Riesgos'!$O$40),"")</f>
        <v/>
      </c>
      <c r="AG20" s="40" t="str">
        <f>IF(AND('Mapa de Riesgos'!$Y$41="Alta",'Mapa de Riesgos'!$AA$41="Mayor"),CONCATENATE("R5C",'Mapa de Riesgos'!$O$41),"")</f>
        <v/>
      </c>
      <c r="AH20" s="41" t="str">
        <f>IF(AND('Mapa de Riesgos'!$Y$36="Alta",'Mapa de Riesgos'!$AA$36="Catastrófico"),CONCATENATE("R5C",'Mapa de Riesgos'!$O$36),"")</f>
        <v/>
      </c>
      <c r="AI20" s="42" t="str">
        <f>IF(AND('Mapa de Riesgos'!$Y$37="Alta",'Mapa de Riesgos'!$AA$37="Catastrófico"),CONCATENATE("R5C",'Mapa de Riesgos'!$O$37),"")</f>
        <v/>
      </c>
      <c r="AJ20" s="42" t="str">
        <f>IF(AND('Mapa de Riesgos'!$Y$38="Alta",'Mapa de Riesgos'!$AA$38="Catastrófico"),CONCATENATE("R5C",'Mapa de Riesgos'!$O$38),"")</f>
        <v/>
      </c>
      <c r="AK20" s="42" t="str">
        <f>IF(AND('Mapa de Riesgos'!$Y$39="Alta",'Mapa de Riesgos'!$AA$39="Catastrófico"),CONCATENATE("R5C",'Mapa de Riesgos'!$O$39),"")</f>
        <v/>
      </c>
      <c r="AL20" s="42" t="str">
        <f>IF(AND('Mapa de Riesgos'!$Y$40="Alta",'Mapa de Riesgos'!$AA$40="Catastrófico"),CONCATENATE("R5C",'Mapa de Riesgos'!$O$40),"")</f>
        <v/>
      </c>
      <c r="AM20" s="43" t="str">
        <f>IF(AND('Mapa de Riesgos'!$Y$41="Alta",'Mapa de Riesgos'!$AA$41="Catastrófico"),CONCATENATE("R5C",'Mapa de Riesgos'!$O$41),"")</f>
        <v/>
      </c>
      <c r="AN20" s="69"/>
      <c r="AO20" s="473"/>
      <c r="AP20" s="474"/>
      <c r="AQ20" s="474"/>
      <c r="AR20" s="474"/>
      <c r="AS20" s="474"/>
      <c r="AT20" s="475"/>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row>
    <row r="21" spans="1:76" ht="15" customHeight="1" x14ac:dyDescent="0.25">
      <c r="A21" s="69"/>
      <c r="B21" s="422"/>
      <c r="C21" s="422"/>
      <c r="D21" s="423"/>
      <c r="E21" s="463"/>
      <c r="F21" s="464"/>
      <c r="G21" s="464"/>
      <c r="H21" s="464"/>
      <c r="I21" s="464"/>
      <c r="J21" s="53" t="str">
        <f>IF(AND('Mapa de Riesgos'!$Y$42="Alta",'Mapa de Riesgos'!$AA$42="Leve"),CONCATENATE("R6C",'Mapa de Riesgos'!$O$42),"")</f>
        <v/>
      </c>
      <c r="K21" s="54" t="str">
        <f>IF(AND('Mapa de Riesgos'!$Y$43="Alta",'Mapa de Riesgos'!$AA$43="Leve"),CONCATENATE("R6C",'Mapa de Riesgos'!$O$43),"")</f>
        <v/>
      </c>
      <c r="L21" s="54" t="str">
        <f>IF(AND('Mapa de Riesgos'!$Y$44="Alta",'Mapa de Riesgos'!$AA$44="Leve"),CONCATENATE("R6C",'Mapa de Riesgos'!$O$44),"")</f>
        <v/>
      </c>
      <c r="M21" s="54" t="str">
        <f>IF(AND('Mapa de Riesgos'!$Y$45="Alta",'Mapa de Riesgos'!$AA$45="Leve"),CONCATENATE("R6C",'Mapa de Riesgos'!$O$45),"")</f>
        <v/>
      </c>
      <c r="N21" s="54" t="str">
        <f>IF(AND('Mapa de Riesgos'!$Y$46="Alta",'Mapa de Riesgos'!$AA$46="Leve"),CONCATENATE("R6C",'Mapa de Riesgos'!$O$46),"")</f>
        <v/>
      </c>
      <c r="O21" s="55" t="str">
        <f>IF(AND('Mapa de Riesgos'!$Y$47="Alta",'Mapa de Riesgos'!$AA$47="Leve"),CONCATENATE("R6C",'Mapa de Riesgos'!$O$47),"")</f>
        <v/>
      </c>
      <c r="P21" s="53" t="str">
        <f>IF(AND('Mapa de Riesgos'!$Y$42="Alta",'Mapa de Riesgos'!$AA$42="Menor"),CONCATENATE("R6C",'Mapa de Riesgos'!$O$42),"")</f>
        <v/>
      </c>
      <c r="Q21" s="54" t="str">
        <f>IF(AND('Mapa de Riesgos'!$Y$43="Alta",'Mapa de Riesgos'!$AA$43="Menor"),CONCATENATE("R6C",'Mapa de Riesgos'!$O$43),"")</f>
        <v/>
      </c>
      <c r="R21" s="54" t="str">
        <f>IF(AND('Mapa de Riesgos'!$Y$44="Alta",'Mapa de Riesgos'!$AA$44="Menor"),CONCATENATE("R6C",'Mapa de Riesgos'!$O$44),"")</f>
        <v/>
      </c>
      <c r="S21" s="54" t="str">
        <f>IF(AND('Mapa de Riesgos'!$Y$45="Alta",'Mapa de Riesgos'!$AA$45="Menor"),CONCATENATE("R6C",'Mapa de Riesgos'!$O$45),"")</f>
        <v/>
      </c>
      <c r="T21" s="54" t="str">
        <f>IF(AND('Mapa de Riesgos'!$Y$46="Alta",'Mapa de Riesgos'!$AA$46="Menor"),CONCATENATE("R6C",'Mapa de Riesgos'!$O$46),"")</f>
        <v/>
      </c>
      <c r="U21" s="55" t="str">
        <f>IF(AND('Mapa de Riesgos'!$Y$47="Alta",'Mapa de Riesgos'!$AA$47="Menor"),CONCATENATE("R6C",'Mapa de Riesgos'!$O$47),"")</f>
        <v/>
      </c>
      <c r="V21" s="38" t="str">
        <f>IF(AND('Mapa de Riesgos'!$Y$42="Alta",'Mapa de Riesgos'!$AA$42="Moderado"),CONCATENATE("R6C",'Mapa de Riesgos'!$O$42),"")</f>
        <v/>
      </c>
      <c r="W21" s="39" t="str">
        <f>IF(AND('Mapa de Riesgos'!$Y$43="Alta",'Mapa de Riesgos'!$AA$43="Moderado"),CONCATENATE("R6C",'Mapa de Riesgos'!$O$43),"")</f>
        <v/>
      </c>
      <c r="X21" s="39" t="str">
        <f>IF(AND('Mapa de Riesgos'!$Y$44="Alta",'Mapa de Riesgos'!$AA$44="Moderado"),CONCATENATE("R6C",'Mapa de Riesgos'!$O$44),"")</f>
        <v/>
      </c>
      <c r="Y21" s="39" t="str">
        <f>IF(AND('Mapa de Riesgos'!$Y$45="Alta",'Mapa de Riesgos'!$AA$45="Moderado"),CONCATENATE("R6C",'Mapa de Riesgos'!$O$45),"")</f>
        <v/>
      </c>
      <c r="Z21" s="39" t="str">
        <f>IF(AND('Mapa de Riesgos'!$Y$46="Alta",'Mapa de Riesgos'!$AA$46="Moderado"),CONCATENATE("R6C",'Mapa de Riesgos'!$O$46),"")</f>
        <v/>
      </c>
      <c r="AA21" s="40" t="str">
        <f>IF(AND('Mapa de Riesgos'!$Y$47="Alta",'Mapa de Riesgos'!$AA$47="Moderado"),CONCATENATE("R6C",'Mapa de Riesgos'!$O$47),"")</f>
        <v/>
      </c>
      <c r="AB21" s="38" t="str">
        <f>IF(AND('Mapa de Riesgos'!$Y$42="Alta",'Mapa de Riesgos'!$AA$42="Mayor"),CONCATENATE("R6C",'Mapa de Riesgos'!$O$42),"")</f>
        <v/>
      </c>
      <c r="AC21" s="39" t="str">
        <f>IF(AND('Mapa de Riesgos'!$Y$43="Alta",'Mapa de Riesgos'!$AA$43="Mayor"),CONCATENATE("R6C",'Mapa de Riesgos'!$O$43),"")</f>
        <v/>
      </c>
      <c r="AD21" s="39" t="str">
        <f>IF(AND('Mapa de Riesgos'!$Y$44="Alta",'Mapa de Riesgos'!$AA$44="Mayor"),CONCATENATE("R6C",'Mapa de Riesgos'!$O$44),"")</f>
        <v/>
      </c>
      <c r="AE21" s="39" t="str">
        <f>IF(AND('Mapa de Riesgos'!$Y$45="Alta",'Mapa de Riesgos'!$AA$45="Mayor"),CONCATENATE("R6C",'Mapa de Riesgos'!$O$45),"")</f>
        <v/>
      </c>
      <c r="AF21" s="39" t="str">
        <f>IF(AND('Mapa de Riesgos'!$Y$46="Alta",'Mapa de Riesgos'!$AA$46="Mayor"),CONCATENATE("R6C",'Mapa de Riesgos'!$O$46),"")</f>
        <v/>
      </c>
      <c r="AG21" s="40" t="str">
        <f>IF(AND('Mapa de Riesgos'!$Y$47="Alta",'Mapa de Riesgos'!$AA$47="Mayor"),CONCATENATE("R6C",'Mapa de Riesgos'!$O$47),"")</f>
        <v/>
      </c>
      <c r="AH21" s="41" t="str">
        <f>IF(AND('Mapa de Riesgos'!$Y$42="Alta",'Mapa de Riesgos'!$AA$42="Catastrófico"),CONCATENATE("R6C",'Mapa de Riesgos'!$O$42),"")</f>
        <v/>
      </c>
      <c r="AI21" s="42" t="str">
        <f>IF(AND('Mapa de Riesgos'!$Y$43="Alta",'Mapa de Riesgos'!$AA$43="Catastrófico"),CONCATENATE("R6C",'Mapa de Riesgos'!$O$43),"")</f>
        <v/>
      </c>
      <c r="AJ21" s="42" t="str">
        <f>IF(AND('Mapa de Riesgos'!$Y$44="Alta",'Mapa de Riesgos'!$AA$44="Catastrófico"),CONCATENATE("R6C",'Mapa de Riesgos'!$O$44),"")</f>
        <v/>
      </c>
      <c r="AK21" s="42" t="str">
        <f>IF(AND('Mapa de Riesgos'!$Y$45="Alta",'Mapa de Riesgos'!$AA$45="Catastrófico"),CONCATENATE("R6C",'Mapa de Riesgos'!$O$45),"")</f>
        <v/>
      </c>
      <c r="AL21" s="42" t="str">
        <f>IF(AND('Mapa de Riesgos'!$Y$46="Alta",'Mapa de Riesgos'!$AA$46="Catastrófico"),CONCATENATE("R6C",'Mapa de Riesgos'!$O$46),"")</f>
        <v/>
      </c>
      <c r="AM21" s="43" t="str">
        <f>IF(AND('Mapa de Riesgos'!$Y$47="Alta",'Mapa de Riesgos'!$AA$47="Catastrófico"),CONCATENATE("R6C",'Mapa de Riesgos'!$O$47),"")</f>
        <v/>
      </c>
      <c r="AN21" s="69"/>
      <c r="AO21" s="473"/>
      <c r="AP21" s="474"/>
      <c r="AQ21" s="474"/>
      <c r="AR21" s="474"/>
      <c r="AS21" s="474"/>
      <c r="AT21" s="475"/>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row>
    <row r="22" spans="1:76" ht="15" customHeight="1" x14ac:dyDescent="0.25">
      <c r="A22" s="69"/>
      <c r="B22" s="422"/>
      <c r="C22" s="422"/>
      <c r="D22" s="423"/>
      <c r="E22" s="463"/>
      <c r="F22" s="464"/>
      <c r="G22" s="464"/>
      <c r="H22" s="464"/>
      <c r="I22" s="464"/>
      <c r="J22" s="53" t="str">
        <f>IF(AND('Mapa de Riesgos'!$Y$48="Alta",'Mapa de Riesgos'!$AA$48="Leve"),CONCATENATE("R7C",'Mapa de Riesgos'!$O$48),"")</f>
        <v/>
      </c>
      <c r="K22" s="54" t="str">
        <f>IF(AND('Mapa de Riesgos'!$Y$49="Alta",'Mapa de Riesgos'!$AA$49="Leve"),CONCATENATE("R7C",'Mapa de Riesgos'!$O$49),"")</f>
        <v/>
      </c>
      <c r="L22" s="54" t="str">
        <f>IF(AND('Mapa de Riesgos'!$Y$50="Alta",'Mapa de Riesgos'!$AA$50="Leve"),CONCATENATE("R7C",'Mapa de Riesgos'!$O$50),"")</f>
        <v/>
      </c>
      <c r="M22" s="54" t="str">
        <f>IF(AND('Mapa de Riesgos'!$Y$51="Alta",'Mapa de Riesgos'!$AA$51="Leve"),CONCATENATE("R7C",'Mapa de Riesgos'!$O$51),"")</f>
        <v/>
      </c>
      <c r="N22" s="54" t="str">
        <f>IF(AND('Mapa de Riesgos'!$Y$52="Alta",'Mapa de Riesgos'!$AA$52="Leve"),CONCATENATE("R7C",'Mapa de Riesgos'!$O$52),"")</f>
        <v/>
      </c>
      <c r="O22" s="55" t="str">
        <f>IF(AND('Mapa de Riesgos'!$Y$53="Alta",'Mapa de Riesgos'!$AA$53="Leve"),CONCATENATE("R7C",'Mapa de Riesgos'!$O$53),"")</f>
        <v/>
      </c>
      <c r="P22" s="53" t="str">
        <f>IF(AND('Mapa de Riesgos'!$Y$48="Alta",'Mapa de Riesgos'!$AA$48="Menor"),CONCATENATE("R7C",'Mapa de Riesgos'!$O$48),"")</f>
        <v/>
      </c>
      <c r="Q22" s="54" t="str">
        <f>IF(AND('Mapa de Riesgos'!$Y$49="Alta",'Mapa de Riesgos'!$AA$49="Menor"),CONCATENATE("R7C",'Mapa de Riesgos'!$O$49),"")</f>
        <v/>
      </c>
      <c r="R22" s="54" t="str">
        <f>IF(AND('Mapa de Riesgos'!$Y$50="Alta",'Mapa de Riesgos'!$AA$50="Menor"),CONCATENATE("R7C",'Mapa de Riesgos'!$O$50),"")</f>
        <v/>
      </c>
      <c r="S22" s="54" t="str">
        <f>IF(AND('Mapa de Riesgos'!$Y$51="Alta",'Mapa de Riesgos'!$AA$51="Menor"),CONCATENATE("R7C",'Mapa de Riesgos'!$O$51),"")</f>
        <v/>
      </c>
      <c r="T22" s="54" t="str">
        <f>IF(AND('Mapa de Riesgos'!$Y$52="Alta",'Mapa de Riesgos'!$AA$52="Menor"),CONCATENATE("R7C",'Mapa de Riesgos'!$O$52),"")</f>
        <v/>
      </c>
      <c r="U22" s="55" t="str">
        <f>IF(AND('Mapa de Riesgos'!$Y$53="Alta",'Mapa de Riesgos'!$AA$53="Menor"),CONCATENATE("R7C",'Mapa de Riesgos'!$O$53),"")</f>
        <v/>
      </c>
      <c r="V22" s="38" t="str">
        <f>IF(AND('Mapa de Riesgos'!$Y$48="Alta",'Mapa de Riesgos'!$AA$48="Moderado"),CONCATENATE("R7C",'Mapa de Riesgos'!$O$48),"")</f>
        <v/>
      </c>
      <c r="W22" s="39" t="str">
        <f>IF(AND('Mapa de Riesgos'!$Y$49="Alta",'Mapa de Riesgos'!$AA$49="Moderado"),CONCATENATE("R7C",'Mapa de Riesgos'!$O$49),"")</f>
        <v/>
      </c>
      <c r="X22" s="39" t="str">
        <f>IF(AND('Mapa de Riesgos'!$Y$50="Alta",'Mapa de Riesgos'!$AA$50="Moderado"),CONCATENATE("R7C",'Mapa de Riesgos'!$O$50),"")</f>
        <v/>
      </c>
      <c r="Y22" s="39" t="str">
        <f>IF(AND('Mapa de Riesgos'!$Y$51="Alta",'Mapa de Riesgos'!$AA$51="Moderado"),CONCATENATE("R7C",'Mapa de Riesgos'!$O$51),"")</f>
        <v/>
      </c>
      <c r="Z22" s="39" t="str">
        <f>IF(AND('Mapa de Riesgos'!$Y$52="Alta",'Mapa de Riesgos'!$AA$52="Moderado"),CONCATENATE("R7C",'Mapa de Riesgos'!$O$52),"")</f>
        <v/>
      </c>
      <c r="AA22" s="40" t="str">
        <f>IF(AND('Mapa de Riesgos'!$Y$53="Alta",'Mapa de Riesgos'!$AA$53="Moderado"),CONCATENATE("R7C",'Mapa de Riesgos'!$O$53),"")</f>
        <v/>
      </c>
      <c r="AB22" s="38" t="str">
        <f>IF(AND('Mapa de Riesgos'!$Y$48="Alta",'Mapa de Riesgos'!$AA$48="Mayor"),CONCATENATE("R7C",'Mapa de Riesgos'!$O$48),"")</f>
        <v/>
      </c>
      <c r="AC22" s="39" t="str">
        <f>IF(AND('Mapa de Riesgos'!$Y$49="Alta",'Mapa de Riesgos'!$AA$49="Mayor"),CONCATENATE("R7C",'Mapa de Riesgos'!$O$49),"")</f>
        <v/>
      </c>
      <c r="AD22" s="39" t="str">
        <f>IF(AND('Mapa de Riesgos'!$Y$50="Alta",'Mapa de Riesgos'!$AA$50="Mayor"),CONCATENATE("R7C",'Mapa de Riesgos'!$O$50),"")</f>
        <v/>
      </c>
      <c r="AE22" s="39" t="str">
        <f>IF(AND('Mapa de Riesgos'!$Y$51="Alta",'Mapa de Riesgos'!$AA$51="Mayor"),CONCATENATE("R7C",'Mapa de Riesgos'!$O$51),"")</f>
        <v/>
      </c>
      <c r="AF22" s="39" t="str">
        <f>IF(AND('Mapa de Riesgos'!$Y$52="Alta",'Mapa de Riesgos'!$AA$52="Mayor"),CONCATENATE("R7C",'Mapa de Riesgos'!$O$52),"")</f>
        <v/>
      </c>
      <c r="AG22" s="40" t="str">
        <f>IF(AND('Mapa de Riesgos'!$Y$53="Alta",'Mapa de Riesgos'!$AA$53="Mayor"),CONCATENATE("R7C",'Mapa de Riesgos'!$O$53),"")</f>
        <v/>
      </c>
      <c r="AH22" s="41" t="str">
        <f>IF(AND('Mapa de Riesgos'!$Y$48="Alta",'Mapa de Riesgos'!$AA$48="Catastrófico"),CONCATENATE("R7C",'Mapa de Riesgos'!$O$48),"")</f>
        <v/>
      </c>
      <c r="AI22" s="42" t="str">
        <f>IF(AND('Mapa de Riesgos'!$Y$49="Alta",'Mapa de Riesgos'!$AA$49="Catastrófico"),CONCATENATE("R7C",'Mapa de Riesgos'!$O$49),"")</f>
        <v/>
      </c>
      <c r="AJ22" s="42" t="str">
        <f>IF(AND('Mapa de Riesgos'!$Y$50="Alta",'Mapa de Riesgos'!$AA$50="Catastrófico"),CONCATENATE("R7C",'Mapa de Riesgos'!$O$50),"")</f>
        <v/>
      </c>
      <c r="AK22" s="42" t="str">
        <f>IF(AND('Mapa de Riesgos'!$Y$51="Alta",'Mapa de Riesgos'!$AA$51="Catastrófico"),CONCATENATE("R7C",'Mapa de Riesgos'!$O$51),"")</f>
        <v/>
      </c>
      <c r="AL22" s="42" t="str">
        <f>IF(AND('Mapa de Riesgos'!$Y$52="Alta",'Mapa de Riesgos'!$AA$52="Catastrófico"),CONCATENATE("R7C",'Mapa de Riesgos'!$O$52),"")</f>
        <v/>
      </c>
      <c r="AM22" s="43" t="str">
        <f>IF(AND('Mapa de Riesgos'!$Y$53="Alta",'Mapa de Riesgos'!$AA$53="Catastrófico"),CONCATENATE("R7C",'Mapa de Riesgos'!$O$53),"")</f>
        <v/>
      </c>
      <c r="AN22" s="69"/>
      <c r="AO22" s="473"/>
      <c r="AP22" s="474"/>
      <c r="AQ22" s="474"/>
      <c r="AR22" s="474"/>
      <c r="AS22" s="474"/>
      <c r="AT22" s="475"/>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row>
    <row r="23" spans="1:76" ht="15" customHeight="1" x14ac:dyDescent="0.25">
      <c r="A23" s="69"/>
      <c r="B23" s="422"/>
      <c r="C23" s="422"/>
      <c r="D23" s="423"/>
      <c r="E23" s="463"/>
      <c r="F23" s="464"/>
      <c r="G23" s="464"/>
      <c r="H23" s="464"/>
      <c r="I23" s="464"/>
      <c r="J23" s="53" t="str">
        <f>IF(AND('Mapa de Riesgos'!$Y$54="Alta",'Mapa de Riesgos'!$AA$54="Leve"),CONCATENATE("R8C",'Mapa de Riesgos'!$O$54),"")</f>
        <v/>
      </c>
      <c r="K23" s="54" t="str">
        <f>IF(AND('Mapa de Riesgos'!$Y$55="Alta",'Mapa de Riesgos'!$AA$55="Leve"),CONCATENATE("R8C",'Mapa de Riesgos'!$O$55),"")</f>
        <v/>
      </c>
      <c r="L23" s="54" t="str">
        <f>IF(AND('Mapa de Riesgos'!$Y$56="Alta",'Mapa de Riesgos'!$AA$56="Leve"),CONCATENATE("R8C",'Mapa de Riesgos'!$O$56),"")</f>
        <v/>
      </c>
      <c r="M23" s="54" t="str">
        <f>IF(AND('Mapa de Riesgos'!$Y$57="Alta",'Mapa de Riesgos'!$AA$57="Leve"),CONCATENATE("R8C",'Mapa de Riesgos'!$O$57),"")</f>
        <v/>
      </c>
      <c r="N23" s="54" t="str">
        <f>IF(AND('Mapa de Riesgos'!$Y$58="Alta",'Mapa de Riesgos'!$AA$58="Leve"),CONCATENATE("R8C",'Mapa de Riesgos'!$O$58),"")</f>
        <v/>
      </c>
      <c r="O23" s="55" t="str">
        <f>IF(AND('Mapa de Riesgos'!$Y$59="Alta",'Mapa de Riesgos'!$AA$59="Leve"),CONCATENATE("R8C",'Mapa de Riesgos'!$O$59),"")</f>
        <v/>
      </c>
      <c r="P23" s="53" t="str">
        <f>IF(AND('Mapa de Riesgos'!$Y$54="Alta",'Mapa de Riesgos'!$AA$54="Menor"),CONCATENATE("R8C",'Mapa de Riesgos'!$O$54),"")</f>
        <v/>
      </c>
      <c r="Q23" s="54" t="str">
        <f>IF(AND('Mapa de Riesgos'!$Y$55="Alta",'Mapa de Riesgos'!$AA$55="Menor"),CONCATENATE("R8C",'Mapa de Riesgos'!$O$55),"")</f>
        <v/>
      </c>
      <c r="R23" s="54" t="str">
        <f>IF(AND('Mapa de Riesgos'!$Y$56="Alta",'Mapa de Riesgos'!$AA$56="Menor"),CONCATENATE("R8C",'Mapa de Riesgos'!$O$56),"")</f>
        <v/>
      </c>
      <c r="S23" s="54" t="str">
        <f>IF(AND('Mapa de Riesgos'!$Y$57="Alta",'Mapa de Riesgos'!$AA$57="Menor"),CONCATENATE("R8C",'Mapa de Riesgos'!$O$57),"")</f>
        <v/>
      </c>
      <c r="T23" s="54" t="str">
        <f>IF(AND('Mapa de Riesgos'!$Y$58="Alta",'Mapa de Riesgos'!$AA$58="Menor"),CONCATENATE("R8C",'Mapa de Riesgos'!$O$58),"")</f>
        <v/>
      </c>
      <c r="U23" s="55" t="str">
        <f>IF(AND('Mapa de Riesgos'!$Y$59="Alta",'Mapa de Riesgos'!$AA$59="Menor"),CONCATENATE("R8C",'Mapa de Riesgos'!$O$59),"")</f>
        <v/>
      </c>
      <c r="V23" s="38" t="str">
        <f>IF(AND('Mapa de Riesgos'!$Y$54="Alta",'Mapa de Riesgos'!$AA$54="Moderado"),CONCATENATE("R8C",'Mapa de Riesgos'!$O$54),"")</f>
        <v/>
      </c>
      <c r="W23" s="39" t="str">
        <f>IF(AND('Mapa de Riesgos'!$Y$55="Alta",'Mapa de Riesgos'!$AA$55="Moderado"),CONCATENATE("R8C",'Mapa de Riesgos'!$O$55),"")</f>
        <v/>
      </c>
      <c r="X23" s="39" t="str">
        <f>IF(AND('Mapa de Riesgos'!$Y$56="Alta",'Mapa de Riesgos'!$AA$56="Moderado"),CONCATENATE("R8C",'Mapa de Riesgos'!$O$56),"")</f>
        <v/>
      </c>
      <c r="Y23" s="39" t="str">
        <f>IF(AND('Mapa de Riesgos'!$Y$57="Alta",'Mapa de Riesgos'!$AA$57="Moderado"),CONCATENATE("R8C",'Mapa de Riesgos'!$O$57),"")</f>
        <v/>
      </c>
      <c r="Z23" s="39" t="str">
        <f>IF(AND('Mapa de Riesgos'!$Y$58="Alta",'Mapa de Riesgos'!$AA$58="Moderado"),CONCATENATE("R8C",'Mapa de Riesgos'!$O$58),"")</f>
        <v/>
      </c>
      <c r="AA23" s="40" t="str">
        <f>IF(AND('Mapa de Riesgos'!$Y$59="Alta",'Mapa de Riesgos'!$AA$59="Moderado"),CONCATENATE("R8C",'Mapa de Riesgos'!$O$59),"")</f>
        <v/>
      </c>
      <c r="AB23" s="38" t="str">
        <f>IF(AND('Mapa de Riesgos'!$Y$54="Alta",'Mapa de Riesgos'!$AA$54="Mayor"),CONCATENATE("R8C",'Mapa de Riesgos'!$O$54),"")</f>
        <v/>
      </c>
      <c r="AC23" s="39" t="str">
        <f>IF(AND('Mapa de Riesgos'!$Y$55="Alta",'Mapa de Riesgos'!$AA$55="Mayor"),CONCATENATE("R8C",'Mapa de Riesgos'!$O$55),"")</f>
        <v/>
      </c>
      <c r="AD23" s="39" t="str">
        <f>IF(AND('Mapa de Riesgos'!$Y$56="Alta",'Mapa de Riesgos'!$AA$56="Mayor"),CONCATENATE("R8C",'Mapa de Riesgos'!$O$56),"")</f>
        <v/>
      </c>
      <c r="AE23" s="39" t="str">
        <f>IF(AND('Mapa de Riesgos'!$Y$57="Alta",'Mapa de Riesgos'!$AA$57="Mayor"),CONCATENATE("R8C",'Mapa de Riesgos'!$O$57),"")</f>
        <v/>
      </c>
      <c r="AF23" s="39" t="str">
        <f>IF(AND('Mapa de Riesgos'!$Y$58="Alta",'Mapa de Riesgos'!$AA$58="Mayor"),CONCATENATE("R8C",'Mapa de Riesgos'!$O$58),"")</f>
        <v/>
      </c>
      <c r="AG23" s="40" t="str">
        <f>IF(AND('Mapa de Riesgos'!$Y$59="Alta",'Mapa de Riesgos'!$AA$59="Mayor"),CONCATENATE("R8C",'Mapa de Riesgos'!$O$59),"")</f>
        <v/>
      </c>
      <c r="AH23" s="41" t="str">
        <f>IF(AND('Mapa de Riesgos'!$Y$54="Alta",'Mapa de Riesgos'!$AA$54="Catastrófico"),CONCATENATE("R8C",'Mapa de Riesgos'!$O$54),"")</f>
        <v/>
      </c>
      <c r="AI23" s="42" t="str">
        <f>IF(AND('Mapa de Riesgos'!$Y$55="Alta",'Mapa de Riesgos'!$AA$55="Catastrófico"),CONCATENATE("R8C",'Mapa de Riesgos'!$O$55),"")</f>
        <v/>
      </c>
      <c r="AJ23" s="42" t="str">
        <f>IF(AND('Mapa de Riesgos'!$Y$56="Alta",'Mapa de Riesgos'!$AA$56="Catastrófico"),CONCATENATE("R8C",'Mapa de Riesgos'!$O$56),"")</f>
        <v/>
      </c>
      <c r="AK23" s="42" t="str">
        <f>IF(AND('Mapa de Riesgos'!$Y$57="Alta",'Mapa de Riesgos'!$AA$57="Catastrófico"),CONCATENATE("R8C",'Mapa de Riesgos'!$O$57),"")</f>
        <v/>
      </c>
      <c r="AL23" s="42" t="str">
        <f>IF(AND('Mapa de Riesgos'!$Y$58="Alta",'Mapa de Riesgos'!$AA$58="Catastrófico"),CONCATENATE("R8C",'Mapa de Riesgos'!$O$58),"")</f>
        <v/>
      </c>
      <c r="AM23" s="43" t="str">
        <f>IF(AND('Mapa de Riesgos'!$Y$59="Alta",'Mapa de Riesgos'!$AA$59="Catastrófico"),CONCATENATE("R8C",'Mapa de Riesgos'!$O$59),"")</f>
        <v/>
      </c>
      <c r="AN23" s="69"/>
      <c r="AO23" s="473"/>
      <c r="AP23" s="474"/>
      <c r="AQ23" s="474"/>
      <c r="AR23" s="474"/>
      <c r="AS23" s="474"/>
      <c r="AT23" s="475"/>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row>
    <row r="24" spans="1:76" ht="15" customHeight="1" x14ac:dyDescent="0.25">
      <c r="A24" s="69"/>
      <c r="B24" s="422"/>
      <c r="C24" s="422"/>
      <c r="D24" s="423"/>
      <c r="E24" s="463"/>
      <c r="F24" s="464"/>
      <c r="G24" s="464"/>
      <c r="H24" s="464"/>
      <c r="I24" s="464"/>
      <c r="J24" s="53" t="str">
        <f>IF(AND('Mapa de Riesgos'!$Y$60="Alta",'Mapa de Riesgos'!$AA$60="Leve"),CONCATENATE("R9C",'Mapa de Riesgos'!$O$60),"")</f>
        <v/>
      </c>
      <c r="K24" s="54" t="str">
        <f>IF(AND('Mapa de Riesgos'!$Y$61="Alta",'Mapa de Riesgos'!$AA$61="Leve"),CONCATENATE("R9C",'Mapa de Riesgos'!$O$61),"")</f>
        <v/>
      </c>
      <c r="L24" s="54" t="str">
        <f>IF(AND('Mapa de Riesgos'!$Y$62="Alta",'Mapa de Riesgos'!$AA$62="Leve"),CONCATENATE("R9C",'Mapa de Riesgos'!$O$62),"")</f>
        <v/>
      </c>
      <c r="M24" s="54" t="str">
        <f>IF(AND('Mapa de Riesgos'!$Y$63="Alta",'Mapa de Riesgos'!$AA$63="Leve"),CONCATENATE("R9C",'Mapa de Riesgos'!$O$63),"")</f>
        <v/>
      </c>
      <c r="N24" s="54" t="str">
        <f>IF(AND('Mapa de Riesgos'!$Y$64="Alta",'Mapa de Riesgos'!$AA$64="Leve"),CONCATENATE("R9C",'Mapa de Riesgos'!$O$64),"")</f>
        <v/>
      </c>
      <c r="O24" s="55" t="str">
        <f>IF(AND('Mapa de Riesgos'!$Y$65="Alta",'Mapa de Riesgos'!$AA$65="Leve"),CONCATENATE("R9C",'Mapa de Riesgos'!$O$65),"")</f>
        <v/>
      </c>
      <c r="P24" s="53" t="str">
        <f>IF(AND('Mapa de Riesgos'!$Y$60="Alta",'Mapa de Riesgos'!$AA$60="Menor"),CONCATENATE("R9C",'Mapa de Riesgos'!$O$60),"")</f>
        <v/>
      </c>
      <c r="Q24" s="54" t="str">
        <f>IF(AND('Mapa de Riesgos'!$Y$61="Alta",'Mapa de Riesgos'!$AA$61="Menor"),CONCATENATE("R9C",'Mapa de Riesgos'!$O$61),"")</f>
        <v/>
      </c>
      <c r="R24" s="54" t="str">
        <f>IF(AND('Mapa de Riesgos'!$Y$62="Alta",'Mapa de Riesgos'!$AA$62="Menor"),CONCATENATE("R9C",'Mapa de Riesgos'!$O$62),"")</f>
        <v/>
      </c>
      <c r="S24" s="54" t="str">
        <f>IF(AND('Mapa de Riesgos'!$Y$63="Alta",'Mapa de Riesgos'!$AA$63="Menor"),CONCATENATE("R9C",'Mapa de Riesgos'!$O$63),"")</f>
        <v/>
      </c>
      <c r="T24" s="54" t="str">
        <f>IF(AND('Mapa de Riesgos'!$Y$64="Alta",'Mapa de Riesgos'!$AA$64="Menor"),CONCATENATE("R9C",'Mapa de Riesgos'!$O$64),"")</f>
        <v/>
      </c>
      <c r="U24" s="55" t="str">
        <f>IF(AND('Mapa de Riesgos'!$Y$65="Alta",'Mapa de Riesgos'!$AA$65="Menor"),CONCATENATE("R9C",'Mapa de Riesgos'!$O$65),"")</f>
        <v/>
      </c>
      <c r="V24" s="38" t="str">
        <f>IF(AND('Mapa de Riesgos'!$Y$60="Alta",'Mapa de Riesgos'!$AA$60="Moderado"),CONCATENATE("R9C",'Mapa de Riesgos'!$O$60),"")</f>
        <v/>
      </c>
      <c r="W24" s="39" t="str">
        <f>IF(AND('Mapa de Riesgos'!$Y$61="Alta",'Mapa de Riesgos'!$AA$61="Moderado"),CONCATENATE("R9C",'Mapa de Riesgos'!$O$61),"")</f>
        <v/>
      </c>
      <c r="X24" s="39" t="str">
        <f>IF(AND('Mapa de Riesgos'!$Y$62="Alta",'Mapa de Riesgos'!$AA$62="Moderado"),CONCATENATE("R9C",'Mapa de Riesgos'!$O$62),"")</f>
        <v/>
      </c>
      <c r="Y24" s="39" t="str">
        <f>IF(AND('Mapa de Riesgos'!$Y$63="Alta",'Mapa de Riesgos'!$AA$63="Moderado"),CONCATENATE("R9C",'Mapa de Riesgos'!$O$63),"")</f>
        <v/>
      </c>
      <c r="Z24" s="39" t="str">
        <f>IF(AND('Mapa de Riesgos'!$Y$64="Alta",'Mapa de Riesgos'!$AA$64="Moderado"),CONCATENATE("R9C",'Mapa de Riesgos'!$O$64),"")</f>
        <v/>
      </c>
      <c r="AA24" s="40" t="str">
        <f>IF(AND('Mapa de Riesgos'!$Y$65="Alta",'Mapa de Riesgos'!$AA$65="Moderado"),CONCATENATE("R9C",'Mapa de Riesgos'!$O$65),"")</f>
        <v/>
      </c>
      <c r="AB24" s="38" t="str">
        <f>IF(AND('Mapa de Riesgos'!$Y$60="Alta",'Mapa de Riesgos'!$AA$60="Mayor"),CONCATENATE("R9C",'Mapa de Riesgos'!$O$60),"")</f>
        <v/>
      </c>
      <c r="AC24" s="39" t="str">
        <f>IF(AND('Mapa de Riesgos'!$Y$61="Alta",'Mapa de Riesgos'!$AA$61="Mayor"),CONCATENATE("R9C",'Mapa de Riesgos'!$O$61),"")</f>
        <v/>
      </c>
      <c r="AD24" s="39" t="str">
        <f>IF(AND('Mapa de Riesgos'!$Y$62="Alta",'Mapa de Riesgos'!$AA$62="Mayor"),CONCATENATE("R9C",'Mapa de Riesgos'!$O$62),"")</f>
        <v/>
      </c>
      <c r="AE24" s="39" t="str">
        <f>IF(AND('Mapa de Riesgos'!$Y$63="Alta",'Mapa de Riesgos'!$AA$63="Mayor"),CONCATENATE("R9C",'Mapa de Riesgos'!$O$63),"")</f>
        <v/>
      </c>
      <c r="AF24" s="39" t="str">
        <f>IF(AND('Mapa de Riesgos'!$Y$64="Alta",'Mapa de Riesgos'!$AA$64="Mayor"),CONCATENATE("R9C",'Mapa de Riesgos'!$O$64),"")</f>
        <v/>
      </c>
      <c r="AG24" s="40" t="str">
        <f>IF(AND('Mapa de Riesgos'!$Y$65="Alta",'Mapa de Riesgos'!$AA$65="Mayor"),CONCATENATE("R9C",'Mapa de Riesgos'!$O$65),"")</f>
        <v/>
      </c>
      <c r="AH24" s="41" t="str">
        <f>IF(AND('Mapa de Riesgos'!$Y$60="Alta",'Mapa de Riesgos'!$AA$60="Catastrófico"),CONCATENATE("R9C",'Mapa de Riesgos'!$O$60),"")</f>
        <v/>
      </c>
      <c r="AI24" s="42" t="str">
        <f>IF(AND('Mapa de Riesgos'!$Y$61="Alta",'Mapa de Riesgos'!$AA$61="Catastrófico"),CONCATENATE("R9C",'Mapa de Riesgos'!$O$61),"")</f>
        <v/>
      </c>
      <c r="AJ24" s="42" t="str">
        <f>IF(AND('Mapa de Riesgos'!$Y$62="Alta",'Mapa de Riesgos'!$AA$62="Catastrófico"),CONCATENATE("R9C",'Mapa de Riesgos'!$O$62),"")</f>
        <v/>
      </c>
      <c r="AK24" s="42" t="str">
        <f>IF(AND('Mapa de Riesgos'!$Y$63="Alta",'Mapa de Riesgos'!$AA$63="Catastrófico"),CONCATENATE("R9C",'Mapa de Riesgos'!$O$63),"")</f>
        <v/>
      </c>
      <c r="AL24" s="42" t="str">
        <f>IF(AND('Mapa de Riesgos'!$Y$64="Alta",'Mapa de Riesgos'!$AA$64="Catastrófico"),CONCATENATE("R9C",'Mapa de Riesgos'!$O$64),"")</f>
        <v/>
      </c>
      <c r="AM24" s="43" t="str">
        <f>IF(AND('Mapa de Riesgos'!$Y$65="Alta",'Mapa de Riesgos'!$AA$65="Catastrófico"),CONCATENATE("R9C",'Mapa de Riesgos'!$O$65),"")</f>
        <v/>
      </c>
      <c r="AN24" s="69"/>
      <c r="AO24" s="473"/>
      <c r="AP24" s="474"/>
      <c r="AQ24" s="474"/>
      <c r="AR24" s="474"/>
      <c r="AS24" s="474"/>
      <c r="AT24" s="475"/>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row>
    <row r="25" spans="1:76" ht="15.75" customHeight="1" thickBot="1" x14ac:dyDescent="0.3">
      <c r="A25" s="69"/>
      <c r="B25" s="422"/>
      <c r="C25" s="422"/>
      <c r="D25" s="423"/>
      <c r="E25" s="466"/>
      <c r="F25" s="467"/>
      <c r="G25" s="467"/>
      <c r="H25" s="467"/>
      <c r="I25" s="467"/>
      <c r="J25" s="56" t="str">
        <f>IF(AND('Mapa de Riesgos'!$Y$66="Alta",'Mapa de Riesgos'!$AA$66="Leve"),CONCATENATE("R10C",'Mapa de Riesgos'!$O$66),"")</f>
        <v/>
      </c>
      <c r="K25" s="57" t="str">
        <f>IF(AND('Mapa de Riesgos'!$Y$67="Alta",'Mapa de Riesgos'!$AA$67="Leve"),CONCATENATE("R10C",'Mapa de Riesgos'!$O$67),"")</f>
        <v/>
      </c>
      <c r="L25" s="57" t="str">
        <f>IF(AND('Mapa de Riesgos'!$Y$68="Alta",'Mapa de Riesgos'!$AA$68="Leve"),CONCATENATE("R10C",'Mapa de Riesgos'!$O$68),"")</f>
        <v/>
      </c>
      <c r="M25" s="57" t="str">
        <f>IF(AND('Mapa de Riesgos'!$Y$69="Alta",'Mapa de Riesgos'!$AA$69="Leve"),CONCATENATE("R10C",'Mapa de Riesgos'!$O$69),"")</f>
        <v/>
      </c>
      <c r="N25" s="57" t="str">
        <f>IF(AND('Mapa de Riesgos'!$Y$70="Alta",'Mapa de Riesgos'!$AA$70="Leve"),CONCATENATE("R10C",'Mapa de Riesgos'!$O$70),"")</f>
        <v/>
      </c>
      <c r="O25" s="58" t="str">
        <f>IF(AND('Mapa de Riesgos'!$Y$71="Alta",'Mapa de Riesgos'!$AA$71="Leve"),CONCATENATE("R10C",'Mapa de Riesgos'!$O$71),"")</f>
        <v/>
      </c>
      <c r="P25" s="56" t="str">
        <f>IF(AND('Mapa de Riesgos'!$Y$66="Alta",'Mapa de Riesgos'!$AA$66="Menor"),CONCATENATE("R10C",'Mapa de Riesgos'!$O$66),"")</f>
        <v/>
      </c>
      <c r="Q25" s="57" t="str">
        <f>IF(AND('Mapa de Riesgos'!$Y$67="Alta",'Mapa de Riesgos'!$AA$67="Menor"),CONCATENATE("R10C",'Mapa de Riesgos'!$O$67),"")</f>
        <v/>
      </c>
      <c r="R25" s="57" t="str">
        <f>IF(AND('Mapa de Riesgos'!$Y$68="Alta",'Mapa de Riesgos'!$AA$68="Menor"),CONCATENATE("R10C",'Mapa de Riesgos'!$O$68),"")</f>
        <v/>
      </c>
      <c r="S25" s="57" t="str">
        <f>IF(AND('Mapa de Riesgos'!$Y$69="Alta",'Mapa de Riesgos'!$AA$69="Menor"),CONCATENATE("R10C",'Mapa de Riesgos'!$O$69),"")</f>
        <v/>
      </c>
      <c r="T25" s="57" t="str">
        <f>IF(AND('Mapa de Riesgos'!$Y$70="Alta",'Mapa de Riesgos'!$AA$70="Menor"),CONCATENATE("R10C",'Mapa de Riesgos'!$O$70),"")</f>
        <v/>
      </c>
      <c r="U25" s="58" t="str">
        <f>IF(AND('Mapa de Riesgos'!$Y$71="Alta",'Mapa de Riesgos'!$AA$71="Menor"),CONCATENATE("R10C",'Mapa de Riesgos'!$O$71),"")</f>
        <v/>
      </c>
      <c r="V25" s="44" t="str">
        <f>IF(AND('Mapa de Riesgos'!$Y$66="Alta",'Mapa de Riesgos'!$AA$66="Moderado"),CONCATENATE("R10C",'Mapa de Riesgos'!$O$66),"")</f>
        <v/>
      </c>
      <c r="W25" s="45" t="str">
        <f>IF(AND('Mapa de Riesgos'!$Y$67="Alta",'Mapa de Riesgos'!$AA$67="Moderado"),CONCATENATE("R10C",'Mapa de Riesgos'!$O$67),"")</f>
        <v/>
      </c>
      <c r="X25" s="45" t="str">
        <f>IF(AND('Mapa de Riesgos'!$Y$68="Alta",'Mapa de Riesgos'!$AA$68="Moderado"),CONCATENATE("R10C",'Mapa de Riesgos'!$O$68),"")</f>
        <v/>
      </c>
      <c r="Y25" s="45" t="str">
        <f>IF(AND('Mapa de Riesgos'!$Y$69="Alta",'Mapa de Riesgos'!$AA$69="Moderado"),CONCATENATE("R10C",'Mapa de Riesgos'!$O$69),"")</f>
        <v/>
      </c>
      <c r="Z25" s="45" t="str">
        <f>IF(AND('Mapa de Riesgos'!$Y$70="Alta",'Mapa de Riesgos'!$AA$70="Moderado"),CONCATENATE("R10C",'Mapa de Riesgos'!$O$70),"")</f>
        <v/>
      </c>
      <c r="AA25" s="46" t="str">
        <f>IF(AND('Mapa de Riesgos'!$Y$71="Alta",'Mapa de Riesgos'!$AA$71="Moderado"),CONCATENATE("R10C",'Mapa de Riesgos'!$O$71),"")</f>
        <v/>
      </c>
      <c r="AB25" s="44" t="str">
        <f>IF(AND('Mapa de Riesgos'!$Y$66="Alta",'Mapa de Riesgos'!$AA$66="Mayor"),CONCATENATE("R10C",'Mapa de Riesgos'!$O$66),"")</f>
        <v/>
      </c>
      <c r="AC25" s="45" t="str">
        <f>IF(AND('Mapa de Riesgos'!$Y$67="Alta",'Mapa de Riesgos'!$AA$67="Mayor"),CONCATENATE("R10C",'Mapa de Riesgos'!$O$67),"")</f>
        <v/>
      </c>
      <c r="AD25" s="45" t="str">
        <f>IF(AND('Mapa de Riesgos'!$Y$68="Alta",'Mapa de Riesgos'!$AA$68="Mayor"),CONCATENATE("R10C",'Mapa de Riesgos'!$O$68),"")</f>
        <v/>
      </c>
      <c r="AE25" s="45" t="str">
        <f>IF(AND('Mapa de Riesgos'!$Y$69="Alta",'Mapa de Riesgos'!$AA$69="Mayor"),CONCATENATE("R10C",'Mapa de Riesgos'!$O$69),"")</f>
        <v/>
      </c>
      <c r="AF25" s="45" t="str">
        <f>IF(AND('Mapa de Riesgos'!$Y$70="Alta",'Mapa de Riesgos'!$AA$70="Mayor"),CONCATENATE("R10C",'Mapa de Riesgos'!$O$70),"")</f>
        <v/>
      </c>
      <c r="AG25" s="46" t="str">
        <f>IF(AND('Mapa de Riesgos'!$Y$71="Alta",'Mapa de Riesgos'!$AA$71="Mayor"),CONCATENATE("R10C",'Mapa de Riesgos'!$O$71),"")</f>
        <v/>
      </c>
      <c r="AH25" s="47" t="str">
        <f>IF(AND('Mapa de Riesgos'!$Y$66="Alta",'Mapa de Riesgos'!$AA$66="Catastrófico"),CONCATENATE("R10C",'Mapa de Riesgos'!$O$66),"")</f>
        <v/>
      </c>
      <c r="AI25" s="48" t="str">
        <f>IF(AND('Mapa de Riesgos'!$Y$67="Alta",'Mapa de Riesgos'!$AA$67="Catastrófico"),CONCATENATE("R10C",'Mapa de Riesgos'!$O$67),"")</f>
        <v/>
      </c>
      <c r="AJ25" s="48" t="str">
        <f>IF(AND('Mapa de Riesgos'!$Y$68="Alta",'Mapa de Riesgos'!$AA$68="Catastrófico"),CONCATENATE("R10C",'Mapa de Riesgos'!$O$68),"")</f>
        <v/>
      </c>
      <c r="AK25" s="48" t="str">
        <f>IF(AND('Mapa de Riesgos'!$Y$69="Alta",'Mapa de Riesgos'!$AA$69="Catastrófico"),CONCATENATE("R10C",'Mapa de Riesgos'!$O$69),"")</f>
        <v/>
      </c>
      <c r="AL25" s="48" t="str">
        <f>IF(AND('Mapa de Riesgos'!$Y$70="Alta",'Mapa de Riesgos'!$AA$70="Catastrófico"),CONCATENATE("R10C",'Mapa de Riesgos'!$O$70),"")</f>
        <v/>
      </c>
      <c r="AM25" s="49" t="str">
        <f>IF(AND('Mapa de Riesgos'!$Y$71="Alta",'Mapa de Riesgos'!$AA$71="Catastrófico"),CONCATENATE("R10C",'Mapa de Riesgos'!$O$71),"")</f>
        <v/>
      </c>
      <c r="AN25" s="69"/>
      <c r="AO25" s="476"/>
      <c r="AP25" s="477"/>
      <c r="AQ25" s="477"/>
      <c r="AR25" s="477"/>
      <c r="AS25" s="477"/>
      <c r="AT25" s="478"/>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row>
    <row r="26" spans="1:76" ht="15" customHeight="1" x14ac:dyDescent="0.25">
      <c r="A26" s="69"/>
      <c r="B26" s="422"/>
      <c r="C26" s="422"/>
      <c r="D26" s="423"/>
      <c r="E26" s="460" t="s">
        <v>169</v>
      </c>
      <c r="F26" s="461"/>
      <c r="G26" s="461"/>
      <c r="H26" s="461"/>
      <c r="I26" s="462"/>
      <c r="J26" s="50" t="str">
        <f>IF(AND('Mapa de Riesgos'!$Y$12="Media",'Mapa de Riesgos'!$AA$12="Leve"),CONCATENATE("R1C",'Mapa de Riesgos'!$O$12),"")</f>
        <v/>
      </c>
      <c r="K26" s="51" t="str">
        <f>IF(AND('Mapa de Riesgos'!$Y$13="Media",'Mapa de Riesgos'!$AA$13="Leve"),CONCATENATE("R1C",'Mapa de Riesgos'!$O$13),"")</f>
        <v/>
      </c>
      <c r="L26" s="51" t="str">
        <f>IF(AND('Mapa de Riesgos'!$Y$14="Media",'Mapa de Riesgos'!$AA$14="Leve"),CONCATENATE("R1C",'Mapa de Riesgos'!$O$14),"")</f>
        <v/>
      </c>
      <c r="M26" s="51" t="str">
        <f>IF(AND('Mapa de Riesgos'!$Y$15="Media",'Mapa de Riesgos'!$AA$15="Leve"),CONCATENATE("R1C",'Mapa de Riesgos'!$O$15),"")</f>
        <v/>
      </c>
      <c r="N26" s="51" t="str">
        <f>IF(AND('Mapa de Riesgos'!$Y$16="Media",'Mapa de Riesgos'!$AA$16="Leve"),CONCATENATE("R1C",'Mapa de Riesgos'!$O$16),"")</f>
        <v/>
      </c>
      <c r="O26" s="52" t="str">
        <f>IF(AND('Mapa de Riesgos'!$Y$17="Media",'Mapa de Riesgos'!$AA$17="Leve"),CONCATENATE("R1C",'Mapa de Riesgos'!$O$17),"")</f>
        <v/>
      </c>
      <c r="P26" s="50" t="str">
        <f>IF(AND('Mapa de Riesgos'!$Y$12="Media",'Mapa de Riesgos'!$AA$12="Menor"),CONCATENATE("R1C",'Mapa de Riesgos'!$O$12),"")</f>
        <v/>
      </c>
      <c r="Q26" s="51" t="str">
        <f>IF(AND('Mapa de Riesgos'!$Y$13="Media",'Mapa de Riesgos'!$AA$13="Menor"),CONCATENATE("R1C",'Mapa de Riesgos'!$O$13),"")</f>
        <v/>
      </c>
      <c r="R26" s="51" t="str">
        <f>IF(AND('Mapa de Riesgos'!$Y$14="Media",'Mapa de Riesgos'!$AA$14="Menor"),CONCATENATE("R1C",'Mapa de Riesgos'!$O$14),"")</f>
        <v/>
      </c>
      <c r="S26" s="51" t="str">
        <f>IF(AND('Mapa de Riesgos'!$Y$15="Media",'Mapa de Riesgos'!$AA$15="Menor"),CONCATENATE("R1C",'Mapa de Riesgos'!$O$15),"")</f>
        <v/>
      </c>
      <c r="T26" s="51" t="str">
        <f>IF(AND('Mapa de Riesgos'!$Y$16="Media",'Mapa de Riesgos'!$AA$16="Menor"),CONCATENATE("R1C",'Mapa de Riesgos'!$O$16),"")</f>
        <v/>
      </c>
      <c r="U26" s="52" t="str">
        <f>IF(AND('Mapa de Riesgos'!$Y$17="Media",'Mapa de Riesgos'!$AA$17="Menor"),CONCATENATE("R1C",'Mapa de Riesgos'!$O$17),"")</f>
        <v/>
      </c>
      <c r="V26" s="50" t="str">
        <f>IF(AND('Mapa de Riesgos'!$Y$12="Media",'Mapa de Riesgos'!$AA$12="Moderado"),CONCATENATE("R1C",'Mapa de Riesgos'!$O$12),"")</f>
        <v/>
      </c>
      <c r="W26" s="51" t="str">
        <f>IF(AND('Mapa de Riesgos'!$Y$13="Media",'Mapa de Riesgos'!$AA$13="Moderado"),CONCATENATE("R1C",'Mapa de Riesgos'!$O$13),"")</f>
        <v/>
      </c>
      <c r="X26" s="51" t="str">
        <f>IF(AND('Mapa de Riesgos'!$Y$14="Media",'Mapa de Riesgos'!$AA$14="Moderado"),CONCATENATE("R1C",'Mapa de Riesgos'!$O$14),"")</f>
        <v/>
      </c>
      <c r="Y26" s="51" t="str">
        <f>IF(AND('Mapa de Riesgos'!$Y$15="Media",'Mapa de Riesgos'!$AA$15="Moderado"),CONCATENATE("R1C",'Mapa de Riesgos'!$O$15),"")</f>
        <v/>
      </c>
      <c r="Z26" s="51" t="str">
        <f>IF(AND('Mapa de Riesgos'!$Y$16="Media",'Mapa de Riesgos'!$AA$16="Moderado"),CONCATENATE("R1C",'Mapa de Riesgos'!$O$16),"")</f>
        <v/>
      </c>
      <c r="AA26" s="52" t="str">
        <f>IF(AND('Mapa de Riesgos'!$Y$17="Media",'Mapa de Riesgos'!$AA$17="Moderado"),CONCATENATE("R1C",'Mapa de Riesgos'!$O$17),"")</f>
        <v/>
      </c>
      <c r="AB26" s="32" t="str">
        <f>IF(AND('Mapa de Riesgos'!$Y$12="Media",'Mapa de Riesgos'!$AA$12="Mayor"),CONCATENATE("R1C",'Mapa de Riesgos'!$O$12),"")</f>
        <v/>
      </c>
      <c r="AC26" s="33" t="str">
        <f>IF(AND('Mapa de Riesgos'!$Y$13="Media",'Mapa de Riesgos'!$AA$13="Mayor"),CONCATENATE("R1C",'Mapa de Riesgos'!$O$13),"")</f>
        <v/>
      </c>
      <c r="AD26" s="33" t="str">
        <f>IF(AND('Mapa de Riesgos'!$Y$14="Media",'Mapa de Riesgos'!$AA$14="Mayor"),CONCATENATE("R1C",'Mapa de Riesgos'!$O$14),"")</f>
        <v/>
      </c>
      <c r="AE26" s="33" t="str">
        <f>IF(AND('Mapa de Riesgos'!$Y$15="Media",'Mapa de Riesgos'!$AA$15="Mayor"),CONCATENATE("R1C",'Mapa de Riesgos'!$O$15),"")</f>
        <v/>
      </c>
      <c r="AF26" s="33" t="str">
        <f>IF(AND('Mapa de Riesgos'!$Y$16="Media",'Mapa de Riesgos'!$AA$16="Mayor"),CONCATENATE("R1C",'Mapa de Riesgos'!$O$16),"")</f>
        <v/>
      </c>
      <c r="AG26" s="34" t="str">
        <f>IF(AND('Mapa de Riesgos'!$Y$17="Media",'Mapa de Riesgos'!$AA$17="Mayor"),CONCATENATE("R1C",'Mapa de Riesgos'!$O$17),"")</f>
        <v/>
      </c>
      <c r="AH26" s="35" t="str">
        <f>IF(AND('Mapa de Riesgos'!$Y$12="Media",'Mapa de Riesgos'!$AA$12="Catastrófico"),CONCATENATE("R1C",'Mapa de Riesgos'!$O$12),"")</f>
        <v/>
      </c>
      <c r="AI26" s="36" t="str">
        <f>IF(AND('Mapa de Riesgos'!$Y$13="Media",'Mapa de Riesgos'!$AA$13="Catastrófico"),CONCATENATE("R1C",'Mapa de Riesgos'!$O$13),"")</f>
        <v/>
      </c>
      <c r="AJ26" s="36" t="str">
        <f>IF(AND('Mapa de Riesgos'!$Y$14="Media",'Mapa de Riesgos'!$AA$14="Catastrófico"),CONCATENATE("R1C",'Mapa de Riesgos'!$O$14),"")</f>
        <v/>
      </c>
      <c r="AK26" s="36" t="str">
        <f>IF(AND('Mapa de Riesgos'!$Y$15="Media",'Mapa de Riesgos'!$AA$15="Catastrófico"),CONCATENATE("R1C",'Mapa de Riesgos'!$O$15),"")</f>
        <v/>
      </c>
      <c r="AL26" s="36" t="str">
        <f>IF(AND('Mapa de Riesgos'!$Y$16="Media",'Mapa de Riesgos'!$AA$16="Catastrófico"),CONCATENATE("R1C",'Mapa de Riesgos'!$O$16),"")</f>
        <v/>
      </c>
      <c r="AM26" s="37" t="str">
        <f>IF(AND('Mapa de Riesgos'!$Y$17="Media",'Mapa de Riesgos'!$AA$17="Catastrófico"),CONCATENATE("R1C",'Mapa de Riesgos'!$O$17),"")</f>
        <v/>
      </c>
      <c r="AN26" s="69"/>
      <c r="AO26" s="500" t="s">
        <v>170</v>
      </c>
      <c r="AP26" s="501"/>
      <c r="AQ26" s="501"/>
      <c r="AR26" s="501"/>
      <c r="AS26" s="501"/>
      <c r="AT26" s="502"/>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row>
    <row r="27" spans="1:76" ht="15" customHeight="1" x14ac:dyDescent="0.25">
      <c r="A27" s="69"/>
      <c r="B27" s="422"/>
      <c r="C27" s="422"/>
      <c r="D27" s="423"/>
      <c r="E27" s="479"/>
      <c r="F27" s="464"/>
      <c r="G27" s="464"/>
      <c r="H27" s="464"/>
      <c r="I27" s="465"/>
      <c r="J27" s="53" t="str">
        <f>IF(AND('Mapa de Riesgos'!$Y$18="Media",'Mapa de Riesgos'!$AA$18="Leve"),CONCATENATE("R2C",'Mapa de Riesgos'!$O$18),"")</f>
        <v/>
      </c>
      <c r="K27" s="54" t="str">
        <f>IF(AND('Mapa de Riesgos'!$Y$19="Media",'Mapa de Riesgos'!$AA$19="Leve"),CONCATENATE("R2C",'Mapa de Riesgos'!$O$19),"")</f>
        <v/>
      </c>
      <c r="L27" s="54" t="str">
        <f>IF(AND('Mapa de Riesgos'!$Y$20="Media",'Mapa de Riesgos'!$AA$20="Leve"),CONCATENATE("R2C",'Mapa de Riesgos'!$O$20),"")</f>
        <v/>
      </c>
      <c r="M27" s="54" t="str">
        <f>IF(AND('Mapa de Riesgos'!$Y$21="Media",'Mapa de Riesgos'!$AA$21="Leve"),CONCATENATE("R2C",'Mapa de Riesgos'!$O$21),"")</f>
        <v/>
      </c>
      <c r="N27" s="54" t="str">
        <f>IF(AND('Mapa de Riesgos'!$Y$22="Media",'Mapa de Riesgos'!$AA$22="Leve"),CONCATENATE("R2C",'Mapa de Riesgos'!$O$22),"")</f>
        <v/>
      </c>
      <c r="O27" s="55" t="str">
        <f>IF(AND('Mapa de Riesgos'!$Y$23="Media",'Mapa de Riesgos'!$AA$23="Leve"),CONCATENATE("R2C",'Mapa de Riesgos'!$O$23),"")</f>
        <v/>
      </c>
      <c r="P27" s="53" t="str">
        <f>IF(AND('Mapa de Riesgos'!$Y$18="Media",'Mapa de Riesgos'!$AA$18="Menor"),CONCATENATE("R2C",'Mapa de Riesgos'!$O$18),"")</f>
        <v/>
      </c>
      <c r="Q27" s="54" t="str">
        <f>IF(AND('Mapa de Riesgos'!$Y$19="Media",'Mapa de Riesgos'!$AA$19="Menor"),CONCATENATE("R2C",'Mapa de Riesgos'!$O$19),"")</f>
        <v/>
      </c>
      <c r="R27" s="54" t="str">
        <f>IF(AND('Mapa de Riesgos'!$Y$20="Media",'Mapa de Riesgos'!$AA$20="Menor"),CONCATENATE("R2C",'Mapa de Riesgos'!$O$20),"")</f>
        <v/>
      </c>
      <c r="S27" s="54" t="str">
        <f>IF(AND('Mapa de Riesgos'!$Y$21="Media",'Mapa de Riesgos'!$AA$21="Menor"),CONCATENATE("R2C",'Mapa de Riesgos'!$O$21),"")</f>
        <v/>
      </c>
      <c r="T27" s="54" t="str">
        <f>IF(AND('Mapa de Riesgos'!$Y$22="Media",'Mapa de Riesgos'!$AA$22="Menor"),CONCATENATE("R2C",'Mapa de Riesgos'!$O$22),"")</f>
        <v/>
      </c>
      <c r="U27" s="55" t="str">
        <f>IF(AND('Mapa de Riesgos'!$Y$23="Media",'Mapa de Riesgos'!$AA$23="Menor"),CONCATENATE("R2C",'Mapa de Riesgos'!$O$23),"")</f>
        <v/>
      </c>
      <c r="V27" s="53" t="str">
        <f>IF(AND('Mapa de Riesgos'!$Y$18="Media",'Mapa de Riesgos'!$AA$18="Moderado"),CONCATENATE("R2C",'Mapa de Riesgos'!$O$18),"")</f>
        <v/>
      </c>
      <c r="W27" s="54" t="str">
        <f>IF(AND('Mapa de Riesgos'!$Y$19="Media",'Mapa de Riesgos'!$AA$19="Moderado"),CONCATENATE("R2C",'Mapa de Riesgos'!$O$19),"")</f>
        <v/>
      </c>
      <c r="X27" s="54" t="str">
        <f>IF(AND('Mapa de Riesgos'!$Y$20="Media",'Mapa de Riesgos'!$AA$20="Moderado"),CONCATENATE("R2C",'Mapa de Riesgos'!$O$20),"")</f>
        <v/>
      </c>
      <c r="Y27" s="54" t="str">
        <f>IF(AND('Mapa de Riesgos'!$Y$21="Media",'Mapa de Riesgos'!$AA$21="Moderado"),CONCATENATE("R2C",'Mapa de Riesgos'!$O$21),"")</f>
        <v/>
      </c>
      <c r="Z27" s="54" t="str">
        <f>IF(AND('Mapa de Riesgos'!$Y$22="Media",'Mapa de Riesgos'!$AA$22="Moderado"),CONCATENATE("R2C",'Mapa de Riesgos'!$O$22),"")</f>
        <v/>
      </c>
      <c r="AA27" s="55" t="str">
        <f>IF(AND('Mapa de Riesgos'!$Y$23="Media",'Mapa de Riesgos'!$AA$23="Moderado"),CONCATENATE("R2C",'Mapa de Riesgos'!$O$23),"")</f>
        <v/>
      </c>
      <c r="AB27" s="38" t="str">
        <f>IF(AND('Mapa de Riesgos'!$Y$18="Media",'Mapa de Riesgos'!$AA$18="Mayor"),CONCATENATE("R2C",'Mapa de Riesgos'!$O$18),"")</f>
        <v/>
      </c>
      <c r="AC27" s="39" t="str">
        <f>IF(AND('Mapa de Riesgos'!$Y$19="Media",'Mapa de Riesgos'!$AA$19="Mayor"),CONCATENATE("R2C",'Mapa de Riesgos'!$O$19),"")</f>
        <v/>
      </c>
      <c r="AD27" s="39" t="str">
        <f>IF(AND('Mapa de Riesgos'!$Y$20="Media",'Mapa de Riesgos'!$AA$20="Mayor"),CONCATENATE("R2C",'Mapa de Riesgos'!$O$20),"")</f>
        <v/>
      </c>
      <c r="AE27" s="39" t="str">
        <f>IF(AND('Mapa de Riesgos'!$Y$21="Media",'Mapa de Riesgos'!$AA$21="Mayor"),CONCATENATE("R2C",'Mapa de Riesgos'!$O$21),"")</f>
        <v/>
      </c>
      <c r="AF27" s="39" t="str">
        <f>IF(AND('Mapa de Riesgos'!$Y$22="Media",'Mapa de Riesgos'!$AA$22="Mayor"),CONCATENATE("R2C",'Mapa de Riesgos'!$O$22),"")</f>
        <v/>
      </c>
      <c r="AG27" s="40" t="str">
        <f>IF(AND('Mapa de Riesgos'!$Y$23="Media",'Mapa de Riesgos'!$AA$23="Mayor"),CONCATENATE("R2C",'Mapa de Riesgos'!$O$23),"")</f>
        <v/>
      </c>
      <c r="AH27" s="41" t="str">
        <f>IF(AND('Mapa de Riesgos'!$Y$18="Media",'Mapa de Riesgos'!$AA$18="Catastrófico"),CONCATENATE("R2C",'Mapa de Riesgos'!$O$18),"")</f>
        <v/>
      </c>
      <c r="AI27" s="42" t="str">
        <f>IF(AND('Mapa de Riesgos'!$Y$19="Media",'Mapa de Riesgos'!$AA$19="Catastrófico"),CONCATENATE("R2C",'Mapa de Riesgos'!$O$19),"")</f>
        <v/>
      </c>
      <c r="AJ27" s="42" t="str">
        <f>IF(AND('Mapa de Riesgos'!$Y$20="Media",'Mapa de Riesgos'!$AA$20="Catastrófico"),CONCATENATE("R2C",'Mapa de Riesgos'!$O$20),"")</f>
        <v/>
      </c>
      <c r="AK27" s="42" t="str">
        <f>IF(AND('Mapa de Riesgos'!$Y$21="Media",'Mapa de Riesgos'!$AA$21="Catastrófico"),CONCATENATE("R2C",'Mapa de Riesgos'!$O$21),"")</f>
        <v/>
      </c>
      <c r="AL27" s="42" t="str">
        <f>IF(AND('Mapa de Riesgos'!$Y$22="Media",'Mapa de Riesgos'!$AA$22="Catastrófico"),CONCATENATE("R2C",'Mapa de Riesgos'!$O$22),"")</f>
        <v/>
      </c>
      <c r="AM27" s="43" t="str">
        <f>IF(AND('Mapa de Riesgos'!$Y$23="Media",'Mapa de Riesgos'!$AA$23="Catastrófico"),CONCATENATE("R2C",'Mapa de Riesgos'!$O$23),"")</f>
        <v/>
      </c>
      <c r="AN27" s="69"/>
      <c r="AO27" s="503"/>
      <c r="AP27" s="504"/>
      <c r="AQ27" s="504"/>
      <c r="AR27" s="504"/>
      <c r="AS27" s="504"/>
      <c r="AT27" s="505"/>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row>
    <row r="28" spans="1:76" ht="15" customHeight="1" x14ac:dyDescent="0.25">
      <c r="A28" s="69"/>
      <c r="B28" s="422"/>
      <c r="C28" s="422"/>
      <c r="D28" s="423"/>
      <c r="E28" s="463"/>
      <c r="F28" s="464"/>
      <c r="G28" s="464"/>
      <c r="H28" s="464"/>
      <c r="I28" s="465"/>
      <c r="J28" s="53" t="str">
        <f>IF(AND('Mapa de Riesgos'!$Y$24="Media",'Mapa de Riesgos'!$AA$24="Leve"),CONCATENATE("R3C",'Mapa de Riesgos'!$O$24),"")</f>
        <v/>
      </c>
      <c r="K28" s="54" t="str">
        <f>IF(AND('Mapa de Riesgos'!$Y$25="Media",'Mapa de Riesgos'!$AA$25="Leve"),CONCATENATE("R3C",'Mapa de Riesgos'!$O$25),"")</f>
        <v/>
      </c>
      <c r="L28" s="54" t="str">
        <f>IF(AND('Mapa de Riesgos'!$Y$26="Media",'Mapa de Riesgos'!$AA$26="Leve"),CONCATENATE("R3C",'Mapa de Riesgos'!$O$26),"")</f>
        <v/>
      </c>
      <c r="M28" s="54" t="str">
        <f>IF(AND('Mapa de Riesgos'!$Y$27="Media",'Mapa de Riesgos'!$AA$27="Leve"),CONCATENATE("R3C",'Mapa de Riesgos'!$O$27),"")</f>
        <v/>
      </c>
      <c r="N28" s="54" t="str">
        <f>IF(AND('Mapa de Riesgos'!$Y$28="Media",'Mapa de Riesgos'!$AA$28="Leve"),CONCATENATE("R3C",'Mapa de Riesgos'!$O$28),"")</f>
        <v/>
      </c>
      <c r="O28" s="55" t="str">
        <f>IF(AND('Mapa de Riesgos'!$Y$29="Media",'Mapa de Riesgos'!$AA$29="Leve"),CONCATENATE("R3C",'Mapa de Riesgos'!$O$29),"")</f>
        <v/>
      </c>
      <c r="P28" s="53" t="str">
        <f>IF(AND('Mapa de Riesgos'!$Y$24="Media",'Mapa de Riesgos'!$AA$24="Menor"),CONCATENATE("R3C",'Mapa de Riesgos'!$O$24),"")</f>
        <v/>
      </c>
      <c r="Q28" s="54" t="str">
        <f>IF(AND('Mapa de Riesgos'!$Y$25="Media",'Mapa de Riesgos'!$AA$25="Menor"),CONCATENATE("R3C",'Mapa de Riesgos'!$O$25),"")</f>
        <v/>
      </c>
      <c r="R28" s="54" t="str">
        <f>IF(AND('Mapa de Riesgos'!$Y$26="Media",'Mapa de Riesgos'!$AA$26="Menor"),CONCATENATE("R3C",'Mapa de Riesgos'!$O$26),"")</f>
        <v/>
      </c>
      <c r="S28" s="54" t="str">
        <f>IF(AND('Mapa de Riesgos'!$Y$27="Media",'Mapa de Riesgos'!$AA$27="Menor"),CONCATENATE("R3C",'Mapa de Riesgos'!$O$27),"")</f>
        <v/>
      </c>
      <c r="T28" s="54" t="str">
        <f>IF(AND('Mapa de Riesgos'!$Y$28="Media",'Mapa de Riesgos'!$AA$28="Menor"),CONCATENATE("R3C",'Mapa de Riesgos'!$O$28),"")</f>
        <v/>
      </c>
      <c r="U28" s="55" t="str">
        <f>IF(AND('Mapa de Riesgos'!$Y$29="Media",'Mapa de Riesgos'!$AA$29="Menor"),CONCATENATE("R3C",'Mapa de Riesgos'!$O$29),"")</f>
        <v/>
      </c>
      <c r="V28" s="53" t="str">
        <f>IF(AND('Mapa de Riesgos'!$Y$24="Media",'Mapa de Riesgos'!$AA$24="Moderado"),CONCATENATE("R3C",'Mapa de Riesgos'!$O$24),"")</f>
        <v/>
      </c>
      <c r="W28" s="54" t="str">
        <f>IF(AND('Mapa de Riesgos'!$Y$25="Media",'Mapa de Riesgos'!$AA$25="Moderado"),CONCATENATE("R3C",'Mapa de Riesgos'!$O$25),"")</f>
        <v/>
      </c>
      <c r="X28" s="54" t="str">
        <f>IF(AND('Mapa de Riesgos'!$Y$26="Media",'Mapa de Riesgos'!$AA$26="Moderado"),CONCATENATE("R3C",'Mapa de Riesgos'!$O$26),"")</f>
        <v/>
      </c>
      <c r="Y28" s="54" t="str">
        <f>IF(AND('Mapa de Riesgos'!$Y$27="Media",'Mapa de Riesgos'!$AA$27="Moderado"),CONCATENATE("R3C",'Mapa de Riesgos'!$O$27),"")</f>
        <v/>
      </c>
      <c r="Z28" s="54" t="str">
        <f>IF(AND('Mapa de Riesgos'!$Y$28="Media",'Mapa de Riesgos'!$AA$28="Moderado"),CONCATENATE("R3C",'Mapa de Riesgos'!$O$28),"")</f>
        <v/>
      </c>
      <c r="AA28" s="55" t="str">
        <f>IF(AND('Mapa de Riesgos'!$Y$29="Media",'Mapa de Riesgos'!$AA$29="Moderado"),CONCATENATE("R3C",'Mapa de Riesgos'!$O$29),"")</f>
        <v/>
      </c>
      <c r="AB28" s="38" t="str">
        <f>IF(AND('Mapa de Riesgos'!$Y$24="Media",'Mapa de Riesgos'!$AA$24="Mayor"),CONCATENATE("R3C",'Mapa de Riesgos'!$O$24),"")</f>
        <v/>
      </c>
      <c r="AC28" s="39" t="str">
        <f>IF(AND('Mapa de Riesgos'!$Y$25="Media",'Mapa de Riesgos'!$AA$25="Mayor"),CONCATENATE("R3C",'Mapa de Riesgos'!$O$25),"")</f>
        <v/>
      </c>
      <c r="AD28" s="39" t="str">
        <f>IF(AND('Mapa de Riesgos'!$Y$26="Media",'Mapa de Riesgos'!$AA$26="Mayor"),CONCATENATE("R3C",'Mapa de Riesgos'!$O$26),"")</f>
        <v/>
      </c>
      <c r="AE28" s="39" t="str">
        <f>IF(AND('Mapa de Riesgos'!$Y$27="Media",'Mapa de Riesgos'!$AA$27="Mayor"),CONCATENATE("R3C",'Mapa de Riesgos'!$O$27),"")</f>
        <v/>
      </c>
      <c r="AF28" s="39" t="str">
        <f>IF(AND('Mapa de Riesgos'!$Y$28="Media",'Mapa de Riesgos'!$AA$28="Mayor"),CONCATENATE("R3C",'Mapa de Riesgos'!$O$28),"")</f>
        <v/>
      </c>
      <c r="AG28" s="40" t="str">
        <f>IF(AND('Mapa de Riesgos'!$Y$29="Media",'Mapa de Riesgos'!$AA$29="Mayor"),CONCATENATE("R3C",'Mapa de Riesgos'!$O$29),"")</f>
        <v/>
      </c>
      <c r="AH28" s="41" t="str">
        <f>IF(AND('Mapa de Riesgos'!$Y$24="Media",'Mapa de Riesgos'!$AA$24="Catastrófico"),CONCATENATE("R3C",'Mapa de Riesgos'!$O$24),"")</f>
        <v/>
      </c>
      <c r="AI28" s="42" t="str">
        <f>IF(AND('Mapa de Riesgos'!$Y$25="Media",'Mapa de Riesgos'!$AA$25="Catastrófico"),CONCATENATE("R3C",'Mapa de Riesgos'!$O$25),"")</f>
        <v/>
      </c>
      <c r="AJ28" s="42" t="str">
        <f>IF(AND('Mapa de Riesgos'!$Y$26="Media",'Mapa de Riesgos'!$AA$26="Catastrófico"),CONCATENATE("R3C",'Mapa de Riesgos'!$O$26),"")</f>
        <v/>
      </c>
      <c r="AK28" s="42" t="str">
        <f>IF(AND('Mapa de Riesgos'!$Y$27="Media",'Mapa de Riesgos'!$AA$27="Catastrófico"),CONCATENATE("R3C",'Mapa de Riesgos'!$O$27),"")</f>
        <v/>
      </c>
      <c r="AL28" s="42" t="str">
        <f>IF(AND('Mapa de Riesgos'!$Y$28="Media",'Mapa de Riesgos'!$AA$28="Catastrófico"),CONCATENATE("R3C",'Mapa de Riesgos'!$O$28),"")</f>
        <v/>
      </c>
      <c r="AM28" s="43" t="str">
        <f>IF(AND('Mapa de Riesgos'!$Y$29="Media",'Mapa de Riesgos'!$AA$29="Catastrófico"),CONCATENATE("R3C",'Mapa de Riesgos'!$O$29),"")</f>
        <v/>
      </c>
      <c r="AN28" s="69"/>
      <c r="AO28" s="503"/>
      <c r="AP28" s="504"/>
      <c r="AQ28" s="504"/>
      <c r="AR28" s="504"/>
      <c r="AS28" s="504"/>
      <c r="AT28" s="505"/>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row>
    <row r="29" spans="1:76" ht="15" customHeight="1" x14ac:dyDescent="0.25">
      <c r="A29" s="69"/>
      <c r="B29" s="422"/>
      <c r="C29" s="422"/>
      <c r="D29" s="423"/>
      <c r="E29" s="463"/>
      <c r="F29" s="464"/>
      <c r="G29" s="464"/>
      <c r="H29" s="464"/>
      <c r="I29" s="465"/>
      <c r="J29" s="53" t="str">
        <f>IF(AND('Mapa de Riesgos'!$Y$30="Media",'Mapa de Riesgos'!$AA$30="Leve"),CONCATENATE("R4C",'Mapa de Riesgos'!$O$30),"")</f>
        <v/>
      </c>
      <c r="K29" s="54" t="str">
        <f>IF(AND('Mapa de Riesgos'!$Y$31="Media",'Mapa de Riesgos'!$AA$31="Leve"),CONCATENATE("R4C",'Mapa de Riesgos'!$O$31),"")</f>
        <v/>
      </c>
      <c r="L29" s="54" t="str">
        <f>IF(AND('Mapa de Riesgos'!$Y$32="Media",'Mapa de Riesgos'!$AA$32="Leve"),CONCATENATE("R4C",'Mapa de Riesgos'!$O$32),"")</f>
        <v/>
      </c>
      <c r="M29" s="54" t="str">
        <f>IF(AND('Mapa de Riesgos'!$Y$33="Media",'Mapa de Riesgos'!$AA$33="Leve"),CONCATENATE("R4C",'Mapa de Riesgos'!$O$33),"")</f>
        <v/>
      </c>
      <c r="N29" s="54" t="str">
        <f>IF(AND('Mapa de Riesgos'!$Y$34="Media",'Mapa de Riesgos'!$AA$34="Leve"),CONCATENATE("R4C",'Mapa de Riesgos'!$O$34),"")</f>
        <v/>
      </c>
      <c r="O29" s="55" t="str">
        <f>IF(AND('Mapa de Riesgos'!$Y$35="Media",'Mapa de Riesgos'!$AA$35="Leve"),CONCATENATE("R4C",'Mapa de Riesgos'!$O$35),"")</f>
        <v/>
      </c>
      <c r="P29" s="53" t="str">
        <f>IF(AND('Mapa de Riesgos'!$Y$30="Media",'Mapa de Riesgos'!$AA$30="Menor"),CONCATENATE("R4C",'Mapa de Riesgos'!$O$30),"")</f>
        <v/>
      </c>
      <c r="Q29" s="54" t="str">
        <f>IF(AND('Mapa de Riesgos'!$Y$31="Media",'Mapa de Riesgos'!$AA$31="Menor"),CONCATENATE("R4C",'Mapa de Riesgos'!$O$31),"")</f>
        <v/>
      </c>
      <c r="R29" s="54" t="str">
        <f>IF(AND('Mapa de Riesgos'!$Y$32="Media",'Mapa de Riesgos'!$AA$32="Menor"),CONCATENATE("R4C",'Mapa de Riesgos'!$O$32),"")</f>
        <v/>
      </c>
      <c r="S29" s="54" t="str">
        <f>IF(AND('Mapa de Riesgos'!$Y$33="Media",'Mapa de Riesgos'!$AA$33="Menor"),CONCATENATE("R4C",'Mapa de Riesgos'!$O$33),"")</f>
        <v/>
      </c>
      <c r="T29" s="54" t="str">
        <f>IF(AND('Mapa de Riesgos'!$Y$34="Media",'Mapa de Riesgos'!$AA$34="Menor"),CONCATENATE("R4C",'Mapa de Riesgos'!$O$34),"")</f>
        <v/>
      </c>
      <c r="U29" s="55" t="str">
        <f>IF(AND('Mapa de Riesgos'!$Y$35="Media",'Mapa de Riesgos'!$AA$35="Menor"),CONCATENATE("R4C",'Mapa de Riesgos'!$O$35),"")</f>
        <v/>
      </c>
      <c r="V29" s="53" t="str">
        <f>IF(AND('Mapa de Riesgos'!$Y$30="Media",'Mapa de Riesgos'!$AA$30="Moderado"),CONCATENATE("R4C",'Mapa de Riesgos'!$O$30),"")</f>
        <v/>
      </c>
      <c r="W29" s="54" t="str">
        <f>IF(AND('Mapa de Riesgos'!$Y$31="Media",'Mapa de Riesgos'!$AA$31="Moderado"),CONCATENATE("R4C",'Mapa de Riesgos'!$O$31),"")</f>
        <v/>
      </c>
      <c r="X29" s="54" t="str">
        <f>IF(AND('Mapa de Riesgos'!$Y$32="Media",'Mapa de Riesgos'!$AA$32="Moderado"),CONCATENATE("R4C",'Mapa de Riesgos'!$O$32),"")</f>
        <v/>
      </c>
      <c r="Y29" s="54" t="str">
        <f>IF(AND('Mapa de Riesgos'!$Y$33="Media",'Mapa de Riesgos'!$AA$33="Moderado"),CONCATENATE("R4C",'Mapa de Riesgos'!$O$33),"")</f>
        <v/>
      </c>
      <c r="Z29" s="54" t="str">
        <f>IF(AND('Mapa de Riesgos'!$Y$34="Media",'Mapa de Riesgos'!$AA$34="Moderado"),CONCATENATE("R4C",'Mapa de Riesgos'!$O$34),"")</f>
        <v/>
      </c>
      <c r="AA29" s="55" t="str">
        <f>IF(AND('Mapa de Riesgos'!$Y$35="Media",'Mapa de Riesgos'!$AA$35="Moderado"),CONCATENATE("R4C",'Mapa de Riesgos'!$O$35),"")</f>
        <v/>
      </c>
      <c r="AB29" s="38" t="str">
        <f>IF(AND('Mapa de Riesgos'!$Y$30="Media",'Mapa de Riesgos'!$AA$30="Mayor"),CONCATENATE("R4C",'Mapa de Riesgos'!$O$30),"")</f>
        <v/>
      </c>
      <c r="AC29" s="39" t="str">
        <f>IF(AND('Mapa de Riesgos'!$Y$31="Media",'Mapa de Riesgos'!$AA$31="Mayor"),CONCATENATE("R4C",'Mapa de Riesgos'!$O$31),"")</f>
        <v/>
      </c>
      <c r="AD29" s="39" t="str">
        <f>IF(AND('Mapa de Riesgos'!$Y$32="Media",'Mapa de Riesgos'!$AA$32="Mayor"),CONCATENATE("R4C",'Mapa de Riesgos'!$O$32),"")</f>
        <v/>
      </c>
      <c r="AE29" s="39" t="str">
        <f>IF(AND('Mapa de Riesgos'!$Y$33="Media",'Mapa de Riesgos'!$AA$33="Mayor"),CONCATENATE("R4C",'Mapa de Riesgos'!$O$33),"")</f>
        <v/>
      </c>
      <c r="AF29" s="39" t="str">
        <f>IF(AND('Mapa de Riesgos'!$Y$34="Media",'Mapa de Riesgos'!$AA$34="Mayor"),CONCATENATE("R4C",'Mapa de Riesgos'!$O$34),"")</f>
        <v/>
      </c>
      <c r="AG29" s="40" t="str">
        <f>IF(AND('Mapa de Riesgos'!$Y$35="Media",'Mapa de Riesgos'!$AA$35="Mayor"),CONCATENATE("R4C",'Mapa de Riesgos'!$O$35),"")</f>
        <v/>
      </c>
      <c r="AH29" s="41" t="str">
        <f>IF(AND('Mapa de Riesgos'!$Y$30="Media",'Mapa de Riesgos'!$AA$30="Catastrófico"),CONCATENATE("R4C",'Mapa de Riesgos'!$O$30),"")</f>
        <v/>
      </c>
      <c r="AI29" s="42" t="str">
        <f>IF(AND('Mapa de Riesgos'!$Y$31="Media",'Mapa de Riesgos'!$AA$31="Catastrófico"),CONCATENATE("R4C",'Mapa de Riesgos'!$O$31),"")</f>
        <v/>
      </c>
      <c r="AJ29" s="42" t="str">
        <f>IF(AND('Mapa de Riesgos'!$Y$32="Media",'Mapa de Riesgos'!$AA$32="Catastrófico"),CONCATENATE("R4C",'Mapa de Riesgos'!$O$32),"")</f>
        <v/>
      </c>
      <c r="AK29" s="42" t="str">
        <f>IF(AND('Mapa de Riesgos'!$Y$33="Media",'Mapa de Riesgos'!$AA$33="Catastrófico"),CONCATENATE("R4C",'Mapa de Riesgos'!$O$33),"")</f>
        <v/>
      </c>
      <c r="AL29" s="42" t="str">
        <f>IF(AND('Mapa de Riesgos'!$Y$34="Media",'Mapa de Riesgos'!$AA$34="Catastrófico"),CONCATENATE("R4C",'Mapa de Riesgos'!$O$34),"")</f>
        <v/>
      </c>
      <c r="AM29" s="43" t="str">
        <f>IF(AND('Mapa de Riesgos'!$Y$35="Media",'Mapa de Riesgos'!$AA$35="Catastrófico"),CONCATENATE("R4C",'Mapa de Riesgos'!$O$35),"")</f>
        <v/>
      </c>
      <c r="AN29" s="69"/>
      <c r="AO29" s="503"/>
      <c r="AP29" s="504"/>
      <c r="AQ29" s="504"/>
      <c r="AR29" s="504"/>
      <c r="AS29" s="504"/>
      <c r="AT29" s="505"/>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row>
    <row r="30" spans="1:76" ht="15" customHeight="1" x14ac:dyDescent="0.25">
      <c r="A30" s="69"/>
      <c r="B30" s="422"/>
      <c r="C30" s="422"/>
      <c r="D30" s="423"/>
      <c r="E30" s="463"/>
      <c r="F30" s="464"/>
      <c r="G30" s="464"/>
      <c r="H30" s="464"/>
      <c r="I30" s="465"/>
      <c r="J30" s="53" t="str">
        <f>IF(AND('Mapa de Riesgos'!$Y$36="Media",'Mapa de Riesgos'!$AA$36="Leve"),CONCATENATE("R5C",'Mapa de Riesgos'!$O$36),"")</f>
        <v/>
      </c>
      <c r="K30" s="54" t="str">
        <f>IF(AND('Mapa de Riesgos'!$Y$37="Media",'Mapa de Riesgos'!$AA$37="Leve"),CONCATENATE("R5C",'Mapa de Riesgos'!$O$37),"")</f>
        <v/>
      </c>
      <c r="L30" s="54" t="str">
        <f>IF(AND('Mapa de Riesgos'!$Y$38="Media",'Mapa de Riesgos'!$AA$38="Leve"),CONCATENATE("R5C",'Mapa de Riesgos'!$O$38),"")</f>
        <v/>
      </c>
      <c r="M30" s="54" t="str">
        <f>IF(AND('Mapa de Riesgos'!$Y$39="Media",'Mapa de Riesgos'!$AA$39="Leve"),CONCATENATE("R5C",'Mapa de Riesgos'!$O$39),"")</f>
        <v/>
      </c>
      <c r="N30" s="54" t="str">
        <f>IF(AND('Mapa de Riesgos'!$Y$40="Media",'Mapa de Riesgos'!$AA$40="Leve"),CONCATENATE("R5C",'Mapa de Riesgos'!$O$40),"")</f>
        <v/>
      </c>
      <c r="O30" s="55" t="str">
        <f>IF(AND('Mapa de Riesgos'!$Y$41="Media",'Mapa de Riesgos'!$AA$41="Leve"),CONCATENATE("R5C",'Mapa de Riesgos'!$O$41),"")</f>
        <v/>
      </c>
      <c r="P30" s="53" t="str">
        <f>IF(AND('Mapa de Riesgos'!$Y$36="Media",'Mapa de Riesgos'!$AA$36="Menor"),CONCATENATE("R5C",'Mapa de Riesgos'!$O$36),"")</f>
        <v/>
      </c>
      <c r="Q30" s="54" t="str">
        <f>IF(AND('Mapa de Riesgos'!$Y$37="Media",'Mapa de Riesgos'!$AA$37="Menor"),CONCATENATE("R5C",'Mapa de Riesgos'!$O$37),"")</f>
        <v/>
      </c>
      <c r="R30" s="54" t="str">
        <f>IF(AND('Mapa de Riesgos'!$Y$38="Media",'Mapa de Riesgos'!$AA$38="Menor"),CONCATENATE("R5C",'Mapa de Riesgos'!$O$38),"")</f>
        <v/>
      </c>
      <c r="S30" s="54" t="str">
        <f>IF(AND('Mapa de Riesgos'!$Y$39="Media",'Mapa de Riesgos'!$AA$39="Menor"),CONCATENATE("R5C",'Mapa de Riesgos'!$O$39),"")</f>
        <v/>
      </c>
      <c r="T30" s="54" t="str">
        <f>IF(AND('Mapa de Riesgos'!$Y$40="Media",'Mapa de Riesgos'!$AA$40="Menor"),CONCATENATE("R5C",'Mapa de Riesgos'!$O$40),"")</f>
        <v/>
      </c>
      <c r="U30" s="55" t="str">
        <f>IF(AND('Mapa de Riesgos'!$Y$41="Media",'Mapa de Riesgos'!$AA$41="Menor"),CONCATENATE("R5C",'Mapa de Riesgos'!$O$41),"")</f>
        <v/>
      </c>
      <c r="V30" s="53" t="str">
        <f>IF(AND('Mapa de Riesgos'!$Y$36="Media",'Mapa de Riesgos'!$AA$36="Moderado"),CONCATENATE("R5C",'Mapa de Riesgos'!$O$36),"")</f>
        <v/>
      </c>
      <c r="W30" s="54" t="str">
        <f>IF(AND('Mapa de Riesgos'!$Y$37="Media",'Mapa de Riesgos'!$AA$37="Moderado"),CONCATENATE("R5C",'Mapa de Riesgos'!$O$37),"")</f>
        <v/>
      </c>
      <c r="X30" s="54" t="str">
        <f>IF(AND('Mapa de Riesgos'!$Y$38="Media",'Mapa de Riesgos'!$AA$38="Moderado"),CONCATENATE("R5C",'Mapa de Riesgos'!$O$38),"")</f>
        <v/>
      </c>
      <c r="Y30" s="54" t="str">
        <f>IF(AND('Mapa de Riesgos'!$Y$39="Media",'Mapa de Riesgos'!$AA$39="Moderado"),CONCATENATE("R5C",'Mapa de Riesgos'!$O$39),"")</f>
        <v/>
      </c>
      <c r="Z30" s="54" t="str">
        <f>IF(AND('Mapa de Riesgos'!$Y$40="Media",'Mapa de Riesgos'!$AA$40="Moderado"),CONCATENATE("R5C",'Mapa de Riesgos'!$O$40),"")</f>
        <v/>
      </c>
      <c r="AA30" s="55" t="str">
        <f>IF(AND('Mapa de Riesgos'!$Y$41="Media",'Mapa de Riesgos'!$AA$41="Moderado"),CONCATENATE("R5C",'Mapa de Riesgos'!$O$41),"")</f>
        <v/>
      </c>
      <c r="AB30" s="38" t="str">
        <f>IF(AND('Mapa de Riesgos'!$Y$36="Media",'Mapa de Riesgos'!$AA$36="Mayor"),CONCATENATE("R5C",'Mapa de Riesgos'!$O$36),"")</f>
        <v/>
      </c>
      <c r="AC30" s="39" t="str">
        <f>IF(AND('Mapa de Riesgos'!$Y$37="Media",'Mapa de Riesgos'!$AA$37="Mayor"),CONCATENATE("R5C",'Mapa de Riesgos'!$O$37),"")</f>
        <v/>
      </c>
      <c r="AD30" s="39" t="str">
        <f>IF(AND('Mapa de Riesgos'!$Y$38="Media",'Mapa de Riesgos'!$AA$38="Mayor"),CONCATENATE("R5C",'Mapa de Riesgos'!$O$38),"")</f>
        <v/>
      </c>
      <c r="AE30" s="39" t="str">
        <f>IF(AND('Mapa de Riesgos'!$Y$39="Media",'Mapa de Riesgos'!$AA$39="Mayor"),CONCATENATE("R5C",'Mapa de Riesgos'!$O$39),"")</f>
        <v/>
      </c>
      <c r="AF30" s="39" t="str">
        <f>IF(AND('Mapa de Riesgos'!$Y$40="Media",'Mapa de Riesgos'!$AA$40="Mayor"),CONCATENATE("R5C",'Mapa de Riesgos'!$O$40),"")</f>
        <v/>
      </c>
      <c r="AG30" s="40" t="str">
        <f>IF(AND('Mapa de Riesgos'!$Y$41="Media",'Mapa de Riesgos'!$AA$41="Mayor"),CONCATENATE("R5C",'Mapa de Riesgos'!$O$41),"")</f>
        <v/>
      </c>
      <c r="AH30" s="41" t="str">
        <f>IF(AND('Mapa de Riesgos'!$Y$36="Media",'Mapa de Riesgos'!$AA$36="Catastrófico"),CONCATENATE("R5C",'Mapa de Riesgos'!$O$36),"")</f>
        <v/>
      </c>
      <c r="AI30" s="42" t="str">
        <f>IF(AND('Mapa de Riesgos'!$Y$37="Media",'Mapa de Riesgos'!$AA$37="Catastrófico"),CONCATENATE("R5C",'Mapa de Riesgos'!$O$37),"")</f>
        <v/>
      </c>
      <c r="AJ30" s="42" t="str">
        <f>IF(AND('Mapa de Riesgos'!$Y$38="Media",'Mapa de Riesgos'!$AA$38="Catastrófico"),CONCATENATE("R5C",'Mapa de Riesgos'!$O$38),"")</f>
        <v/>
      </c>
      <c r="AK30" s="42" t="str">
        <f>IF(AND('Mapa de Riesgos'!$Y$39="Media",'Mapa de Riesgos'!$AA$39="Catastrófico"),CONCATENATE("R5C",'Mapa de Riesgos'!$O$39),"")</f>
        <v/>
      </c>
      <c r="AL30" s="42" t="str">
        <f>IF(AND('Mapa de Riesgos'!$Y$40="Media",'Mapa de Riesgos'!$AA$40="Catastrófico"),CONCATENATE("R5C",'Mapa de Riesgos'!$O$40),"")</f>
        <v/>
      </c>
      <c r="AM30" s="43" t="str">
        <f>IF(AND('Mapa de Riesgos'!$Y$41="Media",'Mapa de Riesgos'!$AA$41="Catastrófico"),CONCATENATE("R5C",'Mapa de Riesgos'!$O$41),"")</f>
        <v/>
      </c>
      <c r="AN30" s="69"/>
      <c r="AO30" s="503"/>
      <c r="AP30" s="504"/>
      <c r="AQ30" s="504"/>
      <c r="AR30" s="504"/>
      <c r="AS30" s="504"/>
      <c r="AT30" s="505"/>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row>
    <row r="31" spans="1:76" ht="15" customHeight="1" x14ac:dyDescent="0.25">
      <c r="A31" s="69"/>
      <c r="B31" s="422"/>
      <c r="C31" s="422"/>
      <c r="D31" s="423"/>
      <c r="E31" s="463"/>
      <c r="F31" s="464"/>
      <c r="G31" s="464"/>
      <c r="H31" s="464"/>
      <c r="I31" s="465"/>
      <c r="J31" s="53" t="str">
        <f>IF(AND('Mapa de Riesgos'!$Y$42="Media",'Mapa de Riesgos'!$AA$42="Leve"),CONCATENATE("R6C",'Mapa de Riesgos'!$O$42),"")</f>
        <v/>
      </c>
      <c r="K31" s="54" t="str">
        <f>IF(AND('Mapa de Riesgos'!$Y$43="Media",'Mapa de Riesgos'!$AA$43="Leve"),CONCATENATE("R6C",'Mapa de Riesgos'!$O$43),"")</f>
        <v/>
      </c>
      <c r="L31" s="54" t="str">
        <f>IF(AND('Mapa de Riesgos'!$Y$44="Media",'Mapa de Riesgos'!$AA$44="Leve"),CONCATENATE("R6C",'Mapa de Riesgos'!$O$44),"")</f>
        <v/>
      </c>
      <c r="M31" s="54" t="str">
        <f>IF(AND('Mapa de Riesgos'!$Y$45="Media",'Mapa de Riesgos'!$AA$45="Leve"),CONCATENATE("R6C",'Mapa de Riesgos'!$O$45),"")</f>
        <v/>
      </c>
      <c r="N31" s="54" t="str">
        <f>IF(AND('Mapa de Riesgos'!$Y$46="Media",'Mapa de Riesgos'!$AA$46="Leve"),CONCATENATE("R6C",'Mapa de Riesgos'!$O$46),"")</f>
        <v/>
      </c>
      <c r="O31" s="55" t="str">
        <f>IF(AND('Mapa de Riesgos'!$Y$47="Media",'Mapa de Riesgos'!$AA$47="Leve"),CONCATENATE("R6C",'Mapa de Riesgos'!$O$47),"")</f>
        <v/>
      </c>
      <c r="P31" s="53" t="str">
        <f>IF(AND('Mapa de Riesgos'!$Y$42="Media",'Mapa de Riesgos'!$AA$42="Menor"),CONCATENATE("R6C",'Mapa de Riesgos'!$O$42),"")</f>
        <v/>
      </c>
      <c r="Q31" s="54" t="str">
        <f>IF(AND('Mapa de Riesgos'!$Y$43="Media",'Mapa de Riesgos'!$AA$43="Menor"),CONCATENATE("R6C",'Mapa de Riesgos'!$O$43),"")</f>
        <v/>
      </c>
      <c r="R31" s="54" t="str">
        <f>IF(AND('Mapa de Riesgos'!$Y$44="Media",'Mapa de Riesgos'!$AA$44="Menor"),CONCATENATE("R6C",'Mapa de Riesgos'!$O$44),"")</f>
        <v/>
      </c>
      <c r="S31" s="54" t="str">
        <f>IF(AND('Mapa de Riesgos'!$Y$45="Media",'Mapa de Riesgos'!$AA$45="Menor"),CONCATENATE("R6C",'Mapa de Riesgos'!$O$45),"")</f>
        <v/>
      </c>
      <c r="T31" s="54" t="str">
        <f>IF(AND('Mapa de Riesgos'!$Y$46="Media",'Mapa de Riesgos'!$AA$46="Menor"),CONCATENATE("R6C",'Mapa de Riesgos'!$O$46),"")</f>
        <v/>
      </c>
      <c r="U31" s="55" t="str">
        <f>IF(AND('Mapa de Riesgos'!$Y$47="Media",'Mapa de Riesgos'!$AA$47="Menor"),CONCATENATE("R6C",'Mapa de Riesgos'!$O$47),"")</f>
        <v/>
      </c>
      <c r="V31" s="53" t="str">
        <f>IF(AND('Mapa de Riesgos'!$Y$42="Media",'Mapa de Riesgos'!$AA$42="Moderado"),CONCATENATE("R6C",'Mapa de Riesgos'!$O$42),"")</f>
        <v/>
      </c>
      <c r="W31" s="54" t="str">
        <f>IF(AND('Mapa de Riesgos'!$Y$43="Media",'Mapa de Riesgos'!$AA$43="Moderado"),CONCATENATE("R6C",'Mapa de Riesgos'!$O$43),"")</f>
        <v/>
      </c>
      <c r="X31" s="54" t="str">
        <f>IF(AND('Mapa de Riesgos'!$Y$44="Media",'Mapa de Riesgos'!$AA$44="Moderado"),CONCATENATE("R6C",'Mapa de Riesgos'!$O$44),"")</f>
        <v/>
      </c>
      <c r="Y31" s="54" t="str">
        <f>IF(AND('Mapa de Riesgos'!$Y$45="Media",'Mapa de Riesgos'!$AA$45="Moderado"),CONCATENATE("R6C",'Mapa de Riesgos'!$O$45),"")</f>
        <v/>
      </c>
      <c r="Z31" s="54" t="str">
        <f>IF(AND('Mapa de Riesgos'!$Y$46="Media",'Mapa de Riesgos'!$AA$46="Moderado"),CONCATENATE("R6C",'Mapa de Riesgos'!$O$46),"")</f>
        <v/>
      </c>
      <c r="AA31" s="55" t="str">
        <f>IF(AND('Mapa de Riesgos'!$Y$47="Media",'Mapa de Riesgos'!$AA$47="Moderado"),CONCATENATE("R6C",'Mapa de Riesgos'!$O$47),"")</f>
        <v/>
      </c>
      <c r="AB31" s="38" t="str">
        <f>IF(AND('Mapa de Riesgos'!$Y$42="Media",'Mapa de Riesgos'!$AA$42="Mayor"),CONCATENATE("R6C",'Mapa de Riesgos'!$O$42),"")</f>
        <v/>
      </c>
      <c r="AC31" s="39" t="str">
        <f>IF(AND('Mapa de Riesgos'!$Y$43="Media",'Mapa de Riesgos'!$AA$43="Mayor"),CONCATENATE("R6C",'Mapa de Riesgos'!$O$43),"")</f>
        <v/>
      </c>
      <c r="AD31" s="39" t="str">
        <f>IF(AND('Mapa de Riesgos'!$Y$44="Media",'Mapa de Riesgos'!$AA$44="Mayor"),CONCATENATE("R6C",'Mapa de Riesgos'!$O$44),"")</f>
        <v/>
      </c>
      <c r="AE31" s="39" t="str">
        <f>IF(AND('Mapa de Riesgos'!$Y$45="Media",'Mapa de Riesgos'!$AA$45="Mayor"),CONCATENATE("R6C",'Mapa de Riesgos'!$O$45),"")</f>
        <v/>
      </c>
      <c r="AF31" s="39" t="str">
        <f>IF(AND('Mapa de Riesgos'!$Y$46="Media",'Mapa de Riesgos'!$AA$46="Mayor"),CONCATENATE("R6C",'Mapa de Riesgos'!$O$46),"")</f>
        <v/>
      </c>
      <c r="AG31" s="40" t="str">
        <f>IF(AND('Mapa de Riesgos'!$Y$47="Media",'Mapa de Riesgos'!$AA$47="Mayor"),CONCATENATE("R6C",'Mapa de Riesgos'!$O$47),"")</f>
        <v/>
      </c>
      <c r="AH31" s="41" t="str">
        <f>IF(AND('Mapa de Riesgos'!$Y$42="Media",'Mapa de Riesgos'!$AA$42="Catastrófico"),CONCATENATE("R6C",'Mapa de Riesgos'!$O$42),"")</f>
        <v/>
      </c>
      <c r="AI31" s="42" t="str">
        <f>IF(AND('Mapa de Riesgos'!$Y$43="Media",'Mapa de Riesgos'!$AA$43="Catastrófico"),CONCATENATE("R6C",'Mapa de Riesgos'!$O$43),"")</f>
        <v/>
      </c>
      <c r="AJ31" s="42" t="str">
        <f>IF(AND('Mapa de Riesgos'!$Y$44="Media",'Mapa de Riesgos'!$AA$44="Catastrófico"),CONCATENATE("R6C",'Mapa de Riesgos'!$O$44),"")</f>
        <v/>
      </c>
      <c r="AK31" s="42" t="str">
        <f>IF(AND('Mapa de Riesgos'!$Y$45="Media",'Mapa de Riesgos'!$AA$45="Catastrófico"),CONCATENATE("R6C",'Mapa de Riesgos'!$O$45),"")</f>
        <v/>
      </c>
      <c r="AL31" s="42" t="str">
        <f>IF(AND('Mapa de Riesgos'!$Y$46="Media",'Mapa de Riesgos'!$AA$46="Catastrófico"),CONCATENATE("R6C",'Mapa de Riesgos'!$O$46),"")</f>
        <v/>
      </c>
      <c r="AM31" s="43" t="str">
        <f>IF(AND('Mapa de Riesgos'!$Y$47="Media",'Mapa de Riesgos'!$AA$47="Catastrófico"),CONCATENATE("R6C",'Mapa de Riesgos'!$O$47),"")</f>
        <v/>
      </c>
      <c r="AN31" s="69"/>
      <c r="AO31" s="503"/>
      <c r="AP31" s="504"/>
      <c r="AQ31" s="504"/>
      <c r="AR31" s="504"/>
      <c r="AS31" s="504"/>
      <c r="AT31" s="505"/>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row>
    <row r="32" spans="1:76" ht="15" customHeight="1" x14ac:dyDescent="0.25">
      <c r="A32" s="69"/>
      <c r="B32" s="422"/>
      <c r="C32" s="422"/>
      <c r="D32" s="423"/>
      <c r="E32" s="463"/>
      <c r="F32" s="464"/>
      <c r="G32" s="464"/>
      <c r="H32" s="464"/>
      <c r="I32" s="465"/>
      <c r="J32" s="53" t="str">
        <f>IF(AND('Mapa de Riesgos'!$Y$48="Media",'Mapa de Riesgos'!$AA$48="Leve"),CONCATENATE("R7C",'Mapa de Riesgos'!$O$48),"")</f>
        <v/>
      </c>
      <c r="K32" s="54" t="str">
        <f>IF(AND('Mapa de Riesgos'!$Y$49="Media",'Mapa de Riesgos'!$AA$49="Leve"),CONCATENATE("R7C",'Mapa de Riesgos'!$O$49),"")</f>
        <v/>
      </c>
      <c r="L32" s="54" t="str">
        <f>IF(AND('Mapa de Riesgos'!$Y$50="Media",'Mapa de Riesgos'!$AA$50="Leve"),CONCATENATE("R7C",'Mapa de Riesgos'!$O$50),"")</f>
        <v/>
      </c>
      <c r="M32" s="54" t="str">
        <f>IF(AND('Mapa de Riesgos'!$Y$51="Media",'Mapa de Riesgos'!$AA$51="Leve"),CONCATENATE("R7C",'Mapa de Riesgos'!$O$51),"")</f>
        <v/>
      </c>
      <c r="N32" s="54" t="str">
        <f>IF(AND('Mapa de Riesgos'!$Y$52="Media",'Mapa de Riesgos'!$AA$52="Leve"),CONCATENATE("R7C",'Mapa de Riesgos'!$O$52),"")</f>
        <v/>
      </c>
      <c r="O32" s="55" t="str">
        <f>IF(AND('Mapa de Riesgos'!$Y$53="Media",'Mapa de Riesgos'!$AA$53="Leve"),CONCATENATE("R7C",'Mapa de Riesgos'!$O$53),"")</f>
        <v/>
      </c>
      <c r="P32" s="53" t="str">
        <f>IF(AND('Mapa de Riesgos'!$Y$48="Media",'Mapa de Riesgos'!$AA$48="Menor"),CONCATENATE("R7C",'Mapa de Riesgos'!$O$48),"")</f>
        <v/>
      </c>
      <c r="Q32" s="54" t="str">
        <f>IF(AND('Mapa de Riesgos'!$Y$49="Media",'Mapa de Riesgos'!$AA$49="Menor"),CONCATENATE("R7C",'Mapa de Riesgos'!$O$49),"")</f>
        <v/>
      </c>
      <c r="R32" s="54" t="str">
        <f>IF(AND('Mapa de Riesgos'!$Y$50="Media",'Mapa de Riesgos'!$AA$50="Menor"),CONCATENATE("R7C",'Mapa de Riesgos'!$O$50),"")</f>
        <v/>
      </c>
      <c r="S32" s="54" t="str">
        <f>IF(AND('Mapa de Riesgos'!$Y$51="Media",'Mapa de Riesgos'!$AA$51="Menor"),CONCATENATE("R7C",'Mapa de Riesgos'!$O$51),"")</f>
        <v/>
      </c>
      <c r="T32" s="54" t="str">
        <f>IF(AND('Mapa de Riesgos'!$Y$52="Media",'Mapa de Riesgos'!$AA$52="Menor"),CONCATENATE("R7C",'Mapa de Riesgos'!$O$52),"")</f>
        <v/>
      </c>
      <c r="U32" s="55" t="str">
        <f>IF(AND('Mapa de Riesgos'!$Y$53="Media",'Mapa de Riesgos'!$AA$53="Menor"),CONCATENATE("R7C",'Mapa de Riesgos'!$O$53),"")</f>
        <v/>
      </c>
      <c r="V32" s="53" t="str">
        <f>IF(AND('Mapa de Riesgos'!$Y$48="Media",'Mapa de Riesgos'!$AA$48="Moderado"),CONCATENATE("R7C",'Mapa de Riesgos'!$O$48),"")</f>
        <v/>
      </c>
      <c r="W32" s="54" t="str">
        <f>IF(AND('Mapa de Riesgos'!$Y$49="Media",'Mapa de Riesgos'!$AA$49="Moderado"),CONCATENATE("R7C",'Mapa de Riesgos'!$O$49),"")</f>
        <v/>
      </c>
      <c r="X32" s="54" t="str">
        <f>IF(AND('Mapa de Riesgos'!$Y$50="Media",'Mapa de Riesgos'!$AA$50="Moderado"),CONCATENATE("R7C",'Mapa de Riesgos'!$O$50),"")</f>
        <v/>
      </c>
      <c r="Y32" s="54" t="str">
        <f>IF(AND('Mapa de Riesgos'!$Y$51="Media",'Mapa de Riesgos'!$AA$51="Moderado"),CONCATENATE("R7C",'Mapa de Riesgos'!$O$51),"")</f>
        <v/>
      </c>
      <c r="Z32" s="54" t="str">
        <f>IF(AND('Mapa de Riesgos'!$Y$52="Media",'Mapa de Riesgos'!$AA$52="Moderado"),CONCATENATE("R7C",'Mapa de Riesgos'!$O$52),"")</f>
        <v/>
      </c>
      <c r="AA32" s="55" t="str">
        <f>IF(AND('Mapa de Riesgos'!$Y$53="Media",'Mapa de Riesgos'!$AA$53="Moderado"),CONCATENATE("R7C",'Mapa de Riesgos'!$O$53),"")</f>
        <v/>
      </c>
      <c r="AB32" s="38" t="str">
        <f>IF(AND('Mapa de Riesgos'!$Y$48="Media",'Mapa de Riesgos'!$AA$48="Mayor"),CONCATENATE("R7C",'Mapa de Riesgos'!$O$48),"")</f>
        <v/>
      </c>
      <c r="AC32" s="39" t="str">
        <f>IF(AND('Mapa de Riesgos'!$Y$49="Media",'Mapa de Riesgos'!$AA$49="Mayor"),CONCATENATE("R7C",'Mapa de Riesgos'!$O$49),"")</f>
        <v/>
      </c>
      <c r="AD32" s="39" t="str">
        <f>IF(AND('Mapa de Riesgos'!$Y$50="Media",'Mapa de Riesgos'!$AA$50="Mayor"),CONCATENATE("R7C",'Mapa de Riesgos'!$O$50),"")</f>
        <v/>
      </c>
      <c r="AE32" s="39" t="str">
        <f>IF(AND('Mapa de Riesgos'!$Y$51="Media",'Mapa de Riesgos'!$AA$51="Mayor"),CONCATENATE("R7C",'Mapa de Riesgos'!$O$51),"")</f>
        <v/>
      </c>
      <c r="AF32" s="39" t="str">
        <f>IF(AND('Mapa de Riesgos'!$Y$52="Media",'Mapa de Riesgos'!$AA$52="Mayor"),CONCATENATE("R7C",'Mapa de Riesgos'!$O$52),"")</f>
        <v/>
      </c>
      <c r="AG32" s="40" t="str">
        <f>IF(AND('Mapa de Riesgos'!$Y$53="Media",'Mapa de Riesgos'!$AA$53="Mayor"),CONCATENATE("R7C",'Mapa de Riesgos'!$O$53),"")</f>
        <v/>
      </c>
      <c r="AH32" s="41" t="str">
        <f>IF(AND('Mapa de Riesgos'!$Y$48="Media",'Mapa de Riesgos'!$AA$48="Catastrófico"),CONCATENATE("R7C",'Mapa de Riesgos'!$O$48),"")</f>
        <v/>
      </c>
      <c r="AI32" s="42" t="str">
        <f>IF(AND('Mapa de Riesgos'!$Y$49="Media",'Mapa de Riesgos'!$AA$49="Catastrófico"),CONCATENATE("R7C",'Mapa de Riesgos'!$O$49),"")</f>
        <v/>
      </c>
      <c r="AJ32" s="42" t="str">
        <f>IF(AND('Mapa de Riesgos'!$Y$50="Media",'Mapa de Riesgos'!$AA$50="Catastrófico"),CONCATENATE("R7C",'Mapa de Riesgos'!$O$50),"")</f>
        <v/>
      </c>
      <c r="AK32" s="42" t="str">
        <f>IF(AND('Mapa de Riesgos'!$Y$51="Media",'Mapa de Riesgos'!$AA$51="Catastrófico"),CONCATENATE("R7C",'Mapa de Riesgos'!$O$51),"")</f>
        <v/>
      </c>
      <c r="AL32" s="42" t="str">
        <f>IF(AND('Mapa de Riesgos'!$Y$52="Media",'Mapa de Riesgos'!$AA$52="Catastrófico"),CONCATENATE("R7C",'Mapa de Riesgos'!$O$52),"")</f>
        <v/>
      </c>
      <c r="AM32" s="43" t="str">
        <f>IF(AND('Mapa de Riesgos'!$Y$53="Media",'Mapa de Riesgos'!$AA$53="Catastrófico"),CONCATENATE("R7C",'Mapa de Riesgos'!$O$53),"")</f>
        <v/>
      </c>
      <c r="AN32" s="69"/>
      <c r="AO32" s="503"/>
      <c r="AP32" s="504"/>
      <c r="AQ32" s="504"/>
      <c r="AR32" s="504"/>
      <c r="AS32" s="504"/>
      <c r="AT32" s="505"/>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row>
    <row r="33" spans="1:80" ht="15" customHeight="1" x14ac:dyDescent="0.25">
      <c r="A33" s="69"/>
      <c r="B33" s="422"/>
      <c r="C33" s="422"/>
      <c r="D33" s="423"/>
      <c r="E33" s="463"/>
      <c r="F33" s="464"/>
      <c r="G33" s="464"/>
      <c r="H33" s="464"/>
      <c r="I33" s="465"/>
      <c r="J33" s="53" t="str">
        <f>IF(AND('Mapa de Riesgos'!$Y$54="Media",'Mapa de Riesgos'!$AA$54="Leve"),CONCATENATE("R8C",'Mapa de Riesgos'!$O$54),"")</f>
        <v/>
      </c>
      <c r="K33" s="54" t="str">
        <f>IF(AND('Mapa de Riesgos'!$Y$55="Media",'Mapa de Riesgos'!$AA$55="Leve"),CONCATENATE("R8C",'Mapa de Riesgos'!$O$55),"")</f>
        <v/>
      </c>
      <c r="L33" s="54" t="str">
        <f>IF(AND('Mapa de Riesgos'!$Y$56="Media",'Mapa de Riesgos'!$AA$56="Leve"),CONCATENATE("R8C",'Mapa de Riesgos'!$O$56),"")</f>
        <v/>
      </c>
      <c r="M33" s="54" t="str">
        <f>IF(AND('Mapa de Riesgos'!$Y$57="Media",'Mapa de Riesgos'!$AA$57="Leve"),CONCATENATE("R8C",'Mapa de Riesgos'!$O$57),"")</f>
        <v/>
      </c>
      <c r="N33" s="54" t="str">
        <f>IF(AND('Mapa de Riesgos'!$Y$58="Media",'Mapa de Riesgos'!$AA$58="Leve"),CONCATENATE("R8C",'Mapa de Riesgos'!$O$58),"")</f>
        <v/>
      </c>
      <c r="O33" s="55" t="str">
        <f>IF(AND('Mapa de Riesgos'!$Y$59="Media",'Mapa de Riesgos'!$AA$59="Leve"),CONCATENATE("R8C",'Mapa de Riesgos'!$O$59),"")</f>
        <v/>
      </c>
      <c r="P33" s="53" t="str">
        <f>IF(AND('Mapa de Riesgos'!$Y$54="Media",'Mapa de Riesgos'!$AA$54="Menor"),CONCATENATE("R8C",'Mapa de Riesgos'!$O$54),"")</f>
        <v/>
      </c>
      <c r="Q33" s="54" t="str">
        <f>IF(AND('Mapa de Riesgos'!$Y$55="Media",'Mapa de Riesgos'!$AA$55="Menor"),CONCATENATE("R8C",'Mapa de Riesgos'!$O$55),"")</f>
        <v/>
      </c>
      <c r="R33" s="54" t="str">
        <f>IF(AND('Mapa de Riesgos'!$Y$56="Media",'Mapa de Riesgos'!$AA$56="Menor"),CONCATENATE("R8C",'Mapa de Riesgos'!$O$56),"")</f>
        <v/>
      </c>
      <c r="S33" s="54" t="str">
        <f>IF(AND('Mapa de Riesgos'!$Y$57="Media",'Mapa de Riesgos'!$AA$57="Menor"),CONCATENATE("R8C",'Mapa de Riesgos'!$O$57),"")</f>
        <v/>
      </c>
      <c r="T33" s="54" t="str">
        <f>IF(AND('Mapa de Riesgos'!$Y$58="Media",'Mapa de Riesgos'!$AA$58="Menor"),CONCATENATE("R8C",'Mapa de Riesgos'!$O$58),"")</f>
        <v/>
      </c>
      <c r="U33" s="55" t="str">
        <f>IF(AND('Mapa de Riesgos'!$Y$59="Media",'Mapa de Riesgos'!$AA$59="Menor"),CONCATENATE("R8C",'Mapa de Riesgos'!$O$59),"")</f>
        <v/>
      </c>
      <c r="V33" s="53" t="str">
        <f>IF(AND('Mapa de Riesgos'!$Y$54="Media",'Mapa de Riesgos'!$AA$54="Moderado"),CONCATENATE("R8C",'Mapa de Riesgos'!$O$54),"")</f>
        <v/>
      </c>
      <c r="W33" s="54" t="str">
        <f>IF(AND('Mapa de Riesgos'!$Y$55="Media",'Mapa de Riesgos'!$AA$55="Moderado"),CONCATENATE("R8C",'Mapa de Riesgos'!$O$55),"")</f>
        <v/>
      </c>
      <c r="X33" s="54" t="str">
        <f>IF(AND('Mapa de Riesgos'!$Y$56="Media",'Mapa de Riesgos'!$AA$56="Moderado"),CONCATENATE("R8C",'Mapa de Riesgos'!$O$56),"")</f>
        <v/>
      </c>
      <c r="Y33" s="54" t="str">
        <f>IF(AND('Mapa de Riesgos'!$Y$57="Media",'Mapa de Riesgos'!$AA$57="Moderado"),CONCATENATE("R8C",'Mapa de Riesgos'!$O$57),"")</f>
        <v/>
      </c>
      <c r="Z33" s="54" t="str">
        <f>IF(AND('Mapa de Riesgos'!$Y$58="Media",'Mapa de Riesgos'!$AA$58="Moderado"),CONCATENATE("R8C",'Mapa de Riesgos'!$O$58),"")</f>
        <v/>
      </c>
      <c r="AA33" s="55" t="str">
        <f>IF(AND('Mapa de Riesgos'!$Y$59="Media",'Mapa de Riesgos'!$AA$59="Moderado"),CONCATENATE("R8C",'Mapa de Riesgos'!$O$59),"")</f>
        <v/>
      </c>
      <c r="AB33" s="38" t="str">
        <f>IF(AND('Mapa de Riesgos'!$Y$54="Media",'Mapa de Riesgos'!$AA$54="Mayor"),CONCATENATE("R8C",'Mapa de Riesgos'!$O$54),"")</f>
        <v/>
      </c>
      <c r="AC33" s="39" t="str">
        <f>IF(AND('Mapa de Riesgos'!$Y$55="Media",'Mapa de Riesgos'!$AA$55="Mayor"),CONCATENATE("R8C",'Mapa de Riesgos'!$O$55),"")</f>
        <v/>
      </c>
      <c r="AD33" s="39" t="str">
        <f>IF(AND('Mapa de Riesgos'!$Y$56="Media",'Mapa de Riesgos'!$AA$56="Mayor"),CONCATENATE("R8C",'Mapa de Riesgos'!$O$56),"")</f>
        <v/>
      </c>
      <c r="AE33" s="39" t="str">
        <f>IF(AND('Mapa de Riesgos'!$Y$57="Media",'Mapa de Riesgos'!$AA$57="Mayor"),CONCATENATE("R8C",'Mapa de Riesgos'!$O$57),"")</f>
        <v/>
      </c>
      <c r="AF33" s="39" t="str">
        <f>IF(AND('Mapa de Riesgos'!$Y$58="Media",'Mapa de Riesgos'!$AA$58="Mayor"),CONCATENATE("R8C",'Mapa de Riesgos'!$O$58),"")</f>
        <v/>
      </c>
      <c r="AG33" s="40" t="str">
        <f>IF(AND('Mapa de Riesgos'!$Y$59="Media",'Mapa de Riesgos'!$AA$59="Mayor"),CONCATENATE("R8C",'Mapa de Riesgos'!$O$59),"")</f>
        <v/>
      </c>
      <c r="AH33" s="41" t="str">
        <f>IF(AND('Mapa de Riesgos'!$Y$54="Media",'Mapa de Riesgos'!$AA$54="Catastrófico"),CONCATENATE("R8C",'Mapa de Riesgos'!$O$54),"")</f>
        <v/>
      </c>
      <c r="AI33" s="42" t="str">
        <f>IF(AND('Mapa de Riesgos'!$Y$55="Media",'Mapa de Riesgos'!$AA$55="Catastrófico"),CONCATENATE("R8C",'Mapa de Riesgos'!$O$55),"")</f>
        <v/>
      </c>
      <c r="AJ33" s="42" t="str">
        <f>IF(AND('Mapa de Riesgos'!$Y$56="Media",'Mapa de Riesgos'!$AA$56="Catastrófico"),CONCATENATE("R8C",'Mapa de Riesgos'!$O$56),"")</f>
        <v/>
      </c>
      <c r="AK33" s="42" t="str">
        <f>IF(AND('Mapa de Riesgos'!$Y$57="Media",'Mapa de Riesgos'!$AA$57="Catastrófico"),CONCATENATE("R8C",'Mapa de Riesgos'!$O$57),"")</f>
        <v/>
      </c>
      <c r="AL33" s="42" t="str">
        <f>IF(AND('Mapa de Riesgos'!$Y$58="Media",'Mapa de Riesgos'!$AA$58="Catastrófico"),CONCATENATE("R8C",'Mapa de Riesgos'!$O$58),"")</f>
        <v/>
      </c>
      <c r="AM33" s="43" t="str">
        <f>IF(AND('Mapa de Riesgos'!$Y$59="Media",'Mapa de Riesgos'!$AA$59="Catastrófico"),CONCATENATE("R8C",'Mapa de Riesgos'!$O$59),"")</f>
        <v/>
      </c>
      <c r="AN33" s="69"/>
      <c r="AO33" s="503"/>
      <c r="AP33" s="504"/>
      <c r="AQ33" s="504"/>
      <c r="AR33" s="504"/>
      <c r="AS33" s="504"/>
      <c r="AT33" s="505"/>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row>
    <row r="34" spans="1:80" ht="15" customHeight="1" x14ac:dyDescent="0.25">
      <c r="A34" s="69"/>
      <c r="B34" s="422"/>
      <c r="C34" s="422"/>
      <c r="D34" s="423"/>
      <c r="E34" s="463"/>
      <c r="F34" s="464"/>
      <c r="G34" s="464"/>
      <c r="H34" s="464"/>
      <c r="I34" s="465"/>
      <c r="J34" s="53" t="str">
        <f>IF(AND('Mapa de Riesgos'!$Y$60="Media",'Mapa de Riesgos'!$AA$60="Leve"),CONCATENATE("R9C",'Mapa de Riesgos'!$O$60),"")</f>
        <v/>
      </c>
      <c r="K34" s="54" t="str">
        <f>IF(AND('Mapa de Riesgos'!$Y$61="Media",'Mapa de Riesgos'!$AA$61="Leve"),CONCATENATE("R9C",'Mapa de Riesgos'!$O$61),"")</f>
        <v/>
      </c>
      <c r="L34" s="54" t="str">
        <f>IF(AND('Mapa de Riesgos'!$Y$62="Media",'Mapa de Riesgos'!$AA$62="Leve"),CONCATENATE("R9C",'Mapa de Riesgos'!$O$62),"")</f>
        <v/>
      </c>
      <c r="M34" s="54" t="str">
        <f>IF(AND('Mapa de Riesgos'!$Y$63="Media",'Mapa de Riesgos'!$AA$63="Leve"),CONCATENATE("R9C",'Mapa de Riesgos'!$O$63),"")</f>
        <v/>
      </c>
      <c r="N34" s="54" t="str">
        <f>IF(AND('Mapa de Riesgos'!$Y$64="Media",'Mapa de Riesgos'!$AA$64="Leve"),CONCATENATE("R9C",'Mapa de Riesgos'!$O$64),"")</f>
        <v/>
      </c>
      <c r="O34" s="55" t="str">
        <f>IF(AND('Mapa de Riesgos'!$Y$65="Media",'Mapa de Riesgos'!$AA$65="Leve"),CONCATENATE("R9C",'Mapa de Riesgos'!$O$65),"")</f>
        <v/>
      </c>
      <c r="P34" s="53" t="str">
        <f>IF(AND('Mapa de Riesgos'!$Y$60="Media",'Mapa de Riesgos'!$AA$60="Menor"),CONCATENATE("R9C",'Mapa de Riesgos'!$O$60),"")</f>
        <v/>
      </c>
      <c r="Q34" s="54" t="str">
        <f>IF(AND('Mapa de Riesgos'!$Y$61="Media",'Mapa de Riesgos'!$AA$61="Menor"),CONCATENATE("R9C",'Mapa de Riesgos'!$O$61),"")</f>
        <v/>
      </c>
      <c r="R34" s="54" t="str">
        <f>IF(AND('Mapa de Riesgos'!$Y$62="Media",'Mapa de Riesgos'!$AA$62="Menor"),CONCATENATE("R9C",'Mapa de Riesgos'!$O$62),"")</f>
        <v/>
      </c>
      <c r="S34" s="54" t="str">
        <f>IF(AND('Mapa de Riesgos'!$Y$63="Media",'Mapa de Riesgos'!$AA$63="Menor"),CONCATENATE("R9C",'Mapa de Riesgos'!$O$63),"")</f>
        <v/>
      </c>
      <c r="T34" s="54" t="str">
        <f>IF(AND('Mapa de Riesgos'!$Y$64="Media",'Mapa de Riesgos'!$AA$64="Menor"),CONCATENATE("R9C",'Mapa de Riesgos'!$O$64),"")</f>
        <v/>
      </c>
      <c r="U34" s="55" t="str">
        <f>IF(AND('Mapa de Riesgos'!$Y$65="Media",'Mapa de Riesgos'!$AA$65="Menor"),CONCATENATE("R9C",'Mapa de Riesgos'!$O$65),"")</f>
        <v/>
      </c>
      <c r="V34" s="53" t="str">
        <f>IF(AND('Mapa de Riesgos'!$Y$60="Media",'Mapa de Riesgos'!$AA$60="Moderado"),CONCATENATE("R9C",'Mapa de Riesgos'!$O$60),"")</f>
        <v/>
      </c>
      <c r="W34" s="54" t="str">
        <f>IF(AND('Mapa de Riesgos'!$Y$61="Media",'Mapa de Riesgos'!$AA$61="Moderado"),CONCATENATE("R9C",'Mapa de Riesgos'!$O$61),"")</f>
        <v/>
      </c>
      <c r="X34" s="54" t="str">
        <f>IF(AND('Mapa de Riesgos'!$Y$62="Media",'Mapa de Riesgos'!$AA$62="Moderado"),CONCATENATE("R9C",'Mapa de Riesgos'!$O$62),"")</f>
        <v/>
      </c>
      <c r="Y34" s="54" t="str">
        <f>IF(AND('Mapa de Riesgos'!$Y$63="Media",'Mapa de Riesgos'!$AA$63="Moderado"),CONCATENATE("R9C",'Mapa de Riesgos'!$O$63),"")</f>
        <v/>
      </c>
      <c r="Z34" s="54" t="str">
        <f>IF(AND('Mapa de Riesgos'!$Y$64="Media",'Mapa de Riesgos'!$AA$64="Moderado"),CONCATENATE("R9C",'Mapa de Riesgos'!$O$64),"")</f>
        <v/>
      </c>
      <c r="AA34" s="55" t="str">
        <f>IF(AND('Mapa de Riesgos'!$Y$65="Media",'Mapa de Riesgos'!$AA$65="Moderado"),CONCATENATE("R9C",'Mapa de Riesgos'!$O$65),"")</f>
        <v/>
      </c>
      <c r="AB34" s="38" t="str">
        <f>IF(AND('Mapa de Riesgos'!$Y$60="Media",'Mapa de Riesgos'!$AA$60="Mayor"),CONCATENATE("R9C",'Mapa de Riesgos'!$O$60),"")</f>
        <v/>
      </c>
      <c r="AC34" s="39" t="str">
        <f>IF(AND('Mapa de Riesgos'!$Y$61="Media",'Mapa de Riesgos'!$AA$61="Mayor"),CONCATENATE("R9C",'Mapa de Riesgos'!$O$61),"")</f>
        <v/>
      </c>
      <c r="AD34" s="39" t="str">
        <f>IF(AND('Mapa de Riesgos'!$Y$62="Media",'Mapa de Riesgos'!$AA$62="Mayor"),CONCATENATE("R9C",'Mapa de Riesgos'!$O$62),"")</f>
        <v/>
      </c>
      <c r="AE34" s="39" t="str">
        <f>IF(AND('Mapa de Riesgos'!$Y$63="Media",'Mapa de Riesgos'!$AA$63="Mayor"),CONCATENATE("R9C",'Mapa de Riesgos'!$O$63),"")</f>
        <v/>
      </c>
      <c r="AF34" s="39" t="str">
        <f>IF(AND('Mapa de Riesgos'!$Y$64="Media",'Mapa de Riesgos'!$AA$64="Mayor"),CONCATENATE("R9C",'Mapa de Riesgos'!$O$64),"")</f>
        <v/>
      </c>
      <c r="AG34" s="40" t="str">
        <f>IF(AND('Mapa de Riesgos'!$Y$65="Media",'Mapa de Riesgos'!$AA$65="Mayor"),CONCATENATE("R9C",'Mapa de Riesgos'!$O$65),"")</f>
        <v/>
      </c>
      <c r="AH34" s="41" t="str">
        <f>IF(AND('Mapa de Riesgos'!$Y$60="Media",'Mapa de Riesgos'!$AA$60="Catastrófico"),CONCATENATE("R9C",'Mapa de Riesgos'!$O$60),"")</f>
        <v/>
      </c>
      <c r="AI34" s="42" t="str">
        <f>IF(AND('Mapa de Riesgos'!$Y$61="Media",'Mapa de Riesgos'!$AA$61="Catastrófico"),CONCATENATE("R9C",'Mapa de Riesgos'!$O$61),"")</f>
        <v/>
      </c>
      <c r="AJ34" s="42" t="str">
        <f>IF(AND('Mapa de Riesgos'!$Y$62="Media",'Mapa de Riesgos'!$AA$62="Catastrófico"),CONCATENATE("R9C",'Mapa de Riesgos'!$O$62),"")</f>
        <v/>
      </c>
      <c r="AK34" s="42" t="str">
        <f>IF(AND('Mapa de Riesgos'!$Y$63="Media",'Mapa de Riesgos'!$AA$63="Catastrófico"),CONCATENATE("R9C",'Mapa de Riesgos'!$O$63),"")</f>
        <v/>
      </c>
      <c r="AL34" s="42" t="str">
        <f>IF(AND('Mapa de Riesgos'!$Y$64="Media",'Mapa de Riesgos'!$AA$64="Catastrófico"),CONCATENATE("R9C",'Mapa de Riesgos'!$O$64),"")</f>
        <v/>
      </c>
      <c r="AM34" s="43" t="str">
        <f>IF(AND('Mapa de Riesgos'!$Y$65="Media",'Mapa de Riesgos'!$AA$65="Catastrófico"),CONCATENATE("R9C",'Mapa de Riesgos'!$O$65),"")</f>
        <v/>
      </c>
      <c r="AN34" s="69"/>
      <c r="AO34" s="503"/>
      <c r="AP34" s="504"/>
      <c r="AQ34" s="504"/>
      <c r="AR34" s="504"/>
      <c r="AS34" s="504"/>
      <c r="AT34" s="505"/>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row>
    <row r="35" spans="1:80" ht="15.75" customHeight="1" thickBot="1" x14ac:dyDescent="0.3">
      <c r="A35" s="69"/>
      <c r="B35" s="422"/>
      <c r="C35" s="422"/>
      <c r="D35" s="423"/>
      <c r="E35" s="466"/>
      <c r="F35" s="467"/>
      <c r="G35" s="467"/>
      <c r="H35" s="467"/>
      <c r="I35" s="468"/>
      <c r="J35" s="53" t="str">
        <f>IF(AND('Mapa de Riesgos'!$Y$66="Media",'Mapa de Riesgos'!$AA$66="Leve"),CONCATENATE("R10C",'Mapa de Riesgos'!$O$66),"")</f>
        <v/>
      </c>
      <c r="K35" s="54" t="str">
        <f>IF(AND('Mapa de Riesgos'!$Y$67="Media",'Mapa de Riesgos'!$AA$67="Leve"),CONCATENATE("R10C",'Mapa de Riesgos'!$O$67),"")</f>
        <v/>
      </c>
      <c r="L35" s="54" t="str">
        <f>IF(AND('Mapa de Riesgos'!$Y$68="Media",'Mapa de Riesgos'!$AA$68="Leve"),CONCATENATE("R10C",'Mapa de Riesgos'!$O$68),"")</f>
        <v/>
      </c>
      <c r="M35" s="54" t="str">
        <f>IF(AND('Mapa de Riesgos'!$Y$69="Media",'Mapa de Riesgos'!$AA$69="Leve"),CONCATENATE("R10C",'Mapa de Riesgos'!$O$69),"")</f>
        <v/>
      </c>
      <c r="N35" s="54" t="str">
        <f>IF(AND('Mapa de Riesgos'!$Y$70="Media",'Mapa de Riesgos'!$AA$70="Leve"),CONCATENATE("R10C",'Mapa de Riesgos'!$O$70),"")</f>
        <v/>
      </c>
      <c r="O35" s="55" t="str">
        <f>IF(AND('Mapa de Riesgos'!$Y$71="Media",'Mapa de Riesgos'!$AA$71="Leve"),CONCATENATE("R10C",'Mapa de Riesgos'!$O$71),"")</f>
        <v/>
      </c>
      <c r="P35" s="53" t="str">
        <f>IF(AND('Mapa de Riesgos'!$Y$66="Media",'Mapa de Riesgos'!$AA$66="Menor"),CONCATENATE("R10C",'Mapa de Riesgos'!$O$66),"")</f>
        <v/>
      </c>
      <c r="Q35" s="54" t="str">
        <f>IF(AND('Mapa de Riesgos'!$Y$67="Media",'Mapa de Riesgos'!$AA$67="Menor"),CONCATENATE("R10C",'Mapa de Riesgos'!$O$67),"")</f>
        <v/>
      </c>
      <c r="R35" s="54" t="str">
        <f>IF(AND('Mapa de Riesgos'!$Y$68="Media",'Mapa de Riesgos'!$AA$68="Menor"),CONCATENATE("R10C",'Mapa de Riesgos'!$O$68),"")</f>
        <v/>
      </c>
      <c r="S35" s="54" t="str">
        <f>IF(AND('Mapa de Riesgos'!$Y$69="Media",'Mapa de Riesgos'!$AA$69="Menor"),CONCATENATE("R10C",'Mapa de Riesgos'!$O$69),"")</f>
        <v/>
      </c>
      <c r="T35" s="54" t="str">
        <f>IF(AND('Mapa de Riesgos'!$Y$70="Media",'Mapa de Riesgos'!$AA$70="Menor"),CONCATENATE("R10C",'Mapa de Riesgos'!$O$70),"")</f>
        <v/>
      </c>
      <c r="U35" s="55" t="str">
        <f>IF(AND('Mapa de Riesgos'!$Y$71="Media",'Mapa de Riesgos'!$AA$71="Menor"),CONCATENATE("R10C",'Mapa de Riesgos'!$O$71),"")</f>
        <v/>
      </c>
      <c r="V35" s="53" t="str">
        <f>IF(AND('Mapa de Riesgos'!$Y$66="Media",'Mapa de Riesgos'!$AA$66="Moderado"),CONCATENATE("R10C",'Mapa de Riesgos'!$O$66),"")</f>
        <v/>
      </c>
      <c r="W35" s="54" t="str">
        <f>IF(AND('Mapa de Riesgos'!$Y$67="Media",'Mapa de Riesgos'!$AA$67="Moderado"),CONCATENATE("R10C",'Mapa de Riesgos'!$O$67),"")</f>
        <v/>
      </c>
      <c r="X35" s="54" t="str">
        <f>IF(AND('Mapa de Riesgos'!$Y$68="Media",'Mapa de Riesgos'!$AA$68="Moderado"),CONCATENATE("R10C",'Mapa de Riesgos'!$O$68),"")</f>
        <v/>
      </c>
      <c r="Y35" s="54" t="str">
        <f>IF(AND('Mapa de Riesgos'!$Y$69="Media",'Mapa de Riesgos'!$AA$69="Moderado"),CONCATENATE("R10C",'Mapa de Riesgos'!$O$69),"")</f>
        <v/>
      </c>
      <c r="Z35" s="54" t="str">
        <f>IF(AND('Mapa de Riesgos'!$Y$70="Media",'Mapa de Riesgos'!$AA$70="Moderado"),CONCATENATE("R10C",'Mapa de Riesgos'!$O$70),"")</f>
        <v/>
      </c>
      <c r="AA35" s="55" t="str">
        <f>IF(AND('Mapa de Riesgos'!$Y$71="Media",'Mapa de Riesgos'!$AA$71="Moderado"),CONCATENATE("R10C",'Mapa de Riesgos'!$O$71),"")</f>
        <v/>
      </c>
      <c r="AB35" s="44" t="str">
        <f>IF(AND('Mapa de Riesgos'!$Y$66="Media",'Mapa de Riesgos'!$AA$66="Mayor"),CONCATENATE("R10C",'Mapa de Riesgos'!$O$66),"")</f>
        <v/>
      </c>
      <c r="AC35" s="45" t="str">
        <f>IF(AND('Mapa de Riesgos'!$Y$67="Media",'Mapa de Riesgos'!$AA$67="Mayor"),CONCATENATE("R10C",'Mapa de Riesgos'!$O$67),"")</f>
        <v/>
      </c>
      <c r="AD35" s="45" t="str">
        <f>IF(AND('Mapa de Riesgos'!$Y$68="Media",'Mapa de Riesgos'!$AA$68="Mayor"),CONCATENATE("R10C",'Mapa de Riesgos'!$O$68),"")</f>
        <v/>
      </c>
      <c r="AE35" s="45" t="str">
        <f>IF(AND('Mapa de Riesgos'!$Y$69="Media",'Mapa de Riesgos'!$AA$69="Mayor"),CONCATENATE("R10C",'Mapa de Riesgos'!$O$69),"")</f>
        <v/>
      </c>
      <c r="AF35" s="45" t="str">
        <f>IF(AND('Mapa de Riesgos'!$Y$70="Media",'Mapa de Riesgos'!$AA$70="Mayor"),CONCATENATE("R10C",'Mapa de Riesgos'!$O$70),"")</f>
        <v/>
      </c>
      <c r="AG35" s="46" t="str">
        <f>IF(AND('Mapa de Riesgos'!$Y$71="Media",'Mapa de Riesgos'!$AA$71="Mayor"),CONCATENATE("R10C",'Mapa de Riesgos'!$O$71),"")</f>
        <v/>
      </c>
      <c r="AH35" s="47" t="str">
        <f>IF(AND('Mapa de Riesgos'!$Y$66="Media",'Mapa de Riesgos'!$AA$66="Catastrófico"),CONCATENATE("R10C",'Mapa de Riesgos'!$O$66),"")</f>
        <v/>
      </c>
      <c r="AI35" s="48" t="str">
        <f>IF(AND('Mapa de Riesgos'!$Y$67="Media",'Mapa de Riesgos'!$AA$67="Catastrófico"),CONCATENATE("R10C",'Mapa de Riesgos'!$O$67),"")</f>
        <v/>
      </c>
      <c r="AJ35" s="48" t="str">
        <f>IF(AND('Mapa de Riesgos'!$Y$68="Media",'Mapa de Riesgos'!$AA$68="Catastrófico"),CONCATENATE("R10C",'Mapa de Riesgos'!$O$68),"")</f>
        <v/>
      </c>
      <c r="AK35" s="48" t="str">
        <f>IF(AND('Mapa de Riesgos'!$Y$69="Media",'Mapa de Riesgos'!$AA$69="Catastrófico"),CONCATENATE("R10C",'Mapa de Riesgos'!$O$69),"")</f>
        <v/>
      </c>
      <c r="AL35" s="48" t="str">
        <f>IF(AND('Mapa de Riesgos'!$Y$70="Media",'Mapa de Riesgos'!$AA$70="Catastrófico"),CONCATENATE("R10C",'Mapa de Riesgos'!$O$70),"")</f>
        <v/>
      </c>
      <c r="AM35" s="49" t="str">
        <f>IF(AND('Mapa de Riesgos'!$Y$71="Media",'Mapa de Riesgos'!$AA$71="Catastrófico"),CONCATENATE("R10C",'Mapa de Riesgos'!$O$71),"")</f>
        <v/>
      </c>
      <c r="AN35" s="69"/>
      <c r="AO35" s="506"/>
      <c r="AP35" s="507"/>
      <c r="AQ35" s="507"/>
      <c r="AR35" s="507"/>
      <c r="AS35" s="507"/>
      <c r="AT35" s="508"/>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row>
    <row r="36" spans="1:80" ht="15" customHeight="1" x14ac:dyDescent="0.25">
      <c r="A36" s="69"/>
      <c r="B36" s="422"/>
      <c r="C36" s="422"/>
      <c r="D36" s="423"/>
      <c r="E36" s="460" t="s">
        <v>171</v>
      </c>
      <c r="F36" s="461"/>
      <c r="G36" s="461"/>
      <c r="H36" s="461"/>
      <c r="I36" s="461"/>
      <c r="J36" s="59" t="str">
        <f>IF(AND('Mapa de Riesgos'!$Y$12="Baja",'Mapa de Riesgos'!$AA$12="Leve"),CONCATENATE("R1C",'Mapa de Riesgos'!$O$12),"")</f>
        <v/>
      </c>
      <c r="K36" s="60" t="str">
        <f>IF(AND('Mapa de Riesgos'!$Y$13="Baja",'Mapa de Riesgos'!$AA$13="Leve"),CONCATENATE("R1C",'Mapa de Riesgos'!$O$13),"")</f>
        <v/>
      </c>
      <c r="L36" s="60" t="str">
        <f>IF(AND('Mapa de Riesgos'!$Y$14="Baja",'Mapa de Riesgos'!$AA$14="Leve"),CONCATENATE("R1C",'Mapa de Riesgos'!$O$14),"")</f>
        <v/>
      </c>
      <c r="M36" s="60" t="str">
        <f>IF(AND('Mapa de Riesgos'!$Y$15="Baja",'Mapa de Riesgos'!$AA$15="Leve"),CONCATENATE("R1C",'Mapa de Riesgos'!$O$15),"")</f>
        <v/>
      </c>
      <c r="N36" s="60" t="str">
        <f>IF(AND('Mapa de Riesgos'!$Y$16="Baja",'Mapa de Riesgos'!$AA$16="Leve"),CONCATENATE("R1C",'Mapa de Riesgos'!$O$16),"")</f>
        <v/>
      </c>
      <c r="O36" s="61" t="str">
        <f>IF(AND('Mapa de Riesgos'!$Y$17="Baja",'Mapa de Riesgos'!$AA$17="Leve"),CONCATENATE("R1C",'Mapa de Riesgos'!$O$17),"")</f>
        <v/>
      </c>
      <c r="P36" s="50" t="str">
        <f>IF(AND('Mapa de Riesgos'!$Y$12="Baja",'Mapa de Riesgos'!$AA$12="Menor"),CONCATENATE("R1C",'Mapa de Riesgos'!$O$12),"")</f>
        <v/>
      </c>
      <c r="Q36" s="51" t="str">
        <f>IF(AND('Mapa de Riesgos'!$Y$13="Baja",'Mapa de Riesgos'!$AA$13="Menor"),CONCATENATE("R1C",'Mapa de Riesgos'!$O$13),"")</f>
        <v/>
      </c>
      <c r="R36" s="51" t="str">
        <f>IF(AND('Mapa de Riesgos'!$Y$14="Baja",'Mapa de Riesgos'!$AA$14="Menor"),CONCATENATE("R1C",'Mapa de Riesgos'!$O$14),"")</f>
        <v/>
      </c>
      <c r="S36" s="51" t="str">
        <f>IF(AND('Mapa de Riesgos'!$Y$15="Baja",'Mapa de Riesgos'!$AA$15="Menor"),CONCATENATE("R1C",'Mapa de Riesgos'!$O$15),"")</f>
        <v/>
      </c>
      <c r="T36" s="51" t="str">
        <f>IF(AND('Mapa de Riesgos'!$Y$16="Baja",'Mapa de Riesgos'!$AA$16="Menor"),CONCATENATE("R1C",'Mapa de Riesgos'!$O$16),"")</f>
        <v/>
      </c>
      <c r="U36" s="52" t="str">
        <f>IF(AND('Mapa de Riesgos'!$Y$17="Baja",'Mapa de Riesgos'!$AA$17="Menor"),CONCATENATE("R1C",'Mapa de Riesgos'!$O$17),"")</f>
        <v/>
      </c>
      <c r="V36" s="50" t="str">
        <f>IF(AND('Mapa de Riesgos'!$Y$12="Baja",'Mapa de Riesgos'!$AA$12="Moderado"),CONCATENATE("R1C",'Mapa de Riesgos'!$O$12),"")</f>
        <v/>
      </c>
      <c r="W36" s="51" t="str">
        <f>IF(AND('Mapa de Riesgos'!$Y$13="Baja",'Mapa de Riesgos'!$AA$13="Moderado"),CONCATENATE("R1C",'Mapa de Riesgos'!$O$13),"")</f>
        <v/>
      </c>
      <c r="X36" s="51" t="str">
        <f>IF(AND('Mapa de Riesgos'!$Y$14="Baja",'Mapa de Riesgos'!$AA$14="Moderado"),CONCATENATE("R1C",'Mapa de Riesgos'!$O$14),"")</f>
        <v/>
      </c>
      <c r="Y36" s="51" t="str">
        <f>IF(AND('Mapa de Riesgos'!$Y$15="Baja",'Mapa de Riesgos'!$AA$15="Moderado"),CONCATENATE("R1C",'Mapa de Riesgos'!$O$15),"")</f>
        <v/>
      </c>
      <c r="Z36" s="51" t="str">
        <f>IF(AND('Mapa de Riesgos'!$Y$16="Baja",'Mapa de Riesgos'!$AA$16="Moderado"),CONCATENATE("R1C",'Mapa de Riesgos'!$O$16),"")</f>
        <v/>
      </c>
      <c r="AA36" s="52" t="str">
        <f>IF(AND('Mapa de Riesgos'!$Y$17="Baja",'Mapa de Riesgos'!$AA$17="Moderado"),CONCATENATE("R1C",'Mapa de Riesgos'!$O$17),"")</f>
        <v/>
      </c>
      <c r="AB36" s="32" t="str">
        <f>IF(AND('Mapa de Riesgos'!$Y$12="Baja",'Mapa de Riesgos'!$AA$12="Mayor"),CONCATENATE("R1C",'Mapa de Riesgos'!$O$12),"")</f>
        <v/>
      </c>
      <c r="AC36" s="33" t="str">
        <f>IF(AND('Mapa de Riesgos'!$Y$13="Baja",'Mapa de Riesgos'!$AA$13="Mayor"),CONCATENATE("R1C",'Mapa de Riesgos'!$O$13),"")</f>
        <v/>
      </c>
      <c r="AD36" s="33" t="str">
        <f>IF(AND('Mapa de Riesgos'!$Y$14="Baja",'Mapa de Riesgos'!$AA$14="Mayor"),CONCATENATE("R1C",'Mapa de Riesgos'!$O$14),"")</f>
        <v/>
      </c>
      <c r="AE36" s="33" t="str">
        <f>IF(AND('Mapa de Riesgos'!$Y$15="Baja",'Mapa de Riesgos'!$AA$15="Mayor"),CONCATENATE("R1C",'Mapa de Riesgos'!$O$15),"")</f>
        <v/>
      </c>
      <c r="AF36" s="33" t="str">
        <f>IF(AND('Mapa de Riesgos'!$Y$16="Baja",'Mapa de Riesgos'!$AA$16="Mayor"),CONCATENATE("R1C",'Mapa de Riesgos'!$O$16),"")</f>
        <v/>
      </c>
      <c r="AG36" s="34" t="str">
        <f>IF(AND('Mapa de Riesgos'!$Y$17="Baja",'Mapa de Riesgos'!$AA$17="Mayor"),CONCATENATE("R1C",'Mapa de Riesgos'!$O$17),"")</f>
        <v/>
      </c>
      <c r="AH36" s="35" t="str">
        <f>IF(AND('Mapa de Riesgos'!$Y$12="Baja",'Mapa de Riesgos'!$AA$12="Catastrófico"),CONCATENATE("R1C",'Mapa de Riesgos'!$O$12),"")</f>
        <v/>
      </c>
      <c r="AI36" s="36" t="str">
        <f>IF(AND('Mapa de Riesgos'!$Y$13="Baja",'Mapa de Riesgos'!$AA$13="Catastrófico"),CONCATENATE("R1C",'Mapa de Riesgos'!$O$13),"")</f>
        <v/>
      </c>
      <c r="AJ36" s="36" t="str">
        <f>IF(AND('Mapa de Riesgos'!$Y$14="Baja",'Mapa de Riesgos'!$AA$14="Catastrófico"),CONCATENATE("R1C",'Mapa de Riesgos'!$O$14),"")</f>
        <v/>
      </c>
      <c r="AK36" s="36" t="str">
        <f>IF(AND('Mapa de Riesgos'!$Y$15="Baja",'Mapa de Riesgos'!$AA$15="Catastrófico"),CONCATENATE("R1C",'Mapa de Riesgos'!$O$15),"")</f>
        <v/>
      </c>
      <c r="AL36" s="36" t="str">
        <f>IF(AND('Mapa de Riesgos'!$Y$16="Baja",'Mapa de Riesgos'!$AA$16="Catastrófico"),CONCATENATE("R1C",'Mapa de Riesgos'!$O$16),"")</f>
        <v/>
      </c>
      <c r="AM36" s="37" t="str">
        <f>IF(AND('Mapa de Riesgos'!$Y$17="Baja",'Mapa de Riesgos'!$AA$17="Catastrófico"),CONCATENATE("R1C",'Mapa de Riesgos'!$O$17),"")</f>
        <v/>
      </c>
      <c r="AN36" s="69"/>
      <c r="AO36" s="491" t="s">
        <v>172</v>
      </c>
      <c r="AP36" s="492"/>
      <c r="AQ36" s="492"/>
      <c r="AR36" s="492"/>
      <c r="AS36" s="492"/>
      <c r="AT36" s="493"/>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row>
    <row r="37" spans="1:80" ht="15" customHeight="1" x14ac:dyDescent="0.25">
      <c r="A37" s="69"/>
      <c r="B37" s="422"/>
      <c r="C37" s="422"/>
      <c r="D37" s="423"/>
      <c r="E37" s="479"/>
      <c r="F37" s="464"/>
      <c r="G37" s="464"/>
      <c r="H37" s="464"/>
      <c r="I37" s="464"/>
      <c r="J37" s="62" t="str">
        <f>IF(AND('Mapa de Riesgos'!$Y$18="Baja",'Mapa de Riesgos'!$AA$18="Leve"),CONCATENATE("R2C",'Mapa de Riesgos'!$O$18),"")</f>
        <v/>
      </c>
      <c r="K37" s="63" t="str">
        <f>IF(AND('Mapa de Riesgos'!$Y$19="Baja",'Mapa de Riesgos'!$AA$19="Leve"),CONCATENATE("R2C",'Mapa de Riesgos'!$O$19),"")</f>
        <v/>
      </c>
      <c r="L37" s="63" t="str">
        <f>IF(AND('Mapa de Riesgos'!$Y$20="Baja",'Mapa de Riesgos'!$AA$20="Leve"),CONCATENATE("R2C",'Mapa de Riesgos'!$O$20),"")</f>
        <v/>
      </c>
      <c r="M37" s="63" t="str">
        <f>IF(AND('Mapa de Riesgos'!$Y$21="Baja",'Mapa de Riesgos'!$AA$21="Leve"),CONCATENATE("R2C",'Mapa de Riesgos'!$O$21),"")</f>
        <v/>
      </c>
      <c r="N37" s="63" t="str">
        <f>IF(AND('Mapa de Riesgos'!$Y$22="Baja",'Mapa de Riesgos'!$AA$22="Leve"),CONCATENATE("R2C",'Mapa de Riesgos'!$O$22),"")</f>
        <v/>
      </c>
      <c r="O37" s="64" t="str">
        <f>IF(AND('Mapa de Riesgos'!$Y$23="Baja",'Mapa de Riesgos'!$AA$23="Leve"),CONCATENATE("R2C",'Mapa de Riesgos'!$O$23),"")</f>
        <v/>
      </c>
      <c r="P37" s="53" t="str">
        <f>IF(AND('Mapa de Riesgos'!$Y$18="Baja",'Mapa de Riesgos'!$AA$18="Menor"),CONCATENATE("R2C",'Mapa de Riesgos'!$O$18),"")</f>
        <v/>
      </c>
      <c r="Q37" s="54" t="str">
        <f>IF(AND('Mapa de Riesgos'!$Y$19="Baja",'Mapa de Riesgos'!$AA$19="Menor"),CONCATENATE("R2C",'Mapa de Riesgos'!$O$19),"")</f>
        <v/>
      </c>
      <c r="R37" s="54" t="str">
        <f>IF(AND('Mapa de Riesgos'!$Y$20="Baja",'Mapa de Riesgos'!$AA$20="Menor"),CONCATENATE("R2C",'Mapa de Riesgos'!$O$20),"")</f>
        <v/>
      </c>
      <c r="S37" s="54" t="str">
        <f>IF(AND('Mapa de Riesgos'!$Y$21="Baja",'Mapa de Riesgos'!$AA$21="Menor"),CONCATENATE("R2C",'Mapa de Riesgos'!$O$21),"")</f>
        <v/>
      </c>
      <c r="T37" s="54" t="str">
        <f>IF(AND('Mapa de Riesgos'!$Y$22="Baja",'Mapa de Riesgos'!$AA$22="Menor"),CONCATENATE("R2C",'Mapa de Riesgos'!$O$22),"")</f>
        <v/>
      </c>
      <c r="U37" s="55" t="str">
        <f>IF(AND('Mapa de Riesgos'!$Y$23="Baja",'Mapa de Riesgos'!$AA$23="Menor"),CONCATENATE("R2C",'Mapa de Riesgos'!$O$23),"")</f>
        <v/>
      </c>
      <c r="V37" s="53" t="str">
        <f>IF(AND('Mapa de Riesgos'!$Y$18="Baja",'Mapa de Riesgos'!$AA$18="Moderado"),CONCATENATE("R2C",'Mapa de Riesgos'!$O$18),"")</f>
        <v>R2C1</v>
      </c>
      <c r="W37" s="54" t="str">
        <f>IF(AND('Mapa de Riesgos'!$Y$19="Baja",'Mapa de Riesgos'!$AA$19="Moderado"),CONCATENATE("R2C",'Mapa de Riesgos'!$O$19),"")</f>
        <v/>
      </c>
      <c r="X37" s="54" t="str">
        <f>IF(AND('Mapa de Riesgos'!$Y$20="Baja",'Mapa de Riesgos'!$AA$20="Moderado"),CONCATENATE("R2C",'Mapa de Riesgos'!$O$20),"")</f>
        <v/>
      </c>
      <c r="Y37" s="54" t="str">
        <f>IF(AND('Mapa de Riesgos'!$Y$21="Baja",'Mapa de Riesgos'!$AA$21="Moderado"),CONCATENATE("R2C",'Mapa de Riesgos'!$O$21),"")</f>
        <v/>
      </c>
      <c r="Z37" s="54" t="str">
        <f>IF(AND('Mapa de Riesgos'!$Y$22="Baja",'Mapa de Riesgos'!$AA$22="Moderado"),CONCATENATE("R2C",'Mapa de Riesgos'!$O$22),"")</f>
        <v/>
      </c>
      <c r="AA37" s="55" t="str">
        <f>IF(AND('Mapa de Riesgos'!$Y$23="Baja",'Mapa de Riesgos'!$AA$23="Moderado"),CONCATENATE("R2C",'Mapa de Riesgos'!$O$23),"")</f>
        <v/>
      </c>
      <c r="AB37" s="38" t="str">
        <f>IF(AND('Mapa de Riesgos'!$Y$18="Baja",'Mapa de Riesgos'!$AA$18="Mayor"),CONCATENATE("R2C",'Mapa de Riesgos'!$O$18),"")</f>
        <v/>
      </c>
      <c r="AC37" s="39" t="str">
        <f>IF(AND('Mapa de Riesgos'!$Y$19="Baja",'Mapa de Riesgos'!$AA$19="Mayor"),CONCATENATE("R2C",'Mapa de Riesgos'!$O$19),"")</f>
        <v/>
      </c>
      <c r="AD37" s="39" t="str">
        <f>IF(AND('Mapa de Riesgos'!$Y$20="Baja",'Mapa de Riesgos'!$AA$20="Mayor"),CONCATENATE("R2C",'Mapa de Riesgos'!$O$20),"")</f>
        <v/>
      </c>
      <c r="AE37" s="39" t="str">
        <f>IF(AND('Mapa de Riesgos'!$Y$21="Baja",'Mapa de Riesgos'!$AA$21="Mayor"),CONCATENATE("R2C",'Mapa de Riesgos'!$O$21),"")</f>
        <v/>
      </c>
      <c r="AF37" s="39" t="str">
        <f>IF(AND('Mapa de Riesgos'!$Y$22="Baja",'Mapa de Riesgos'!$AA$22="Mayor"),CONCATENATE("R2C",'Mapa de Riesgos'!$O$22),"")</f>
        <v/>
      </c>
      <c r="AG37" s="40" t="str">
        <f>IF(AND('Mapa de Riesgos'!$Y$23="Baja",'Mapa de Riesgos'!$AA$23="Mayor"),CONCATENATE("R2C",'Mapa de Riesgos'!$O$23),"")</f>
        <v/>
      </c>
      <c r="AH37" s="41" t="str">
        <f>IF(AND('Mapa de Riesgos'!$Y$18="Baja",'Mapa de Riesgos'!$AA$18="Catastrófico"),CONCATENATE("R2C",'Mapa de Riesgos'!$O$18),"")</f>
        <v/>
      </c>
      <c r="AI37" s="42" t="str">
        <f>IF(AND('Mapa de Riesgos'!$Y$19="Baja",'Mapa de Riesgos'!$AA$19="Catastrófico"),CONCATENATE("R2C",'Mapa de Riesgos'!$O$19),"")</f>
        <v/>
      </c>
      <c r="AJ37" s="42" t="str">
        <f>IF(AND('Mapa de Riesgos'!$Y$20="Baja",'Mapa de Riesgos'!$AA$20="Catastrófico"),CONCATENATE("R2C",'Mapa de Riesgos'!$O$20),"")</f>
        <v/>
      </c>
      <c r="AK37" s="42" t="str">
        <f>IF(AND('Mapa de Riesgos'!$Y$21="Baja",'Mapa de Riesgos'!$AA$21="Catastrófico"),CONCATENATE("R2C",'Mapa de Riesgos'!$O$21),"")</f>
        <v/>
      </c>
      <c r="AL37" s="42" t="str">
        <f>IF(AND('Mapa de Riesgos'!$Y$22="Baja",'Mapa de Riesgos'!$AA$22="Catastrófico"),CONCATENATE("R2C",'Mapa de Riesgos'!$O$22),"")</f>
        <v/>
      </c>
      <c r="AM37" s="43" t="str">
        <f>IF(AND('Mapa de Riesgos'!$Y$23="Baja",'Mapa de Riesgos'!$AA$23="Catastrófico"),CONCATENATE("R2C",'Mapa de Riesgos'!$O$23),"")</f>
        <v/>
      </c>
      <c r="AN37" s="69"/>
      <c r="AO37" s="494"/>
      <c r="AP37" s="495"/>
      <c r="AQ37" s="495"/>
      <c r="AR37" s="495"/>
      <c r="AS37" s="495"/>
      <c r="AT37" s="496"/>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row>
    <row r="38" spans="1:80" ht="15" customHeight="1" x14ac:dyDescent="0.25">
      <c r="A38" s="69"/>
      <c r="B38" s="422"/>
      <c r="C38" s="422"/>
      <c r="D38" s="423"/>
      <c r="E38" s="463"/>
      <c r="F38" s="464"/>
      <c r="G38" s="464"/>
      <c r="H38" s="464"/>
      <c r="I38" s="464"/>
      <c r="J38" s="62" t="str">
        <f>IF(AND('Mapa de Riesgos'!$Y$24="Baja",'Mapa de Riesgos'!$AA$24="Leve"),CONCATENATE("R3C",'Mapa de Riesgos'!$O$24),"")</f>
        <v/>
      </c>
      <c r="K38" s="63" t="str">
        <f>IF(AND('Mapa de Riesgos'!$Y$25="Baja",'Mapa de Riesgos'!$AA$25="Leve"),CONCATENATE("R3C",'Mapa de Riesgos'!$O$25),"")</f>
        <v/>
      </c>
      <c r="L38" s="63" t="str">
        <f>IF(AND('Mapa de Riesgos'!$Y$26="Baja",'Mapa de Riesgos'!$AA$26="Leve"),CONCATENATE("R3C",'Mapa de Riesgos'!$O$26),"")</f>
        <v/>
      </c>
      <c r="M38" s="63" t="str">
        <f>IF(AND('Mapa de Riesgos'!$Y$27="Baja",'Mapa de Riesgos'!$AA$27="Leve"),CONCATENATE("R3C",'Mapa de Riesgos'!$O$27),"")</f>
        <v/>
      </c>
      <c r="N38" s="63" t="str">
        <f>IF(AND('Mapa de Riesgos'!$Y$28="Baja",'Mapa de Riesgos'!$AA$28="Leve"),CONCATENATE("R3C",'Mapa de Riesgos'!$O$28),"")</f>
        <v/>
      </c>
      <c r="O38" s="64" t="str">
        <f>IF(AND('Mapa de Riesgos'!$Y$29="Baja",'Mapa de Riesgos'!$AA$29="Leve"),CONCATENATE("R3C",'Mapa de Riesgos'!$O$29),"")</f>
        <v/>
      </c>
      <c r="P38" s="53" t="str">
        <f>IF(AND('Mapa de Riesgos'!$Y$24="Baja",'Mapa de Riesgos'!$AA$24="Menor"),CONCATENATE("R3C",'Mapa de Riesgos'!$O$24),"")</f>
        <v/>
      </c>
      <c r="Q38" s="54" t="str">
        <f>IF(AND('Mapa de Riesgos'!$Y$25="Baja",'Mapa de Riesgos'!$AA$25="Menor"),CONCATENATE("R3C",'Mapa de Riesgos'!$O$25),"")</f>
        <v/>
      </c>
      <c r="R38" s="54" t="str">
        <f>IF(AND('Mapa de Riesgos'!$Y$26="Baja",'Mapa de Riesgos'!$AA$26="Menor"),CONCATENATE("R3C",'Mapa de Riesgos'!$O$26),"")</f>
        <v/>
      </c>
      <c r="S38" s="54" t="str">
        <f>IF(AND('Mapa de Riesgos'!$Y$27="Baja",'Mapa de Riesgos'!$AA$27="Menor"),CONCATENATE("R3C",'Mapa de Riesgos'!$O$27),"")</f>
        <v/>
      </c>
      <c r="T38" s="54" t="str">
        <f>IF(AND('Mapa de Riesgos'!$Y$28="Baja",'Mapa de Riesgos'!$AA$28="Menor"),CONCATENATE("R3C",'Mapa de Riesgos'!$O$28),"")</f>
        <v/>
      </c>
      <c r="U38" s="55" t="str">
        <f>IF(AND('Mapa de Riesgos'!$Y$29="Baja",'Mapa de Riesgos'!$AA$29="Menor"),CONCATENATE("R3C",'Mapa de Riesgos'!$O$29),"")</f>
        <v/>
      </c>
      <c r="V38" s="53" t="str">
        <f>IF(AND('Mapa de Riesgos'!$Y$24="Baja",'Mapa de Riesgos'!$AA$24="Moderado"),CONCATENATE("R3C",'Mapa de Riesgos'!$O$24),"")</f>
        <v/>
      </c>
      <c r="W38" s="54" t="str">
        <f>IF(AND('Mapa de Riesgos'!$Y$25="Baja",'Mapa de Riesgos'!$AA$25="Moderado"),CONCATENATE("R3C",'Mapa de Riesgos'!$O$25),"")</f>
        <v/>
      </c>
      <c r="X38" s="54" t="str">
        <f>IF(AND('Mapa de Riesgos'!$Y$26="Baja",'Mapa de Riesgos'!$AA$26="Moderado"),CONCATENATE("R3C",'Mapa de Riesgos'!$O$26),"")</f>
        <v/>
      </c>
      <c r="Y38" s="54" t="str">
        <f>IF(AND('Mapa de Riesgos'!$Y$27="Baja",'Mapa de Riesgos'!$AA$27="Moderado"),CONCATENATE("R3C",'Mapa de Riesgos'!$O$27),"")</f>
        <v/>
      </c>
      <c r="Z38" s="54" t="str">
        <f>IF(AND('Mapa de Riesgos'!$Y$28="Baja",'Mapa de Riesgos'!$AA$28="Moderado"),CONCATENATE("R3C",'Mapa de Riesgos'!$O$28),"")</f>
        <v/>
      </c>
      <c r="AA38" s="55" t="str">
        <f>IF(AND('Mapa de Riesgos'!$Y$29="Baja",'Mapa de Riesgos'!$AA$29="Moderado"),CONCATENATE("R3C",'Mapa de Riesgos'!$O$29),"")</f>
        <v/>
      </c>
      <c r="AB38" s="38" t="str">
        <f>IF(AND('Mapa de Riesgos'!$Y$24="Baja",'Mapa de Riesgos'!$AA$24="Mayor"),CONCATENATE("R3C",'Mapa de Riesgos'!$O$24),"")</f>
        <v/>
      </c>
      <c r="AC38" s="39" t="str">
        <f>IF(AND('Mapa de Riesgos'!$Y$25="Baja",'Mapa de Riesgos'!$AA$25="Mayor"),CONCATENATE("R3C",'Mapa de Riesgos'!$O$25),"")</f>
        <v/>
      </c>
      <c r="AD38" s="39" t="str">
        <f>IF(AND('Mapa de Riesgos'!$Y$26="Baja",'Mapa de Riesgos'!$AA$26="Mayor"),CONCATENATE("R3C",'Mapa de Riesgos'!$O$26),"")</f>
        <v/>
      </c>
      <c r="AE38" s="39" t="str">
        <f>IF(AND('Mapa de Riesgos'!$Y$27="Baja",'Mapa de Riesgos'!$AA$27="Mayor"),CONCATENATE("R3C",'Mapa de Riesgos'!$O$27),"")</f>
        <v/>
      </c>
      <c r="AF38" s="39" t="str">
        <f>IF(AND('Mapa de Riesgos'!$Y$28="Baja",'Mapa de Riesgos'!$AA$28="Mayor"),CONCATENATE("R3C",'Mapa de Riesgos'!$O$28),"")</f>
        <v/>
      </c>
      <c r="AG38" s="40" t="str">
        <f>IF(AND('Mapa de Riesgos'!$Y$29="Baja",'Mapa de Riesgos'!$AA$29="Mayor"),CONCATENATE("R3C",'Mapa de Riesgos'!$O$29),"")</f>
        <v/>
      </c>
      <c r="AH38" s="41" t="str">
        <f>IF(AND('Mapa de Riesgos'!$Y$24="Baja",'Mapa de Riesgos'!$AA$24="Catastrófico"),CONCATENATE("R3C",'Mapa de Riesgos'!$O$24),"")</f>
        <v/>
      </c>
      <c r="AI38" s="42" t="str">
        <f>IF(AND('Mapa de Riesgos'!$Y$25="Baja",'Mapa de Riesgos'!$AA$25="Catastrófico"),CONCATENATE("R3C",'Mapa de Riesgos'!$O$25),"")</f>
        <v/>
      </c>
      <c r="AJ38" s="42" t="str">
        <f>IF(AND('Mapa de Riesgos'!$Y$26="Baja",'Mapa de Riesgos'!$AA$26="Catastrófico"),CONCATENATE("R3C",'Mapa de Riesgos'!$O$26),"")</f>
        <v/>
      </c>
      <c r="AK38" s="42" t="str">
        <f>IF(AND('Mapa de Riesgos'!$Y$27="Baja",'Mapa de Riesgos'!$AA$27="Catastrófico"),CONCATENATE("R3C",'Mapa de Riesgos'!$O$27),"")</f>
        <v/>
      </c>
      <c r="AL38" s="42" t="str">
        <f>IF(AND('Mapa de Riesgos'!$Y$28="Baja",'Mapa de Riesgos'!$AA$28="Catastrófico"),CONCATENATE("R3C",'Mapa de Riesgos'!$O$28),"")</f>
        <v/>
      </c>
      <c r="AM38" s="43" t="str">
        <f>IF(AND('Mapa de Riesgos'!$Y$29="Baja",'Mapa de Riesgos'!$AA$29="Catastrófico"),CONCATENATE("R3C",'Mapa de Riesgos'!$O$29),"")</f>
        <v/>
      </c>
      <c r="AN38" s="69"/>
      <c r="AO38" s="494"/>
      <c r="AP38" s="495"/>
      <c r="AQ38" s="495"/>
      <c r="AR38" s="495"/>
      <c r="AS38" s="495"/>
      <c r="AT38" s="496"/>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row>
    <row r="39" spans="1:80" ht="15" customHeight="1" x14ac:dyDescent="0.25">
      <c r="A39" s="69"/>
      <c r="B39" s="422"/>
      <c r="C39" s="422"/>
      <c r="D39" s="423"/>
      <c r="E39" s="463"/>
      <c r="F39" s="464"/>
      <c r="G39" s="464"/>
      <c r="H39" s="464"/>
      <c r="I39" s="464"/>
      <c r="J39" s="62" t="str">
        <f>IF(AND('Mapa de Riesgos'!$Y$30="Baja",'Mapa de Riesgos'!$AA$30="Leve"),CONCATENATE("R4C",'Mapa de Riesgos'!$O$30),"")</f>
        <v/>
      </c>
      <c r="K39" s="63" t="str">
        <f>IF(AND('Mapa de Riesgos'!$Y$31="Baja",'Mapa de Riesgos'!$AA$31="Leve"),CONCATENATE("R4C",'Mapa de Riesgos'!$O$31),"")</f>
        <v/>
      </c>
      <c r="L39" s="63" t="str">
        <f>IF(AND('Mapa de Riesgos'!$Y$32="Baja",'Mapa de Riesgos'!$AA$32="Leve"),CONCATENATE("R4C",'Mapa de Riesgos'!$O$32),"")</f>
        <v/>
      </c>
      <c r="M39" s="63" t="str">
        <f>IF(AND('Mapa de Riesgos'!$Y$33="Baja",'Mapa de Riesgos'!$AA$33="Leve"),CONCATENATE("R4C",'Mapa de Riesgos'!$O$33),"")</f>
        <v/>
      </c>
      <c r="N39" s="63" t="str">
        <f>IF(AND('Mapa de Riesgos'!$Y$34="Baja",'Mapa de Riesgos'!$AA$34="Leve"),CONCATENATE("R4C",'Mapa de Riesgos'!$O$34),"")</f>
        <v/>
      </c>
      <c r="O39" s="64" t="str">
        <f>IF(AND('Mapa de Riesgos'!$Y$35="Baja",'Mapa de Riesgos'!$AA$35="Leve"),CONCATENATE("R4C",'Mapa de Riesgos'!$O$35),"")</f>
        <v/>
      </c>
      <c r="P39" s="53" t="str">
        <f>IF(AND('Mapa de Riesgos'!$Y$30="Baja",'Mapa de Riesgos'!$AA$30="Menor"),CONCATENATE("R4C",'Mapa de Riesgos'!$O$30),"")</f>
        <v/>
      </c>
      <c r="Q39" s="54" t="str">
        <f>IF(AND('Mapa de Riesgos'!$Y$31="Baja",'Mapa de Riesgos'!$AA$31="Menor"),CONCATENATE("R4C",'Mapa de Riesgos'!$O$31),"")</f>
        <v/>
      </c>
      <c r="R39" s="54" t="str">
        <f>IF(AND('Mapa de Riesgos'!$Y$32="Baja",'Mapa de Riesgos'!$AA$32="Menor"),CONCATENATE("R4C",'Mapa de Riesgos'!$O$32),"")</f>
        <v/>
      </c>
      <c r="S39" s="54" t="str">
        <f>IF(AND('Mapa de Riesgos'!$Y$33="Baja",'Mapa de Riesgos'!$AA$33="Menor"),CONCATENATE("R4C",'Mapa de Riesgos'!$O$33),"")</f>
        <v/>
      </c>
      <c r="T39" s="54" t="str">
        <f>IF(AND('Mapa de Riesgos'!$Y$34="Baja",'Mapa de Riesgos'!$AA$34="Menor"),CONCATENATE("R4C",'Mapa de Riesgos'!$O$34),"")</f>
        <v/>
      </c>
      <c r="U39" s="55" t="str">
        <f>IF(AND('Mapa de Riesgos'!$Y$35="Baja",'Mapa de Riesgos'!$AA$35="Menor"),CONCATENATE("R4C",'Mapa de Riesgos'!$O$35),"")</f>
        <v/>
      </c>
      <c r="V39" s="53" t="str">
        <f>IF(AND('Mapa de Riesgos'!$Y$30="Baja",'Mapa de Riesgos'!$AA$30="Moderado"),CONCATENATE("R4C",'Mapa de Riesgos'!$O$30),"")</f>
        <v/>
      </c>
      <c r="W39" s="54" t="str">
        <f>IF(AND('Mapa de Riesgos'!$Y$31="Baja",'Mapa de Riesgos'!$AA$31="Moderado"),CONCATENATE("R4C",'Mapa de Riesgos'!$O$31),"")</f>
        <v/>
      </c>
      <c r="X39" s="54" t="str">
        <f>IF(AND('Mapa de Riesgos'!$Y$32="Baja",'Mapa de Riesgos'!$AA$32="Moderado"),CONCATENATE("R4C",'Mapa de Riesgos'!$O$32),"")</f>
        <v/>
      </c>
      <c r="Y39" s="54" t="str">
        <f>IF(AND('Mapa de Riesgos'!$Y$33="Baja",'Mapa de Riesgos'!$AA$33="Moderado"),CONCATENATE("R4C",'Mapa de Riesgos'!$O$33),"")</f>
        <v/>
      </c>
      <c r="Z39" s="54" t="str">
        <f>IF(AND('Mapa de Riesgos'!$Y$34="Baja",'Mapa de Riesgos'!$AA$34="Moderado"),CONCATENATE("R4C",'Mapa de Riesgos'!$O$34),"")</f>
        <v/>
      </c>
      <c r="AA39" s="55" t="str">
        <f>IF(AND('Mapa de Riesgos'!$Y$35="Baja",'Mapa de Riesgos'!$AA$35="Moderado"),CONCATENATE("R4C",'Mapa de Riesgos'!$O$35),"")</f>
        <v/>
      </c>
      <c r="AB39" s="38" t="str">
        <f>IF(AND('Mapa de Riesgos'!$Y$30="Baja",'Mapa de Riesgos'!$AA$30="Mayor"),CONCATENATE("R4C",'Mapa de Riesgos'!$O$30),"")</f>
        <v/>
      </c>
      <c r="AC39" s="39" t="str">
        <f>IF(AND('Mapa de Riesgos'!$Y$31="Baja",'Mapa de Riesgos'!$AA$31="Mayor"),CONCATENATE("R4C",'Mapa de Riesgos'!$O$31),"")</f>
        <v/>
      </c>
      <c r="AD39" s="39" t="str">
        <f>IF(AND('Mapa de Riesgos'!$Y$32="Baja",'Mapa de Riesgos'!$AA$32="Mayor"),CONCATENATE("R4C",'Mapa de Riesgos'!$O$32),"")</f>
        <v/>
      </c>
      <c r="AE39" s="39" t="str">
        <f>IF(AND('Mapa de Riesgos'!$Y$33="Baja",'Mapa de Riesgos'!$AA$33="Mayor"),CONCATENATE("R4C",'Mapa de Riesgos'!$O$33),"")</f>
        <v/>
      </c>
      <c r="AF39" s="39" t="str">
        <f>IF(AND('Mapa de Riesgos'!$Y$34="Baja",'Mapa de Riesgos'!$AA$34="Mayor"),CONCATENATE("R4C",'Mapa de Riesgos'!$O$34),"")</f>
        <v/>
      </c>
      <c r="AG39" s="40" t="str">
        <f>IF(AND('Mapa de Riesgos'!$Y$35="Baja",'Mapa de Riesgos'!$AA$35="Mayor"),CONCATENATE("R4C",'Mapa de Riesgos'!$O$35),"")</f>
        <v/>
      </c>
      <c r="AH39" s="41" t="str">
        <f>IF(AND('Mapa de Riesgos'!$Y$30="Baja",'Mapa de Riesgos'!$AA$30="Catastrófico"),CONCATENATE("R4C",'Mapa de Riesgos'!$O$30),"")</f>
        <v/>
      </c>
      <c r="AI39" s="42" t="str">
        <f>IF(AND('Mapa de Riesgos'!$Y$31="Baja",'Mapa de Riesgos'!$AA$31="Catastrófico"),CONCATENATE("R4C",'Mapa de Riesgos'!$O$31),"")</f>
        <v/>
      </c>
      <c r="AJ39" s="42" t="str">
        <f>IF(AND('Mapa de Riesgos'!$Y$32="Baja",'Mapa de Riesgos'!$AA$32="Catastrófico"),CONCATENATE("R4C",'Mapa de Riesgos'!$O$32),"")</f>
        <v/>
      </c>
      <c r="AK39" s="42" t="str">
        <f>IF(AND('Mapa de Riesgos'!$Y$33="Baja",'Mapa de Riesgos'!$AA$33="Catastrófico"),CONCATENATE("R4C",'Mapa de Riesgos'!$O$33),"")</f>
        <v/>
      </c>
      <c r="AL39" s="42" t="str">
        <f>IF(AND('Mapa de Riesgos'!$Y$34="Baja",'Mapa de Riesgos'!$AA$34="Catastrófico"),CONCATENATE("R4C",'Mapa de Riesgos'!$O$34),"")</f>
        <v/>
      </c>
      <c r="AM39" s="43" t="str">
        <f>IF(AND('Mapa de Riesgos'!$Y$35="Baja",'Mapa de Riesgos'!$AA$35="Catastrófico"),CONCATENATE("R4C",'Mapa de Riesgos'!$O$35),"")</f>
        <v/>
      </c>
      <c r="AN39" s="69"/>
      <c r="AO39" s="494"/>
      <c r="AP39" s="495"/>
      <c r="AQ39" s="495"/>
      <c r="AR39" s="495"/>
      <c r="AS39" s="495"/>
      <c r="AT39" s="496"/>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row>
    <row r="40" spans="1:80" ht="15" customHeight="1" x14ac:dyDescent="0.25">
      <c r="A40" s="69"/>
      <c r="B40" s="422"/>
      <c r="C40" s="422"/>
      <c r="D40" s="423"/>
      <c r="E40" s="463"/>
      <c r="F40" s="464"/>
      <c r="G40" s="464"/>
      <c r="H40" s="464"/>
      <c r="I40" s="464"/>
      <c r="J40" s="62" t="str">
        <f>IF(AND('Mapa de Riesgos'!$Y$36="Baja",'Mapa de Riesgos'!$AA$36="Leve"),CONCATENATE("R5C",'Mapa de Riesgos'!$O$36),"")</f>
        <v/>
      </c>
      <c r="K40" s="63" t="str">
        <f>IF(AND('Mapa de Riesgos'!$Y$37="Baja",'Mapa de Riesgos'!$AA$37="Leve"),CONCATENATE("R5C",'Mapa de Riesgos'!$O$37),"")</f>
        <v/>
      </c>
      <c r="L40" s="63" t="str">
        <f>IF(AND('Mapa de Riesgos'!$Y$38="Baja",'Mapa de Riesgos'!$AA$38="Leve"),CONCATENATE("R5C",'Mapa de Riesgos'!$O$38),"")</f>
        <v/>
      </c>
      <c r="M40" s="63" t="str">
        <f>IF(AND('Mapa de Riesgos'!$Y$39="Baja",'Mapa de Riesgos'!$AA$39="Leve"),CONCATENATE("R5C",'Mapa de Riesgos'!$O$39),"")</f>
        <v/>
      </c>
      <c r="N40" s="63" t="str">
        <f>IF(AND('Mapa de Riesgos'!$Y$40="Baja",'Mapa de Riesgos'!$AA$40="Leve"),CONCATENATE("R5C",'Mapa de Riesgos'!$O$40),"")</f>
        <v/>
      </c>
      <c r="O40" s="64" t="str">
        <f>IF(AND('Mapa de Riesgos'!$Y$41="Baja",'Mapa de Riesgos'!$AA$41="Leve"),CONCATENATE("R5C",'Mapa de Riesgos'!$O$41),"")</f>
        <v/>
      </c>
      <c r="P40" s="53" t="str">
        <f>IF(AND('Mapa de Riesgos'!$Y$36="Baja",'Mapa de Riesgos'!$AA$36="Menor"),CONCATENATE("R5C",'Mapa de Riesgos'!$O$36),"")</f>
        <v/>
      </c>
      <c r="Q40" s="54" t="str">
        <f>IF(AND('Mapa de Riesgos'!$Y$37="Baja",'Mapa de Riesgos'!$AA$37="Menor"),CONCATENATE("R5C",'Mapa de Riesgos'!$O$37),"")</f>
        <v/>
      </c>
      <c r="R40" s="54" t="str">
        <f>IF(AND('Mapa de Riesgos'!$Y$38="Baja",'Mapa de Riesgos'!$AA$38="Menor"),CONCATENATE("R5C",'Mapa de Riesgos'!$O$38),"")</f>
        <v/>
      </c>
      <c r="S40" s="54" t="str">
        <f>IF(AND('Mapa de Riesgos'!$Y$39="Baja",'Mapa de Riesgos'!$AA$39="Menor"),CONCATENATE("R5C",'Mapa de Riesgos'!$O$39),"")</f>
        <v/>
      </c>
      <c r="T40" s="54" t="str">
        <f>IF(AND('Mapa de Riesgos'!$Y$40="Baja",'Mapa de Riesgos'!$AA$40="Menor"),CONCATENATE("R5C",'Mapa de Riesgos'!$O$40),"")</f>
        <v/>
      </c>
      <c r="U40" s="55" t="str">
        <f>IF(AND('Mapa de Riesgos'!$Y$41="Baja",'Mapa de Riesgos'!$AA$41="Menor"),CONCATENATE("R5C",'Mapa de Riesgos'!$O$41),"")</f>
        <v/>
      </c>
      <c r="V40" s="53" t="str">
        <f>IF(AND('Mapa de Riesgos'!$Y$36="Baja",'Mapa de Riesgos'!$AA$36="Moderado"),CONCATENATE("R5C",'Mapa de Riesgos'!$O$36),"")</f>
        <v/>
      </c>
      <c r="W40" s="54" t="str">
        <f>IF(AND('Mapa de Riesgos'!$Y$37="Baja",'Mapa de Riesgos'!$AA$37="Moderado"),CONCATENATE("R5C",'Mapa de Riesgos'!$O$37),"")</f>
        <v/>
      </c>
      <c r="X40" s="54" t="str">
        <f>IF(AND('Mapa de Riesgos'!$Y$38="Baja",'Mapa de Riesgos'!$AA$38="Moderado"),CONCATENATE("R5C",'Mapa de Riesgos'!$O$38),"")</f>
        <v/>
      </c>
      <c r="Y40" s="54" t="str">
        <f>IF(AND('Mapa de Riesgos'!$Y$39="Baja",'Mapa de Riesgos'!$AA$39="Moderado"),CONCATENATE("R5C",'Mapa de Riesgos'!$O$39),"")</f>
        <v/>
      </c>
      <c r="Z40" s="54" t="str">
        <f>IF(AND('Mapa de Riesgos'!$Y$40="Baja",'Mapa de Riesgos'!$AA$40="Moderado"),CONCATENATE("R5C",'Mapa de Riesgos'!$O$40),"")</f>
        <v/>
      </c>
      <c r="AA40" s="55" t="str">
        <f>IF(AND('Mapa de Riesgos'!$Y$41="Baja",'Mapa de Riesgos'!$AA$41="Moderado"),CONCATENATE("R5C",'Mapa de Riesgos'!$O$41),"")</f>
        <v/>
      </c>
      <c r="AB40" s="38" t="str">
        <f>IF(AND('Mapa de Riesgos'!$Y$36="Baja",'Mapa de Riesgos'!$AA$36="Mayor"),CONCATENATE("R5C",'Mapa de Riesgos'!$O$36),"")</f>
        <v/>
      </c>
      <c r="AC40" s="39" t="str">
        <f>IF(AND('Mapa de Riesgos'!$Y$37="Baja",'Mapa de Riesgos'!$AA$37="Mayor"),CONCATENATE("R5C",'Mapa de Riesgos'!$O$37),"")</f>
        <v/>
      </c>
      <c r="AD40" s="39" t="str">
        <f>IF(AND('Mapa de Riesgos'!$Y$38="Baja",'Mapa de Riesgos'!$AA$38="Mayor"),CONCATENATE("R5C",'Mapa de Riesgos'!$O$38),"")</f>
        <v/>
      </c>
      <c r="AE40" s="39" t="str">
        <f>IF(AND('Mapa de Riesgos'!$Y$39="Baja",'Mapa de Riesgos'!$AA$39="Mayor"),CONCATENATE("R5C",'Mapa de Riesgos'!$O$39),"")</f>
        <v/>
      </c>
      <c r="AF40" s="39" t="str">
        <f>IF(AND('Mapa de Riesgos'!$Y$40="Baja",'Mapa de Riesgos'!$AA$40="Mayor"),CONCATENATE("R5C",'Mapa de Riesgos'!$O$40),"")</f>
        <v/>
      </c>
      <c r="AG40" s="40" t="str">
        <f>IF(AND('Mapa de Riesgos'!$Y$41="Baja",'Mapa de Riesgos'!$AA$41="Mayor"),CONCATENATE("R5C",'Mapa de Riesgos'!$O$41),"")</f>
        <v/>
      </c>
      <c r="AH40" s="41" t="str">
        <f>IF(AND('Mapa de Riesgos'!$Y$36="Baja",'Mapa de Riesgos'!$AA$36="Catastrófico"),CONCATENATE("R5C",'Mapa de Riesgos'!$O$36),"")</f>
        <v/>
      </c>
      <c r="AI40" s="42" t="str">
        <f>IF(AND('Mapa de Riesgos'!$Y$37="Baja",'Mapa de Riesgos'!$AA$37="Catastrófico"),CONCATENATE("R5C",'Mapa de Riesgos'!$O$37),"")</f>
        <v/>
      </c>
      <c r="AJ40" s="42" t="str">
        <f>IF(AND('Mapa de Riesgos'!$Y$38="Baja",'Mapa de Riesgos'!$AA$38="Catastrófico"),CONCATENATE("R5C",'Mapa de Riesgos'!$O$38),"")</f>
        <v/>
      </c>
      <c r="AK40" s="42" t="str">
        <f>IF(AND('Mapa de Riesgos'!$Y$39="Baja",'Mapa de Riesgos'!$AA$39="Catastrófico"),CONCATENATE("R5C",'Mapa de Riesgos'!$O$39),"")</f>
        <v/>
      </c>
      <c r="AL40" s="42" t="str">
        <f>IF(AND('Mapa de Riesgos'!$Y$40="Baja",'Mapa de Riesgos'!$AA$40="Catastrófico"),CONCATENATE("R5C",'Mapa de Riesgos'!$O$40),"")</f>
        <v/>
      </c>
      <c r="AM40" s="43" t="str">
        <f>IF(AND('Mapa de Riesgos'!$Y$41="Baja",'Mapa de Riesgos'!$AA$41="Catastrófico"),CONCATENATE("R5C",'Mapa de Riesgos'!$O$41),"")</f>
        <v/>
      </c>
      <c r="AN40" s="69"/>
      <c r="AO40" s="494"/>
      <c r="AP40" s="495"/>
      <c r="AQ40" s="495"/>
      <c r="AR40" s="495"/>
      <c r="AS40" s="495"/>
      <c r="AT40" s="496"/>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row>
    <row r="41" spans="1:80" ht="15" customHeight="1" x14ac:dyDescent="0.25">
      <c r="A41" s="69"/>
      <c r="B41" s="422"/>
      <c r="C41" s="422"/>
      <c r="D41" s="423"/>
      <c r="E41" s="463"/>
      <c r="F41" s="464"/>
      <c r="G41" s="464"/>
      <c r="H41" s="464"/>
      <c r="I41" s="464"/>
      <c r="J41" s="62" t="str">
        <f>IF(AND('Mapa de Riesgos'!$Y$42="Baja",'Mapa de Riesgos'!$AA$42="Leve"),CONCATENATE("R6C",'Mapa de Riesgos'!$O$42),"")</f>
        <v/>
      </c>
      <c r="K41" s="63" t="str">
        <f>IF(AND('Mapa de Riesgos'!$Y$43="Baja",'Mapa de Riesgos'!$AA$43="Leve"),CONCATENATE("R6C",'Mapa de Riesgos'!$O$43),"")</f>
        <v/>
      </c>
      <c r="L41" s="63" t="str">
        <f>IF(AND('Mapa de Riesgos'!$Y$44="Baja",'Mapa de Riesgos'!$AA$44="Leve"),CONCATENATE("R6C",'Mapa de Riesgos'!$O$44),"")</f>
        <v/>
      </c>
      <c r="M41" s="63" t="str">
        <f>IF(AND('Mapa de Riesgos'!$Y$45="Baja",'Mapa de Riesgos'!$AA$45="Leve"),CONCATENATE("R6C",'Mapa de Riesgos'!$O$45),"")</f>
        <v/>
      </c>
      <c r="N41" s="63" t="str">
        <f>IF(AND('Mapa de Riesgos'!$Y$46="Baja",'Mapa de Riesgos'!$AA$46="Leve"),CONCATENATE("R6C",'Mapa de Riesgos'!$O$46),"")</f>
        <v/>
      </c>
      <c r="O41" s="64" t="str">
        <f>IF(AND('Mapa de Riesgos'!$Y$47="Baja",'Mapa de Riesgos'!$AA$47="Leve"),CONCATENATE("R6C",'Mapa de Riesgos'!$O$47),"")</f>
        <v/>
      </c>
      <c r="P41" s="53" t="str">
        <f>IF(AND('Mapa de Riesgos'!$Y$42="Baja",'Mapa de Riesgos'!$AA$42="Menor"),CONCATENATE("R6C",'Mapa de Riesgos'!$O$42),"")</f>
        <v/>
      </c>
      <c r="Q41" s="54" t="str">
        <f>IF(AND('Mapa de Riesgos'!$Y$43="Baja",'Mapa de Riesgos'!$AA$43="Menor"),CONCATENATE("R6C",'Mapa de Riesgos'!$O$43),"")</f>
        <v/>
      </c>
      <c r="R41" s="54" t="str">
        <f>IF(AND('Mapa de Riesgos'!$Y$44="Baja",'Mapa de Riesgos'!$AA$44="Menor"),CONCATENATE("R6C",'Mapa de Riesgos'!$O$44),"")</f>
        <v/>
      </c>
      <c r="S41" s="54" t="str">
        <f>IF(AND('Mapa de Riesgos'!$Y$45="Baja",'Mapa de Riesgos'!$AA$45="Menor"),CONCATENATE("R6C",'Mapa de Riesgos'!$O$45),"")</f>
        <v/>
      </c>
      <c r="T41" s="54" t="str">
        <f>IF(AND('Mapa de Riesgos'!$Y$46="Baja",'Mapa de Riesgos'!$AA$46="Menor"),CONCATENATE("R6C",'Mapa de Riesgos'!$O$46),"")</f>
        <v/>
      </c>
      <c r="U41" s="55" t="str">
        <f>IF(AND('Mapa de Riesgos'!$Y$47="Baja",'Mapa de Riesgos'!$AA$47="Menor"),CONCATENATE("R6C",'Mapa de Riesgos'!$O$47),"")</f>
        <v/>
      </c>
      <c r="V41" s="53" t="str">
        <f>IF(AND('Mapa de Riesgos'!$Y$42="Baja",'Mapa de Riesgos'!$AA$42="Moderado"),CONCATENATE("R6C",'Mapa de Riesgos'!$O$42),"")</f>
        <v/>
      </c>
      <c r="W41" s="54" t="str">
        <f>IF(AND('Mapa de Riesgos'!$Y$43="Baja",'Mapa de Riesgos'!$AA$43="Moderado"),CONCATENATE("R6C",'Mapa de Riesgos'!$O$43),"")</f>
        <v/>
      </c>
      <c r="X41" s="54" t="str">
        <f>IF(AND('Mapa de Riesgos'!$Y$44="Baja",'Mapa de Riesgos'!$AA$44="Moderado"),CONCATENATE("R6C",'Mapa de Riesgos'!$O$44),"")</f>
        <v/>
      </c>
      <c r="Y41" s="54" t="str">
        <f>IF(AND('Mapa de Riesgos'!$Y$45="Baja",'Mapa de Riesgos'!$AA$45="Moderado"),CONCATENATE("R6C",'Mapa de Riesgos'!$O$45),"")</f>
        <v/>
      </c>
      <c r="Z41" s="54" t="str">
        <f>IF(AND('Mapa de Riesgos'!$Y$46="Baja",'Mapa de Riesgos'!$AA$46="Moderado"),CONCATENATE("R6C",'Mapa de Riesgos'!$O$46),"")</f>
        <v/>
      </c>
      <c r="AA41" s="55" t="str">
        <f>IF(AND('Mapa de Riesgos'!$Y$47="Baja",'Mapa de Riesgos'!$AA$47="Moderado"),CONCATENATE("R6C",'Mapa de Riesgos'!$O$47),"")</f>
        <v/>
      </c>
      <c r="AB41" s="38" t="str">
        <f>IF(AND('Mapa de Riesgos'!$Y$42="Baja",'Mapa de Riesgos'!$AA$42="Mayor"),CONCATENATE("R6C",'Mapa de Riesgos'!$O$42),"")</f>
        <v/>
      </c>
      <c r="AC41" s="39" t="str">
        <f>IF(AND('Mapa de Riesgos'!$Y$43="Baja",'Mapa de Riesgos'!$AA$43="Mayor"),CONCATENATE("R6C",'Mapa de Riesgos'!$O$43),"")</f>
        <v/>
      </c>
      <c r="AD41" s="39" t="str">
        <f>IF(AND('Mapa de Riesgos'!$Y$44="Baja",'Mapa de Riesgos'!$AA$44="Mayor"),CONCATENATE("R6C",'Mapa de Riesgos'!$O$44),"")</f>
        <v/>
      </c>
      <c r="AE41" s="39" t="str">
        <f>IF(AND('Mapa de Riesgos'!$Y$45="Baja",'Mapa de Riesgos'!$AA$45="Mayor"),CONCATENATE("R6C",'Mapa de Riesgos'!$O$45),"")</f>
        <v/>
      </c>
      <c r="AF41" s="39" t="str">
        <f>IF(AND('Mapa de Riesgos'!$Y$46="Baja",'Mapa de Riesgos'!$AA$46="Mayor"),CONCATENATE("R6C",'Mapa de Riesgos'!$O$46),"")</f>
        <v/>
      </c>
      <c r="AG41" s="40" t="str">
        <f>IF(AND('Mapa de Riesgos'!$Y$47="Baja",'Mapa de Riesgos'!$AA$47="Mayor"),CONCATENATE("R6C",'Mapa de Riesgos'!$O$47),"")</f>
        <v/>
      </c>
      <c r="AH41" s="41" t="str">
        <f>IF(AND('Mapa de Riesgos'!$Y$42="Baja",'Mapa de Riesgos'!$AA$42="Catastrófico"),CONCATENATE("R6C",'Mapa de Riesgos'!$O$42),"")</f>
        <v/>
      </c>
      <c r="AI41" s="42" t="str">
        <f>IF(AND('Mapa de Riesgos'!$Y$43="Baja",'Mapa de Riesgos'!$AA$43="Catastrófico"),CONCATENATE("R6C",'Mapa de Riesgos'!$O$43),"")</f>
        <v/>
      </c>
      <c r="AJ41" s="42" t="str">
        <f>IF(AND('Mapa de Riesgos'!$Y$44="Baja",'Mapa de Riesgos'!$AA$44="Catastrófico"),CONCATENATE("R6C",'Mapa de Riesgos'!$O$44),"")</f>
        <v/>
      </c>
      <c r="AK41" s="42" t="str">
        <f>IF(AND('Mapa de Riesgos'!$Y$45="Baja",'Mapa de Riesgos'!$AA$45="Catastrófico"),CONCATENATE("R6C",'Mapa de Riesgos'!$O$45),"")</f>
        <v/>
      </c>
      <c r="AL41" s="42" t="str">
        <f>IF(AND('Mapa de Riesgos'!$Y$46="Baja",'Mapa de Riesgos'!$AA$46="Catastrófico"),CONCATENATE("R6C",'Mapa de Riesgos'!$O$46),"")</f>
        <v/>
      </c>
      <c r="AM41" s="43" t="str">
        <f>IF(AND('Mapa de Riesgos'!$Y$47="Baja",'Mapa de Riesgos'!$AA$47="Catastrófico"),CONCATENATE("R6C",'Mapa de Riesgos'!$O$47),"")</f>
        <v/>
      </c>
      <c r="AN41" s="69"/>
      <c r="AO41" s="494"/>
      <c r="AP41" s="495"/>
      <c r="AQ41" s="495"/>
      <c r="AR41" s="495"/>
      <c r="AS41" s="495"/>
      <c r="AT41" s="496"/>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row>
    <row r="42" spans="1:80" ht="15" customHeight="1" x14ac:dyDescent="0.25">
      <c r="A42" s="69"/>
      <c r="B42" s="422"/>
      <c r="C42" s="422"/>
      <c r="D42" s="423"/>
      <c r="E42" s="463"/>
      <c r="F42" s="464"/>
      <c r="G42" s="464"/>
      <c r="H42" s="464"/>
      <c r="I42" s="464"/>
      <c r="J42" s="62" t="str">
        <f>IF(AND('Mapa de Riesgos'!$Y$48="Baja",'Mapa de Riesgos'!$AA$48="Leve"),CONCATENATE("R7C",'Mapa de Riesgos'!$O$48),"")</f>
        <v/>
      </c>
      <c r="K42" s="63" t="str">
        <f>IF(AND('Mapa de Riesgos'!$Y$49="Baja",'Mapa de Riesgos'!$AA$49="Leve"),CONCATENATE("R7C",'Mapa de Riesgos'!$O$49),"")</f>
        <v/>
      </c>
      <c r="L42" s="63" t="str">
        <f>IF(AND('Mapa de Riesgos'!$Y$50="Baja",'Mapa de Riesgos'!$AA$50="Leve"),CONCATENATE("R7C",'Mapa de Riesgos'!$O$50),"")</f>
        <v/>
      </c>
      <c r="M42" s="63" t="str">
        <f>IF(AND('Mapa de Riesgos'!$Y$51="Baja",'Mapa de Riesgos'!$AA$51="Leve"),CONCATENATE("R7C",'Mapa de Riesgos'!$O$51),"")</f>
        <v/>
      </c>
      <c r="N42" s="63" t="str">
        <f>IF(AND('Mapa de Riesgos'!$Y$52="Baja",'Mapa de Riesgos'!$AA$52="Leve"),CONCATENATE("R7C",'Mapa de Riesgos'!$O$52),"")</f>
        <v/>
      </c>
      <c r="O42" s="64" t="str">
        <f>IF(AND('Mapa de Riesgos'!$Y$53="Baja",'Mapa de Riesgos'!$AA$53="Leve"),CONCATENATE("R7C",'Mapa de Riesgos'!$O$53),"")</f>
        <v/>
      </c>
      <c r="P42" s="53" t="str">
        <f>IF(AND('Mapa de Riesgos'!$Y$48="Baja",'Mapa de Riesgos'!$AA$48="Menor"),CONCATENATE("R7C",'Mapa de Riesgos'!$O$48),"")</f>
        <v/>
      </c>
      <c r="Q42" s="54" t="str">
        <f>IF(AND('Mapa de Riesgos'!$Y$49="Baja",'Mapa de Riesgos'!$AA$49="Menor"),CONCATENATE("R7C",'Mapa de Riesgos'!$O$49),"")</f>
        <v/>
      </c>
      <c r="R42" s="54" t="str">
        <f>IF(AND('Mapa de Riesgos'!$Y$50="Baja",'Mapa de Riesgos'!$AA$50="Menor"),CONCATENATE("R7C",'Mapa de Riesgos'!$O$50),"")</f>
        <v/>
      </c>
      <c r="S42" s="54" t="str">
        <f>IF(AND('Mapa de Riesgos'!$Y$51="Baja",'Mapa de Riesgos'!$AA$51="Menor"),CONCATENATE("R7C",'Mapa de Riesgos'!$O$51),"")</f>
        <v/>
      </c>
      <c r="T42" s="54" t="str">
        <f>IF(AND('Mapa de Riesgos'!$Y$52="Baja",'Mapa de Riesgos'!$AA$52="Menor"),CONCATENATE("R7C",'Mapa de Riesgos'!$O$52),"")</f>
        <v/>
      </c>
      <c r="U42" s="55" t="str">
        <f>IF(AND('Mapa de Riesgos'!$Y$53="Baja",'Mapa de Riesgos'!$AA$53="Menor"),CONCATENATE("R7C",'Mapa de Riesgos'!$O$53),"")</f>
        <v/>
      </c>
      <c r="V42" s="53" t="str">
        <f>IF(AND('Mapa de Riesgos'!$Y$48="Baja",'Mapa de Riesgos'!$AA$48="Moderado"),CONCATENATE("R7C",'Mapa de Riesgos'!$O$48),"")</f>
        <v/>
      </c>
      <c r="W42" s="54" t="str">
        <f>IF(AND('Mapa de Riesgos'!$Y$49="Baja",'Mapa de Riesgos'!$AA$49="Moderado"),CONCATENATE("R7C",'Mapa de Riesgos'!$O$49),"")</f>
        <v/>
      </c>
      <c r="X42" s="54" t="str">
        <f>IF(AND('Mapa de Riesgos'!$Y$50="Baja",'Mapa de Riesgos'!$AA$50="Moderado"),CONCATENATE("R7C",'Mapa de Riesgos'!$O$50),"")</f>
        <v/>
      </c>
      <c r="Y42" s="54" t="str">
        <f>IF(AND('Mapa de Riesgos'!$Y$51="Baja",'Mapa de Riesgos'!$AA$51="Moderado"),CONCATENATE("R7C",'Mapa de Riesgos'!$O$51),"")</f>
        <v/>
      </c>
      <c r="Z42" s="54" t="str">
        <f>IF(AND('Mapa de Riesgos'!$Y$52="Baja",'Mapa de Riesgos'!$AA$52="Moderado"),CONCATENATE("R7C",'Mapa de Riesgos'!$O$52),"")</f>
        <v/>
      </c>
      <c r="AA42" s="55" t="str">
        <f>IF(AND('Mapa de Riesgos'!$Y$53="Baja",'Mapa de Riesgos'!$AA$53="Moderado"),CONCATENATE("R7C",'Mapa de Riesgos'!$O$53),"")</f>
        <v/>
      </c>
      <c r="AB42" s="38" t="str">
        <f>IF(AND('Mapa de Riesgos'!$Y$48="Baja",'Mapa de Riesgos'!$AA$48="Mayor"),CONCATENATE("R7C",'Mapa de Riesgos'!$O$48),"")</f>
        <v/>
      </c>
      <c r="AC42" s="39" t="str">
        <f>IF(AND('Mapa de Riesgos'!$Y$49="Baja",'Mapa de Riesgos'!$AA$49="Mayor"),CONCATENATE("R7C",'Mapa de Riesgos'!$O$49),"")</f>
        <v/>
      </c>
      <c r="AD42" s="39" t="str">
        <f>IF(AND('Mapa de Riesgos'!$Y$50="Baja",'Mapa de Riesgos'!$AA$50="Mayor"),CONCATENATE("R7C",'Mapa de Riesgos'!$O$50),"")</f>
        <v/>
      </c>
      <c r="AE42" s="39" t="str">
        <f>IF(AND('Mapa de Riesgos'!$Y$51="Baja",'Mapa de Riesgos'!$AA$51="Mayor"),CONCATENATE("R7C",'Mapa de Riesgos'!$O$51),"")</f>
        <v/>
      </c>
      <c r="AF42" s="39" t="str">
        <f>IF(AND('Mapa de Riesgos'!$Y$52="Baja",'Mapa de Riesgos'!$AA$52="Mayor"),CONCATENATE("R7C",'Mapa de Riesgos'!$O$52),"")</f>
        <v/>
      </c>
      <c r="AG42" s="40" t="str">
        <f>IF(AND('Mapa de Riesgos'!$Y$53="Baja",'Mapa de Riesgos'!$AA$53="Mayor"),CONCATENATE("R7C",'Mapa de Riesgos'!$O$53),"")</f>
        <v/>
      </c>
      <c r="AH42" s="41" t="str">
        <f>IF(AND('Mapa de Riesgos'!$Y$48="Baja",'Mapa de Riesgos'!$AA$48="Catastrófico"),CONCATENATE("R7C",'Mapa de Riesgos'!$O$48),"")</f>
        <v/>
      </c>
      <c r="AI42" s="42" t="str">
        <f>IF(AND('Mapa de Riesgos'!$Y$49="Baja",'Mapa de Riesgos'!$AA$49="Catastrófico"),CONCATENATE("R7C",'Mapa de Riesgos'!$O$49),"")</f>
        <v/>
      </c>
      <c r="AJ42" s="42" t="str">
        <f>IF(AND('Mapa de Riesgos'!$Y$50="Baja",'Mapa de Riesgos'!$AA$50="Catastrófico"),CONCATENATE("R7C",'Mapa de Riesgos'!$O$50),"")</f>
        <v/>
      </c>
      <c r="AK42" s="42" t="str">
        <f>IF(AND('Mapa de Riesgos'!$Y$51="Baja",'Mapa de Riesgos'!$AA$51="Catastrófico"),CONCATENATE("R7C",'Mapa de Riesgos'!$O$51),"")</f>
        <v/>
      </c>
      <c r="AL42" s="42" t="str">
        <f>IF(AND('Mapa de Riesgos'!$Y$52="Baja",'Mapa de Riesgos'!$AA$52="Catastrófico"),CONCATENATE("R7C",'Mapa de Riesgos'!$O$52),"")</f>
        <v/>
      </c>
      <c r="AM42" s="43" t="str">
        <f>IF(AND('Mapa de Riesgos'!$Y$53="Baja",'Mapa de Riesgos'!$AA$53="Catastrófico"),CONCATENATE("R7C",'Mapa de Riesgos'!$O$53),"")</f>
        <v/>
      </c>
      <c r="AN42" s="69"/>
      <c r="AO42" s="494"/>
      <c r="AP42" s="495"/>
      <c r="AQ42" s="495"/>
      <c r="AR42" s="495"/>
      <c r="AS42" s="495"/>
      <c r="AT42" s="496"/>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row>
    <row r="43" spans="1:80" ht="15" customHeight="1" x14ac:dyDescent="0.25">
      <c r="A43" s="69"/>
      <c r="B43" s="422"/>
      <c r="C43" s="422"/>
      <c r="D43" s="423"/>
      <c r="E43" s="463"/>
      <c r="F43" s="464"/>
      <c r="G43" s="464"/>
      <c r="H43" s="464"/>
      <c r="I43" s="464"/>
      <c r="J43" s="62" t="str">
        <f>IF(AND('Mapa de Riesgos'!$Y$54="Baja",'Mapa de Riesgos'!$AA$54="Leve"),CONCATENATE("R8C",'Mapa de Riesgos'!$O$54),"")</f>
        <v/>
      </c>
      <c r="K43" s="63" t="str">
        <f>IF(AND('Mapa de Riesgos'!$Y$55="Baja",'Mapa de Riesgos'!$AA$55="Leve"),CONCATENATE("R8C",'Mapa de Riesgos'!$O$55),"")</f>
        <v/>
      </c>
      <c r="L43" s="63" t="str">
        <f>IF(AND('Mapa de Riesgos'!$Y$56="Baja",'Mapa de Riesgos'!$AA$56="Leve"),CONCATENATE("R8C",'Mapa de Riesgos'!$O$56),"")</f>
        <v/>
      </c>
      <c r="M43" s="63" t="str">
        <f>IF(AND('Mapa de Riesgos'!$Y$57="Baja",'Mapa de Riesgos'!$AA$57="Leve"),CONCATENATE("R8C",'Mapa de Riesgos'!$O$57),"")</f>
        <v/>
      </c>
      <c r="N43" s="63" t="str">
        <f>IF(AND('Mapa de Riesgos'!$Y$58="Baja",'Mapa de Riesgos'!$AA$58="Leve"),CONCATENATE("R8C",'Mapa de Riesgos'!$O$58),"")</f>
        <v/>
      </c>
      <c r="O43" s="64" t="str">
        <f>IF(AND('Mapa de Riesgos'!$Y$59="Baja",'Mapa de Riesgos'!$AA$59="Leve"),CONCATENATE("R8C",'Mapa de Riesgos'!$O$59),"")</f>
        <v/>
      </c>
      <c r="P43" s="53" t="str">
        <f>IF(AND('Mapa de Riesgos'!$Y$54="Baja",'Mapa de Riesgos'!$AA$54="Menor"),CONCATENATE("R8C",'Mapa de Riesgos'!$O$54),"")</f>
        <v/>
      </c>
      <c r="Q43" s="54" t="str">
        <f>IF(AND('Mapa de Riesgos'!$Y$55="Baja",'Mapa de Riesgos'!$AA$55="Menor"),CONCATENATE("R8C",'Mapa de Riesgos'!$O$55),"")</f>
        <v/>
      </c>
      <c r="R43" s="54" t="str">
        <f>IF(AND('Mapa de Riesgos'!$Y$56="Baja",'Mapa de Riesgos'!$AA$56="Menor"),CONCATENATE("R8C",'Mapa de Riesgos'!$O$56),"")</f>
        <v/>
      </c>
      <c r="S43" s="54" t="str">
        <f>IF(AND('Mapa de Riesgos'!$Y$57="Baja",'Mapa de Riesgos'!$AA$57="Menor"),CONCATENATE("R8C",'Mapa de Riesgos'!$O$57),"")</f>
        <v/>
      </c>
      <c r="T43" s="54" t="str">
        <f>IF(AND('Mapa de Riesgos'!$Y$58="Baja",'Mapa de Riesgos'!$AA$58="Menor"),CONCATENATE("R8C",'Mapa de Riesgos'!$O$58),"")</f>
        <v/>
      </c>
      <c r="U43" s="55" t="str">
        <f>IF(AND('Mapa de Riesgos'!$Y$59="Baja",'Mapa de Riesgos'!$AA$59="Menor"),CONCATENATE("R8C",'Mapa de Riesgos'!$O$59),"")</f>
        <v/>
      </c>
      <c r="V43" s="53" t="str">
        <f>IF(AND('Mapa de Riesgos'!$Y$54="Baja",'Mapa de Riesgos'!$AA$54="Moderado"),CONCATENATE("R8C",'Mapa de Riesgos'!$O$54),"")</f>
        <v/>
      </c>
      <c r="W43" s="54" t="str">
        <f>IF(AND('Mapa de Riesgos'!$Y$55="Baja",'Mapa de Riesgos'!$AA$55="Moderado"),CONCATENATE("R8C",'Mapa de Riesgos'!$O$55),"")</f>
        <v/>
      </c>
      <c r="X43" s="54" t="str">
        <f>IF(AND('Mapa de Riesgos'!$Y$56="Baja",'Mapa de Riesgos'!$AA$56="Moderado"),CONCATENATE("R8C",'Mapa de Riesgos'!$O$56),"")</f>
        <v/>
      </c>
      <c r="Y43" s="54" t="str">
        <f>IF(AND('Mapa de Riesgos'!$Y$57="Baja",'Mapa de Riesgos'!$AA$57="Moderado"),CONCATENATE("R8C",'Mapa de Riesgos'!$O$57),"")</f>
        <v/>
      </c>
      <c r="Z43" s="54" t="str">
        <f>IF(AND('Mapa de Riesgos'!$Y$58="Baja",'Mapa de Riesgos'!$AA$58="Moderado"),CONCATENATE("R8C",'Mapa de Riesgos'!$O$58),"")</f>
        <v/>
      </c>
      <c r="AA43" s="55" t="str">
        <f>IF(AND('Mapa de Riesgos'!$Y$59="Baja",'Mapa de Riesgos'!$AA$59="Moderado"),CONCATENATE("R8C",'Mapa de Riesgos'!$O$59),"")</f>
        <v/>
      </c>
      <c r="AB43" s="38" t="str">
        <f>IF(AND('Mapa de Riesgos'!$Y$54="Baja",'Mapa de Riesgos'!$AA$54="Mayor"),CONCATENATE("R8C",'Mapa de Riesgos'!$O$54),"")</f>
        <v/>
      </c>
      <c r="AC43" s="39" t="str">
        <f>IF(AND('Mapa de Riesgos'!$Y$55="Baja",'Mapa de Riesgos'!$AA$55="Mayor"),CONCATENATE("R8C",'Mapa de Riesgos'!$O$55),"")</f>
        <v/>
      </c>
      <c r="AD43" s="39" t="str">
        <f>IF(AND('Mapa de Riesgos'!$Y$56="Baja",'Mapa de Riesgos'!$AA$56="Mayor"),CONCATENATE("R8C",'Mapa de Riesgos'!$O$56),"")</f>
        <v/>
      </c>
      <c r="AE43" s="39" t="str">
        <f>IF(AND('Mapa de Riesgos'!$Y$57="Baja",'Mapa de Riesgos'!$AA$57="Mayor"),CONCATENATE("R8C",'Mapa de Riesgos'!$O$57),"")</f>
        <v/>
      </c>
      <c r="AF43" s="39" t="str">
        <f>IF(AND('Mapa de Riesgos'!$Y$58="Baja",'Mapa de Riesgos'!$AA$58="Mayor"),CONCATENATE("R8C",'Mapa de Riesgos'!$O$58),"")</f>
        <v/>
      </c>
      <c r="AG43" s="40" t="str">
        <f>IF(AND('Mapa de Riesgos'!$Y$59="Baja",'Mapa de Riesgos'!$AA$59="Mayor"),CONCATENATE("R8C",'Mapa de Riesgos'!$O$59),"")</f>
        <v/>
      </c>
      <c r="AH43" s="41" t="str">
        <f>IF(AND('Mapa de Riesgos'!$Y$54="Baja",'Mapa de Riesgos'!$AA$54="Catastrófico"),CONCATENATE("R8C",'Mapa de Riesgos'!$O$54),"")</f>
        <v/>
      </c>
      <c r="AI43" s="42" t="str">
        <f>IF(AND('Mapa de Riesgos'!$Y$55="Baja",'Mapa de Riesgos'!$AA$55="Catastrófico"),CONCATENATE("R8C",'Mapa de Riesgos'!$O$55),"")</f>
        <v/>
      </c>
      <c r="AJ43" s="42" t="str">
        <f>IF(AND('Mapa de Riesgos'!$Y$56="Baja",'Mapa de Riesgos'!$AA$56="Catastrófico"),CONCATENATE("R8C",'Mapa de Riesgos'!$O$56),"")</f>
        <v/>
      </c>
      <c r="AK43" s="42" t="str">
        <f>IF(AND('Mapa de Riesgos'!$Y$57="Baja",'Mapa de Riesgos'!$AA$57="Catastrófico"),CONCATENATE("R8C",'Mapa de Riesgos'!$O$57),"")</f>
        <v/>
      </c>
      <c r="AL43" s="42" t="str">
        <f>IF(AND('Mapa de Riesgos'!$Y$58="Baja",'Mapa de Riesgos'!$AA$58="Catastrófico"),CONCATENATE("R8C",'Mapa de Riesgos'!$O$58),"")</f>
        <v/>
      </c>
      <c r="AM43" s="43" t="str">
        <f>IF(AND('Mapa de Riesgos'!$Y$59="Baja",'Mapa de Riesgos'!$AA$59="Catastrófico"),CONCATENATE("R8C",'Mapa de Riesgos'!$O$59),"")</f>
        <v/>
      </c>
      <c r="AN43" s="69"/>
      <c r="AO43" s="494"/>
      <c r="AP43" s="495"/>
      <c r="AQ43" s="495"/>
      <c r="AR43" s="495"/>
      <c r="AS43" s="495"/>
      <c r="AT43" s="496"/>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row>
    <row r="44" spans="1:80" ht="15" customHeight="1" x14ac:dyDescent="0.25">
      <c r="A44" s="69"/>
      <c r="B44" s="422"/>
      <c r="C44" s="422"/>
      <c r="D44" s="423"/>
      <c r="E44" s="463"/>
      <c r="F44" s="464"/>
      <c r="G44" s="464"/>
      <c r="H44" s="464"/>
      <c r="I44" s="464"/>
      <c r="J44" s="62" t="str">
        <f>IF(AND('Mapa de Riesgos'!$Y$60="Baja",'Mapa de Riesgos'!$AA$60="Leve"),CONCATENATE("R9C",'Mapa de Riesgos'!$O$60),"")</f>
        <v/>
      </c>
      <c r="K44" s="63" t="str">
        <f>IF(AND('Mapa de Riesgos'!$Y$61="Baja",'Mapa de Riesgos'!$AA$61="Leve"),CONCATENATE("R9C",'Mapa de Riesgos'!$O$61),"")</f>
        <v/>
      </c>
      <c r="L44" s="63" t="str">
        <f>IF(AND('Mapa de Riesgos'!$Y$62="Baja",'Mapa de Riesgos'!$AA$62="Leve"),CONCATENATE("R9C",'Mapa de Riesgos'!$O$62),"")</f>
        <v/>
      </c>
      <c r="M44" s="63" t="str">
        <f>IF(AND('Mapa de Riesgos'!$Y$63="Baja",'Mapa de Riesgos'!$AA$63="Leve"),CONCATENATE("R9C",'Mapa de Riesgos'!$O$63),"")</f>
        <v/>
      </c>
      <c r="N44" s="63" t="str">
        <f>IF(AND('Mapa de Riesgos'!$Y$64="Baja",'Mapa de Riesgos'!$AA$64="Leve"),CONCATENATE("R9C",'Mapa de Riesgos'!$O$64),"")</f>
        <v/>
      </c>
      <c r="O44" s="64" t="str">
        <f>IF(AND('Mapa de Riesgos'!$Y$65="Baja",'Mapa de Riesgos'!$AA$65="Leve"),CONCATENATE("R9C",'Mapa de Riesgos'!$O$65),"")</f>
        <v/>
      </c>
      <c r="P44" s="53" t="str">
        <f>IF(AND('Mapa de Riesgos'!$Y$60="Baja",'Mapa de Riesgos'!$AA$60="Menor"),CONCATENATE("R9C",'Mapa de Riesgos'!$O$60),"")</f>
        <v/>
      </c>
      <c r="Q44" s="54" t="str">
        <f>IF(AND('Mapa de Riesgos'!$Y$61="Baja",'Mapa de Riesgos'!$AA$61="Menor"),CONCATENATE("R9C",'Mapa de Riesgos'!$O$61),"")</f>
        <v/>
      </c>
      <c r="R44" s="54" t="str">
        <f>IF(AND('Mapa de Riesgos'!$Y$62="Baja",'Mapa de Riesgos'!$AA$62="Menor"),CONCATENATE("R9C",'Mapa de Riesgos'!$O$62),"")</f>
        <v/>
      </c>
      <c r="S44" s="54" t="str">
        <f>IF(AND('Mapa de Riesgos'!$Y$63="Baja",'Mapa de Riesgos'!$AA$63="Menor"),CONCATENATE("R9C",'Mapa de Riesgos'!$O$63),"")</f>
        <v/>
      </c>
      <c r="T44" s="54" t="str">
        <f>IF(AND('Mapa de Riesgos'!$Y$64="Baja",'Mapa de Riesgos'!$AA$64="Menor"),CONCATENATE("R9C",'Mapa de Riesgos'!$O$64),"")</f>
        <v/>
      </c>
      <c r="U44" s="55" t="str">
        <f>IF(AND('Mapa de Riesgos'!$Y$65="Baja",'Mapa de Riesgos'!$AA$65="Menor"),CONCATENATE("R9C",'Mapa de Riesgos'!$O$65),"")</f>
        <v/>
      </c>
      <c r="V44" s="53" t="str">
        <f>IF(AND('Mapa de Riesgos'!$Y$60="Baja",'Mapa de Riesgos'!$AA$60="Moderado"),CONCATENATE("R9C",'Mapa de Riesgos'!$O$60),"")</f>
        <v/>
      </c>
      <c r="W44" s="54" t="str">
        <f>IF(AND('Mapa de Riesgos'!$Y$61="Baja",'Mapa de Riesgos'!$AA$61="Moderado"),CONCATENATE("R9C",'Mapa de Riesgos'!$O$61),"")</f>
        <v/>
      </c>
      <c r="X44" s="54" t="str">
        <f>IF(AND('Mapa de Riesgos'!$Y$62="Baja",'Mapa de Riesgos'!$AA$62="Moderado"),CONCATENATE("R9C",'Mapa de Riesgos'!$O$62),"")</f>
        <v/>
      </c>
      <c r="Y44" s="54" t="str">
        <f>IF(AND('Mapa de Riesgos'!$Y$63="Baja",'Mapa de Riesgos'!$AA$63="Moderado"),CONCATENATE("R9C",'Mapa de Riesgos'!$O$63),"")</f>
        <v/>
      </c>
      <c r="Z44" s="54" t="str">
        <f>IF(AND('Mapa de Riesgos'!$Y$64="Baja",'Mapa de Riesgos'!$AA$64="Moderado"),CONCATENATE("R9C",'Mapa de Riesgos'!$O$64),"")</f>
        <v/>
      </c>
      <c r="AA44" s="55" t="str">
        <f>IF(AND('Mapa de Riesgos'!$Y$65="Baja",'Mapa de Riesgos'!$AA$65="Moderado"),CONCATENATE("R9C",'Mapa de Riesgos'!$O$65),"")</f>
        <v/>
      </c>
      <c r="AB44" s="38" t="str">
        <f>IF(AND('Mapa de Riesgos'!$Y$60="Baja",'Mapa de Riesgos'!$AA$60="Mayor"),CONCATENATE("R9C",'Mapa de Riesgos'!$O$60),"")</f>
        <v/>
      </c>
      <c r="AC44" s="39" t="str">
        <f>IF(AND('Mapa de Riesgos'!$Y$61="Baja",'Mapa de Riesgos'!$AA$61="Mayor"),CONCATENATE("R9C",'Mapa de Riesgos'!$O$61),"")</f>
        <v/>
      </c>
      <c r="AD44" s="39" t="str">
        <f>IF(AND('Mapa de Riesgos'!$Y$62="Baja",'Mapa de Riesgos'!$AA$62="Mayor"),CONCATENATE("R9C",'Mapa de Riesgos'!$O$62),"")</f>
        <v/>
      </c>
      <c r="AE44" s="39" t="str">
        <f>IF(AND('Mapa de Riesgos'!$Y$63="Baja",'Mapa de Riesgos'!$AA$63="Mayor"),CONCATENATE("R9C",'Mapa de Riesgos'!$O$63),"")</f>
        <v/>
      </c>
      <c r="AF44" s="39" t="str">
        <f>IF(AND('Mapa de Riesgos'!$Y$64="Baja",'Mapa de Riesgos'!$AA$64="Mayor"),CONCATENATE("R9C",'Mapa de Riesgos'!$O$64),"")</f>
        <v/>
      </c>
      <c r="AG44" s="40" t="str">
        <f>IF(AND('Mapa de Riesgos'!$Y$65="Baja",'Mapa de Riesgos'!$AA$65="Mayor"),CONCATENATE("R9C",'Mapa de Riesgos'!$O$65),"")</f>
        <v/>
      </c>
      <c r="AH44" s="41" t="str">
        <f>IF(AND('Mapa de Riesgos'!$Y$60="Baja",'Mapa de Riesgos'!$AA$60="Catastrófico"),CONCATENATE("R9C",'Mapa de Riesgos'!$O$60),"")</f>
        <v/>
      </c>
      <c r="AI44" s="42" t="str">
        <f>IF(AND('Mapa de Riesgos'!$Y$61="Baja",'Mapa de Riesgos'!$AA$61="Catastrófico"),CONCATENATE("R9C",'Mapa de Riesgos'!$O$61),"")</f>
        <v/>
      </c>
      <c r="AJ44" s="42" t="str">
        <f>IF(AND('Mapa de Riesgos'!$Y$62="Baja",'Mapa de Riesgos'!$AA$62="Catastrófico"),CONCATENATE("R9C",'Mapa de Riesgos'!$O$62),"")</f>
        <v/>
      </c>
      <c r="AK44" s="42" t="str">
        <f>IF(AND('Mapa de Riesgos'!$Y$63="Baja",'Mapa de Riesgos'!$AA$63="Catastrófico"),CONCATENATE("R9C",'Mapa de Riesgos'!$O$63),"")</f>
        <v/>
      </c>
      <c r="AL44" s="42" t="str">
        <f>IF(AND('Mapa de Riesgos'!$Y$64="Baja",'Mapa de Riesgos'!$AA$64="Catastrófico"),CONCATENATE("R9C",'Mapa de Riesgos'!$O$64),"")</f>
        <v/>
      </c>
      <c r="AM44" s="43" t="str">
        <f>IF(AND('Mapa de Riesgos'!$Y$65="Baja",'Mapa de Riesgos'!$AA$65="Catastrófico"),CONCATENATE("R9C",'Mapa de Riesgos'!$O$65),"")</f>
        <v/>
      </c>
      <c r="AN44" s="69"/>
      <c r="AO44" s="494"/>
      <c r="AP44" s="495"/>
      <c r="AQ44" s="495"/>
      <c r="AR44" s="495"/>
      <c r="AS44" s="495"/>
      <c r="AT44" s="496"/>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row>
    <row r="45" spans="1:80" ht="15.75" customHeight="1" thickBot="1" x14ac:dyDescent="0.3">
      <c r="A45" s="69"/>
      <c r="B45" s="422"/>
      <c r="C45" s="422"/>
      <c r="D45" s="423"/>
      <c r="E45" s="466"/>
      <c r="F45" s="467"/>
      <c r="G45" s="467"/>
      <c r="H45" s="467"/>
      <c r="I45" s="467"/>
      <c r="J45" s="65" t="str">
        <f>IF(AND('Mapa de Riesgos'!$Y$66="Baja",'Mapa de Riesgos'!$AA$66="Leve"),CONCATENATE("R10C",'Mapa de Riesgos'!$O$66),"")</f>
        <v/>
      </c>
      <c r="K45" s="66" t="str">
        <f>IF(AND('Mapa de Riesgos'!$Y$67="Baja",'Mapa de Riesgos'!$AA$67="Leve"),CONCATENATE("R10C",'Mapa de Riesgos'!$O$67),"")</f>
        <v/>
      </c>
      <c r="L45" s="66" t="str">
        <f>IF(AND('Mapa de Riesgos'!$Y$68="Baja",'Mapa de Riesgos'!$AA$68="Leve"),CONCATENATE("R10C",'Mapa de Riesgos'!$O$68),"")</f>
        <v/>
      </c>
      <c r="M45" s="66" t="str">
        <f>IF(AND('Mapa de Riesgos'!$Y$69="Baja",'Mapa de Riesgos'!$AA$69="Leve"),CONCATENATE("R10C",'Mapa de Riesgos'!$O$69),"")</f>
        <v/>
      </c>
      <c r="N45" s="66" t="str">
        <f>IF(AND('Mapa de Riesgos'!$Y$70="Baja",'Mapa de Riesgos'!$AA$70="Leve"),CONCATENATE("R10C",'Mapa de Riesgos'!$O$70),"")</f>
        <v/>
      </c>
      <c r="O45" s="67" t="str">
        <f>IF(AND('Mapa de Riesgos'!$Y$71="Baja",'Mapa de Riesgos'!$AA$71="Leve"),CONCATENATE("R10C",'Mapa de Riesgos'!$O$71),"")</f>
        <v/>
      </c>
      <c r="P45" s="53" t="str">
        <f>IF(AND('Mapa de Riesgos'!$Y$66="Baja",'Mapa de Riesgos'!$AA$66="Menor"),CONCATENATE("R10C",'Mapa de Riesgos'!$O$66),"")</f>
        <v/>
      </c>
      <c r="Q45" s="54" t="str">
        <f>IF(AND('Mapa de Riesgos'!$Y$67="Baja",'Mapa de Riesgos'!$AA$67="Menor"),CONCATENATE("R10C",'Mapa de Riesgos'!$O$67),"")</f>
        <v/>
      </c>
      <c r="R45" s="54" t="str">
        <f>IF(AND('Mapa de Riesgos'!$Y$68="Baja",'Mapa de Riesgos'!$AA$68="Menor"),CONCATENATE("R10C",'Mapa de Riesgos'!$O$68),"")</f>
        <v/>
      </c>
      <c r="S45" s="54" t="str">
        <f>IF(AND('Mapa de Riesgos'!$Y$69="Baja",'Mapa de Riesgos'!$AA$69="Menor"),CONCATENATE("R10C",'Mapa de Riesgos'!$O$69),"")</f>
        <v/>
      </c>
      <c r="T45" s="54" t="str">
        <f>IF(AND('Mapa de Riesgos'!$Y$70="Baja",'Mapa de Riesgos'!$AA$70="Menor"),CONCATENATE("R10C",'Mapa de Riesgos'!$O$70),"")</f>
        <v/>
      </c>
      <c r="U45" s="55" t="str">
        <f>IF(AND('Mapa de Riesgos'!$Y$71="Baja",'Mapa de Riesgos'!$AA$71="Menor"),CONCATENATE("R10C",'Mapa de Riesgos'!$O$71),"")</f>
        <v/>
      </c>
      <c r="V45" s="56" t="str">
        <f>IF(AND('Mapa de Riesgos'!$Y$66="Baja",'Mapa de Riesgos'!$AA$66="Moderado"),CONCATENATE("R10C",'Mapa de Riesgos'!$O$66),"")</f>
        <v/>
      </c>
      <c r="W45" s="57" t="str">
        <f>IF(AND('Mapa de Riesgos'!$Y$67="Baja",'Mapa de Riesgos'!$AA$67="Moderado"),CONCATENATE("R10C",'Mapa de Riesgos'!$O$67),"")</f>
        <v/>
      </c>
      <c r="X45" s="57" t="str">
        <f>IF(AND('Mapa de Riesgos'!$Y$68="Baja",'Mapa de Riesgos'!$AA$68="Moderado"),CONCATENATE("R10C",'Mapa de Riesgos'!$O$68),"")</f>
        <v/>
      </c>
      <c r="Y45" s="57" t="str">
        <f>IF(AND('Mapa de Riesgos'!$Y$69="Baja",'Mapa de Riesgos'!$AA$69="Moderado"),CONCATENATE("R10C",'Mapa de Riesgos'!$O$69),"")</f>
        <v/>
      </c>
      <c r="Z45" s="57" t="str">
        <f>IF(AND('Mapa de Riesgos'!$Y$70="Baja",'Mapa de Riesgos'!$AA$70="Moderado"),CONCATENATE("R10C",'Mapa de Riesgos'!$O$70),"")</f>
        <v/>
      </c>
      <c r="AA45" s="58" t="str">
        <f>IF(AND('Mapa de Riesgos'!$Y$71="Baja",'Mapa de Riesgos'!$AA$71="Moderado"),CONCATENATE("R10C",'Mapa de Riesgos'!$O$71),"")</f>
        <v/>
      </c>
      <c r="AB45" s="44" t="str">
        <f>IF(AND('Mapa de Riesgos'!$Y$66="Baja",'Mapa de Riesgos'!$AA$66="Mayor"),CONCATENATE("R10C",'Mapa de Riesgos'!$O$66),"")</f>
        <v/>
      </c>
      <c r="AC45" s="45" t="str">
        <f>IF(AND('Mapa de Riesgos'!$Y$67="Baja",'Mapa de Riesgos'!$AA$67="Mayor"),CONCATENATE("R10C",'Mapa de Riesgos'!$O$67),"")</f>
        <v/>
      </c>
      <c r="AD45" s="45" t="str">
        <f>IF(AND('Mapa de Riesgos'!$Y$68="Baja",'Mapa de Riesgos'!$AA$68="Mayor"),CONCATENATE("R10C",'Mapa de Riesgos'!$O$68),"")</f>
        <v/>
      </c>
      <c r="AE45" s="45" t="str">
        <f>IF(AND('Mapa de Riesgos'!$Y$69="Baja",'Mapa de Riesgos'!$AA$69="Mayor"),CONCATENATE("R10C",'Mapa de Riesgos'!$O$69),"")</f>
        <v/>
      </c>
      <c r="AF45" s="45" t="str">
        <f>IF(AND('Mapa de Riesgos'!$Y$70="Baja",'Mapa de Riesgos'!$AA$70="Mayor"),CONCATENATE("R10C",'Mapa de Riesgos'!$O$70),"")</f>
        <v/>
      </c>
      <c r="AG45" s="46" t="str">
        <f>IF(AND('Mapa de Riesgos'!$Y$71="Baja",'Mapa de Riesgos'!$AA$71="Mayor"),CONCATENATE("R10C",'Mapa de Riesgos'!$O$71),"")</f>
        <v/>
      </c>
      <c r="AH45" s="47" t="str">
        <f>IF(AND('Mapa de Riesgos'!$Y$66="Baja",'Mapa de Riesgos'!$AA$66="Catastrófico"),CONCATENATE("R10C",'Mapa de Riesgos'!$O$66),"")</f>
        <v/>
      </c>
      <c r="AI45" s="48" t="str">
        <f>IF(AND('Mapa de Riesgos'!$Y$67="Baja",'Mapa de Riesgos'!$AA$67="Catastrófico"),CONCATENATE("R10C",'Mapa de Riesgos'!$O$67),"")</f>
        <v/>
      </c>
      <c r="AJ45" s="48" t="str">
        <f>IF(AND('Mapa de Riesgos'!$Y$68="Baja",'Mapa de Riesgos'!$AA$68="Catastrófico"),CONCATENATE("R10C",'Mapa de Riesgos'!$O$68),"")</f>
        <v/>
      </c>
      <c r="AK45" s="48" t="str">
        <f>IF(AND('Mapa de Riesgos'!$Y$69="Baja",'Mapa de Riesgos'!$AA$69="Catastrófico"),CONCATENATE("R10C",'Mapa de Riesgos'!$O$69),"")</f>
        <v/>
      </c>
      <c r="AL45" s="48" t="str">
        <f>IF(AND('Mapa de Riesgos'!$Y$70="Baja",'Mapa de Riesgos'!$AA$70="Catastrófico"),CONCATENATE("R10C",'Mapa de Riesgos'!$O$70),"")</f>
        <v/>
      </c>
      <c r="AM45" s="49" t="str">
        <f>IF(AND('Mapa de Riesgos'!$Y$71="Baja",'Mapa de Riesgos'!$AA$71="Catastrófico"),CONCATENATE("R10C",'Mapa de Riesgos'!$O$71),"")</f>
        <v/>
      </c>
      <c r="AN45" s="69"/>
      <c r="AO45" s="497"/>
      <c r="AP45" s="498"/>
      <c r="AQ45" s="498"/>
      <c r="AR45" s="498"/>
      <c r="AS45" s="498"/>
      <c r="AT45" s="499"/>
    </row>
    <row r="46" spans="1:80" ht="46.5" customHeight="1" x14ac:dyDescent="0.35">
      <c r="A46" s="69"/>
      <c r="B46" s="422"/>
      <c r="C46" s="422"/>
      <c r="D46" s="423"/>
      <c r="E46" s="460" t="s">
        <v>173</v>
      </c>
      <c r="F46" s="461"/>
      <c r="G46" s="461"/>
      <c r="H46" s="461"/>
      <c r="I46" s="462"/>
      <c r="J46" s="59" t="str">
        <f>IF(AND('Mapa de Riesgos'!$Y$12="Muy Baja",'Mapa de Riesgos'!$AA$12="Leve"),CONCATENATE("R1C",'Mapa de Riesgos'!$O$12),"")</f>
        <v/>
      </c>
      <c r="K46" s="60" t="str">
        <f>IF(AND('Mapa de Riesgos'!$Y$13="Muy Baja",'Mapa de Riesgos'!$AA$13="Leve"),CONCATENATE("R1C",'Mapa de Riesgos'!$O$13),"")</f>
        <v/>
      </c>
      <c r="L46" s="60" t="str">
        <f>IF(AND('Mapa de Riesgos'!$Y$14="Muy Baja",'Mapa de Riesgos'!$AA$14="Leve"),CONCATENATE("R1C",'Mapa de Riesgos'!$O$14),"")</f>
        <v/>
      </c>
      <c r="M46" s="60" t="str">
        <f>IF(AND('Mapa de Riesgos'!$Y$15="Muy Baja",'Mapa de Riesgos'!$AA$15="Leve"),CONCATENATE("R1C",'Mapa de Riesgos'!$O$15),"")</f>
        <v/>
      </c>
      <c r="N46" s="60" t="str">
        <f>IF(AND('Mapa de Riesgos'!$Y$16="Muy Baja",'Mapa de Riesgos'!$AA$16="Leve"),CONCATENATE("R1C",'Mapa de Riesgos'!$O$16),"")</f>
        <v/>
      </c>
      <c r="O46" s="61" t="str">
        <f>IF(AND('Mapa de Riesgos'!$Y$17="Muy Baja",'Mapa de Riesgos'!$AA$17="Leve"),CONCATENATE("R1C",'Mapa de Riesgos'!$O$17),"")</f>
        <v/>
      </c>
      <c r="P46" s="59" t="str">
        <f>IF(AND('Mapa de Riesgos'!$Y$12="Muy Baja",'Mapa de Riesgos'!$AA$12="Menor"),CONCATENATE("R1C",'Mapa de Riesgos'!$O$12),"")</f>
        <v/>
      </c>
      <c r="Q46" s="60" t="str">
        <f>IF(AND('Mapa de Riesgos'!$Y$13="Muy Baja",'Mapa de Riesgos'!$AA$13="Menor"),CONCATENATE("R1C",'Mapa de Riesgos'!$O$13),"")</f>
        <v/>
      </c>
      <c r="R46" s="60" t="str">
        <f>IF(AND('Mapa de Riesgos'!$Y$14="Muy Baja",'Mapa de Riesgos'!$AA$14="Menor"),CONCATENATE("R1C",'Mapa de Riesgos'!$O$14),"")</f>
        <v/>
      </c>
      <c r="S46" s="60" t="str">
        <f>IF(AND('Mapa de Riesgos'!$Y$15="Muy Baja",'Mapa de Riesgos'!$AA$15="Menor"),CONCATENATE("R1C",'Mapa de Riesgos'!$O$15),"")</f>
        <v/>
      </c>
      <c r="T46" s="60" t="str">
        <f>IF(AND('Mapa de Riesgos'!$Y$16="Muy Baja",'Mapa de Riesgos'!$AA$16="Menor"),CONCATENATE("R1C",'Mapa de Riesgos'!$O$16),"")</f>
        <v/>
      </c>
      <c r="U46" s="61" t="str">
        <f>IF(AND('Mapa de Riesgos'!$Y$17="Muy Baja",'Mapa de Riesgos'!$AA$17="Menor"),CONCATENATE("R1C",'Mapa de Riesgos'!$O$17),"")</f>
        <v/>
      </c>
      <c r="V46" s="50" t="str">
        <f>IF(AND('Mapa de Riesgos'!$Y$12="Muy Baja",'Mapa de Riesgos'!$AA$12="Moderado"),CONCATENATE("R1C",'Mapa de Riesgos'!$O$12),"")</f>
        <v/>
      </c>
      <c r="W46" s="68" t="str">
        <f>IF(AND('Mapa de Riesgos'!$Y$13="Muy Baja",'Mapa de Riesgos'!$AA$13="Moderado"),CONCATENATE("R1C",'Mapa de Riesgos'!$O$13),"")</f>
        <v/>
      </c>
      <c r="X46" s="51" t="str">
        <f>IF(AND('Mapa de Riesgos'!$Y$14="Muy Baja",'Mapa de Riesgos'!$AA$14="Moderado"),CONCATENATE("R1C",'Mapa de Riesgos'!$O$14),"")</f>
        <v/>
      </c>
      <c r="Y46" s="51" t="str">
        <f>IF(AND('Mapa de Riesgos'!$Y$15="Muy Baja",'Mapa de Riesgos'!$AA$15="Moderado"),CONCATENATE("R1C",'Mapa de Riesgos'!$O$15),"")</f>
        <v/>
      </c>
      <c r="Z46" s="51" t="str">
        <f>IF(AND('Mapa de Riesgos'!$Y$16="Muy Baja",'Mapa de Riesgos'!$AA$16="Moderado"),CONCATENATE("R1C",'Mapa de Riesgos'!$O$16),"")</f>
        <v/>
      </c>
      <c r="AA46" s="52" t="str">
        <f>IF(AND('Mapa de Riesgos'!$Y$17="Muy Baja",'Mapa de Riesgos'!$AA$17="Moderado"),CONCATENATE("R1C",'Mapa de Riesgos'!$O$17),"")</f>
        <v/>
      </c>
      <c r="AB46" s="32" t="str">
        <f>IF(AND('Mapa de Riesgos'!$Y$12="Muy Baja",'Mapa de Riesgos'!$AA$12="Mayor"),CONCATENATE("R1C",'Mapa de Riesgos'!$O$12),"")</f>
        <v/>
      </c>
      <c r="AC46" s="33" t="str">
        <f>IF(AND('Mapa de Riesgos'!$Y$13="Muy Baja",'Mapa de Riesgos'!$AA$13="Mayor"),CONCATENATE("R1C",'Mapa de Riesgos'!$O$13),"")</f>
        <v/>
      </c>
      <c r="AD46" s="33" t="str">
        <f>IF(AND('Mapa de Riesgos'!$Y$14="Muy Baja",'Mapa de Riesgos'!$AA$14="Mayor"),CONCATENATE("R1C",'Mapa de Riesgos'!$O$14),"")</f>
        <v/>
      </c>
      <c r="AE46" s="33" t="str">
        <f>IF(AND('Mapa de Riesgos'!$Y$15="Muy Baja",'Mapa de Riesgos'!$AA$15="Mayor"),CONCATENATE("R1C",'Mapa de Riesgos'!$O$15),"")</f>
        <v/>
      </c>
      <c r="AF46" s="33" t="str">
        <f>IF(AND('Mapa de Riesgos'!$Y$16="Muy Baja",'Mapa de Riesgos'!$AA$16="Mayor"),CONCATENATE("R1C",'Mapa de Riesgos'!$O$16),"")</f>
        <v/>
      </c>
      <c r="AG46" s="34" t="str">
        <f>IF(AND('Mapa de Riesgos'!$Y$17="Muy Baja",'Mapa de Riesgos'!$AA$17="Mayor"),CONCATENATE("R1C",'Mapa de Riesgos'!$O$17),"")</f>
        <v/>
      </c>
      <c r="AH46" s="35" t="str">
        <f>IF(AND('Mapa de Riesgos'!$Y$12="Muy Baja",'Mapa de Riesgos'!$AA$12="Catastrófico"),CONCATENATE("R1C",'Mapa de Riesgos'!$O$12),"")</f>
        <v>R1C1</v>
      </c>
      <c r="AI46" s="36" t="str">
        <f>IF(AND('Mapa de Riesgos'!$Y$13="Muy Baja",'Mapa de Riesgos'!$AA$13="Catastrófico"),CONCATENATE("R1C",'Mapa de Riesgos'!$O$13),"")</f>
        <v>R1C2</v>
      </c>
      <c r="AJ46" s="36" t="str">
        <f>IF(AND('Mapa de Riesgos'!$Y$14="Muy Baja",'Mapa de Riesgos'!$AA$14="Catastrófico"),CONCATENATE("R1C",'Mapa de Riesgos'!$O$14),"")</f>
        <v/>
      </c>
      <c r="AK46" s="36" t="str">
        <f>IF(AND('Mapa de Riesgos'!$Y$15="Muy Baja",'Mapa de Riesgos'!$AA$15="Catastrófico"),CONCATENATE("R1C",'Mapa de Riesgos'!$O$15),"")</f>
        <v/>
      </c>
      <c r="AL46" s="36" t="str">
        <f>IF(AND('Mapa de Riesgos'!$Y$16="Muy Baja",'Mapa de Riesgos'!$AA$16="Catastrófico"),CONCATENATE("R1C",'Mapa de Riesgos'!$O$16),"")</f>
        <v/>
      </c>
      <c r="AM46" s="37" t="str">
        <f>IF(AND('Mapa de Riesgos'!$Y$17="Muy Baja",'Mapa de Riesgos'!$AA$17="Catastrófico"),CONCATENATE("R1C",'Mapa de Riesgos'!$O$17),"")</f>
        <v/>
      </c>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46.5" customHeight="1" x14ac:dyDescent="0.25">
      <c r="A47" s="69"/>
      <c r="B47" s="422"/>
      <c r="C47" s="422"/>
      <c r="D47" s="423"/>
      <c r="E47" s="479"/>
      <c r="F47" s="464"/>
      <c r="G47" s="464"/>
      <c r="H47" s="464"/>
      <c r="I47" s="465"/>
      <c r="J47" s="62" t="str">
        <f>IF(AND('Mapa de Riesgos'!$Y$18="Muy Baja",'Mapa de Riesgos'!$AA$18="Leve"),CONCATENATE("R2C",'Mapa de Riesgos'!$O$18),"")</f>
        <v/>
      </c>
      <c r="K47" s="63" t="str">
        <f>IF(AND('Mapa de Riesgos'!$Y$19="Muy Baja",'Mapa de Riesgos'!$AA$19="Leve"),CONCATENATE("R2C",'Mapa de Riesgos'!$O$19),"")</f>
        <v/>
      </c>
      <c r="L47" s="63" t="str">
        <f>IF(AND('Mapa de Riesgos'!$Y$20="Muy Baja",'Mapa de Riesgos'!$AA$20="Leve"),CONCATENATE("R2C",'Mapa de Riesgos'!$O$20),"")</f>
        <v/>
      </c>
      <c r="M47" s="63" t="str">
        <f>IF(AND('Mapa de Riesgos'!$Y$21="Muy Baja",'Mapa de Riesgos'!$AA$21="Leve"),CONCATENATE("R2C",'Mapa de Riesgos'!$O$21),"")</f>
        <v/>
      </c>
      <c r="N47" s="63" t="str">
        <f>IF(AND('Mapa de Riesgos'!$Y$22="Muy Baja",'Mapa de Riesgos'!$AA$22="Leve"),CONCATENATE("R2C",'Mapa de Riesgos'!$O$22),"")</f>
        <v/>
      </c>
      <c r="O47" s="64" t="str">
        <f>IF(AND('Mapa de Riesgos'!$Y$23="Muy Baja",'Mapa de Riesgos'!$AA$23="Leve"),CONCATENATE("R2C",'Mapa de Riesgos'!$O$23),"")</f>
        <v/>
      </c>
      <c r="P47" s="62" t="str">
        <f>IF(AND('Mapa de Riesgos'!$Y$18="Muy Baja",'Mapa de Riesgos'!$AA$18="Menor"),CONCATENATE("R2C",'Mapa de Riesgos'!$O$18),"")</f>
        <v/>
      </c>
      <c r="Q47" s="63" t="str">
        <f>IF(AND('Mapa de Riesgos'!$Y$19="Muy Baja",'Mapa de Riesgos'!$AA$19="Menor"),CONCATENATE("R2C",'Mapa de Riesgos'!$O$19),"")</f>
        <v/>
      </c>
      <c r="R47" s="63" t="str">
        <f>IF(AND('Mapa de Riesgos'!$Y$20="Muy Baja",'Mapa de Riesgos'!$AA$20="Menor"),CONCATENATE("R2C",'Mapa de Riesgos'!$O$20),"")</f>
        <v/>
      </c>
      <c r="S47" s="63" t="str">
        <f>IF(AND('Mapa de Riesgos'!$Y$21="Muy Baja",'Mapa de Riesgos'!$AA$21="Menor"),CONCATENATE("R2C",'Mapa de Riesgos'!$O$21),"")</f>
        <v/>
      </c>
      <c r="T47" s="63" t="str">
        <f>IF(AND('Mapa de Riesgos'!$Y$22="Muy Baja",'Mapa de Riesgos'!$AA$22="Menor"),CONCATENATE("R2C",'Mapa de Riesgos'!$O$22),"")</f>
        <v/>
      </c>
      <c r="U47" s="64" t="str">
        <f>IF(AND('Mapa de Riesgos'!$Y$23="Muy Baja",'Mapa de Riesgos'!$AA$23="Menor"),CONCATENATE("R2C",'Mapa de Riesgos'!$O$23),"")</f>
        <v/>
      </c>
      <c r="V47" s="53" t="str">
        <f>IF(AND('Mapa de Riesgos'!$Y$18="Muy Baja",'Mapa de Riesgos'!$AA$18="Moderado"),CONCATENATE("R2C",'Mapa de Riesgos'!$O$18),"")</f>
        <v/>
      </c>
      <c r="W47" s="54" t="str">
        <f>IF(AND('Mapa de Riesgos'!$Y$19="Muy Baja",'Mapa de Riesgos'!$AA$19="Moderado"),CONCATENATE("R2C",'Mapa de Riesgos'!$O$19),"")</f>
        <v/>
      </c>
      <c r="X47" s="54" t="str">
        <f>IF(AND('Mapa de Riesgos'!$Y$20="Muy Baja",'Mapa de Riesgos'!$AA$20="Moderado"),CONCATENATE("R2C",'Mapa de Riesgos'!$O$20),"")</f>
        <v/>
      </c>
      <c r="Y47" s="54" t="str">
        <f>IF(AND('Mapa de Riesgos'!$Y$21="Muy Baja",'Mapa de Riesgos'!$AA$21="Moderado"),CONCATENATE("R2C",'Mapa de Riesgos'!$O$21),"")</f>
        <v/>
      </c>
      <c r="Z47" s="54" t="str">
        <f>IF(AND('Mapa de Riesgos'!$Y$22="Muy Baja",'Mapa de Riesgos'!$AA$22="Moderado"),CONCATENATE("R2C",'Mapa de Riesgos'!$O$22),"")</f>
        <v/>
      </c>
      <c r="AA47" s="55" t="str">
        <f>IF(AND('Mapa de Riesgos'!$Y$23="Muy Baja",'Mapa de Riesgos'!$AA$23="Moderado"),CONCATENATE("R2C",'Mapa de Riesgos'!$O$23),"")</f>
        <v/>
      </c>
      <c r="AB47" s="38" t="str">
        <f>IF(AND('Mapa de Riesgos'!$Y$18="Muy Baja",'Mapa de Riesgos'!$AA$18="Mayor"),CONCATENATE("R2C",'Mapa de Riesgos'!$O$18),"")</f>
        <v/>
      </c>
      <c r="AC47" s="39" t="str">
        <f>IF(AND('Mapa de Riesgos'!$Y$19="Muy Baja",'Mapa de Riesgos'!$AA$19="Mayor"),CONCATENATE("R2C",'Mapa de Riesgos'!$O$19),"")</f>
        <v/>
      </c>
      <c r="AD47" s="39" t="str">
        <f>IF(AND('Mapa de Riesgos'!$Y$20="Muy Baja",'Mapa de Riesgos'!$AA$20="Mayor"),CONCATENATE("R2C",'Mapa de Riesgos'!$O$20),"")</f>
        <v/>
      </c>
      <c r="AE47" s="39" t="str">
        <f>IF(AND('Mapa de Riesgos'!$Y$21="Muy Baja",'Mapa de Riesgos'!$AA$21="Mayor"),CONCATENATE("R2C",'Mapa de Riesgos'!$O$21),"")</f>
        <v/>
      </c>
      <c r="AF47" s="39" t="str">
        <f>IF(AND('Mapa de Riesgos'!$Y$22="Muy Baja",'Mapa de Riesgos'!$AA$22="Mayor"),CONCATENATE("R2C",'Mapa de Riesgos'!$O$22),"")</f>
        <v/>
      </c>
      <c r="AG47" s="40" t="str">
        <f>IF(AND('Mapa de Riesgos'!$Y$23="Muy Baja",'Mapa de Riesgos'!$AA$23="Mayor"),CONCATENATE("R2C",'Mapa de Riesgos'!$O$23),"")</f>
        <v/>
      </c>
      <c r="AH47" s="41" t="str">
        <f>IF(AND('Mapa de Riesgos'!$Y$18="Muy Baja",'Mapa de Riesgos'!$AA$18="Catastrófico"),CONCATENATE("R2C",'Mapa de Riesgos'!$O$18),"")</f>
        <v/>
      </c>
      <c r="AI47" s="42" t="str">
        <f>IF(AND('Mapa de Riesgos'!$Y$19="Muy Baja",'Mapa de Riesgos'!$AA$19="Catastrófico"),CONCATENATE("R2C",'Mapa de Riesgos'!$O$19),"")</f>
        <v/>
      </c>
      <c r="AJ47" s="42" t="str">
        <f>IF(AND('Mapa de Riesgos'!$Y$20="Muy Baja",'Mapa de Riesgos'!$AA$20="Catastrófico"),CONCATENATE("R2C",'Mapa de Riesgos'!$O$20),"")</f>
        <v/>
      </c>
      <c r="AK47" s="42" t="str">
        <f>IF(AND('Mapa de Riesgos'!$Y$21="Muy Baja",'Mapa de Riesgos'!$AA$21="Catastrófico"),CONCATENATE("R2C",'Mapa de Riesgos'!$O$21),"")</f>
        <v/>
      </c>
      <c r="AL47" s="42" t="str">
        <f>IF(AND('Mapa de Riesgos'!$Y$22="Muy Baja",'Mapa de Riesgos'!$AA$22="Catastrófico"),CONCATENATE("R2C",'Mapa de Riesgos'!$O$22),"")</f>
        <v/>
      </c>
      <c r="AM47" s="43" t="str">
        <f>IF(AND('Mapa de Riesgos'!$Y$23="Muy Baja",'Mapa de Riesgos'!$AA$23="Catastrófico"),CONCATENATE("R2C",'Mapa de Riesgos'!$O$23),"")</f>
        <v/>
      </c>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ht="15" customHeight="1" x14ac:dyDescent="0.25">
      <c r="A48" s="69"/>
      <c r="B48" s="422"/>
      <c r="C48" s="422"/>
      <c r="D48" s="423"/>
      <c r="E48" s="479"/>
      <c r="F48" s="464"/>
      <c r="G48" s="464"/>
      <c r="H48" s="464"/>
      <c r="I48" s="465"/>
      <c r="J48" s="62" t="str">
        <f>IF(AND('Mapa de Riesgos'!$Y$24="Muy Baja",'Mapa de Riesgos'!$AA$24="Leve"),CONCATENATE("R3C",'Mapa de Riesgos'!$O$24),"")</f>
        <v/>
      </c>
      <c r="K48" s="63" t="str">
        <f>IF(AND('Mapa de Riesgos'!$Y$25="Muy Baja",'Mapa de Riesgos'!$AA$25="Leve"),CONCATENATE("R3C",'Mapa de Riesgos'!$O$25),"")</f>
        <v/>
      </c>
      <c r="L48" s="63" t="str">
        <f>IF(AND('Mapa de Riesgos'!$Y$26="Muy Baja",'Mapa de Riesgos'!$AA$26="Leve"),CONCATENATE("R3C",'Mapa de Riesgos'!$O$26),"")</f>
        <v/>
      </c>
      <c r="M48" s="63" t="str">
        <f>IF(AND('Mapa de Riesgos'!$Y$27="Muy Baja",'Mapa de Riesgos'!$AA$27="Leve"),CONCATENATE("R3C",'Mapa de Riesgos'!$O$27),"")</f>
        <v/>
      </c>
      <c r="N48" s="63" t="str">
        <f>IF(AND('Mapa de Riesgos'!$Y$28="Muy Baja",'Mapa de Riesgos'!$AA$28="Leve"),CONCATENATE("R3C",'Mapa de Riesgos'!$O$28),"")</f>
        <v/>
      </c>
      <c r="O48" s="64" t="str">
        <f>IF(AND('Mapa de Riesgos'!$Y$29="Muy Baja",'Mapa de Riesgos'!$AA$29="Leve"),CONCATENATE("R3C",'Mapa de Riesgos'!$O$29),"")</f>
        <v/>
      </c>
      <c r="P48" s="62" t="str">
        <f>IF(AND('Mapa de Riesgos'!$Y$24="Muy Baja",'Mapa de Riesgos'!$AA$24="Menor"),CONCATENATE("R3C",'Mapa de Riesgos'!$O$24),"")</f>
        <v/>
      </c>
      <c r="Q48" s="63" t="str">
        <f>IF(AND('Mapa de Riesgos'!$Y$25="Muy Baja",'Mapa de Riesgos'!$AA$25="Menor"),CONCATENATE("R3C",'Mapa de Riesgos'!$O$25),"")</f>
        <v/>
      </c>
      <c r="R48" s="63" t="str">
        <f>IF(AND('Mapa de Riesgos'!$Y$26="Muy Baja",'Mapa de Riesgos'!$AA$26="Menor"),CONCATENATE("R3C",'Mapa de Riesgos'!$O$26),"")</f>
        <v/>
      </c>
      <c r="S48" s="63" t="str">
        <f>IF(AND('Mapa de Riesgos'!$Y$27="Muy Baja",'Mapa de Riesgos'!$AA$27="Menor"),CONCATENATE("R3C",'Mapa de Riesgos'!$O$27),"")</f>
        <v/>
      </c>
      <c r="T48" s="63" t="str">
        <f>IF(AND('Mapa de Riesgos'!$Y$28="Muy Baja",'Mapa de Riesgos'!$AA$28="Menor"),CONCATENATE("R3C",'Mapa de Riesgos'!$O$28),"")</f>
        <v/>
      </c>
      <c r="U48" s="64" t="str">
        <f>IF(AND('Mapa de Riesgos'!$Y$29="Muy Baja",'Mapa de Riesgos'!$AA$29="Menor"),CONCATENATE("R3C",'Mapa de Riesgos'!$O$29),"")</f>
        <v/>
      </c>
      <c r="V48" s="53" t="str">
        <f>IF(AND('Mapa de Riesgos'!$Y$24="Muy Baja",'Mapa de Riesgos'!$AA$24="Moderado"),CONCATENATE("R3C",'Mapa de Riesgos'!$O$24),"")</f>
        <v/>
      </c>
      <c r="W48" s="54" t="str">
        <f>IF(AND('Mapa de Riesgos'!$Y$25="Muy Baja",'Mapa de Riesgos'!$AA$25="Moderado"),CONCATENATE("R3C",'Mapa de Riesgos'!$O$25),"")</f>
        <v/>
      </c>
      <c r="X48" s="54" t="str">
        <f>IF(AND('Mapa de Riesgos'!$Y$26="Muy Baja",'Mapa de Riesgos'!$AA$26="Moderado"),CONCATENATE("R3C",'Mapa de Riesgos'!$O$26),"")</f>
        <v/>
      </c>
      <c r="Y48" s="54" t="str">
        <f>IF(AND('Mapa de Riesgos'!$Y$27="Muy Baja",'Mapa de Riesgos'!$AA$27="Moderado"),CONCATENATE("R3C",'Mapa de Riesgos'!$O$27),"")</f>
        <v/>
      </c>
      <c r="Z48" s="54" t="str">
        <f>IF(AND('Mapa de Riesgos'!$Y$28="Muy Baja",'Mapa de Riesgos'!$AA$28="Moderado"),CONCATENATE("R3C",'Mapa de Riesgos'!$O$28),"")</f>
        <v/>
      </c>
      <c r="AA48" s="55" t="str">
        <f>IF(AND('Mapa de Riesgos'!$Y$29="Muy Baja",'Mapa de Riesgos'!$AA$29="Moderado"),CONCATENATE("R3C",'Mapa de Riesgos'!$O$29),"")</f>
        <v/>
      </c>
      <c r="AB48" s="38" t="str">
        <f>IF(AND('Mapa de Riesgos'!$Y$24="Muy Baja",'Mapa de Riesgos'!$AA$24="Mayor"),CONCATENATE("R3C",'Mapa de Riesgos'!$O$24),"")</f>
        <v/>
      </c>
      <c r="AC48" s="39" t="str">
        <f>IF(AND('Mapa de Riesgos'!$Y$25="Muy Baja",'Mapa de Riesgos'!$AA$25="Mayor"),CONCATENATE("R3C",'Mapa de Riesgos'!$O$25),"")</f>
        <v/>
      </c>
      <c r="AD48" s="39" t="str">
        <f>IF(AND('Mapa de Riesgos'!$Y$26="Muy Baja",'Mapa de Riesgos'!$AA$26="Mayor"),CONCATENATE("R3C",'Mapa de Riesgos'!$O$26),"")</f>
        <v/>
      </c>
      <c r="AE48" s="39" t="str">
        <f>IF(AND('Mapa de Riesgos'!$Y$27="Muy Baja",'Mapa de Riesgos'!$AA$27="Mayor"),CONCATENATE("R3C",'Mapa de Riesgos'!$O$27),"")</f>
        <v/>
      </c>
      <c r="AF48" s="39" t="str">
        <f>IF(AND('Mapa de Riesgos'!$Y$28="Muy Baja",'Mapa de Riesgos'!$AA$28="Mayor"),CONCATENATE("R3C",'Mapa de Riesgos'!$O$28),"")</f>
        <v/>
      </c>
      <c r="AG48" s="40" t="str">
        <f>IF(AND('Mapa de Riesgos'!$Y$29="Muy Baja",'Mapa de Riesgos'!$AA$29="Mayor"),CONCATENATE("R3C",'Mapa de Riesgos'!$O$29),"")</f>
        <v/>
      </c>
      <c r="AH48" s="41" t="str">
        <f>IF(AND('Mapa de Riesgos'!$Y$24="Muy Baja",'Mapa de Riesgos'!$AA$24="Catastrófico"),CONCATENATE("R3C",'Mapa de Riesgos'!$O$24),"")</f>
        <v/>
      </c>
      <c r="AI48" s="42" t="str">
        <f>IF(AND('Mapa de Riesgos'!$Y$25="Muy Baja",'Mapa de Riesgos'!$AA$25="Catastrófico"),CONCATENATE("R3C",'Mapa de Riesgos'!$O$25),"")</f>
        <v/>
      </c>
      <c r="AJ48" s="42" t="str">
        <f>IF(AND('Mapa de Riesgos'!$Y$26="Muy Baja",'Mapa de Riesgos'!$AA$26="Catastrófico"),CONCATENATE("R3C",'Mapa de Riesgos'!$O$26),"")</f>
        <v/>
      </c>
      <c r="AK48" s="42" t="str">
        <f>IF(AND('Mapa de Riesgos'!$Y$27="Muy Baja",'Mapa de Riesgos'!$AA$27="Catastrófico"),CONCATENATE("R3C",'Mapa de Riesgos'!$O$27),"")</f>
        <v/>
      </c>
      <c r="AL48" s="42" t="str">
        <f>IF(AND('Mapa de Riesgos'!$Y$28="Muy Baja",'Mapa de Riesgos'!$AA$28="Catastrófico"),CONCATENATE("R3C",'Mapa de Riesgos'!$O$28),"")</f>
        <v/>
      </c>
      <c r="AM48" s="43" t="str">
        <f>IF(AND('Mapa de Riesgos'!$Y$29="Muy Baja",'Mapa de Riesgos'!$AA$29="Catastrófico"),CONCATENATE("R3C",'Mapa de Riesgos'!$O$29),"")</f>
        <v/>
      </c>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ht="15" customHeight="1" x14ac:dyDescent="0.25">
      <c r="A49" s="69"/>
      <c r="B49" s="422"/>
      <c r="C49" s="422"/>
      <c r="D49" s="423"/>
      <c r="E49" s="463"/>
      <c r="F49" s="464"/>
      <c r="G49" s="464"/>
      <c r="H49" s="464"/>
      <c r="I49" s="465"/>
      <c r="J49" s="62" t="str">
        <f>IF(AND('Mapa de Riesgos'!$Y$30="Muy Baja",'Mapa de Riesgos'!$AA$30="Leve"),CONCATENATE("R4C",'Mapa de Riesgos'!$O$30),"")</f>
        <v/>
      </c>
      <c r="K49" s="63" t="str">
        <f>IF(AND('Mapa de Riesgos'!$Y$31="Muy Baja",'Mapa de Riesgos'!$AA$31="Leve"),CONCATENATE("R4C",'Mapa de Riesgos'!$O$31),"")</f>
        <v/>
      </c>
      <c r="L49" s="63" t="str">
        <f>IF(AND('Mapa de Riesgos'!$Y$32="Muy Baja",'Mapa de Riesgos'!$AA$32="Leve"),CONCATENATE("R4C",'Mapa de Riesgos'!$O$32),"")</f>
        <v/>
      </c>
      <c r="M49" s="63" t="str">
        <f>IF(AND('Mapa de Riesgos'!$Y$33="Muy Baja",'Mapa de Riesgos'!$AA$33="Leve"),CONCATENATE("R4C",'Mapa de Riesgos'!$O$33),"")</f>
        <v/>
      </c>
      <c r="N49" s="63" t="str">
        <f>IF(AND('Mapa de Riesgos'!$Y$34="Muy Baja",'Mapa de Riesgos'!$AA$34="Leve"),CONCATENATE("R4C",'Mapa de Riesgos'!$O$34),"")</f>
        <v/>
      </c>
      <c r="O49" s="64" t="str">
        <f>IF(AND('Mapa de Riesgos'!$Y$35="Muy Baja",'Mapa de Riesgos'!$AA$35="Leve"),CONCATENATE("R4C",'Mapa de Riesgos'!$O$35),"")</f>
        <v/>
      </c>
      <c r="P49" s="62" t="str">
        <f>IF(AND('Mapa de Riesgos'!$Y$30="Muy Baja",'Mapa de Riesgos'!$AA$30="Menor"),CONCATENATE("R4C",'Mapa de Riesgos'!$O$30),"")</f>
        <v/>
      </c>
      <c r="Q49" s="63" t="str">
        <f>IF(AND('Mapa de Riesgos'!$Y$31="Muy Baja",'Mapa de Riesgos'!$AA$31="Menor"),CONCATENATE("R4C",'Mapa de Riesgos'!$O$31),"")</f>
        <v/>
      </c>
      <c r="R49" s="63" t="str">
        <f>IF(AND('Mapa de Riesgos'!$Y$32="Muy Baja",'Mapa de Riesgos'!$AA$32="Menor"),CONCATENATE("R4C",'Mapa de Riesgos'!$O$32),"")</f>
        <v/>
      </c>
      <c r="S49" s="63" t="str">
        <f>IF(AND('Mapa de Riesgos'!$Y$33="Muy Baja",'Mapa de Riesgos'!$AA$33="Menor"),CONCATENATE("R4C",'Mapa de Riesgos'!$O$33),"")</f>
        <v/>
      </c>
      <c r="T49" s="63" t="str">
        <f>IF(AND('Mapa de Riesgos'!$Y$34="Muy Baja",'Mapa de Riesgos'!$AA$34="Menor"),CONCATENATE("R4C",'Mapa de Riesgos'!$O$34),"")</f>
        <v/>
      </c>
      <c r="U49" s="64" t="str">
        <f>IF(AND('Mapa de Riesgos'!$Y$35="Muy Baja",'Mapa de Riesgos'!$AA$35="Menor"),CONCATENATE("R4C",'Mapa de Riesgos'!$O$35),"")</f>
        <v/>
      </c>
      <c r="V49" s="53" t="str">
        <f>IF(AND('Mapa de Riesgos'!$Y$30="Muy Baja",'Mapa de Riesgos'!$AA$30="Moderado"),CONCATENATE("R4C",'Mapa de Riesgos'!$O$30),"")</f>
        <v/>
      </c>
      <c r="W49" s="54" t="str">
        <f>IF(AND('Mapa de Riesgos'!$Y$31="Muy Baja",'Mapa de Riesgos'!$AA$31="Moderado"),CONCATENATE("R4C",'Mapa de Riesgos'!$O$31),"")</f>
        <v/>
      </c>
      <c r="X49" s="54" t="str">
        <f>IF(AND('Mapa de Riesgos'!$Y$32="Muy Baja",'Mapa de Riesgos'!$AA$32="Moderado"),CONCATENATE("R4C",'Mapa de Riesgos'!$O$32),"")</f>
        <v/>
      </c>
      <c r="Y49" s="54" t="str">
        <f>IF(AND('Mapa de Riesgos'!$Y$33="Muy Baja",'Mapa de Riesgos'!$AA$33="Moderado"),CONCATENATE("R4C",'Mapa de Riesgos'!$O$33),"")</f>
        <v/>
      </c>
      <c r="Z49" s="54" t="str">
        <f>IF(AND('Mapa de Riesgos'!$Y$34="Muy Baja",'Mapa de Riesgos'!$AA$34="Moderado"),CONCATENATE("R4C",'Mapa de Riesgos'!$O$34),"")</f>
        <v/>
      </c>
      <c r="AA49" s="55" t="str">
        <f>IF(AND('Mapa de Riesgos'!$Y$35="Muy Baja",'Mapa de Riesgos'!$AA$35="Moderado"),CONCATENATE("R4C",'Mapa de Riesgos'!$O$35),"")</f>
        <v/>
      </c>
      <c r="AB49" s="38" t="str">
        <f>IF(AND('Mapa de Riesgos'!$Y$30="Muy Baja",'Mapa de Riesgos'!$AA$30="Mayor"),CONCATENATE("R4C",'Mapa de Riesgos'!$O$30),"")</f>
        <v/>
      </c>
      <c r="AC49" s="39" t="str">
        <f>IF(AND('Mapa de Riesgos'!$Y$31="Muy Baja",'Mapa de Riesgos'!$AA$31="Mayor"),CONCATENATE("R4C",'Mapa de Riesgos'!$O$31),"")</f>
        <v/>
      </c>
      <c r="AD49" s="39" t="str">
        <f>IF(AND('Mapa de Riesgos'!$Y$32="Muy Baja",'Mapa de Riesgos'!$AA$32="Mayor"),CONCATENATE("R4C",'Mapa de Riesgos'!$O$32),"")</f>
        <v/>
      </c>
      <c r="AE49" s="39" t="str">
        <f>IF(AND('Mapa de Riesgos'!$Y$33="Muy Baja",'Mapa de Riesgos'!$AA$33="Mayor"),CONCATENATE("R4C",'Mapa de Riesgos'!$O$33),"")</f>
        <v/>
      </c>
      <c r="AF49" s="39" t="str">
        <f>IF(AND('Mapa de Riesgos'!$Y$34="Muy Baja",'Mapa de Riesgos'!$AA$34="Mayor"),CONCATENATE("R4C",'Mapa de Riesgos'!$O$34),"")</f>
        <v/>
      </c>
      <c r="AG49" s="40" t="str">
        <f>IF(AND('Mapa de Riesgos'!$Y$35="Muy Baja",'Mapa de Riesgos'!$AA$35="Mayor"),CONCATENATE("R4C",'Mapa de Riesgos'!$O$35),"")</f>
        <v/>
      </c>
      <c r="AH49" s="41" t="str">
        <f>IF(AND('Mapa de Riesgos'!$Y$30="Muy Baja",'Mapa de Riesgos'!$AA$30="Catastrófico"),CONCATENATE("R4C",'Mapa de Riesgos'!$O$30),"")</f>
        <v/>
      </c>
      <c r="AI49" s="42" t="str">
        <f>IF(AND('Mapa de Riesgos'!$Y$31="Muy Baja",'Mapa de Riesgos'!$AA$31="Catastrófico"),CONCATENATE("R4C",'Mapa de Riesgos'!$O$31),"")</f>
        <v/>
      </c>
      <c r="AJ49" s="42" t="str">
        <f>IF(AND('Mapa de Riesgos'!$Y$32="Muy Baja",'Mapa de Riesgos'!$AA$32="Catastrófico"),CONCATENATE("R4C",'Mapa de Riesgos'!$O$32),"")</f>
        <v/>
      </c>
      <c r="AK49" s="42" t="str">
        <f>IF(AND('Mapa de Riesgos'!$Y$33="Muy Baja",'Mapa de Riesgos'!$AA$33="Catastrófico"),CONCATENATE("R4C",'Mapa de Riesgos'!$O$33),"")</f>
        <v/>
      </c>
      <c r="AL49" s="42" t="str">
        <f>IF(AND('Mapa de Riesgos'!$Y$34="Muy Baja",'Mapa de Riesgos'!$AA$34="Catastrófico"),CONCATENATE("R4C",'Mapa de Riesgos'!$O$34),"")</f>
        <v/>
      </c>
      <c r="AM49" s="43" t="str">
        <f>IF(AND('Mapa de Riesgos'!$Y$35="Muy Baja",'Mapa de Riesgos'!$AA$35="Catastrófico"),CONCATENATE("R4C",'Mapa de Riesgos'!$O$35),"")</f>
        <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ht="15" customHeight="1" x14ac:dyDescent="0.25">
      <c r="A50" s="69"/>
      <c r="B50" s="422"/>
      <c r="C50" s="422"/>
      <c r="D50" s="423"/>
      <c r="E50" s="463"/>
      <c r="F50" s="464"/>
      <c r="G50" s="464"/>
      <c r="H50" s="464"/>
      <c r="I50" s="465"/>
      <c r="J50" s="62" t="str">
        <f>IF(AND('Mapa de Riesgos'!$Y$36="Muy Baja",'Mapa de Riesgos'!$AA$36="Leve"),CONCATENATE("R5C",'Mapa de Riesgos'!$O$36),"")</f>
        <v/>
      </c>
      <c r="K50" s="63" t="str">
        <f>IF(AND('Mapa de Riesgos'!$Y$37="Muy Baja",'Mapa de Riesgos'!$AA$37="Leve"),CONCATENATE("R5C",'Mapa de Riesgos'!$O$37),"")</f>
        <v/>
      </c>
      <c r="L50" s="63" t="str">
        <f>IF(AND('Mapa de Riesgos'!$Y$38="Muy Baja",'Mapa de Riesgos'!$AA$38="Leve"),CONCATENATE("R5C",'Mapa de Riesgos'!$O$38),"")</f>
        <v/>
      </c>
      <c r="M50" s="63" t="str">
        <f>IF(AND('Mapa de Riesgos'!$Y$39="Muy Baja",'Mapa de Riesgos'!$AA$39="Leve"),CONCATENATE("R5C",'Mapa de Riesgos'!$O$39),"")</f>
        <v/>
      </c>
      <c r="N50" s="63" t="str">
        <f>IF(AND('Mapa de Riesgos'!$Y$40="Muy Baja",'Mapa de Riesgos'!$AA$40="Leve"),CONCATENATE("R5C",'Mapa de Riesgos'!$O$40),"")</f>
        <v/>
      </c>
      <c r="O50" s="64" t="str">
        <f>IF(AND('Mapa de Riesgos'!$Y$41="Muy Baja",'Mapa de Riesgos'!$AA$41="Leve"),CONCATENATE("R5C",'Mapa de Riesgos'!$O$41),"")</f>
        <v/>
      </c>
      <c r="P50" s="62" t="str">
        <f>IF(AND('Mapa de Riesgos'!$Y$36="Muy Baja",'Mapa de Riesgos'!$AA$36="Menor"),CONCATENATE("R5C",'Mapa de Riesgos'!$O$36),"")</f>
        <v/>
      </c>
      <c r="Q50" s="63" t="str">
        <f>IF(AND('Mapa de Riesgos'!$Y$37="Muy Baja",'Mapa de Riesgos'!$AA$37="Menor"),CONCATENATE("R5C",'Mapa de Riesgos'!$O$37),"")</f>
        <v/>
      </c>
      <c r="R50" s="63" t="str">
        <f>IF(AND('Mapa de Riesgos'!$Y$38="Muy Baja",'Mapa de Riesgos'!$AA$38="Menor"),CONCATENATE("R5C",'Mapa de Riesgos'!$O$38),"")</f>
        <v/>
      </c>
      <c r="S50" s="63" t="str">
        <f>IF(AND('Mapa de Riesgos'!$Y$39="Muy Baja",'Mapa de Riesgos'!$AA$39="Menor"),CONCATENATE("R5C",'Mapa de Riesgos'!$O$39),"")</f>
        <v/>
      </c>
      <c r="T50" s="63" t="str">
        <f>IF(AND('Mapa de Riesgos'!$Y$40="Muy Baja",'Mapa de Riesgos'!$AA$40="Menor"),CONCATENATE("R5C",'Mapa de Riesgos'!$O$40),"")</f>
        <v/>
      </c>
      <c r="U50" s="64" t="str">
        <f>IF(AND('Mapa de Riesgos'!$Y$41="Muy Baja",'Mapa de Riesgos'!$AA$41="Menor"),CONCATENATE("R5C",'Mapa de Riesgos'!$O$41),"")</f>
        <v/>
      </c>
      <c r="V50" s="53" t="str">
        <f>IF(AND('Mapa de Riesgos'!$Y$36="Muy Baja",'Mapa de Riesgos'!$AA$36="Moderado"),CONCATENATE("R5C",'Mapa de Riesgos'!$O$36),"")</f>
        <v/>
      </c>
      <c r="W50" s="54" t="str">
        <f>IF(AND('Mapa de Riesgos'!$Y$37="Muy Baja",'Mapa de Riesgos'!$AA$37="Moderado"),CONCATENATE("R5C",'Mapa de Riesgos'!$O$37),"")</f>
        <v/>
      </c>
      <c r="X50" s="54" t="str">
        <f>IF(AND('Mapa de Riesgos'!$Y$38="Muy Baja",'Mapa de Riesgos'!$AA$38="Moderado"),CONCATENATE("R5C",'Mapa de Riesgos'!$O$38),"")</f>
        <v/>
      </c>
      <c r="Y50" s="54" t="str">
        <f>IF(AND('Mapa de Riesgos'!$Y$39="Muy Baja",'Mapa de Riesgos'!$AA$39="Moderado"),CONCATENATE("R5C",'Mapa de Riesgos'!$O$39),"")</f>
        <v/>
      </c>
      <c r="Z50" s="54" t="str">
        <f>IF(AND('Mapa de Riesgos'!$Y$40="Muy Baja",'Mapa de Riesgos'!$AA$40="Moderado"),CONCATENATE("R5C",'Mapa de Riesgos'!$O$40),"")</f>
        <v/>
      </c>
      <c r="AA50" s="55" t="str">
        <f>IF(AND('Mapa de Riesgos'!$Y$41="Muy Baja",'Mapa de Riesgos'!$AA$41="Moderado"),CONCATENATE("R5C",'Mapa de Riesgos'!$O$41),"")</f>
        <v/>
      </c>
      <c r="AB50" s="38" t="str">
        <f>IF(AND('Mapa de Riesgos'!$Y$36="Muy Baja",'Mapa de Riesgos'!$AA$36="Mayor"),CONCATENATE("R5C",'Mapa de Riesgos'!$O$36),"")</f>
        <v/>
      </c>
      <c r="AC50" s="39" t="str">
        <f>IF(AND('Mapa de Riesgos'!$Y$37="Muy Baja",'Mapa de Riesgos'!$AA$37="Mayor"),CONCATENATE("R5C",'Mapa de Riesgos'!$O$37),"")</f>
        <v/>
      </c>
      <c r="AD50" s="39" t="str">
        <f>IF(AND('Mapa de Riesgos'!$Y$38="Muy Baja",'Mapa de Riesgos'!$AA$38="Mayor"),CONCATENATE("R5C",'Mapa de Riesgos'!$O$38),"")</f>
        <v/>
      </c>
      <c r="AE50" s="39" t="str">
        <f>IF(AND('Mapa de Riesgos'!$Y$39="Muy Baja",'Mapa de Riesgos'!$AA$39="Mayor"),CONCATENATE("R5C",'Mapa de Riesgos'!$O$39),"")</f>
        <v/>
      </c>
      <c r="AF50" s="39" t="str">
        <f>IF(AND('Mapa de Riesgos'!$Y$40="Muy Baja",'Mapa de Riesgos'!$AA$40="Mayor"),CONCATENATE("R5C",'Mapa de Riesgos'!$O$40),"")</f>
        <v/>
      </c>
      <c r="AG50" s="40" t="str">
        <f>IF(AND('Mapa de Riesgos'!$Y$41="Muy Baja",'Mapa de Riesgos'!$AA$41="Mayor"),CONCATENATE("R5C",'Mapa de Riesgos'!$O$41),"")</f>
        <v/>
      </c>
      <c r="AH50" s="41" t="str">
        <f>IF(AND('Mapa de Riesgos'!$Y$36="Muy Baja",'Mapa de Riesgos'!$AA$36="Catastrófico"),CONCATENATE("R5C",'Mapa de Riesgos'!$O$36),"")</f>
        <v/>
      </c>
      <c r="AI50" s="42" t="str">
        <f>IF(AND('Mapa de Riesgos'!$Y$37="Muy Baja",'Mapa de Riesgos'!$AA$37="Catastrófico"),CONCATENATE("R5C",'Mapa de Riesgos'!$O$37),"")</f>
        <v/>
      </c>
      <c r="AJ50" s="42" t="str">
        <f>IF(AND('Mapa de Riesgos'!$Y$38="Muy Baja",'Mapa de Riesgos'!$AA$38="Catastrófico"),CONCATENATE("R5C",'Mapa de Riesgos'!$O$38),"")</f>
        <v/>
      </c>
      <c r="AK50" s="42" t="str">
        <f>IF(AND('Mapa de Riesgos'!$Y$39="Muy Baja",'Mapa de Riesgos'!$AA$39="Catastrófico"),CONCATENATE("R5C",'Mapa de Riesgos'!$O$39),"")</f>
        <v/>
      </c>
      <c r="AL50" s="42" t="str">
        <f>IF(AND('Mapa de Riesgos'!$Y$40="Muy Baja",'Mapa de Riesgos'!$AA$40="Catastrófico"),CONCATENATE("R5C",'Mapa de Riesgos'!$O$40),"")</f>
        <v/>
      </c>
      <c r="AM50" s="43" t="str">
        <f>IF(AND('Mapa de Riesgos'!$Y$41="Muy Baja",'Mapa de Riesgos'!$AA$41="Catastrófico"),CONCATENATE("R5C",'Mapa de Riesgos'!$O$41),"")</f>
        <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 customHeight="1" x14ac:dyDescent="0.25">
      <c r="A51" s="69"/>
      <c r="B51" s="422"/>
      <c r="C51" s="422"/>
      <c r="D51" s="423"/>
      <c r="E51" s="463"/>
      <c r="F51" s="464"/>
      <c r="G51" s="464"/>
      <c r="H51" s="464"/>
      <c r="I51" s="465"/>
      <c r="J51" s="62" t="str">
        <f>IF(AND('Mapa de Riesgos'!$Y$42="Muy Baja",'Mapa de Riesgos'!$AA$42="Leve"),CONCATENATE("R6C",'Mapa de Riesgos'!$O$42),"")</f>
        <v/>
      </c>
      <c r="K51" s="63" t="str">
        <f>IF(AND('Mapa de Riesgos'!$Y$43="Muy Baja",'Mapa de Riesgos'!$AA$43="Leve"),CONCATENATE("R6C",'Mapa de Riesgos'!$O$43),"")</f>
        <v/>
      </c>
      <c r="L51" s="63" t="str">
        <f>IF(AND('Mapa de Riesgos'!$Y$44="Muy Baja",'Mapa de Riesgos'!$AA$44="Leve"),CONCATENATE("R6C",'Mapa de Riesgos'!$O$44),"")</f>
        <v/>
      </c>
      <c r="M51" s="63" t="str">
        <f>IF(AND('Mapa de Riesgos'!$Y$45="Muy Baja",'Mapa de Riesgos'!$AA$45="Leve"),CONCATENATE("R6C",'Mapa de Riesgos'!$O$45),"")</f>
        <v/>
      </c>
      <c r="N51" s="63" t="str">
        <f>IF(AND('Mapa de Riesgos'!$Y$46="Muy Baja",'Mapa de Riesgos'!$AA$46="Leve"),CONCATENATE("R6C",'Mapa de Riesgos'!$O$46),"")</f>
        <v/>
      </c>
      <c r="O51" s="64" t="str">
        <f>IF(AND('Mapa de Riesgos'!$Y$47="Muy Baja",'Mapa de Riesgos'!$AA$47="Leve"),CONCATENATE("R6C",'Mapa de Riesgos'!$O$47),"")</f>
        <v/>
      </c>
      <c r="P51" s="62" t="str">
        <f>IF(AND('Mapa de Riesgos'!$Y$42="Muy Baja",'Mapa de Riesgos'!$AA$42="Menor"),CONCATENATE("R6C",'Mapa de Riesgos'!$O$42),"")</f>
        <v/>
      </c>
      <c r="Q51" s="63" t="str">
        <f>IF(AND('Mapa de Riesgos'!$Y$43="Muy Baja",'Mapa de Riesgos'!$AA$43="Menor"),CONCATENATE("R6C",'Mapa de Riesgos'!$O$43),"")</f>
        <v/>
      </c>
      <c r="R51" s="63" t="str">
        <f>IF(AND('Mapa de Riesgos'!$Y$44="Muy Baja",'Mapa de Riesgos'!$AA$44="Menor"),CONCATENATE("R6C",'Mapa de Riesgos'!$O$44),"")</f>
        <v/>
      </c>
      <c r="S51" s="63" t="str">
        <f>IF(AND('Mapa de Riesgos'!$Y$45="Muy Baja",'Mapa de Riesgos'!$AA$45="Menor"),CONCATENATE("R6C",'Mapa de Riesgos'!$O$45),"")</f>
        <v/>
      </c>
      <c r="T51" s="63" t="str">
        <f>IF(AND('Mapa de Riesgos'!$Y$46="Muy Baja",'Mapa de Riesgos'!$AA$46="Menor"),CONCATENATE("R6C",'Mapa de Riesgos'!$O$46),"")</f>
        <v/>
      </c>
      <c r="U51" s="64" t="str">
        <f>IF(AND('Mapa de Riesgos'!$Y$47="Muy Baja",'Mapa de Riesgos'!$AA$47="Menor"),CONCATENATE("R6C",'Mapa de Riesgos'!$O$47),"")</f>
        <v/>
      </c>
      <c r="V51" s="53" t="str">
        <f>IF(AND('Mapa de Riesgos'!$Y$42="Muy Baja",'Mapa de Riesgos'!$AA$42="Moderado"),CONCATENATE("R6C",'Mapa de Riesgos'!$O$42),"")</f>
        <v/>
      </c>
      <c r="W51" s="54" t="str">
        <f>IF(AND('Mapa de Riesgos'!$Y$43="Muy Baja",'Mapa de Riesgos'!$AA$43="Moderado"),CONCATENATE("R6C",'Mapa de Riesgos'!$O$43),"")</f>
        <v/>
      </c>
      <c r="X51" s="54" t="str">
        <f>IF(AND('Mapa de Riesgos'!$Y$44="Muy Baja",'Mapa de Riesgos'!$AA$44="Moderado"),CONCATENATE("R6C",'Mapa de Riesgos'!$O$44),"")</f>
        <v/>
      </c>
      <c r="Y51" s="54" t="str">
        <f>IF(AND('Mapa de Riesgos'!$Y$45="Muy Baja",'Mapa de Riesgos'!$AA$45="Moderado"),CONCATENATE("R6C",'Mapa de Riesgos'!$O$45),"")</f>
        <v/>
      </c>
      <c r="Z51" s="54" t="str">
        <f>IF(AND('Mapa de Riesgos'!$Y$46="Muy Baja",'Mapa de Riesgos'!$AA$46="Moderado"),CONCATENATE("R6C",'Mapa de Riesgos'!$O$46),"")</f>
        <v/>
      </c>
      <c r="AA51" s="55" t="str">
        <f>IF(AND('Mapa de Riesgos'!$Y$47="Muy Baja",'Mapa de Riesgos'!$AA$47="Moderado"),CONCATENATE("R6C",'Mapa de Riesgos'!$O$47),"")</f>
        <v/>
      </c>
      <c r="AB51" s="38" t="str">
        <f>IF(AND('Mapa de Riesgos'!$Y$42="Muy Baja",'Mapa de Riesgos'!$AA$42="Mayor"),CONCATENATE("R6C",'Mapa de Riesgos'!$O$42),"")</f>
        <v/>
      </c>
      <c r="AC51" s="39" t="str">
        <f>IF(AND('Mapa de Riesgos'!$Y$43="Muy Baja",'Mapa de Riesgos'!$AA$43="Mayor"),CONCATENATE("R6C",'Mapa de Riesgos'!$O$43),"")</f>
        <v/>
      </c>
      <c r="AD51" s="39" t="str">
        <f>IF(AND('Mapa de Riesgos'!$Y$44="Muy Baja",'Mapa de Riesgos'!$AA$44="Mayor"),CONCATENATE("R6C",'Mapa de Riesgos'!$O$44),"")</f>
        <v/>
      </c>
      <c r="AE51" s="39" t="str">
        <f>IF(AND('Mapa de Riesgos'!$Y$45="Muy Baja",'Mapa de Riesgos'!$AA$45="Mayor"),CONCATENATE("R6C",'Mapa de Riesgos'!$O$45),"")</f>
        <v/>
      </c>
      <c r="AF51" s="39" t="str">
        <f>IF(AND('Mapa de Riesgos'!$Y$46="Muy Baja",'Mapa de Riesgos'!$AA$46="Mayor"),CONCATENATE("R6C",'Mapa de Riesgos'!$O$46),"")</f>
        <v/>
      </c>
      <c r="AG51" s="40" t="str">
        <f>IF(AND('Mapa de Riesgos'!$Y$47="Muy Baja",'Mapa de Riesgos'!$AA$47="Mayor"),CONCATENATE("R6C",'Mapa de Riesgos'!$O$47),"")</f>
        <v/>
      </c>
      <c r="AH51" s="41" t="str">
        <f>IF(AND('Mapa de Riesgos'!$Y$42="Muy Baja",'Mapa de Riesgos'!$AA$42="Catastrófico"),CONCATENATE("R6C",'Mapa de Riesgos'!$O$42),"")</f>
        <v/>
      </c>
      <c r="AI51" s="42" t="str">
        <f>IF(AND('Mapa de Riesgos'!$Y$43="Muy Baja",'Mapa de Riesgos'!$AA$43="Catastrófico"),CONCATENATE("R6C",'Mapa de Riesgos'!$O$43),"")</f>
        <v/>
      </c>
      <c r="AJ51" s="42" t="str">
        <f>IF(AND('Mapa de Riesgos'!$Y$44="Muy Baja",'Mapa de Riesgos'!$AA$44="Catastrófico"),CONCATENATE("R6C",'Mapa de Riesgos'!$O$44),"")</f>
        <v/>
      </c>
      <c r="AK51" s="42" t="str">
        <f>IF(AND('Mapa de Riesgos'!$Y$45="Muy Baja",'Mapa de Riesgos'!$AA$45="Catastrófico"),CONCATENATE("R6C",'Mapa de Riesgos'!$O$45),"")</f>
        <v/>
      </c>
      <c r="AL51" s="42" t="str">
        <f>IF(AND('Mapa de Riesgos'!$Y$46="Muy Baja",'Mapa de Riesgos'!$AA$46="Catastrófico"),CONCATENATE("R6C",'Mapa de Riesgos'!$O$46),"")</f>
        <v/>
      </c>
      <c r="AM51" s="43" t="str">
        <f>IF(AND('Mapa de Riesgos'!$Y$47="Muy Baja",'Mapa de Riesgos'!$AA$47="Catastrófico"),CONCATENATE("R6C",'Mapa de Riesgos'!$O$47),"")</f>
        <v/>
      </c>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ht="15" customHeight="1" x14ac:dyDescent="0.25">
      <c r="A52" s="69"/>
      <c r="B52" s="422"/>
      <c r="C52" s="422"/>
      <c r="D52" s="423"/>
      <c r="E52" s="463"/>
      <c r="F52" s="464"/>
      <c r="G52" s="464"/>
      <c r="H52" s="464"/>
      <c r="I52" s="465"/>
      <c r="J52" s="62" t="str">
        <f>IF(AND('Mapa de Riesgos'!$Y$48="Muy Baja",'Mapa de Riesgos'!$AA$48="Leve"),CONCATENATE("R7C",'Mapa de Riesgos'!$O$48),"")</f>
        <v/>
      </c>
      <c r="K52" s="63" t="str">
        <f>IF(AND('Mapa de Riesgos'!$Y$49="Muy Baja",'Mapa de Riesgos'!$AA$49="Leve"),CONCATENATE("R7C",'Mapa de Riesgos'!$O$49),"")</f>
        <v/>
      </c>
      <c r="L52" s="63" t="str">
        <f>IF(AND('Mapa de Riesgos'!$Y$50="Muy Baja",'Mapa de Riesgos'!$AA$50="Leve"),CONCATENATE("R7C",'Mapa de Riesgos'!$O$50),"")</f>
        <v/>
      </c>
      <c r="M52" s="63" t="str">
        <f>IF(AND('Mapa de Riesgos'!$Y$51="Muy Baja",'Mapa de Riesgos'!$AA$51="Leve"),CONCATENATE("R7C",'Mapa de Riesgos'!$O$51),"")</f>
        <v/>
      </c>
      <c r="N52" s="63" t="str">
        <f>IF(AND('Mapa de Riesgos'!$Y$52="Muy Baja",'Mapa de Riesgos'!$AA$52="Leve"),CONCATENATE("R7C",'Mapa de Riesgos'!$O$52),"")</f>
        <v/>
      </c>
      <c r="O52" s="64" t="str">
        <f>IF(AND('Mapa de Riesgos'!$Y$53="Muy Baja",'Mapa de Riesgos'!$AA$53="Leve"),CONCATENATE("R7C",'Mapa de Riesgos'!$O$53),"")</f>
        <v/>
      </c>
      <c r="P52" s="62" t="str">
        <f>IF(AND('Mapa de Riesgos'!$Y$48="Muy Baja",'Mapa de Riesgos'!$AA$48="Menor"),CONCATENATE("R7C",'Mapa de Riesgos'!$O$48),"")</f>
        <v/>
      </c>
      <c r="Q52" s="63" t="str">
        <f>IF(AND('Mapa de Riesgos'!$Y$49="Muy Baja",'Mapa de Riesgos'!$AA$49="Menor"),CONCATENATE("R7C",'Mapa de Riesgos'!$O$49),"")</f>
        <v/>
      </c>
      <c r="R52" s="63" t="str">
        <f>IF(AND('Mapa de Riesgos'!$Y$50="Muy Baja",'Mapa de Riesgos'!$AA$50="Menor"),CONCATENATE("R7C",'Mapa de Riesgos'!$O$50),"")</f>
        <v/>
      </c>
      <c r="S52" s="63" t="str">
        <f>IF(AND('Mapa de Riesgos'!$Y$51="Muy Baja",'Mapa de Riesgos'!$AA$51="Menor"),CONCATENATE("R7C",'Mapa de Riesgos'!$O$51),"")</f>
        <v/>
      </c>
      <c r="T52" s="63" t="str">
        <f>IF(AND('Mapa de Riesgos'!$Y$52="Muy Baja",'Mapa de Riesgos'!$AA$52="Menor"),CONCATENATE("R7C",'Mapa de Riesgos'!$O$52),"")</f>
        <v/>
      </c>
      <c r="U52" s="64" t="str">
        <f>IF(AND('Mapa de Riesgos'!$Y$53="Muy Baja",'Mapa de Riesgos'!$AA$53="Menor"),CONCATENATE("R7C",'Mapa de Riesgos'!$O$53),"")</f>
        <v/>
      </c>
      <c r="V52" s="53" t="str">
        <f>IF(AND('Mapa de Riesgos'!$Y$48="Muy Baja",'Mapa de Riesgos'!$AA$48="Moderado"),CONCATENATE("R7C",'Mapa de Riesgos'!$O$48),"")</f>
        <v/>
      </c>
      <c r="W52" s="54" t="str">
        <f>IF(AND('Mapa de Riesgos'!$Y$49="Muy Baja",'Mapa de Riesgos'!$AA$49="Moderado"),CONCATENATE("R7C",'Mapa de Riesgos'!$O$49),"")</f>
        <v/>
      </c>
      <c r="X52" s="54" t="str">
        <f>IF(AND('Mapa de Riesgos'!$Y$50="Muy Baja",'Mapa de Riesgos'!$AA$50="Moderado"),CONCATENATE("R7C",'Mapa de Riesgos'!$O$50),"")</f>
        <v/>
      </c>
      <c r="Y52" s="54" t="str">
        <f>IF(AND('Mapa de Riesgos'!$Y$51="Muy Baja",'Mapa de Riesgos'!$AA$51="Moderado"),CONCATENATE("R7C",'Mapa de Riesgos'!$O$51),"")</f>
        <v/>
      </c>
      <c r="Z52" s="54" t="str">
        <f>IF(AND('Mapa de Riesgos'!$Y$52="Muy Baja",'Mapa de Riesgos'!$AA$52="Moderado"),CONCATENATE("R7C",'Mapa de Riesgos'!$O$52),"")</f>
        <v/>
      </c>
      <c r="AA52" s="55" t="str">
        <f>IF(AND('Mapa de Riesgos'!$Y$53="Muy Baja",'Mapa de Riesgos'!$AA$53="Moderado"),CONCATENATE("R7C",'Mapa de Riesgos'!$O$53),"")</f>
        <v/>
      </c>
      <c r="AB52" s="38" t="str">
        <f>IF(AND('Mapa de Riesgos'!$Y$48="Muy Baja",'Mapa de Riesgos'!$AA$48="Mayor"),CONCATENATE("R7C",'Mapa de Riesgos'!$O$48),"")</f>
        <v/>
      </c>
      <c r="AC52" s="39" t="str">
        <f>IF(AND('Mapa de Riesgos'!$Y$49="Muy Baja",'Mapa de Riesgos'!$AA$49="Mayor"),CONCATENATE("R7C",'Mapa de Riesgos'!$O$49),"")</f>
        <v/>
      </c>
      <c r="AD52" s="39" t="str">
        <f>IF(AND('Mapa de Riesgos'!$Y$50="Muy Baja",'Mapa de Riesgos'!$AA$50="Mayor"),CONCATENATE("R7C",'Mapa de Riesgos'!$O$50),"")</f>
        <v/>
      </c>
      <c r="AE52" s="39" t="str">
        <f>IF(AND('Mapa de Riesgos'!$Y$51="Muy Baja",'Mapa de Riesgos'!$AA$51="Mayor"),CONCATENATE("R7C",'Mapa de Riesgos'!$O$51),"")</f>
        <v/>
      </c>
      <c r="AF52" s="39" t="str">
        <f>IF(AND('Mapa de Riesgos'!$Y$52="Muy Baja",'Mapa de Riesgos'!$AA$52="Mayor"),CONCATENATE("R7C",'Mapa de Riesgos'!$O$52),"")</f>
        <v/>
      </c>
      <c r="AG52" s="40" t="str">
        <f>IF(AND('Mapa de Riesgos'!$Y$53="Muy Baja",'Mapa de Riesgos'!$AA$53="Mayor"),CONCATENATE("R7C",'Mapa de Riesgos'!$O$53),"")</f>
        <v/>
      </c>
      <c r="AH52" s="41" t="str">
        <f>IF(AND('Mapa de Riesgos'!$Y$48="Muy Baja",'Mapa de Riesgos'!$AA$48="Catastrófico"),CONCATENATE("R7C",'Mapa de Riesgos'!$O$48),"")</f>
        <v/>
      </c>
      <c r="AI52" s="42" t="str">
        <f>IF(AND('Mapa de Riesgos'!$Y$49="Muy Baja",'Mapa de Riesgos'!$AA$49="Catastrófico"),CONCATENATE("R7C",'Mapa de Riesgos'!$O$49),"")</f>
        <v/>
      </c>
      <c r="AJ52" s="42" t="str">
        <f>IF(AND('Mapa de Riesgos'!$Y$50="Muy Baja",'Mapa de Riesgos'!$AA$50="Catastrófico"),CONCATENATE("R7C",'Mapa de Riesgos'!$O$50),"")</f>
        <v/>
      </c>
      <c r="AK52" s="42" t="str">
        <f>IF(AND('Mapa de Riesgos'!$Y$51="Muy Baja",'Mapa de Riesgos'!$AA$51="Catastrófico"),CONCATENATE("R7C",'Mapa de Riesgos'!$O$51),"")</f>
        <v/>
      </c>
      <c r="AL52" s="42" t="str">
        <f>IF(AND('Mapa de Riesgos'!$Y$52="Muy Baja",'Mapa de Riesgos'!$AA$52="Catastrófico"),CONCATENATE("R7C",'Mapa de Riesgos'!$O$52),"")</f>
        <v/>
      </c>
      <c r="AM52" s="43" t="str">
        <f>IF(AND('Mapa de Riesgos'!$Y$53="Muy Baja",'Mapa de Riesgos'!$AA$53="Catastrófico"),CONCATENATE("R7C",'Mapa de Riesgos'!$O$53),"")</f>
        <v/>
      </c>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25">
      <c r="A53" s="69"/>
      <c r="B53" s="422"/>
      <c r="C53" s="422"/>
      <c r="D53" s="423"/>
      <c r="E53" s="463"/>
      <c r="F53" s="464"/>
      <c r="G53" s="464"/>
      <c r="H53" s="464"/>
      <c r="I53" s="465"/>
      <c r="J53" s="62" t="str">
        <f>IF(AND('Mapa de Riesgos'!$Y$54="Muy Baja",'Mapa de Riesgos'!$AA$54="Leve"),CONCATENATE("R8C",'Mapa de Riesgos'!$O$54),"")</f>
        <v/>
      </c>
      <c r="K53" s="63" t="str">
        <f>IF(AND('Mapa de Riesgos'!$Y$55="Muy Baja",'Mapa de Riesgos'!$AA$55="Leve"),CONCATENATE("R8C",'Mapa de Riesgos'!$O$55),"")</f>
        <v/>
      </c>
      <c r="L53" s="63" t="str">
        <f>IF(AND('Mapa de Riesgos'!$Y$56="Muy Baja",'Mapa de Riesgos'!$AA$56="Leve"),CONCATENATE("R8C",'Mapa de Riesgos'!$O$56),"")</f>
        <v/>
      </c>
      <c r="M53" s="63" t="str">
        <f>IF(AND('Mapa de Riesgos'!$Y$57="Muy Baja",'Mapa de Riesgos'!$AA$57="Leve"),CONCATENATE("R8C",'Mapa de Riesgos'!$O$57),"")</f>
        <v/>
      </c>
      <c r="N53" s="63" t="str">
        <f>IF(AND('Mapa de Riesgos'!$Y$58="Muy Baja",'Mapa de Riesgos'!$AA$58="Leve"),CONCATENATE("R8C",'Mapa de Riesgos'!$O$58),"")</f>
        <v/>
      </c>
      <c r="O53" s="64" t="str">
        <f>IF(AND('Mapa de Riesgos'!$Y$59="Muy Baja",'Mapa de Riesgos'!$AA$59="Leve"),CONCATENATE("R8C",'Mapa de Riesgos'!$O$59),"")</f>
        <v/>
      </c>
      <c r="P53" s="62" t="str">
        <f>IF(AND('Mapa de Riesgos'!$Y$54="Muy Baja",'Mapa de Riesgos'!$AA$54="Menor"),CONCATENATE("R8C",'Mapa de Riesgos'!$O$54),"")</f>
        <v/>
      </c>
      <c r="Q53" s="63" t="str">
        <f>IF(AND('Mapa de Riesgos'!$Y$55="Muy Baja",'Mapa de Riesgos'!$AA$55="Menor"),CONCATENATE("R8C",'Mapa de Riesgos'!$O$55),"")</f>
        <v/>
      </c>
      <c r="R53" s="63" t="str">
        <f>IF(AND('Mapa de Riesgos'!$Y$56="Muy Baja",'Mapa de Riesgos'!$AA$56="Menor"),CONCATENATE("R8C",'Mapa de Riesgos'!$O$56),"")</f>
        <v/>
      </c>
      <c r="S53" s="63" t="str">
        <f>IF(AND('Mapa de Riesgos'!$Y$57="Muy Baja",'Mapa de Riesgos'!$AA$57="Menor"),CONCATENATE("R8C",'Mapa de Riesgos'!$O$57),"")</f>
        <v/>
      </c>
      <c r="T53" s="63" t="str">
        <f>IF(AND('Mapa de Riesgos'!$Y$58="Muy Baja",'Mapa de Riesgos'!$AA$58="Menor"),CONCATENATE("R8C",'Mapa de Riesgos'!$O$58),"")</f>
        <v/>
      </c>
      <c r="U53" s="64" t="str">
        <f>IF(AND('Mapa de Riesgos'!$Y$59="Muy Baja",'Mapa de Riesgos'!$AA$59="Menor"),CONCATENATE("R8C",'Mapa de Riesgos'!$O$59),"")</f>
        <v/>
      </c>
      <c r="V53" s="53" t="str">
        <f>IF(AND('Mapa de Riesgos'!$Y$54="Muy Baja",'Mapa de Riesgos'!$AA$54="Moderado"),CONCATENATE("R8C",'Mapa de Riesgos'!$O$54),"")</f>
        <v/>
      </c>
      <c r="W53" s="54" t="str">
        <f>IF(AND('Mapa de Riesgos'!$Y$55="Muy Baja",'Mapa de Riesgos'!$AA$55="Moderado"),CONCATENATE("R8C",'Mapa de Riesgos'!$O$55),"")</f>
        <v/>
      </c>
      <c r="X53" s="54" t="str">
        <f>IF(AND('Mapa de Riesgos'!$Y$56="Muy Baja",'Mapa de Riesgos'!$AA$56="Moderado"),CONCATENATE("R8C",'Mapa de Riesgos'!$O$56),"")</f>
        <v/>
      </c>
      <c r="Y53" s="54" t="str">
        <f>IF(AND('Mapa de Riesgos'!$Y$57="Muy Baja",'Mapa de Riesgos'!$AA$57="Moderado"),CONCATENATE("R8C",'Mapa de Riesgos'!$O$57),"")</f>
        <v/>
      </c>
      <c r="Z53" s="54" t="str">
        <f>IF(AND('Mapa de Riesgos'!$Y$58="Muy Baja",'Mapa de Riesgos'!$AA$58="Moderado"),CONCATENATE("R8C",'Mapa de Riesgos'!$O$58),"")</f>
        <v/>
      </c>
      <c r="AA53" s="55" t="str">
        <f>IF(AND('Mapa de Riesgos'!$Y$59="Muy Baja",'Mapa de Riesgos'!$AA$59="Moderado"),CONCATENATE("R8C",'Mapa de Riesgos'!$O$59),"")</f>
        <v/>
      </c>
      <c r="AB53" s="38" t="str">
        <f>IF(AND('Mapa de Riesgos'!$Y$54="Muy Baja",'Mapa de Riesgos'!$AA$54="Mayor"),CONCATENATE("R8C",'Mapa de Riesgos'!$O$54),"")</f>
        <v/>
      </c>
      <c r="AC53" s="39" t="str">
        <f>IF(AND('Mapa de Riesgos'!$Y$55="Muy Baja",'Mapa de Riesgos'!$AA$55="Mayor"),CONCATENATE("R8C",'Mapa de Riesgos'!$O$55),"")</f>
        <v/>
      </c>
      <c r="AD53" s="39" t="str">
        <f>IF(AND('Mapa de Riesgos'!$Y$56="Muy Baja",'Mapa de Riesgos'!$AA$56="Mayor"),CONCATENATE("R8C",'Mapa de Riesgos'!$O$56),"")</f>
        <v/>
      </c>
      <c r="AE53" s="39" t="str">
        <f>IF(AND('Mapa de Riesgos'!$Y$57="Muy Baja",'Mapa de Riesgos'!$AA$57="Mayor"),CONCATENATE("R8C",'Mapa de Riesgos'!$O$57),"")</f>
        <v/>
      </c>
      <c r="AF53" s="39" t="str">
        <f>IF(AND('Mapa de Riesgos'!$Y$58="Muy Baja",'Mapa de Riesgos'!$AA$58="Mayor"),CONCATENATE("R8C",'Mapa de Riesgos'!$O$58),"")</f>
        <v/>
      </c>
      <c r="AG53" s="40" t="str">
        <f>IF(AND('Mapa de Riesgos'!$Y$59="Muy Baja",'Mapa de Riesgos'!$AA$59="Mayor"),CONCATENATE("R8C",'Mapa de Riesgos'!$O$59),"")</f>
        <v/>
      </c>
      <c r="AH53" s="41" t="str">
        <f>IF(AND('Mapa de Riesgos'!$Y$54="Muy Baja",'Mapa de Riesgos'!$AA$54="Catastrófico"),CONCATENATE("R8C",'Mapa de Riesgos'!$O$54),"")</f>
        <v/>
      </c>
      <c r="AI53" s="42" t="str">
        <f>IF(AND('Mapa de Riesgos'!$Y$55="Muy Baja",'Mapa de Riesgos'!$AA$55="Catastrófico"),CONCATENATE("R8C",'Mapa de Riesgos'!$O$55),"")</f>
        <v/>
      </c>
      <c r="AJ53" s="42" t="str">
        <f>IF(AND('Mapa de Riesgos'!$Y$56="Muy Baja",'Mapa de Riesgos'!$AA$56="Catastrófico"),CONCATENATE("R8C",'Mapa de Riesgos'!$O$56),"")</f>
        <v/>
      </c>
      <c r="AK53" s="42" t="str">
        <f>IF(AND('Mapa de Riesgos'!$Y$57="Muy Baja",'Mapa de Riesgos'!$AA$57="Catastrófico"),CONCATENATE("R8C",'Mapa de Riesgos'!$O$57),"")</f>
        <v/>
      </c>
      <c r="AL53" s="42" t="str">
        <f>IF(AND('Mapa de Riesgos'!$Y$58="Muy Baja",'Mapa de Riesgos'!$AA$58="Catastrófico"),CONCATENATE("R8C",'Mapa de Riesgos'!$O$58),"")</f>
        <v/>
      </c>
      <c r="AM53" s="43" t="str">
        <f>IF(AND('Mapa de Riesgos'!$Y$59="Muy Baja",'Mapa de Riesgos'!$AA$59="Catastrófico"),CONCATENATE("R8C",'Mapa de Riesgos'!$O$59),"")</f>
        <v/>
      </c>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25">
      <c r="A54" s="69"/>
      <c r="B54" s="422"/>
      <c r="C54" s="422"/>
      <c r="D54" s="423"/>
      <c r="E54" s="463"/>
      <c r="F54" s="464"/>
      <c r="G54" s="464"/>
      <c r="H54" s="464"/>
      <c r="I54" s="465"/>
      <c r="J54" s="62" t="str">
        <f>IF(AND('Mapa de Riesgos'!$Y$60="Muy Baja",'Mapa de Riesgos'!$AA$60="Leve"),CONCATENATE("R9C",'Mapa de Riesgos'!$O$60),"")</f>
        <v/>
      </c>
      <c r="K54" s="63" t="str">
        <f>IF(AND('Mapa de Riesgos'!$Y$61="Muy Baja",'Mapa de Riesgos'!$AA$61="Leve"),CONCATENATE("R9C",'Mapa de Riesgos'!$O$61),"")</f>
        <v/>
      </c>
      <c r="L54" s="63" t="str">
        <f>IF(AND('Mapa de Riesgos'!$Y$62="Muy Baja",'Mapa de Riesgos'!$AA$62="Leve"),CONCATENATE("R9C",'Mapa de Riesgos'!$O$62),"")</f>
        <v/>
      </c>
      <c r="M54" s="63" t="str">
        <f>IF(AND('Mapa de Riesgos'!$Y$63="Muy Baja",'Mapa de Riesgos'!$AA$63="Leve"),CONCATENATE("R9C",'Mapa de Riesgos'!$O$63),"")</f>
        <v/>
      </c>
      <c r="N54" s="63" t="str">
        <f>IF(AND('Mapa de Riesgos'!$Y$64="Muy Baja",'Mapa de Riesgos'!$AA$64="Leve"),CONCATENATE("R9C",'Mapa de Riesgos'!$O$64),"")</f>
        <v/>
      </c>
      <c r="O54" s="64" t="str">
        <f>IF(AND('Mapa de Riesgos'!$Y$65="Muy Baja",'Mapa de Riesgos'!$AA$65="Leve"),CONCATENATE("R9C",'Mapa de Riesgos'!$O$65),"")</f>
        <v/>
      </c>
      <c r="P54" s="62" t="str">
        <f>IF(AND('Mapa de Riesgos'!$Y$60="Muy Baja",'Mapa de Riesgos'!$AA$60="Menor"),CONCATENATE("R9C",'Mapa de Riesgos'!$O$60),"")</f>
        <v/>
      </c>
      <c r="Q54" s="63" t="str">
        <f>IF(AND('Mapa de Riesgos'!$Y$61="Muy Baja",'Mapa de Riesgos'!$AA$61="Menor"),CONCATENATE("R9C",'Mapa de Riesgos'!$O$61),"")</f>
        <v/>
      </c>
      <c r="R54" s="63" t="str">
        <f>IF(AND('Mapa de Riesgos'!$Y$62="Muy Baja",'Mapa de Riesgos'!$AA$62="Menor"),CONCATENATE("R9C",'Mapa de Riesgos'!$O$62),"")</f>
        <v/>
      </c>
      <c r="S54" s="63" t="str">
        <f>IF(AND('Mapa de Riesgos'!$Y$63="Muy Baja",'Mapa de Riesgos'!$AA$63="Menor"),CONCATENATE("R9C",'Mapa de Riesgos'!$O$63),"")</f>
        <v/>
      </c>
      <c r="T54" s="63" t="str">
        <f>IF(AND('Mapa de Riesgos'!$Y$64="Muy Baja",'Mapa de Riesgos'!$AA$64="Menor"),CONCATENATE("R9C",'Mapa de Riesgos'!$O$64),"")</f>
        <v/>
      </c>
      <c r="U54" s="64" t="str">
        <f>IF(AND('Mapa de Riesgos'!$Y$65="Muy Baja",'Mapa de Riesgos'!$AA$65="Menor"),CONCATENATE("R9C",'Mapa de Riesgos'!$O$65),"")</f>
        <v/>
      </c>
      <c r="V54" s="53" t="str">
        <f>IF(AND('Mapa de Riesgos'!$Y$60="Muy Baja",'Mapa de Riesgos'!$AA$60="Moderado"),CONCATENATE("R9C",'Mapa de Riesgos'!$O$60),"")</f>
        <v/>
      </c>
      <c r="W54" s="54" t="str">
        <f>IF(AND('Mapa de Riesgos'!$Y$61="Muy Baja",'Mapa de Riesgos'!$AA$61="Moderado"),CONCATENATE("R9C",'Mapa de Riesgos'!$O$61),"")</f>
        <v/>
      </c>
      <c r="X54" s="54" t="str">
        <f>IF(AND('Mapa de Riesgos'!$Y$62="Muy Baja",'Mapa de Riesgos'!$AA$62="Moderado"),CONCATENATE("R9C",'Mapa de Riesgos'!$O$62),"")</f>
        <v/>
      </c>
      <c r="Y54" s="54" t="str">
        <f>IF(AND('Mapa de Riesgos'!$Y$63="Muy Baja",'Mapa de Riesgos'!$AA$63="Moderado"),CONCATENATE("R9C",'Mapa de Riesgos'!$O$63),"")</f>
        <v/>
      </c>
      <c r="Z54" s="54" t="str">
        <f>IF(AND('Mapa de Riesgos'!$Y$64="Muy Baja",'Mapa de Riesgos'!$AA$64="Moderado"),CONCATENATE("R9C",'Mapa de Riesgos'!$O$64),"")</f>
        <v/>
      </c>
      <c r="AA54" s="55" t="str">
        <f>IF(AND('Mapa de Riesgos'!$Y$65="Muy Baja",'Mapa de Riesgos'!$AA$65="Moderado"),CONCATENATE("R9C",'Mapa de Riesgos'!$O$65),"")</f>
        <v/>
      </c>
      <c r="AB54" s="38" t="str">
        <f>IF(AND('Mapa de Riesgos'!$Y$60="Muy Baja",'Mapa de Riesgos'!$AA$60="Mayor"),CONCATENATE("R9C",'Mapa de Riesgos'!$O$60),"")</f>
        <v/>
      </c>
      <c r="AC54" s="39" t="str">
        <f>IF(AND('Mapa de Riesgos'!$Y$61="Muy Baja",'Mapa de Riesgos'!$AA$61="Mayor"),CONCATENATE("R9C",'Mapa de Riesgos'!$O$61),"")</f>
        <v/>
      </c>
      <c r="AD54" s="39" t="str">
        <f>IF(AND('Mapa de Riesgos'!$Y$62="Muy Baja",'Mapa de Riesgos'!$AA$62="Mayor"),CONCATENATE("R9C",'Mapa de Riesgos'!$O$62),"")</f>
        <v/>
      </c>
      <c r="AE54" s="39" t="str">
        <f>IF(AND('Mapa de Riesgos'!$Y$63="Muy Baja",'Mapa de Riesgos'!$AA$63="Mayor"),CONCATENATE("R9C",'Mapa de Riesgos'!$O$63),"")</f>
        <v/>
      </c>
      <c r="AF54" s="39" t="str">
        <f>IF(AND('Mapa de Riesgos'!$Y$64="Muy Baja",'Mapa de Riesgos'!$AA$64="Mayor"),CONCATENATE("R9C",'Mapa de Riesgos'!$O$64),"")</f>
        <v/>
      </c>
      <c r="AG54" s="40" t="str">
        <f>IF(AND('Mapa de Riesgos'!$Y$65="Muy Baja",'Mapa de Riesgos'!$AA$65="Mayor"),CONCATENATE("R9C",'Mapa de Riesgos'!$O$65),"")</f>
        <v/>
      </c>
      <c r="AH54" s="41" t="str">
        <f>IF(AND('Mapa de Riesgos'!$Y$60="Muy Baja",'Mapa de Riesgos'!$AA$60="Catastrófico"),CONCATENATE("R9C",'Mapa de Riesgos'!$O$60),"")</f>
        <v/>
      </c>
      <c r="AI54" s="42" t="str">
        <f>IF(AND('Mapa de Riesgos'!$Y$61="Muy Baja",'Mapa de Riesgos'!$AA$61="Catastrófico"),CONCATENATE("R9C",'Mapa de Riesgos'!$O$61),"")</f>
        <v/>
      </c>
      <c r="AJ54" s="42" t="str">
        <f>IF(AND('Mapa de Riesgos'!$Y$62="Muy Baja",'Mapa de Riesgos'!$AA$62="Catastrófico"),CONCATENATE("R9C",'Mapa de Riesgos'!$O$62),"")</f>
        <v/>
      </c>
      <c r="AK54" s="42" t="str">
        <f>IF(AND('Mapa de Riesgos'!$Y$63="Muy Baja",'Mapa de Riesgos'!$AA$63="Catastrófico"),CONCATENATE("R9C",'Mapa de Riesgos'!$O$63),"")</f>
        <v/>
      </c>
      <c r="AL54" s="42" t="str">
        <f>IF(AND('Mapa de Riesgos'!$Y$64="Muy Baja",'Mapa de Riesgos'!$AA$64="Catastrófico"),CONCATENATE("R9C",'Mapa de Riesgos'!$O$64),"")</f>
        <v/>
      </c>
      <c r="AM54" s="43" t="str">
        <f>IF(AND('Mapa de Riesgos'!$Y$65="Muy Baja",'Mapa de Riesgos'!$AA$65="Catastrófico"),CONCATENATE("R9C",'Mapa de Riesgos'!$O$65),"")</f>
        <v/>
      </c>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ht="15.75" customHeight="1" thickBot="1" x14ac:dyDescent="0.3">
      <c r="A55" s="69"/>
      <c r="B55" s="422"/>
      <c r="C55" s="422"/>
      <c r="D55" s="423"/>
      <c r="E55" s="466"/>
      <c r="F55" s="467"/>
      <c r="G55" s="467"/>
      <c r="H55" s="467"/>
      <c r="I55" s="468"/>
      <c r="J55" s="65" t="str">
        <f>IF(AND('Mapa de Riesgos'!$Y$66="Muy Baja",'Mapa de Riesgos'!$AA$66="Leve"),CONCATENATE("R10C",'Mapa de Riesgos'!$O$66),"")</f>
        <v/>
      </c>
      <c r="K55" s="66" t="str">
        <f>IF(AND('Mapa de Riesgos'!$Y$67="Muy Baja",'Mapa de Riesgos'!$AA$67="Leve"),CONCATENATE("R10C",'Mapa de Riesgos'!$O$67),"")</f>
        <v/>
      </c>
      <c r="L55" s="66" t="str">
        <f>IF(AND('Mapa de Riesgos'!$Y$68="Muy Baja",'Mapa de Riesgos'!$AA$68="Leve"),CONCATENATE("R10C",'Mapa de Riesgos'!$O$68),"")</f>
        <v/>
      </c>
      <c r="M55" s="66" t="str">
        <f>IF(AND('Mapa de Riesgos'!$Y$69="Muy Baja",'Mapa de Riesgos'!$AA$69="Leve"),CONCATENATE("R10C",'Mapa de Riesgos'!$O$69),"")</f>
        <v/>
      </c>
      <c r="N55" s="66" t="str">
        <f>IF(AND('Mapa de Riesgos'!$Y$70="Muy Baja",'Mapa de Riesgos'!$AA$70="Leve"),CONCATENATE("R10C",'Mapa de Riesgos'!$O$70),"")</f>
        <v/>
      </c>
      <c r="O55" s="67" t="str">
        <f>IF(AND('Mapa de Riesgos'!$Y$71="Muy Baja",'Mapa de Riesgos'!$AA$71="Leve"),CONCATENATE("R10C",'Mapa de Riesgos'!$O$71),"")</f>
        <v/>
      </c>
      <c r="P55" s="65" t="str">
        <f>IF(AND('Mapa de Riesgos'!$Y$66="Muy Baja",'Mapa de Riesgos'!$AA$66="Menor"),CONCATENATE("R10C",'Mapa de Riesgos'!$O$66),"")</f>
        <v/>
      </c>
      <c r="Q55" s="66" t="str">
        <f>IF(AND('Mapa de Riesgos'!$Y$67="Muy Baja",'Mapa de Riesgos'!$AA$67="Menor"),CONCATENATE("R10C",'Mapa de Riesgos'!$O$67),"")</f>
        <v/>
      </c>
      <c r="R55" s="66" t="str">
        <f>IF(AND('Mapa de Riesgos'!$Y$68="Muy Baja",'Mapa de Riesgos'!$AA$68="Menor"),CONCATENATE("R10C",'Mapa de Riesgos'!$O$68),"")</f>
        <v/>
      </c>
      <c r="S55" s="66" t="str">
        <f>IF(AND('Mapa de Riesgos'!$Y$69="Muy Baja",'Mapa de Riesgos'!$AA$69="Menor"),CONCATENATE("R10C",'Mapa de Riesgos'!$O$69),"")</f>
        <v/>
      </c>
      <c r="T55" s="66" t="str">
        <f>IF(AND('Mapa de Riesgos'!$Y$70="Muy Baja",'Mapa de Riesgos'!$AA$70="Menor"),CONCATENATE("R10C",'Mapa de Riesgos'!$O$70),"")</f>
        <v/>
      </c>
      <c r="U55" s="67" t="str">
        <f>IF(AND('Mapa de Riesgos'!$Y$71="Muy Baja",'Mapa de Riesgos'!$AA$71="Menor"),CONCATENATE("R10C",'Mapa de Riesgos'!$O$71),"")</f>
        <v/>
      </c>
      <c r="V55" s="56" t="str">
        <f>IF(AND('Mapa de Riesgos'!$Y$66="Muy Baja",'Mapa de Riesgos'!$AA$66="Moderado"),CONCATENATE("R10C",'Mapa de Riesgos'!$O$66),"")</f>
        <v/>
      </c>
      <c r="W55" s="57" t="str">
        <f>IF(AND('Mapa de Riesgos'!$Y$67="Muy Baja",'Mapa de Riesgos'!$AA$67="Moderado"),CONCATENATE("R10C",'Mapa de Riesgos'!$O$67),"")</f>
        <v/>
      </c>
      <c r="X55" s="57" t="str">
        <f>IF(AND('Mapa de Riesgos'!$Y$68="Muy Baja",'Mapa de Riesgos'!$AA$68="Moderado"),CONCATENATE("R10C",'Mapa de Riesgos'!$O$68),"")</f>
        <v/>
      </c>
      <c r="Y55" s="57" t="str">
        <f>IF(AND('Mapa de Riesgos'!$Y$69="Muy Baja",'Mapa de Riesgos'!$AA$69="Moderado"),CONCATENATE("R10C",'Mapa de Riesgos'!$O$69),"")</f>
        <v/>
      </c>
      <c r="Z55" s="57" t="str">
        <f>IF(AND('Mapa de Riesgos'!$Y$70="Muy Baja",'Mapa de Riesgos'!$AA$70="Moderado"),CONCATENATE("R10C",'Mapa de Riesgos'!$O$70),"")</f>
        <v/>
      </c>
      <c r="AA55" s="58" t="str">
        <f>IF(AND('Mapa de Riesgos'!$Y$71="Muy Baja",'Mapa de Riesgos'!$AA$71="Moderado"),CONCATENATE("R10C",'Mapa de Riesgos'!$O$71),"")</f>
        <v/>
      </c>
      <c r="AB55" s="44" t="str">
        <f>IF(AND('Mapa de Riesgos'!$Y$66="Muy Baja",'Mapa de Riesgos'!$AA$66="Mayor"),CONCATENATE("R10C",'Mapa de Riesgos'!$O$66),"")</f>
        <v/>
      </c>
      <c r="AC55" s="45" t="str">
        <f>IF(AND('Mapa de Riesgos'!$Y$67="Muy Baja",'Mapa de Riesgos'!$AA$67="Mayor"),CONCATENATE("R10C",'Mapa de Riesgos'!$O$67),"")</f>
        <v/>
      </c>
      <c r="AD55" s="45" t="str">
        <f>IF(AND('Mapa de Riesgos'!$Y$68="Muy Baja",'Mapa de Riesgos'!$AA$68="Mayor"),CONCATENATE("R10C",'Mapa de Riesgos'!$O$68),"")</f>
        <v/>
      </c>
      <c r="AE55" s="45" t="str">
        <f>IF(AND('Mapa de Riesgos'!$Y$69="Muy Baja",'Mapa de Riesgos'!$AA$69="Mayor"),CONCATENATE("R10C",'Mapa de Riesgos'!$O$69),"")</f>
        <v/>
      </c>
      <c r="AF55" s="45" t="str">
        <f>IF(AND('Mapa de Riesgos'!$Y$70="Muy Baja",'Mapa de Riesgos'!$AA$70="Mayor"),CONCATENATE("R10C",'Mapa de Riesgos'!$O$70),"")</f>
        <v/>
      </c>
      <c r="AG55" s="46" t="str">
        <f>IF(AND('Mapa de Riesgos'!$Y$71="Muy Baja",'Mapa de Riesgos'!$AA$71="Mayor"),CONCATENATE("R10C",'Mapa de Riesgos'!$O$71),"")</f>
        <v/>
      </c>
      <c r="AH55" s="47" t="str">
        <f>IF(AND('Mapa de Riesgos'!$Y$66="Muy Baja",'Mapa de Riesgos'!$AA$66="Catastrófico"),CONCATENATE("R10C",'Mapa de Riesgos'!$O$66),"")</f>
        <v/>
      </c>
      <c r="AI55" s="48" t="str">
        <f>IF(AND('Mapa de Riesgos'!$Y$67="Muy Baja",'Mapa de Riesgos'!$AA$67="Catastrófico"),CONCATENATE("R10C",'Mapa de Riesgos'!$O$67),"")</f>
        <v/>
      </c>
      <c r="AJ55" s="48" t="str">
        <f>IF(AND('Mapa de Riesgos'!$Y$68="Muy Baja",'Mapa de Riesgos'!$AA$68="Catastrófico"),CONCATENATE("R10C",'Mapa de Riesgos'!$O$68),"")</f>
        <v/>
      </c>
      <c r="AK55" s="48" t="str">
        <f>IF(AND('Mapa de Riesgos'!$Y$69="Muy Baja",'Mapa de Riesgos'!$AA$69="Catastrófico"),CONCATENATE("R10C",'Mapa de Riesgos'!$O$69),"")</f>
        <v/>
      </c>
      <c r="AL55" s="48" t="str">
        <f>IF(AND('Mapa de Riesgos'!$Y$70="Muy Baja",'Mapa de Riesgos'!$AA$70="Catastrófico"),CONCATENATE("R10C",'Mapa de Riesgos'!$O$70),"")</f>
        <v/>
      </c>
      <c r="AM55" s="49" t="str">
        <f>IF(AND('Mapa de Riesgos'!$Y$71="Muy Baja",'Mapa de Riesgos'!$AA$71="Catastrófico"),CONCATENATE("R10C",'Mapa de Riesgos'!$O$71),"")</f>
        <v/>
      </c>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25">
      <c r="A56" s="69"/>
      <c r="B56" s="69"/>
      <c r="C56" s="69"/>
      <c r="D56" s="69"/>
      <c r="E56" s="69"/>
      <c r="F56" s="69"/>
      <c r="G56" s="69"/>
      <c r="H56" s="69"/>
      <c r="I56" s="69"/>
      <c r="J56" s="460" t="s">
        <v>174</v>
      </c>
      <c r="K56" s="461"/>
      <c r="L56" s="461"/>
      <c r="M56" s="461"/>
      <c r="N56" s="461"/>
      <c r="O56" s="462"/>
      <c r="P56" s="460" t="s">
        <v>175</v>
      </c>
      <c r="Q56" s="461"/>
      <c r="R56" s="461"/>
      <c r="S56" s="461"/>
      <c r="T56" s="461"/>
      <c r="U56" s="462"/>
      <c r="V56" s="460" t="s">
        <v>176</v>
      </c>
      <c r="W56" s="461"/>
      <c r="X56" s="461"/>
      <c r="Y56" s="461"/>
      <c r="Z56" s="461"/>
      <c r="AA56" s="462"/>
      <c r="AB56" s="460" t="s">
        <v>177</v>
      </c>
      <c r="AC56" s="469"/>
      <c r="AD56" s="461"/>
      <c r="AE56" s="461"/>
      <c r="AF56" s="461"/>
      <c r="AG56" s="462"/>
      <c r="AH56" s="460" t="s">
        <v>178</v>
      </c>
      <c r="AI56" s="461"/>
      <c r="AJ56" s="461"/>
      <c r="AK56" s="461"/>
      <c r="AL56" s="461"/>
      <c r="AM56" s="462"/>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25">
      <c r="A57" s="69"/>
      <c r="B57" s="69"/>
      <c r="C57" s="69"/>
      <c r="D57" s="69"/>
      <c r="E57" s="69"/>
      <c r="F57" s="69"/>
      <c r="G57" s="69"/>
      <c r="H57" s="69"/>
      <c r="I57" s="69"/>
      <c r="J57" s="463"/>
      <c r="K57" s="464"/>
      <c r="L57" s="464"/>
      <c r="M57" s="464"/>
      <c r="N57" s="464"/>
      <c r="O57" s="465"/>
      <c r="P57" s="463"/>
      <c r="Q57" s="464"/>
      <c r="R57" s="464"/>
      <c r="S57" s="464"/>
      <c r="T57" s="464"/>
      <c r="U57" s="465"/>
      <c r="V57" s="463"/>
      <c r="W57" s="464"/>
      <c r="X57" s="464"/>
      <c r="Y57" s="464"/>
      <c r="Z57" s="464"/>
      <c r="AA57" s="465"/>
      <c r="AB57" s="463"/>
      <c r="AC57" s="464"/>
      <c r="AD57" s="464"/>
      <c r="AE57" s="464"/>
      <c r="AF57" s="464"/>
      <c r="AG57" s="465"/>
      <c r="AH57" s="463"/>
      <c r="AI57" s="464"/>
      <c r="AJ57" s="464"/>
      <c r="AK57" s="464"/>
      <c r="AL57" s="464"/>
      <c r="AM57" s="465"/>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25">
      <c r="A58" s="69"/>
      <c r="B58" s="69"/>
      <c r="C58" s="69"/>
      <c r="D58" s="69"/>
      <c r="E58" s="69"/>
      <c r="F58" s="69"/>
      <c r="G58" s="69"/>
      <c r="H58" s="69"/>
      <c r="I58" s="69"/>
      <c r="J58" s="463"/>
      <c r="K58" s="464"/>
      <c r="L58" s="464"/>
      <c r="M58" s="464"/>
      <c r="N58" s="464"/>
      <c r="O58" s="465"/>
      <c r="P58" s="463"/>
      <c r="Q58" s="464"/>
      <c r="R58" s="464"/>
      <c r="S58" s="464"/>
      <c r="T58" s="464"/>
      <c r="U58" s="465"/>
      <c r="V58" s="463"/>
      <c r="W58" s="464"/>
      <c r="X58" s="464"/>
      <c r="Y58" s="464"/>
      <c r="Z58" s="464"/>
      <c r="AA58" s="465"/>
      <c r="AB58" s="463"/>
      <c r="AC58" s="464"/>
      <c r="AD58" s="464"/>
      <c r="AE58" s="464"/>
      <c r="AF58" s="464"/>
      <c r="AG58" s="465"/>
      <c r="AH58" s="463"/>
      <c r="AI58" s="464"/>
      <c r="AJ58" s="464"/>
      <c r="AK58" s="464"/>
      <c r="AL58" s="464"/>
      <c r="AM58" s="465"/>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25">
      <c r="A59" s="69"/>
      <c r="B59" s="69"/>
      <c r="C59" s="69"/>
      <c r="D59" s="69"/>
      <c r="E59" s="69"/>
      <c r="F59" s="69"/>
      <c r="G59" s="69"/>
      <c r="H59" s="69"/>
      <c r="I59" s="69"/>
      <c r="J59" s="463"/>
      <c r="K59" s="464"/>
      <c r="L59" s="464"/>
      <c r="M59" s="464"/>
      <c r="N59" s="464"/>
      <c r="O59" s="465"/>
      <c r="P59" s="463"/>
      <c r="Q59" s="464"/>
      <c r="R59" s="464"/>
      <c r="S59" s="464"/>
      <c r="T59" s="464"/>
      <c r="U59" s="465"/>
      <c r="V59" s="463"/>
      <c r="W59" s="464"/>
      <c r="X59" s="464"/>
      <c r="Y59" s="464"/>
      <c r="Z59" s="464"/>
      <c r="AA59" s="465"/>
      <c r="AB59" s="463"/>
      <c r="AC59" s="464"/>
      <c r="AD59" s="464"/>
      <c r="AE59" s="464"/>
      <c r="AF59" s="464"/>
      <c r="AG59" s="465"/>
      <c r="AH59" s="463"/>
      <c r="AI59" s="464"/>
      <c r="AJ59" s="464"/>
      <c r="AK59" s="464"/>
      <c r="AL59" s="464"/>
      <c r="AM59" s="465"/>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25">
      <c r="A60" s="69"/>
      <c r="B60" s="69"/>
      <c r="C60" s="69"/>
      <c r="D60" s="69"/>
      <c r="E60" s="69"/>
      <c r="F60" s="69"/>
      <c r="G60" s="69"/>
      <c r="H60" s="69"/>
      <c r="I60" s="69"/>
      <c r="J60" s="463"/>
      <c r="K60" s="464"/>
      <c r="L60" s="464"/>
      <c r="M60" s="464"/>
      <c r="N60" s="464"/>
      <c r="O60" s="465"/>
      <c r="P60" s="463"/>
      <c r="Q60" s="464"/>
      <c r="R60" s="464"/>
      <c r="S60" s="464"/>
      <c r="T60" s="464"/>
      <c r="U60" s="465"/>
      <c r="V60" s="463"/>
      <c r="W60" s="464"/>
      <c r="X60" s="464"/>
      <c r="Y60" s="464"/>
      <c r="Z60" s="464"/>
      <c r="AA60" s="465"/>
      <c r="AB60" s="463"/>
      <c r="AC60" s="464"/>
      <c r="AD60" s="464"/>
      <c r="AE60" s="464"/>
      <c r="AF60" s="464"/>
      <c r="AG60" s="465"/>
      <c r="AH60" s="463"/>
      <c r="AI60" s="464"/>
      <c r="AJ60" s="464"/>
      <c r="AK60" s="464"/>
      <c r="AL60" s="464"/>
      <c r="AM60" s="465"/>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ht="15.75" thickBot="1" x14ac:dyDescent="0.3">
      <c r="A61" s="69"/>
      <c r="B61" s="69"/>
      <c r="C61" s="69"/>
      <c r="D61" s="69"/>
      <c r="E61" s="69"/>
      <c r="F61" s="69"/>
      <c r="G61" s="69"/>
      <c r="H61" s="69"/>
      <c r="I61" s="69"/>
      <c r="J61" s="466"/>
      <c r="K61" s="467"/>
      <c r="L61" s="467"/>
      <c r="M61" s="467"/>
      <c r="N61" s="467"/>
      <c r="O61" s="468"/>
      <c r="P61" s="466"/>
      <c r="Q61" s="467"/>
      <c r="R61" s="467"/>
      <c r="S61" s="467"/>
      <c r="T61" s="467"/>
      <c r="U61" s="468"/>
      <c r="V61" s="466"/>
      <c r="W61" s="467"/>
      <c r="X61" s="467"/>
      <c r="Y61" s="467"/>
      <c r="Z61" s="467"/>
      <c r="AA61" s="468"/>
      <c r="AB61" s="466"/>
      <c r="AC61" s="467"/>
      <c r="AD61" s="467"/>
      <c r="AE61" s="467"/>
      <c r="AF61" s="467"/>
      <c r="AG61" s="468"/>
      <c r="AH61" s="466"/>
      <c r="AI61" s="467"/>
      <c r="AJ61" s="467"/>
      <c r="AK61" s="467"/>
      <c r="AL61" s="467"/>
      <c r="AM61" s="468"/>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2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row>
    <row r="63" spans="1:80" ht="15" customHeight="1" x14ac:dyDescent="0.25">
      <c r="A63" s="69"/>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9"/>
      <c r="AV63" s="69"/>
      <c r="AW63" s="69"/>
      <c r="AX63" s="69"/>
      <c r="AY63" s="69"/>
      <c r="AZ63" s="69"/>
      <c r="BA63" s="69"/>
      <c r="BB63" s="69"/>
      <c r="BC63" s="69"/>
      <c r="BD63" s="69"/>
      <c r="BE63" s="69"/>
      <c r="BF63" s="69"/>
      <c r="BG63" s="69"/>
      <c r="BH63" s="69"/>
    </row>
    <row r="64" spans="1:80" ht="15" customHeight="1" x14ac:dyDescent="0.25">
      <c r="A64" s="69"/>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9"/>
      <c r="AV64" s="69"/>
      <c r="AW64" s="69"/>
      <c r="AX64" s="69"/>
      <c r="AY64" s="69"/>
      <c r="AZ64" s="69"/>
      <c r="BA64" s="69"/>
      <c r="BB64" s="69"/>
      <c r="BC64" s="69"/>
      <c r="BD64" s="69"/>
      <c r="BE64" s="69"/>
      <c r="BF64" s="69"/>
      <c r="BG64" s="69"/>
      <c r="BH64" s="69"/>
    </row>
    <row r="65" spans="1:60" x14ac:dyDescent="0.2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row>
    <row r="66" spans="1:60" x14ac:dyDescent="0.2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row>
    <row r="67" spans="1:60" x14ac:dyDescent="0.2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row>
    <row r="68" spans="1:60" x14ac:dyDescent="0.2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row>
    <row r="69" spans="1:60" x14ac:dyDescent="0.2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row>
    <row r="70" spans="1:60" x14ac:dyDescent="0.2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row>
    <row r="71" spans="1:60" x14ac:dyDescent="0.2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row>
    <row r="72" spans="1:60" x14ac:dyDescent="0.2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row>
    <row r="73" spans="1:60" x14ac:dyDescent="0.2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row>
    <row r="74" spans="1:60" x14ac:dyDescent="0.2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row>
    <row r="75" spans="1:60" x14ac:dyDescent="0.2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row>
    <row r="76" spans="1:60" x14ac:dyDescent="0.2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row>
    <row r="77" spans="1:60" x14ac:dyDescent="0.2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row>
    <row r="78" spans="1:60" x14ac:dyDescent="0.2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row>
    <row r="79" spans="1:60" x14ac:dyDescent="0.2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row>
    <row r="80" spans="1:60" x14ac:dyDescent="0.2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row>
    <row r="81" spans="1:60" x14ac:dyDescent="0.2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row>
    <row r="82" spans="1:60" x14ac:dyDescent="0.2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row>
    <row r="83" spans="1:60" x14ac:dyDescent="0.2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row>
    <row r="84" spans="1:60" x14ac:dyDescent="0.2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row>
    <row r="85" spans="1:60" x14ac:dyDescent="0.2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row>
    <row r="86" spans="1:60" x14ac:dyDescent="0.2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row>
    <row r="87" spans="1:60" x14ac:dyDescent="0.2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row>
    <row r="88" spans="1:60" x14ac:dyDescent="0.2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row>
    <row r="89" spans="1:60" x14ac:dyDescent="0.2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row>
    <row r="90" spans="1:60" x14ac:dyDescent="0.2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row>
    <row r="91" spans="1:60" x14ac:dyDescent="0.2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row>
    <row r="92" spans="1:60" x14ac:dyDescent="0.2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row>
    <row r="93" spans="1:60" x14ac:dyDescent="0.2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row>
    <row r="94" spans="1:60" x14ac:dyDescent="0.2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row>
    <row r="95" spans="1:60" x14ac:dyDescent="0.2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row>
    <row r="96" spans="1:60" x14ac:dyDescent="0.2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row>
    <row r="97" spans="1:60" x14ac:dyDescent="0.2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row>
    <row r="98" spans="1:60" x14ac:dyDescent="0.2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row>
    <row r="99" spans="1:60" x14ac:dyDescent="0.2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row>
    <row r="100" spans="1:60" x14ac:dyDescent="0.2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row>
    <row r="101" spans="1:60" x14ac:dyDescent="0.2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row>
    <row r="102" spans="1:60" x14ac:dyDescent="0.2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row>
    <row r="103" spans="1:60" x14ac:dyDescent="0.2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row>
    <row r="104" spans="1:60" x14ac:dyDescent="0.2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row>
    <row r="105" spans="1:60" x14ac:dyDescent="0.2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row>
    <row r="106" spans="1:60" x14ac:dyDescent="0.2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row>
    <row r="107" spans="1:60" x14ac:dyDescent="0.2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row>
    <row r="108" spans="1:60" x14ac:dyDescent="0.2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row>
    <row r="109" spans="1:60" x14ac:dyDescent="0.2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row>
    <row r="110" spans="1:60" x14ac:dyDescent="0.2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row>
    <row r="111" spans="1:60" x14ac:dyDescent="0.2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row>
    <row r="112" spans="1:60" x14ac:dyDescent="0.2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row>
    <row r="113" spans="1:60" x14ac:dyDescent="0.2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row>
    <row r="114" spans="1:60" x14ac:dyDescent="0.2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row>
    <row r="115" spans="1:60" x14ac:dyDescent="0.2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row>
    <row r="116" spans="1:60" x14ac:dyDescent="0.2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row>
    <row r="117" spans="1:60" x14ac:dyDescent="0.2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row>
    <row r="118" spans="1:60" x14ac:dyDescent="0.2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row>
    <row r="119" spans="1:60" x14ac:dyDescent="0.2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row>
    <row r="120" spans="1:60" x14ac:dyDescent="0.2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row>
    <row r="121" spans="1:60" x14ac:dyDescent="0.2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row>
    <row r="122" spans="1:60" x14ac:dyDescent="0.2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row>
    <row r="123" spans="1:60" x14ac:dyDescent="0.2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row>
    <row r="124" spans="1:60" x14ac:dyDescent="0.2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row>
    <row r="125" spans="1:60" x14ac:dyDescent="0.2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row>
    <row r="126" spans="1:60" x14ac:dyDescent="0.2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row>
    <row r="127" spans="1:60" x14ac:dyDescent="0.2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row>
    <row r="128" spans="1:60" x14ac:dyDescent="0.2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row>
    <row r="129" spans="1:60" x14ac:dyDescent="0.2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row>
    <row r="130" spans="1:60" x14ac:dyDescent="0.2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row>
    <row r="131" spans="1:60" x14ac:dyDescent="0.2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row>
    <row r="132" spans="1:60" x14ac:dyDescent="0.2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row>
    <row r="133" spans="1:60" x14ac:dyDescent="0.2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row>
    <row r="134" spans="1:60" x14ac:dyDescent="0.2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row>
    <row r="135" spans="1:60" x14ac:dyDescent="0.2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row>
    <row r="136" spans="1:60" x14ac:dyDescent="0.2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row>
    <row r="137" spans="1:60" x14ac:dyDescent="0.2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row>
    <row r="138" spans="1:60" x14ac:dyDescent="0.2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row>
    <row r="139" spans="1:60" x14ac:dyDescent="0.2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row>
    <row r="140" spans="1:60" x14ac:dyDescent="0.2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row>
    <row r="141" spans="1:60" x14ac:dyDescent="0.2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row>
    <row r="142" spans="1:60" x14ac:dyDescent="0.2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row>
    <row r="143" spans="1:60" x14ac:dyDescent="0.2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row>
    <row r="144" spans="1:60" x14ac:dyDescent="0.2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row>
    <row r="145" spans="1:60" x14ac:dyDescent="0.2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row>
    <row r="146" spans="1:60" x14ac:dyDescent="0.2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row>
    <row r="147" spans="1:60" x14ac:dyDescent="0.2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row>
    <row r="148" spans="1:60" x14ac:dyDescent="0.2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row>
    <row r="149" spans="1:60" x14ac:dyDescent="0.2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row>
    <row r="150" spans="1:60" x14ac:dyDescent="0.2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row>
    <row r="151" spans="1:60" x14ac:dyDescent="0.2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row>
    <row r="152" spans="1:60" x14ac:dyDescent="0.2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row>
    <row r="153" spans="1:60" x14ac:dyDescent="0.2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row>
    <row r="154" spans="1:60" x14ac:dyDescent="0.2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row>
    <row r="155" spans="1:60" x14ac:dyDescent="0.2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row>
    <row r="156" spans="1:60" x14ac:dyDescent="0.2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row>
    <row r="157" spans="1:60" x14ac:dyDescent="0.2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row>
    <row r="158" spans="1:60" x14ac:dyDescent="0.2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row>
    <row r="159" spans="1:60" x14ac:dyDescent="0.2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row>
    <row r="160" spans="1:60" x14ac:dyDescent="0.2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row>
    <row r="161" spans="1:60" x14ac:dyDescent="0.2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row>
    <row r="162" spans="1:60" x14ac:dyDescent="0.2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row>
    <row r="163" spans="1:60" x14ac:dyDescent="0.2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row>
    <row r="164" spans="1:60" x14ac:dyDescent="0.2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row>
    <row r="165" spans="1:60" x14ac:dyDescent="0.2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row>
    <row r="166" spans="1:60" x14ac:dyDescent="0.2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row>
    <row r="167" spans="1:60" x14ac:dyDescent="0.2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row>
    <row r="168" spans="1:60" x14ac:dyDescent="0.2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row>
    <row r="169" spans="1:60" x14ac:dyDescent="0.2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row>
    <row r="170" spans="1:60" x14ac:dyDescent="0.2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row>
    <row r="171" spans="1:60" x14ac:dyDescent="0.2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row>
    <row r="172" spans="1:60" x14ac:dyDescent="0.2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row>
    <row r="173" spans="1:60" x14ac:dyDescent="0.2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row>
    <row r="174" spans="1:60" x14ac:dyDescent="0.25">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row>
    <row r="175" spans="1:60" x14ac:dyDescent="0.25">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row>
    <row r="176" spans="1:60" x14ac:dyDescent="0.25">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row>
    <row r="177" spans="1:60" x14ac:dyDescent="0.25">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row>
    <row r="178" spans="1:60" x14ac:dyDescent="0.25">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row>
    <row r="179" spans="1:60" x14ac:dyDescent="0.25">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row>
    <row r="180" spans="1:60" x14ac:dyDescent="0.25">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row>
    <row r="181" spans="1:60" x14ac:dyDescent="0.25">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row>
    <row r="182" spans="1:60" x14ac:dyDescent="0.25">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row>
    <row r="183" spans="1:60" x14ac:dyDescent="0.25">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row>
    <row r="184" spans="1:60" x14ac:dyDescent="0.25">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row>
    <row r="185" spans="1:60" x14ac:dyDescent="0.25">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row>
    <row r="186" spans="1:60" x14ac:dyDescent="0.25">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row>
    <row r="187" spans="1:60" x14ac:dyDescent="0.25">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row>
    <row r="188" spans="1:60" x14ac:dyDescent="0.25">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row>
    <row r="189" spans="1:60" x14ac:dyDescent="0.25">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row>
    <row r="190" spans="1:60" x14ac:dyDescent="0.25">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row>
    <row r="191" spans="1:60" x14ac:dyDescent="0.25">
      <c r="A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row>
    <row r="192" spans="1:60" x14ac:dyDescent="0.25">
      <c r="A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row>
    <row r="193" spans="1:60" x14ac:dyDescent="0.25">
      <c r="A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row>
    <row r="194" spans="1:60" x14ac:dyDescent="0.25">
      <c r="A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row>
    <row r="195" spans="1:60" x14ac:dyDescent="0.25">
      <c r="A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row>
    <row r="196" spans="1:60" x14ac:dyDescent="0.25">
      <c r="A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row>
    <row r="197" spans="1:60" x14ac:dyDescent="0.25">
      <c r="A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row>
    <row r="198" spans="1:60" x14ac:dyDescent="0.25">
      <c r="A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row>
    <row r="199" spans="1:60" x14ac:dyDescent="0.25">
      <c r="A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row>
    <row r="200" spans="1:60" x14ac:dyDescent="0.25">
      <c r="A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row>
    <row r="201" spans="1:60" x14ac:dyDescent="0.25">
      <c r="A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row>
    <row r="202" spans="1:60" x14ac:dyDescent="0.25">
      <c r="A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row>
    <row r="203" spans="1:60" x14ac:dyDescent="0.25">
      <c r="A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row>
    <row r="204" spans="1:60" x14ac:dyDescent="0.25">
      <c r="A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row>
    <row r="205" spans="1:60" x14ac:dyDescent="0.25">
      <c r="A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row>
    <row r="206" spans="1:60" x14ac:dyDescent="0.25">
      <c r="A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row>
    <row r="207" spans="1:60" x14ac:dyDescent="0.25">
      <c r="A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row>
    <row r="208" spans="1:60" x14ac:dyDescent="0.25">
      <c r="A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row>
    <row r="209" spans="1:60" x14ac:dyDescent="0.25">
      <c r="A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row>
    <row r="210" spans="1:60" x14ac:dyDescent="0.25">
      <c r="A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row>
    <row r="211" spans="1:60" x14ac:dyDescent="0.25">
      <c r="A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row>
    <row r="212" spans="1:60" x14ac:dyDescent="0.25">
      <c r="A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row>
    <row r="213" spans="1:60" x14ac:dyDescent="0.25">
      <c r="A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row>
    <row r="214" spans="1:60" x14ac:dyDescent="0.25">
      <c r="A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row>
    <row r="215" spans="1:60" x14ac:dyDescent="0.25">
      <c r="A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row>
    <row r="216" spans="1:60" x14ac:dyDescent="0.25">
      <c r="A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row>
    <row r="217" spans="1:60" x14ac:dyDescent="0.25">
      <c r="A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row>
    <row r="218" spans="1:60" x14ac:dyDescent="0.25">
      <c r="A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row>
    <row r="219" spans="1:60" x14ac:dyDescent="0.25">
      <c r="A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row>
    <row r="220" spans="1:60" x14ac:dyDescent="0.25">
      <c r="A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row>
    <row r="221" spans="1:60" x14ac:dyDescent="0.25">
      <c r="A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row>
    <row r="222" spans="1:60" x14ac:dyDescent="0.25">
      <c r="A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row>
    <row r="223" spans="1:60" x14ac:dyDescent="0.25">
      <c r="A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row>
    <row r="224" spans="1:60" x14ac:dyDescent="0.25">
      <c r="A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row>
    <row r="225" spans="1:60" x14ac:dyDescent="0.25">
      <c r="A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row>
    <row r="226" spans="1:60" x14ac:dyDescent="0.25">
      <c r="A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row>
    <row r="227" spans="1:60" x14ac:dyDescent="0.25">
      <c r="A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row>
    <row r="228" spans="1:60" x14ac:dyDescent="0.25">
      <c r="A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row>
    <row r="229" spans="1:60" x14ac:dyDescent="0.25">
      <c r="A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row>
    <row r="230" spans="1:60" x14ac:dyDescent="0.25">
      <c r="A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row>
    <row r="231" spans="1:60" x14ac:dyDescent="0.25">
      <c r="A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row>
    <row r="232" spans="1:60" x14ac:dyDescent="0.25">
      <c r="A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row>
    <row r="233" spans="1:60" x14ac:dyDescent="0.25">
      <c r="A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row>
    <row r="234" spans="1:60" x14ac:dyDescent="0.25">
      <c r="A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row>
    <row r="235" spans="1:60" x14ac:dyDescent="0.25">
      <c r="A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row>
    <row r="236" spans="1:60" x14ac:dyDescent="0.25">
      <c r="A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row>
    <row r="237" spans="1:60" x14ac:dyDescent="0.25">
      <c r="A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row>
    <row r="238" spans="1:60" x14ac:dyDescent="0.25">
      <c r="A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row>
    <row r="239" spans="1:60" x14ac:dyDescent="0.25">
      <c r="A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row>
    <row r="240" spans="1:60" x14ac:dyDescent="0.25">
      <c r="A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row>
    <row r="241" spans="1:60" x14ac:dyDescent="0.25">
      <c r="A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row>
    <row r="242" spans="1:60" x14ac:dyDescent="0.25">
      <c r="A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row>
    <row r="243" spans="1:60" x14ac:dyDescent="0.25">
      <c r="A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row>
    <row r="244" spans="1:60" x14ac:dyDescent="0.25">
      <c r="A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row>
    <row r="245" spans="1:60" x14ac:dyDescent="0.25">
      <c r="A245" s="69"/>
    </row>
    <row r="246" spans="1:60" x14ac:dyDescent="0.25">
      <c r="A246" s="69"/>
    </row>
    <row r="247" spans="1:60" x14ac:dyDescent="0.25">
      <c r="A247" s="69"/>
    </row>
    <row r="248" spans="1:60" x14ac:dyDescent="0.25">
      <c r="A248" s="69"/>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9"/>
      <c r="B1" s="509" t="s">
        <v>180</v>
      </c>
      <c r="C1" s="509"/>
      <c r="D1" s="50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7"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7" ht="25.5" x14ac:dyDescent="0.25">
      <c r="A3" s="69"/>
      <c r="B3" s="3"/>
      <c r="C3" s="4" t="s">
        <v>181</v>
      </c>
      <c r="D3" s="4" t="s">
        <v>164</v>
      </c>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7" ht="51" x14ac:dyDescent="0.25">
      <c r="A4" s="69"/>
      <c r="B4" s="5" t="s">
        <v>182</v>
      </c>
      <c r="C4" s="6" t="s">
        <v>183</v>
      </c>
      <c r="D4" s="7">
        <v>0.2</v>
      </c>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7" ht="51" x14ac:dyDescent="0.25">
      <c r="A5" s="69"/>
      <c r="B5" s="8" t="s">
        <v>184</v>
      </c>
      <c r="C5" s="9" t="s">
        <v>185</v>
      </c>
      <c r="D5" s="10">
        <v>0.4</v>
      </c>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7" ht="51" x14ac:dyDescent="0.25">
      <c r="A6" s="69"/>
      <c r="B6" s="11" t="s">
        <v>186</v>
      </c>
      <c r="C6" s="9" t="s">
        <v>187</v>
      </c>
      <c r="D6" s="10">
        <v>0.6</v>
      </c>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7" ht="76.5" x14ac:dyDescent="0.25">
      <c r="A7" s="69"/>
      <c r="B7" s="12" t="s">
        <v>188</v>
      </c>
      <c r="C7" s="9" t="s">
        <v>189</v>
      </c>
      <c r="D7" s="10">
        <v>0.8</v>
      </c>
      <c r="E7" s="69"/>
      <c r="F7" s="69"/>
      <c r="G7" s="69"/>
      <c r="H7" s="69"/>
      <c r="I7" s="69"/>
      <c r="J7" s="69"/>
      <c r="K7" s="69"/>
      <c r="L7" s="69"/>
      <c r="M7" s="69"/>
      <c r="N7" s="69"/>
      <c r="O7" s="69"/>
      <c r="P7" s="69"/>
      <c r="Q7" s="69"/>
      <c r="R7" s="69"/>
      <c r="S7" s="69"/>
      <c r="T7" s="69"/>
      <c r="U7" s="69"/>
      <c r="V7" s="69"/>
      <c r="W7" s="69"/>
      <c r="X7" s="69"/>
      <c r="Y7" s="69"/>
      <c r="Z7" s="69"/>
      <c r="AA7" s="69"/>
      <c r="AB7" s="69"/>
      <c r="AC7" s="69"/>
      <c r="AD7" s="69"/>
      <c r="AE7" s="69"/>
    </row>
    <row r="8" spans="1:37" ht="51" x14ac:dyDescent="0.25">
      <c r="A8" s="69"/>
      <c r="B8" s="13" t="s">
        <v>190</v>
      </c>
      <c r="C8" s="9" t="s">
        <v>191</v>
      </c>
      <c r="D8" s="10">
        <v>1</v>
      </c>
      <c r="E8" s="69"/>
      <c r="F8" s="69"/>
      <c r="G8" s="69"/>
      <c r="H8" s="69"/>
      <c r="I8" s="69"/>
      <c r="J8" s="69"/>
      <c r="K8" s="69"/>
      <c r="L8" s="69"/>
      <c r="M8" s="69"/>
      <c r="N8" s="69"/>
      <c r="O8" s="69"/>
      <c r="P8" s="69"/>
      <c r="Q8" s="69"/>
      <c r="R8" s="69"/>
      <c r="S8" s="69"/>
      <c r="T8" s="69"/>
      <c r="U8" s="69"/>
      <c r="V8" s="69"/>
      <c r="W8" s="69"/>
      <c r="X8" s="69"/>
      <c r="Y8" s="69"/>
      <c r="Z8" s="69"/>
      <c r="AA8" s="69"/>
      <c r="AB8" s="69"/>
      <c r="AC8" s="69"/>
      <c r="AD8" s="69"/>
      <c r="AE8" s="69"/>
    </row>
    <row r="9" spans="1:37" x14ac:dyDescent="0.25">
      <c r="A9" s="69"/>
      <c r="B9" s="90"/>
      <c r="C9" s="90"/>
      <c r="D9" s="90"/>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7" ht="16.5" x14ac:dyDescent="0.25">
      <c r="A10" s="69"/>
      <c r="B10" s="91"/>
      <c r="C10" s="90"/>
      <c r="D10" s="90"/>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x14ac:dyDescent="0.25">
      <c r="A11" s="69"/>
      <c r="B11" s="90"/>
      <c r="C11" s="90"/>
      <c r="D11" s="90"/>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row>
    <row r="12" spans="1:37" x14ac:dyDescent="0.25">
      <c r="A12" s="69"/>
      <c r="B12" s="90"/>
      <c r="C12" s="90"/>
      <c r="D12" s="90"/>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x14ac:dyDescent="0.25">
      <c r="A13" s="69"/>
      <c r="B13" s="90"/>
      <c r="C13" s="90"/>
      <c r="D13" s="90"/>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x14ac:dyDescent="0.25">
      <c r="A14" s="69"/>
      <c r="B14" s="90"/>
      <c r="C14" s="90"/>
      <c r="D14" s="90"/>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x14ac:dyDescent="0.25">
      <c r="A15" s="69"/>
      <c r="B15" s="90"/>
      <c r="C15" s="90"/>
      <c r="D15" s="90"/>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row>
    <row r="16" spans="1:37" x14ac:dyDescent="0.25">
      <c r="A16" s="69"/>
      <c r="B16" s="90"/>
      <c r="C16" s="90"/>
      <c r="D16" s="90"/>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x14ac:dyDescent="0.25">
      <c r="A17" s="69"/>
      <c r="B17" s="90"/>
      <c r="C17" s="90"/>
      <c r="D17" s="90"/>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row>
    <row r="18" spans="1:37" x14ac:dyDescent="0.25">
      <c r="A18" s="69"/>
      <c r="B18" s="90"/>
      <c r="C18" s="90"/>
      <c r="D18" s="90"/>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row>
    <row r="19" spans="1:37" x14ac:dyDescent="0.2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x14ac:dyDescent="0.2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row>
    <row r="21" spans="1:37" x14ac:dyDescent="0.2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x14ac:dyDescent="0.2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row>
    <row r="23" spans="1:37" x14ac:dyDescent="0.2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x14ac:dyDescent="0.2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row>
    <row r="25" spans="1:37" x14ac:dyDescent="0.2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x14ac:dyDescent="0.2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row>
    <row r="27" spans="1:37" x14ac:dyDescent="0.2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x14ac:dyDescent="0.2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7" x14ac:dyDescent="0.2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x14ac:dyDescent="0.2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x14ac:dyDescent="0.2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x14ac:dyDescent="0.2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1" x14ac:dyDescent="0.25">
      <c r="A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1" x14ac:dyDescent="0.25">
      <c r="A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row>
    <row r="35" spans="1:31" x14ac:dyDescent="0.25">
      <c r="A35" s="69"/>
    </row>
    <row r="36" spans="1:31" x14ac:dyDescent="0.25">
      <c r="A36" s="69"/>
    </row>
    <row r="37" spans="1:31" x14ac:dyDescent="0.25">
      <c r="A37" s="69"/>
    </row>
    <row r="38" spans="1:31" x14ac:dyDescent="0.25">
      <c r="A38" s="69"/>
    </row>
    <row r="39" spans="1:31" x14ac:dyDescent="0.25">
      <c r="A39" s="69"/>
    </row>
    <row r="40" spans="1:31" x14ac:dyDescent="0.25">
      <c r="A40" s="69"/>
    </row>
    <row r="41" spans="1:31" x14ac:dyDescent="0.25">
      <c r="A41" s="69"/>
    </row>
    <row r="42" spans="1:31" x14ac:dyDescent="0.25">
      <c r="A42" s="69"/>
    </row>
    <row r="43" spans="1:31" x14ac:dyDescent="0.25">
      <c r="A43" s="69"/>
    </row>
    <row r="44" spans="1:31" x14ac:dyDescent="0.25">
      <c r="A44" s="69"/>
    </row>
    <row r="45" spans="1:31" x14ac:dyDescent="0.25">
      <c r="A45" s="69"/>
    </row>
    <row r="46" spans="1:31" x14ac:dyDescent="0.25">
      <c r="A46" s="69"/>
    </row>
    <row r="47" spans="1:31" x14ac:dyDescent="0.25">
      <c r="A47" s="69"/>
    </row>
    <row r="48" spans="1:31" x14ac:dyDescent="0.25">
      <c r="A48" s="69"/>
    </row>
    <row r="49" spans="1:1" x14ac:dyDescent="0.25">
      <c r="A49" s="69"/>
    </row>
    <row r="50" spans="1:1" x14ac:dyDescent="0.25">
      <c r="A50" s="69"/>
    </row>
    <row r="51" spans="1:1" x14ac:dyDescent="0.25">
      <c r="A51" s="69"/>
    </row>
    <row r="52" spans="1:1" x14ac:dyDescent="0.25">
      <c r="A52" s="69"/>
    </row>
    <row r="53" spans="1:1" x14ac:dyDescent="0.25">
      <c r="A53" s="69"/>
    </row>
    <row r="54" spans="1:1" x14ac:dyDescent="0.25">
      <c r="A54" s="69"/>
    </row>
    <row r="55" spans="1:1" x14ac:dyDescent="0.25">
      <c r="A55" s="69"/>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69"/>
      <c r="B1" s="510" t="s">
        <v>192</v>
      </c>
      <c r="C1" s="510"/>
      <c r="D1" s="510"/>
      <c r="E1" s="69"/>
      <c r="F1" s="69"/>
      <c r="G1" s="69"/>
      <c r="H1" s="69"/>
      <c r="I1" s="69"/>
      <c r="J1" s="69"/>
      <c r="K1" s="69"/>
      <c r="L1" s="69"/>
      <c r="M1" s="69"/>
      <c r="N1" s="69"/>
      <c r="O1" s="69"/>
      <c r="P1" s="69"/>
      <c r="Q1" s="69"/>
      <c r="R1" s="69"/>
      <c r="S1" s="69"/>
      <c r="T1" s="69"/>
      <c r="U1" s="69"/>
    </row>
    <row r="2" spans="1:21" x14ac:dyDescent="0.25">
      <c r="A2" s="69"/>
      <c r="B2" s="69"/>
      <c r="C2" s="69"/>
      <c r="D2" s="69"/>
      <c r="E2" s="69"/>
      <c r="F2" s="69"/>
      <c r="G2" s="69"/>
      <c r="H2" s="69"/>
      <c r="I2" s="69"/>
      <c r="J2" s="69"/>
      <c r="K2" s="69"/>
      <c r="L2" s="69"/>
      <c r="M2" s="69"/>
      <c r="N2" s="69"/>
      <c r="O2" s="69"/>
      <c r="P2" s="69"/>
      <c r="Q2" s="69"/>
      <c r="R2" s="69"/>
      <c r="S2" s="69"/>
      <c r="T2" s="69"/>
      <c r="U2" s="69"/>
    </row>
    <row r="3" spans="1:21" ht="30" x14ac:dyDescent="0.25">
      <c r="A3" s="69"/>
      <c r="B3" s="87"/>
      <c r="C3" s="22" t="s">
        <v>193</v>
      </c>
      <c r="D3" s="22" t="s">
        <v>194</v>
      </c>
      <c r="E3" s="69"/>
      <c r="F3" s="69"/>
      <c r="G3" s="69"/>
      <c r="H3" s="69"/>
      <c r="I3" s="69"/>
      <c r="J3" s="69"/>
      <c r="K3" s="69"/>
      <c r="L3" s="69"/>
      <c r="M3" s="69"/>
      <c r="N3" s="69"/>
      <c r="O3" s="69"/>
      <c r="P3" s="69"/>
      <c r="Q3" s="69"/>
      <c r="R3" s="69"/>
      <c r="S3" s="69"/>
      <c r="T3" s="69"/>
      <c r="U3" s="69"/>
    </row>
    <row r="4" spans="1:21" ht="33.75" x14ac:dyDescent="0.25">
      <c r="A4" s="86" t="s">
        <v>195</v>
      </c>
      <c r="B4" s="25" t="s">
        <v>196</v>
      </c>
      <c r="C4" s="30" t="s">
        <v>197</v>
      </c>
      <c r="D4" s="23" t="s">
        <v>198</v>
      </c>
      <c r="E4" s="69"/>
      <c r="F4" s="69"/>
      <c r="G4" s="69"/>
      <c r="H4" s="69"/>
      <c r="I4" s="69"/>
      <c r="J4" s="69"/>
      <c r="K4" s="69"/>
      <c r="L4" s="69"/>
      <c r="M4" s="69"/>
      <c r="N4" s="69"/>
      <c r="O4" s="69"/>
      <c r="P4" s="69"/>
      <c r="Q4" s="69"/>
      <c r="R4" s="69"/>
      <c r="S4" s="69"/>
      <c r="T4" s="69"/>
      <c r="U4" s="69"/>
    </row>
    <row r="5" spans="1:21" ht="67.5" x14ac:dyDescent="0.25">
      <c r="A5" s="86" t="s">
        <v>199</v>
      </c>
      <c r="B5" s="26" t="s">
        <v>200</v>
      </c>
      <c r="C5" s="31" t="s">
        <v>201</v>
      </c>
      <c r="D5" s="24" t="s">
        <v>202</v>
      </c>
      <c r="E5" s="69"/>
      <c r="F5" s="69"/>
      <c r="G5" s="69"/>
      <c r="H5" s="69"/>
      <c r="I5" s="69"/>
      <c r="J5" s="69"/>
      <c r="K5" s="69"/>
      <c r="L5" s="69"/>
      <c r="M5" s="69"/>
      <c r="N5" s="69"/>
      <c r="O5" s="69"/>
      <c r="P5" s="69"/>
      <c r="Q5" s="69"/>
      <c r="R5" s="69"/>
      <c r="S5" s="69"/>
      <c r="T5" s="69"/>
      <c r="U5" s="69"/>
    </row>
    <row r="6" spans="1:21" ht="67.5" x14ac:dyDescent="0.25">
      <c r="A6" s="86" t="s">
        <v>170</v>
      </c>
      <c r="B6" s="27" t="s">
        <v>203</v>
      </c>
      <c r="C6" s="31" t="s">
        <v>204</v>
      </c>
      <c r="D6" s="24" t="s">
        <v>205</v>
      </c>
      <c r="E6" s="69"/>
      <c r="F6" s="69"/>
      <c r="G6" s="69"/>
      <c r="H6" s="69"/>
      <c r="I6" s="69"/>
      <c r="J6" s="69"/>
      <c r="K6" s="69"/>
      <c r="L6" s="69"/>
      <c r="M6" s="69"/>
      <c r="N6" s="69"/>
      <c r="O6" s="69"/>
      <c r="P6" s="69"/>
      <c r="Q6" s="69"/>
      <c r="R6" s="69"/>
      <c r="S6" s="69"/>
      <c r="T6" s="69"/>
      <c r="U6" s="69"/>
    </row>
    <row r="7" spans="1:21" ht="101.25" x14ac:dyDescent="0.25">
      <c r="A7" s="86" t="s">
        <v>206</v>
      </c>
      <c r="B7" s="28" t="s">
        <v>207</v>
      </c>
      <c r="C7" s="31" t="s">
        <v>208</v>
      </c>
      <c r="D7" s="24" t="s">
        <v>209</v>
      </c>
      <c r="E7" s="69"/>
      <c r="F7" s="69"/>
      <c r="G7" s="69"/>
      <c r="H7" s="69"/>
      <c r="I7" s="69"/>
      <c r="J7" s="69"/>
      <c r="K7" s="69"/>
      <c r="L7" s="69"/>
      <c r="M7" s="69"/>
      <c r="N7" s="69"/>
      <c r="O7" s="69"/>
      <c r="P7" s="69"/>
      <c r="Q7" s="69"/>
      <c r="R7" s="69"/>
      <c r="S7" s="69"/>
      <c r="T7" s="69"/>
      <c r="U7" s="69"/>
    </row>
    <row r="8" spans="1:21" ht="67.5" x14ac:dyDescent="0.25">
      <c r="A8" s="86" t="s">
        <v>210</v>
      </c>
      <c r="B8" s="29" t="s">
        <v>211</v>
      </c>
      <c r="C8" s="31" t="s">
        <v>212</v>
      </c>
      <c r="D8" s="24" t="s">
        <v>213</v>
      </c>
      <c r="E8" s="69"/>
      <c r="F8" s="69"/>
      <c r="G8" s="69"/>
      <c r="H8" s="69"/>
      <c r="I8" s="69"/>
      <c r="J8" s="69"/>
      <c r="K8" s="69"/>
      <c r="L8" s="69"/>
      <c r="M8" s="69"/>
      <c r="N8" s="69"/>
      <c r="O8" s="69"/>
      <c r="P8" s="69"/>
      <c r="Q8" s="69"/>
      <c r="R8" s="69"/>
      <c r="S8" s="69"/>
      <c r="T8" s="69"/>
      <c r="U8" s="69"/>
    </row>
    <row r="9" spans="1:21" ht="20.25" x14ac:dyDescent="0.25">
      <c r="A9" s="86"/>
      <c r="B9" s="86"/>
      <c r="C9" s="88"/>
      <c r="D9" s="88"/>
      <c r="E9" s="69"/>
      <c r="F9" s="69"/>
      <c r="G9" s="69"/>
      <c r="H9" s="69"/>
      <c r="I9" s="69"/>
      <c r="J9" s="69"/>
      <c r="K9" s="69"/>
      <c r="L9" s="69"/>
      <c r="M9" s="69"/>
      <c r="N9" s="69"/>
      <c r="O9" s="69"/>
      <c r="P9" s="69"/>
      <c r="Q9" s="69"/>
      <c r="R9" s="69"/>
      <c r="S9" s="69"/>
      <c r="T9" s="69"/>
      <c r="U9" s="69"/>
    </row>
    <row r="10" spans="1:21" ht="16.5" x14ac:dyDescent="0.25">
      <c r="A10" s="86"/>
      <c r="B10" s="89"/>
      <c r="C10" s="89"/>
      <c r="D10" s="89"/>
      <c r="E10" s="69"/>
      <c r="F10" s="69"/>
      <c r="G10" s="69"/>
      <c r="H10" s="69"/>
      <c r="I10" s="69"/>
      <c r="J10" s="69"/>
      <c r="K10" s="69"/>
      <c r="L10" s="69"/>
      <c r="M10" s="69"/>
      <c r="N10" s="69"/>
      <c r="O10" s="69"/>
      <c r="P10" s="69"/>
      <c r="Q10" s="69"/>
      <c r="R10" s="69"/>
      <c r="S10" s="69"/>
      <c r="T10" s="69"/>
      <c r="U10" s="69"/>
    </row>
    <row r="11" spans="1:21" x14ac:dyDescent="0.25">
      <c r="A11" s="86"/>
      <c r="B11" s="86" t="s">
        <v>214</v>
      </c>
      <c r="C11" s="86" t="s">
        <v>215</v>
      </c>
      <c r="D11" s="86" t="s">
        <v>216</v>
      </c>
      <c r="E11" s="69"/>
      <c r="F11" s="69"/>
      <c r="G11" s="69"/>
      <c r="H11" s="69"/>
      <c r="I11" s="69"/>
      <c r="J11" s="69"/>
      <c r="K11" s="69"/>
      <c r="L11" s="69"/>
      <c r="M11" s="69"/>
      <c r="N11" s="69"/>
      <c r="O11" s="69"/>
      <c r="P11" s="69"/>
      <c r="Q11" s="69"/>
      <c r="R11" s="69"/>
      <c r="S11" s="69"/>
      <c r="T11" s="69"/>
      <c r="U11" s="69"/>
    </row>
    <row r="12" spans="1:21" x14ac:dyDescent="0.25">
      <c r="A12" s="86"/>
      <c r="B12" s="86" t="s">
        <v>217</v>
      </c>
      <c r="C12" s="86" t="s">
        <v>218</v>
      </c>
      <c r="D12" s="86" t="s">
        <v>219</v>
      </c>
      <c r="E12" s="69"/>
      <c r="F12" s="69"/>
      <c r="G12" s="69"/>
      <c r="H12" s="69"/>
      <c r="I12" s="69"/>
      <c r="J12" s="69"/>
      <c r="K12" s="69"/>
      <c r="L12" s="69"/>
      <c r="M12" s="69"/>
      <c r="N12" s="69"/>
      <c r="O12" s="69"/>
      <c r="P12" s="69"/>
      <c r="Q12" s="69"/>
      <c r="R12" s="69"/>
      <c r="S12" s="69"/>
      <c r="T12" s="69"/>
      <c r="U12" s="69"/>
    </row>
    <row r="13" spans="1:21" x14ac:dyDescent="0.25">
      <c r="A13" s="86"/>
      <c r="B13" s="86"/>
      <c r="C13" s="86" t="s">
        <v>220</v>
      </c>
      <c r="D13" s="86" t="s">
        <v>157</v>
      </c>
      <c r="E13" s="69"/>
      <c r="F13" s="69"/>
      <c r="G13" s="69"/>
      <c r="H13" s="69"/>
      <c r="I13" s="69"/>
      <c r="J13" s="69"/>
      <c r="K13" s="69"/>
      <c r="L13" s="69"/>
      <c r="M13" s="69"/>
      <c r="N13" s="69"/>
      <c r="O13" s="69"/>
      <c r="P13" s="69"/>
      <c r="Q13" s="69"/>
      <c r="R13" s="69"/>
      <c r="S13" s="69"/>
      <c r="T13" s="69"/>
      <c r="U13" s="69"/>
    </row>
    <row r="14" spans="1:21" x14ac:dyDescent="0.25">
      <c r="A14" s="86"/>
      <c r="B14" s="86"/>
      <c r="C14" s="86" t="s">
        <v>221</v>
      </c>
      <c r="D14" s="86" t="s">
        <v>222</v>
      </c>
      <c r="E14" s="69"/>
      <c r="F14" s="69"/>
      <c r="G14" s="69"/>
      <c r="H14" s="69"/>
      <c r="I14" s="69"/>
      <c r="J14" s="69"/>
      <c r="K14" s="69"/>
      <c r="L14" s="69"/>
      <c r="M14" s="69"/>
      <c r="N14" s="69"/>
      <c r="O14" s="69"/>
      <c r="P14" s="69"/>
      <c r="Q14" s="69"/>
      <c r="R14" s="69"/>
      <c r="S14" s="69"/>
      <c r="T14" s="69"/>
      <c r="U14" s="69"/>
    </row>
    <row r="15" spans="1:21" x14ac:dyDescent="0.25">
      <c r="A15" s="86"/>
      <c r="B15" s="86"/>
      <c r="C15" s="86" t="s">
        <v>223</v>
      </c>
      <c r="D15" s="86" t="s">
        <v>141</v>
      </c>
      <c r="E15" s="69"/>
      <c r="F15" s="69"/>
      <c r="G15" s="69"/>
      <c r="H15" s="69"/>
      <c r="I15" s="69"/>
      <c r="J15" s="69"/>
      <c r="K15" s="69"/>
      <c r="L15" s="69"/>
      <c r="M15" s="69"/>
      <c r="N15" s="69"/>
      <c r="O15" s="69"/>
      <c r="P15" s="69"/>
      <c r="Q15" s="69"/>
      <c r="R15" s="69"/>
      <c r="S15" s="69"/>
      <c r="T15" s="69"/>
      <c r="U15" s="69"/>
    </row>
    <row r="16" spans="1:21" x14ac:dyDescent="0.25">
      <c r="A16" s="86"/>
      <c r="B16" s="86"/>
      <c r="C16" s="86"/>
      <c r="D16" s="86"/>
      <c r="E16" s="69"/>
      <c r="F16" s="69"/>
      <c r="G16" s="69"/>
      <c r="H16" s="69"/>
      <c r="I16" s="69"/>
      <c r="J16" s="69"/>
      <c r="K16" s="69"/>
      <c r="L16" s="69"/>
      <c r="M16" s="69"/>
      <c r="N16" s="69"/>
      <c r="O16" s="69"/>
    </row>
    <row r="17" spans="1:15" x14ac:dyDescent="0.25">
      <c r="A17" s="86"/>
      <c r="B17" s="86"/>
      <c r="C17" s="86"/>
      <c r="D17" s="86"/>
      <c r="E17" s="69"/>
      <c r="F17" s="69"/>
      <c r="G17" s="69"/>
      <c r="H17" s="69"/>
      <c r="I17" s="69"/>
      <c r="J17" s="69"/>
      <c r="K17" s="69"/>
      <c r="L17" s="69"/>
      <c r="M17" s="69"/>
      <c r="N17" s="69"/>
      <c r="O17" s="69"/>
    </row>
    <row r="18" spans="1:15" x14ac:dyDescent="0.25">
      <c r="A18" s="86"/>
      <c r="B18" s="90"/>
      <c r="C18" s="90"/>
      <c r="D18" s="90"/>
      <c r="E18" s="69"/>
      <c r="F18" s="69"/>
      <c r="G18" s="69"/>
      <c r="H18" s="69"/>
      <c r="I18" s="69"/>
      <c r="J18" s="69"/>
      <c r="K18" s="69"/>
      <c r="L18" s="69"/>
      <c r="M18" s="69"/>
      <c r="N18" s="69"/>
      <c r="O18" s="69"/>
    </row>
    <row r="19" spans="1:15" x14ac:dyDescent="0.25">
      <c r="A19" s="86"/>
      <c r="B19" s="90"/>
      <c r="C19" s="90"/>
      <c r="D19" s="90"/>
      <c r="E19" s="69"/>
      <c r="F19" s="69"/>
      <c r="G19" s="69"/>
      <c r="H19" s="69"/>
      <c r="I19" s="69"/>
      <c r="J19" s="69"/>
      <c r="K19" s="69"/>
      <c r="L19" s="69"/>
      <c r="M19" s="69"/>
      <c r="N19" s="69"/>
      <c r="O19" s="69"/>
    </row>
    <row r="20" spans="1:15" x14ac:dyDescent="0.25">
      <c r="A20" s="86"/>
      <c r="B20" s="90"/>
      <c r="C20" s="90"/>
      <c r="D20" s="90"/>
      <c r="E20" s="69"/>
      <c r="F20" s="69"/>
      <c r="G20" s="69"/>
      <c r="H20" s="69"/>
      <c r="I20" s="69"/>
      <c r="J20" s="69"/>
      <c r="K20" s="69"/>
      <c r="L20" s="69"/>
      <c r="M20" s="69"/>
      <c r="N20" s="69"/>
      <c r="O20" s="69"/>
    </row>
    <row r="21" spans="1:15" x14ac:dyDescent="0.25">
      <c r="A21" s="86"/>
      <c r="B21" s="90"/>
      <c r="C21" s="90"/>
      <c r="D21" s="90"/>
      <c r="E21" s="69"/>
      <c r="F21" s="69"/>
      <c r="G21" s="69"/>
      <c r="H21" s="69"/>
      <c r="I21" s="69"/>
      <c r="J21" s="69"/>
      <c r="K21" s="69"/>
      <c r="L21" s="69"/>
      <c r="M21" s="69"/>
      <c r="N21" s="69"/>
      <c r="O21" s="69"/>
    </row>
    <row r="22" spans="1:15" ht="20.25" x14ac:dyDescent="0.25">
      <c r="A22" s="86"/>
      <c r="B22" s="86"/>
      <c r="C22" s="88"/>
      <c r="D22" s="88"/>
      <c r="E22" s="69"/>
      <c r="F22" s="69"/>
      <c r="G22" s="69"/>
      <c r="H22" s="69"/>
      <c r="I22" s="69"/>
      <c r="J22" s="69"/>
      <c r="K22" s="69"/>
      <c r="L22" s="69"/>
      <c r="M22" s="69"/>
      <c r="N22" s="69"/>
      <c r="O22" s="69"/>
    </row>
    <row r="23" spans="1:15" ht="20.25" x14ac:dyDescent="0.25">
      <c r="A23" s="86"/>
      <c r="B23" s="86"/>
      <c r="C23" s="88"/>
      <c r="D23" s="88"/>
      <c r="E23" s="69"/>
      <c r="F23" s="69"/>
      <c r="G23" s="69"/>
      <c r="H23" s="69"/>
      <c r="I23" s="69"/>
      <c r="J23" s="69"/>
      <c r="K23" s="69"/>
      <c r="L23" s="69"/>
      <c r="M23" s="69"/>
      <c r="N23" s="69"/>
      <c r="O23" s="69"/>
    </row>
    <row r="24" spans="1:15" ht="20.25" x14ac:dyDescent="0.25">
      <c r="A24" s="86"/>
      <c r="B24" s="86"/>
      <c r="C24" s="88"/>
      <c r="D24" s="88"/>
      <c r="E24" s="69"/>
      <c r="F24" s="69"/>
      <c r="G24" s="69"/>
      <c r="H24" s="69"/>
      <c r="I24" s="69"/>
      <c r="J24" s="69"/>
      <c r="K24" s="69"/>
      <c r="L24" s="69"/>
      <c r="M24" s="69"/>
      <c r="N24" s="69"/>
      <c r="O24" s="69"/>
    </row>
    <row r="25" spans="1:15" ht="20.25" x14ac:dyDescent="0.25">
      <c r="A25" s="86"/>
      <c r="B25" s="86"/>
      <c r="C25" s="88"/>
      <c r="D25" s="88"/>
      <c r="E25" s="69"/>
      <c r="F25" s="69"/>
      <c r="G25" s="69"/>
      <c r="H25" s="69"/>
      <c r="I25" s="69"/>
      <c r="J25" s="69"/>
      <c r="K25" s="69"/>
      <c r="L25" s="69"/>
      <c r="M25" s="69"/>
      <c r="N25" s="69"/>
      <c r="O25" s="69"/>
    </row>
    <row r="26" spans="1:15" ht="20.25" x14ac:dyDescent="0.25">
      <c r="A26" s="86"/>
      <c r="B26" s="86"/>
      <c r="C26" s="88"/>
      <c r="D26" s="88"/>
      <c r="E26" s="69"/>
      <c r="F26" s="69"/>
      <c r="G26" s="69"/>
      <c r="H26" s="69"/>
      <c r="I26" s="69"/>
      <c r="J26" s="69"/>
      <c r="K26" s="69"/>
      <c r="L26" s="69"/>
      <c r="M26" s="69"/>
      <c r="N26" s="69"/>
      <c r="O26" s="69"/>
    </row>
    <row r="27" spans="1:15" ht="20.25" x14ac:dyDescent="0.25">
      <c r="A27" s="86"/>
      <c r="B27" s="86"/>
      <c r="C27" s="88"/>
      <c r="D27" s="88"/>
      <c r="E27" s="69"/>
      <c r="F27" s="69"/>
      <c r="G27" s="69"/>
      <c r="H27" s="69"/>
      <c r="I27" s="69"/>
      <c r="J27" s="69"/>
      <c r="K27" s="69"/>
      <c r="L27" s="69"/>
      <c r="M27" s="69"/>
      <c r="N27" s="69"/>
      <c r="O27" s="69"/>
    </row>
    <row r="28" spans="1:15" ht="20.25" x14ac:dyDescent="0.25">
      <c r="A28" s="86"/>
      <c r="B28" s="86"/>
      <c r="C28" s="88"/>
      <c r="D28" s="88"/>
      <c r="E28" s="69"/>
      <c r="F28" s="69"/>
      <c r="G28" s="69"/>
      <c r="H28" s="69"/>
      <c r="I28" s="69"/>
      <c r="J28" s="69"/>
      <c r="K28" s="69"/>
      <c r="L28" s="69"/>
      <c r="M28" s="69"/>
      <c r="N28" s="69"/>
      <c r="O28" s="69"/>
    </row>
    <row r="29" spans="1:15" ht="20.25" x14ac:dyDescent="0.25">
      <c r="A29" s="86"/>
      <c r="B29" s="86"/>
      <c r="C29" s="88"/>
      <c r="D29" s="88"/>
      <c r="E29" s="69"/>
      <c r="F29" s="69"/>
      <c r="G29" s="69"/>
      <c r="H29" s="69"/>
      <c r="I29" s="69"/>
      <c r="J29" s="69"/>
      <c r="K29" s="69"/>
      <c r="L29" s="69"/>
      <c r="M29" s="69"/>
      <c r="N29" s="69"/>
      <c r="O29" s="69"/>
    </row>
    <row r="30" spans="1:15" ht="20.25" x14ac:dyDescent="0.25">
      <c r="A30" s="86"/>
      <c r="B30" s="86"/>
      <c r="C30" s="88"/>
      <c r="D30" s="88"/>
      <c r="E30" s="69"/>
      <c r="F30" s="69"/>
      <c r="G30" s="69"/>
      <c r="H30" s="69"/>
      <c r="I30" s="69"/>
      <c r="J30" s="69"/>
      <c r="K30" s="69"/>
      <c r="L30" s="69"/>
      <c r="M30" s="69"/>
      <c r="N30" s="69"/>
      <c r="O30" s="69"/>
    </row>
    <row r="31" spans="1:15" ht="20.25" x14ac:dyDescent="0.25">
      <c r="A31" s="86"/>
      <c r="B31" s="86"/>
      <c r="C31" s="88"/>
      <c r="D31" s="88"/>
      <c r="E31" s="69"/>
      <c r="F31" s="69"/>
      <c r="G31" s="69"/>
      <c r="H31" s="69"/>
      <c r="I31" s="69"/>
      <c r="J31" s="69"/>
      <c r="K31" s="69"/>
      <c r="L31" s="69"/>
      <c r="M31" s="69"/>
      <c r="N31" s="69"/>
      <c r="O31" s="69"/>
    </row>
    <row r="32" spans="1:15" ht="20.25" x14ac:dyDescent="0.25">
      <c r="A32" s="86"/>
      <c r="B32" s="86"/>
      <c r="C32" s="88"/>
      <c r="D32" s="88"/>
      <c r="E32" s="69"/>
      <c r="F32" s="69"/>
      <c r="G32" s="69"/>
      <c r="H32" s="69"/>
      <c r="I32" s="69"/>
      <c r="J32" s="69"/>
      <c r="K32" s="69"/>
      <c r="L32" s="69"/>
      <c r="M32" s="69"/>
      <c r="N32" s="69"/>
      <c r="O32" s="69"/>
    </row>
    <row r="33" spans="1:15" ht="20.25" x14ac:dyDescent="0.25">
      <c r="A33" s="86"/>
      <c r="B33" s="86"/>
      <c r="C33" s="88"/>
      <c r="D33" s="88"/>
      <c r="E33" s="69"/>
      <c r="F33" s="69"/>
      <c r="G33" s="69"/>
      <c r="H33" s="69"/>
      <c r="I33" s="69"/>
      <c r="J33" s="69"/>
      <c r="K33" s="69"/>
      <c r="L33" s="69"/>
      <c r="M33" s="69"/>
      <c r="N33" s="69"/>
      <c r="O33" s="69"/>
    </row>
    <row r="34" spans="1:15" ht="20.25" x14ac:dyDescent="0.25">
      <c r="A34" s="86"/>
      <c r="B34" s="86"/>
      <c r="C34" s="88"/>
      <c r="D34" s="88"/>
      <c r="E34" s="69"/>
      <c r="F34" s="69"/>
      <c r="G34" s="69"/>
      <c r="H34" s="69"/>
      <c r="I34" s="69"/>
      <c r="J34" s="69"/>
      <c r="K34" s="69"/>
      <c r="L34" s="69"/>
      <c r="M34" s="69"/>
      <c r="N34" s="69"/>
      <c r="O34" s="69"/>
    </row>
    <row r="35" spans="1:15" ht="20.25" x14ac:dyDescent="0.25">
      <c r="A35" s="86"/>
      <c r="B35" s="86"/>
      <c r="C35" s="88"/>
      <c r="D35" s="88"/>
      <c r="E35" s="69"/>
      <c r="F35" s="69"/>
      <c r="G35" s="69"/>
      <c r="H35" s="69"/>
      <c r="I35" s="69"/>
      <c r="J35" s="69"/>
      <c r="K35" s="69"/>
      <c r="L35" s="69"/>
      <c r="M35" s="69"/>
      <c r="N35" s="69"/>
      <c r="O35" s="69"/>
    </row>
    <row r="36" spans="1:15" ht="20.25" x14ac:dyDescent="0.25">
      <c r="A36" s="86"/>
      <c r="B36" s="86"/>
      <c r="C36" s="88"/>
      <c r="D36" s="88"/>
      <c r="E36" s="69"/>
      <c r="F36" s="69"/>
      <c r="G36" s="69"/>
      <c r="H36" s="69"/>
      <c r="I36" s="69"/>
      <c r="J36" s="69"/>
      <c r="K36" s="69"/>
      <c r="L36" s="69"/>
      <c r="M36" s="69"/>
      <c r="N36" s="69"/>
      <c r="O36" s="69"/>
    </row>
    <row r="37" spans="1:15" ht="20.25" x14ac:dyDescent="0.25">
      <c r="A37" s="86"/>
      <c r="B37" s="86"/>
      <c r="C37" s="88"/>
      <c r="D37" s="88"/>
      <c r="E37" s="69"/>
      <c r="F37" s="69"/>
      <c r="G37" s="69"/>
      <c r="H37" s="69"/>
      <c r="I37" s="69"/>
      <c r="J37" s="69"/>
      <c r="K37" s="69"/>
      <c r="L37" s="69"/>
      <c r="M37" s="69"/>
      <c r="N37" s="69"/>
      <c r="O37" s="69"/>
    </row>
    <row r="38" spans="1:15" ht="20.25" x14ac:dyDescent="0.25">
      <c r="A38" s="86"/>
      <c r="B38" s="86"/>
      <c r="C38" s="88"/>
      <c r="D38" s="88"/>
      <c r="E38" s="69"/>
      <c r="F38" s="69"/>
      <c r="G38" s="69"/>
      <c r="H38" s="69"/>
      <c r="I38" s="69"/>
      <c r="J38" s="69"/>
      <c r="K38" s="69"/>
      <c r="L38" s="69"/>
      <c r="M38" s="69"/>
      <c r="N38" s="69"/>
      <c r="O38" s="69"/>
    </row>
    <row r="39" spans="1:15" ht="20.25" x14ac:dyDescent="0.25">
      <c r="A39" s="86"/>
      <c r="B39" s="86"/>
      <c r="C39" s="88"/>
      <c r="D39" s="88"/>
      <c r="E39" s="69"/>
      <c r="F39" s="69"/>
      <c r="G39" s="69"/>
      <c r="H39" s="69"/>
      <c r="I39" s="69"/>
      <c r="J39" s="69"/>
      <c r="K39" s="69"/>
      <c r="L39" s="69"/>
      <c r="M39" s="69"/>
      <c r="N39" s="69"/>
      <c r="O39" s="69"/>
    </row>
    <row r="40" spans="1:15" ht="20.25" x14ac:dyDescent="0.25">
      <c r="A40" s="86"/>
      <c r="B40" s="86"/>
      <c r="C40" s="88"/>
      <c r="D40" s="88"/>
      <c r="E40" s="69"/>
      <c r="F40" s="69"/>
      <c r="G40" s="69"/>
      <c r="H40" s="69"/>
      <c r="I40" s="69"/>
      <c r="J40" s="69"/>
      <c r="K40" s="69"/>
      <c r="L40" s="69"/>
      <c r="M40" s="69"/>
      <c r="N40" s="69"/>
      <c r="O40" s="69"/>
    </row>
    <row r="41" spans="1:15" ht="20.25" x14ac:dyDescent="0.25">
      <c r="A41" s="86"/>
      <c r="B41" s="86"/>
      <c r="C41" s="88"/>
      <c r="D41" s="88"/>
      <c r="E41" s="69"/>
      <c r="F41" s="69"/>
      <c r="G41" s="69"/>
      <c r="H41" s="69"/>
      <c r="I41" s="69"/>
      <c r="J41" s="69"/>
      <c r="K41" s="69"/>
      <c r="L41" s="69"/>
      <c r="M41" s="69"/>
      <c r="N41" s="69"/>
      <c r="O41" s="69"/>
    </row>
    <row r="42" spans="1:15" ht="20.25" x14ac:dyDescent="0.25">
      <c r="A42" s="86"/>
      <c r="B42" s="86"/>
      <c r="C42" s="88"/>
      <c r="D42" s="88"/>
      <c r="E42" s="69"/>
      <c r="F42" s="69"/>
      <c r="G42" s="69"/>
      <c r="H42" s="69"/>
      <c r="I42" s="69"/>
      <c r="J42" s="69"/>
      <c r="K42" s="69"/>
      <c r="L42" s="69"/>
      <c r="M42" s="69"/>
      <c r="N42" s="69"/>
      <c r="O42" s="69"/>
    </row>
    <row r="43" spans="1:15" ht="20.25" x14ac:dyDescent="0.25">
      <c r="A43" s="86"/>
      <c r="B43" s="86"/>
      <c r="C43" s="88"/>
      <c r="D43" s="88"/>
      <c r="E43" s="69"/>
      <c r="F43" s="69"/>
      <c r="G43" s="69"/>
      <c r="H43" s="69"/>
      <c r="I43" s="69"/>
      <c r="J43" s="69"/>
      <c r="K43" s="69"/>
      <c r="L43" s="69"/>
      <c r="M43" s="69"/>
      <c r="N43" s="69"/>
      <c r="O43" s="69"/>
    </row>
    <row r="44" spans="1:15" ht="20.25" x14ac:dyDescent="0.25">
      <c r="A44" s="86"/>
      <c r="B44" s="86"/>
      <c r="C44" s="88"/>
      <c r="D44" s="88"/>
      <c r="E44" s="69"/>
      <c r="F44" s="69"/>
      <c r="G44" s="69"/>
      <c r="H44" s="69"/>
      <c r="I44" s="69"/>
      <c r="J44" s="69"/>
      <c r="K44" s="69"/>
      <c r="L44" s="69"/>
      <c r="M44" s="69"/>
      <c r="N44" s="69"/>
      <c r="O44" s="69"/>
    </row>
    <row r="45" spans="1:15" ht="20.25" x14ac:dyDescent="0.25">
      <c r="A45" s="86"/>
      <c r="B45" s="86"/>
      <c r="C45" s="88"/>
      <c r="D45" s="88"/>
      <c r="E45" s="69"/>
      <c r="F45" s="69"/>
      <c r="G45" s="69"/>
      <c r="H45" s="69"/>
      <c r="I45" s="69"/>
      <c r="J45" s="69"/>
      <c r="K45" s="69"/>
      <c r="L45" s="69"/>
      <c r="M45" s="69"/>
      <c r="N45" s="69"/>
      <c r="O45" s="69"/>
    </row>
    <row r="46" spans="1:15" ht="20.25" x14ac:dyDescent="0.25">
      <c r="A46" s="86"/>
      <c r="B46" s="86"/>
      <c r="C46" s="88"/>
      <c r="D46" s="88"/>
      <c r="E46" s="69"/>
      <c r="F46" s="69"/>
      <c r="G46" s="69"/>
      <c r="H46" s="69"/>
      <c r="I46" s="69"/>
      <c r="J46" s="69"/>
      <c r="K46" s="69"/>
      <c r="L46" s="69"/>
      <c r="M46" s="69"/>
      <c r="N46" s="69"/>
      <c r="O46" s="69"/>
    </row>
    <row r="47" spans="1:15" ht="20.25" x14ac:dyDescent="0.25">
      <c r="A47" s="86"/>
      <c r="B47" s="86"/>
      <c r="C47" s="88"/>
      <c r="D47" s="88"/>
      <c r="E47" s="69"/>
      <c r="F47" s="69"/>
      <c r="G47" s="69"/>
      <c r="H47" s="69"/>
      <c r="I47" s="69"/>
      <c r="J47" s="69"/>
      <c r="K47" s="69"/>
      <c r="L47" s="69"/>
      <c r="M47" s="69"/>
      <c r="N47" s="69"/>
      <c r="O47" s="69"/>
    </row>
    <row r="48" spans="1:15" ht="20.25" x14ac:dyDescent="0.25">
      <c r="A48" s="86"/>
      <c r="B48" s="86"/>
      <c r="C48" s="88"/>
      <c r="D48" s="88"/>
      <c r="E48" s="69"/>
      <c r="F48" s="69"/>
      <c r="G48" s="69"/>
      <c r="H48" s="69"/>
      <c r="I48" s="69"/>
      <c r="J48" s="69"/>
      <c r="K48" s="69"/>
      <c r="L48" s="69"/>
      <c r="M48" s="69"/>
      <c r="N48" s="69"/>
      <c r="O48" s="69"/>
    </row>
    <row r="49" spans="1:15" ht="20.25" x14ac:dyDescent="0.25">
      <c r="A49" s="86"/>
      <c r="B49" s="86"/>
      <c r="C49" s="88"/>
      <c r="D49" s="88"/>
      <c r="E49" s="69"/>
      <c r="F49" s="69"/>
      <c r="G49" s="69"/>
      <c r="H49" s="69"/>
      <c r="I49" s="69"/>
      <c r="J49" s="69"/>
      <c r="K49" s="69"/>
      <c r="L49" s="69"/>
      <c r="M49" s="69"/>
      <c r="N49" s="69"/>
      <c r="O49" s="69"/>
    </row>
    <row r="50" spans="1:15" ht="20.25" x14ac:dyDescent="0.25">
      <c r="A50" s="86"/>
      <c r="B50" s="86"/>
      <c r="C50" s="88"/>
      <c r="D50" s="88"/>
      <c r="E50" s="69"/>
      <c r="F50" s="69"/>
      <c r="G50" s="69"/>
      <c r="H50" s="69"/>
      <c r="I50" s="69"/>
      <c r="J50" s="69"/>
      <c r="K50" s="69"/>
      <c r="L50" s="69"/>
      <c r="M50" s="69"/>
      <c r="N50" s="69"/>
      <c r="O50" s="69"/>
    </row>
    <row r="51" spans="1:15" ht="20.25" x14ac:dyDescent="0.25">
      <c r="A51" s="86"/>
      <c r="B51" s="86"/>
      <c r="C51" s="88"/>
      <c r="D51" s="88"/>
      <c r="E51" s="69"/>
      <c r="F51" s="69"/>
      <c r="G51" s="69"/>
      <c r="H51" s="69"/>
      <c r="I51" s="69"/>
      <c r="J51" s="69"/>
      <c r="K51" s="69"/>
      <c r="L51" s="69"/>
      <c r="M51" s="69"/>
      <c r="N51" s="69"/>
      <c r="O51" s="69"/>
    </row>
    <row r="52" spans="1:15" ht="20.25" x14ac:dyDescent="0.25">
      <c r="A52" s="86"/>
      <c r="B52" s="15"/>
      <c r="C52" s="20"/>
      <c r="D52" s="20"/>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4" ht="20.25" x14ac:dyDescent="0.25">
      <c r="A193" s="86"/>
      <c r="B193" s="15"/>
      <c r="C193" s="20"/>
      <c r="D193" s="20"/>
    </row>
    <row r="194" spans="1:4" ht="20.25" x14ac:dyDescent="0.25">
      <c r="A194" s="86"/>
      <c r="B194" s="15"/>
      <c r="C194" s="20"/>
      <c r="D194" s="20"/>
    </row>
    <row r="195" spans="1:4" ht="20.25" x14ac:dyDescent="0.25">
      <c r="A195" s="86"/>
      <c r="B195" s="15"/>
      <c r="C195" s="20"/>
      <c r="D195" s="20"/>
    </row>
    <row r="196" spans="1:4" ht="20.25" x14ac:dyDescent="0.25">
      <c r="A196" s="86"/>
      <c r="B196" s="15"/>
      <c r="C196" s="20"/>
      <c r="D196" s="20"/>
    </row>
    <row r="197" spans="1:4" ht="20.25" x14ac:dyDescent="0.25">
      <c r="A197" s="86"/>
      <c r="B197" s="15"/>
      <c r="C197" s="20"/>
      <c r="D197" s="20"/>
    </row>
    <row r="198" spans="1:4" ht="20.25" x14ac:dyDescent="0.25">
      <c r="A198" s="86"/>
      <c r="B198" s="15"/>
      <c r="C198" s="20"/>
      <c r="D198" s="20"/>
    </row>
    <row r="199" spans="1:4" ht="20.25" x14ac:dyDescent="0.25">
      <c r="A199" s="86"/>
      <c r="B199" s="15"/>
      <c r="C199" s="20"/>
      <c r="D199" s="20"/>
    </row>
    <row r="200" spans="1:4" ht="20.25" x14ac:dyDescent="0.25">
      <c r="A200" s="86"/>
      <c r="B200" s="15"/>
      <c r="C200" s="20"/>
      <c r="D200" s="20"/>
    </row>
    <row r="201" spans="1:4" ht="20.25" x14ac:dyDescent="0.25">
      <c r="A201" s="86"/>
      <c r="B201" s="15"/>
      <c r="C201" s="20"/>
      <c r="D201" s="20"/>
    </row>
    <row r="202" spans="1:4" ht="20.25" x14ac:dyDescent="0.25">
      <c r="A202" s="86"/>
      <c r="B202" s="15"/>
      <c r="C202" s="20"/>
      <c r="D202" s="20"/>
    </row>
    <row r="203" spans="1:4" ht="20.25" x14ac:dyDescent="0.25">
      <c r="A203" s="86"/>
      <c r="B203" s="15"/>
      <c r="C203" s="20"/>
      <c r="D203" s="20"/>
    </row>
    <row r="204" spans="1:4" ht="20.25" x14ac:dyDescent="0.25">
      <c r="A204" s="86"/>
      <c r="B204" s="15"/>
      <c r="C204" s="20"/>
      <c r="D204" s="20"/>
    </row>
    <row r="205" spans="1:4" ht="20.25" x14ac:dyDescent="0.25">
      <c r="A205" s="86"/>
      <c r="B205" s="15"/>
      <c r="C205" s="20"/>
      <c r="D205" s="20"/>
    </row>
    <row r="206" spans="1:4" ht="20.25" x14ac:dyDescent="0.25">
      <c r="A206" s="86"/>
      <c r="B206" s="15"/>
      <c r="C206" s="20"/>
      <c r="D206" s="20"/>
    </row>
    <row r="207" spans="1:4" ht="20.25" x14ac:dyDescent="0.25">
      <c r="A207" s="86"/>
      <c r="B207" s="15"/>
      <c r="C207" s="20"/>
      <c r="D207" s="20"/>
    </row>
    <row r="208" spans="1:4" x14ac:dyDescent="0.25">
      <c r="A208" s="69"/>
      <c r="B208" s="15"/>
      <c r="C208" s="15"/>
      <c r="D208" s="15"/>
    </row>
    <row r="209" spans="1:8" ht="20.25" x14ac:dyDescent="0.25">
      <c r="A209" s="69"/>
      <c r="B209" s="16" t="s">
        <v>224</v>
      </c>
      <c r="C209" s="16" t="s">
        <v>225</v>
      </c>
      <c r="D209" s="19" t="s">
        <v>224</v>
      </c>
      <c r="E209" s="19" t="s">
        <v>225</v>
      </c>
    </row>
    <row r="210" spans="1:8" ht="21" x14ac:dyDescent="0.35">
      <c r="A210" s="69"/>
      <c r="B210" s="17" t="s">
        <v>226</v>
      </c>
      <c r="C210" s="17" t="s">
        <v>227</v>
      </c>
      <c r="D210" t="s">
        <v>226</v>
      </c>
      <c r="F210" t="str">
        <f>IF(NOT(ISBLANK(D210)),D210,IF(NOT(ISBLANK(E210)),"     "&amp;E210,FALSE))</f>
        <v>Afectación Económica o presupuestal</v>
      </c>
      <c r="G210" t="s">
        <v>226</v>
      </c>
      <c r="H210" t="str">
        <f>IF(NOT(ISERROR(MATCH(G210,_xlfn.ANCHORARRAY(B221),0))),F223&amp;"Por favor no seleccionar los criterios de impacto",G210)</f>
        <v>❌Por favor no seleccionar los criterios de impacto</v>
      </c>
    </row>
    <row r="211" spans="1:8" ht="21" x14ac:dyDescent="0.35">
      <c r="A211" s="69"/>
      <c r="B211" s="17" t="s">
        <v>226</v>
      </c>
      <c r="C211" s="17" t="s">
        <v>201</v>
      </c>
      <c r="E211" t="s">
        <v>227</v>
      </c>
      <c r="F211" t="str">
        <f t="shared" ref="F211:F221" si="0">IF(NOT(ISBLANK(D211)),D211,IF(NOT(ISBLANK(E211)),"     "&amp;E211,FALSE))</f>
        <v xml:space="preserve">     Afectación menor a 10 SMLMV .</v>
      </c>
    </row>
    <row r="212" spans="1:8" ht="21" x14ac:dyDescent="0.35">
      <c r="A212" s="69"/>
      <c r="B212" s="17" t="s">
        <v>226</v>
      </c>
      <c r="C212" s="17" t="s">
        <v>204</v>
      </c>
      <c r="E212" t="s">
        <v>201</v>
      </c>
      <c r="F212" t="str">
        <f t="shared" si="0"/>
        <v xml:space="preserve">     Entre 10 y 50 SMLMV </v>
      </c>
    </row>
    <row r="213" spans="1:8" ht="21" x14ac:dyDescent="0.35">
      <c r="A213" s="69"/>
      <c r="B213" s="17" t="s">
        <v>226</v>
      </c>
      <c r="C213" s="17" t="s">
        <v>208</v>
      </c>
      <c r="E213" t="s">
        <v>204</v>
      </c>
      <c r="F213" t="str">
        <f t="shared" si="0"/>
        <v xml:space="preserve">     Entre 50 y 100 SMLMV </v>
      </c>
    </row>
    <row r="214" spans="1:8" ht="21" x14ac:dyDescent="0.35">
      <c r="A214" s="69"/>
      <c r="B214" s="17" t="s">
        <v>226</v>
      </c>
      <c r="C214" s="17" t="s">
        <v>212</v>
      </c>
      <c r="E214" t="s">
        <v>208</v>
      </c>
      <c r="F214" t="str">
        <f t="shared" si="0"/>
        <v xml:space="preserve">     Entre 100 y 500 SMLMV </v>
      </c>
    </row>
    <row r="215" spans="1:8" ht="21" x14ac:dyDescent="0.35">
      <c r="A215" s="69"/>
      <c r="B215" s="17" t="s">
        <v>194</v>
      </c>
      <c r="C215" s="17" t="s">
        <v>198</v>
      </c>
      <c r="E215" t="s">
        <v>212</v>
      </c>
      <c r="F215" t="str">
        <f t="shared" si="0"/>
        <v xml:space="preserve">     Mayor a 500 SMLMV </v>
      </c>
    </row>
    <row r="216" spans="1:8" ht="21" x14ac:dyDescent="0.35">
      <c r="A216" s="69"/>
      <c r="B216" s="17" t="s">
        <v>194</v>
      </c>
      <c r="C216" s="17" t="s">
        <v>202</v>
      </c>
      <c r="D216" t="s">
        <v>194</v>
      </c>
      <c r="F216" t="str">
        <f t="shared" si="0"/>
        <v>Pérdida Reputacional</v>
      </c>
    </row>
    <row r="217" spans="1:8" ht="21" x14ac:dyDescent="0.35">
      <c r="A217" s="69"/>
      <c r="B217" s="17" t="s">
        <v>194</v>
      </c>
      <c r="C217" s="17" t="s">
        <v>205</v>
      </c>
      <c r="E217" t="s">
        <v>198</v>
      </c>
      <c r="F217" t="str">
        <f t="shared" si="0"/>
        <v xml:space="preserve">     El riesgo afecta la imagen de alguna área de la organización</v>
      </c>
    </row>
    <row r="218" spans="1:8" ht="21" x14ac:dyDescent="0.35">
      <c r="A218" s="69"/>
      <c r="B218" s="17" t="s">
        <v>194</v>
      </c>
      <c r="C218" s="17" t="s">
        <v>209</v>
      </c>
      <c r="E218" t="s">
        <v>202</v>
      </c>
      <c r="F218" t="str">
        <f t="shared" si="0"/>
        <v xml:space="preserve">     El riesgo afecta la imagen de la entidad internamente, de conocimiento general, nivel interno, de junta dircetiva y accionistas y/o de provedores</v>
      </c>
    </row>
    <row r="219" spans="1:8" ht="21" x14ac:dyDescent="0.35">
      <c r="A219" s="69"/>
      <c r="B219" s="17" t="s">
        <v>194</v>
      </c>
      <c r="C219" s="17" t="s">
        <v>213</v>
      </c>
      <c r="E219" t="s">
        <v>205</v>
      </c>
      <c r="F219" t="str">
        <f t="shared" si="0"/>
        <v xml:space="preserve">     El riesgo afecta la imagen de la entidad con algunos usuarios de relevancia frente al logro de los objetivos</v>
      </c>
    </row>
    <row r="220" spans="1:8" x14ac:dyDescent="0.25">
      <c r="A220" s="69"/>
      <c r="B220" s="18"/>
      <c r="C220" s="18"/>
      <c r="E220" t="s">
        <v>209</v>
      </c>
      <c r="F220" t="str">
        <f t="shared" si="0"/>
        <v xml:space="preserve">     El riesgo afecta la imagen de de la entidad con efecto publicitario sostenido a nivel de sector administrativo, nivel departamental o municipal</v>
      </c>
    </row>
    <row r="221" spans="1:8" x14ac:dyDescent="0.25">
      <c r="A221" s="69"/>
      <c r="B221" s="18" t="str" cm="1">
        <f t="array" ref="B221:B223">_xlfn.UNIQUE(Tabla1[[#All],[Criterios]])</f>
        <v>Criterios</v>
      </c>
      <c r="C221" s="18"/>
      <c r="E221" t="s">
        <v>213</v>
      </c>
      <c r="F221" t="str">
        <f t="shared" si="0"/>
        <v xml:space="preserve">     El riesgo afecta la imagen de la entidad a nivel nacional, con efecto publicitarios sostenible a nivel país</v>
      </c>
    </row>
    <row r="222" spans="1:8" x14ac:dyDescent="0.25">
      <c r="A222" s="69"/>
      <c r="B222" s="18" t="str">
        <v>Afectación Económica o presupuestal</v>
      </c>
      <c r="C222" s="18"/>
    </row>
    <row r="223" spans="1:8" x14ac:dyDescent="0.25">
      <c r="B223" s="18" t="str">
        <v>Pérdida Reputacional</v>
      </c>
      <c r="C223" s="18"/>
      <c r="F223" s="21" t="s">
        <v>228</v>
      </c>
    </row>
    <row r="224" spans="1:8" x14ac:dyDescent="0.25">
      <c r="B224" s="14"/>
      <c r="C224" s="14"/>
      <c r="F224" s="21" t="s">
        <v>229</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11" t="s">
        <v>230</v>
      </c>
      <c r="C1" s="512"/>
      <c r="D1" s="512"/>
      <c r="E1" s="512"/>
      <c r="F1" s="513"/>
    </row>
    <row r="2" spans="2:6" ht="16.5" thickBot="1" x14ac:dyDescent="0.3">
      <c r="B2" s="72"/>
      <c r="C2" s="72"/>
      <c r="D2" s="72"/>
      <c r="E2" s="72"/>
      <c r="F2" s="72"/>
    </row>
    <row r="3" spans="2:6" ht="16.5" thickBot="1" x14ac:dyDescent="0.25">
      <c r="B3" s="515" t="s">
        <v>231</v>
      </c>
      <c r="C3" s="516"/>
      <c r="D3" s="516"/>
      <c r="E3" s="84" t="s">
        <v>232</v>
      </c>
      <c r="F3" s="85" t="s">
        <v>233</v>
      </c>
    </row>
    <row r="4" spans="2:6" ht="31.5" x14ac:dyDescent="0.2">
      <c r="B4" s="517" t="s">
        <v>234</v>
      </c>
      <c r="C4" s="519" t="s">
        <v>130</v>
      </c>
      <c r="D4" s="73" t="s">
        <v>143</v>
      </c>
      <c r="E4" s="74" t="s">
        <v>235</v>
      </c>
      <c r="F4" s="75">
        <v>0.25</v>
      </c>
    </row>
    <row r="5" spans="2:6" ht="47.25" x14ac:dyDescent="0.2">
      <c r="B5" s="518"/>
      <c r="C5" s="520"/>
      <c r="D5" s="76" t="s">
        <v>236</v>
      </c>
      <c r="E5" s="77" t="s">
        <v>237</v>
      </c>
      <c r="F5" s="78">
        <v>0.15</v>
      </c>
    </row>
    <row r="6" spans="2:6" ht="47.25" x14ac:dyDescent="0.2">
      <c r="B6" s="518"/>
      <c r="C6" s="520"/>
      <c r="D6" s="76" t="s">
        <v>238</v>
      </c>
      <c r="E6" s="77" t="s">
        <v>239</v>
      </c>
      <c r="F6" s="78">
        <v>0.1</v>
      </c>
    </row>
    <row r="7" spans="2:6" ht="63" x14ac:dyDescent="0.2">
      <c r="B7" s="518"/>
      <c r="C7" s="520" t="s">
        <v>131</v>
      </c>
      <c r="D7" s="76" t="s">
        <v>240</v>
      </c>
      <c r="E7" s="77" t="s">
        <v>241</v>
      </c>
      <c r="F7" s="78">
        <v>0.25</v>
      </c>
    </row>
    <row r="8" spans="2:6" ht="31.5" x14ac:dyDescent="0.2">
      <c r="B8" s="518"/>
      <c r="C8" s="520"/>
      <c r="D8" s="76" t="s">
        <v>144</v>
      </c>
      <c r="E8" s="77" t="s">
        <v>242</v>
      </c>
      <c r="F8" s="78">
        <v>0.15</v>
      </c>
    </row>
    <row r="9" spans="2:6" ht="47.25" x14ac:dyDescent="0.2">
      <c r="B9" s="518" t="s">
        <v>243</v>
      </c>
      <c r="C9" s="520" t="s">
        <v>133</v>
      </c>
      <c r="D9" s="76" t="s">
        <v>145</v>
      </c>
      <c r="E9" s="77" t="s">
        <v>244</v>
      </c>
      <c r="F9" s="79" t="s">
        <v>245</v>
      </c>
    </row>
    <row r="10" spans="2:6" ht="63" x14ac:dyDescent="0.2">
      <c r="B10" s="518"/>
      <c r="C10" s="520"/>
      <c r="D10" s="76" t="s">
        <v>246</v>
      </c>
      <c r="E10" s="77" t="s">
        <v>247</v>
      </c>
      <c r="F10" s="79" t="s">
        <v>245</v>
      </c>
    </row>
    <row r="11" spans="2:6" ht="47.25" x14ac:dyDescent="0.2">
      <c r="B11" s="518"/>
      <c r="C11" s="520" t="s">
        <v>134</v>
      </c>
      <c r="D11" s="76" t="s">
        <v>146</v>
      </c>
      <c r="E11" s="77" t="s">
        <v>248</v>
      </c>
      <c r="F11" s="79" t="s">
        <v>245</v>
      </c>
    </row>
    <row r="12" spans="2:6" ht="47.25" x14ac:dyDescent="0.2">
      <c r="B12" s="518"/>
      <c r="C12" s="520"/>
      <c r="D12" s="76" t="s">
        <v>249</v>
      </c>
      <c r="E12" s="77" t="s">
        <v>250</v>
      </c>
      <c r="F12" s="79" t="s">
        <v>245</v>
      </c>
    </row>
    <row r="13" spans="2:6" ht="31.5" x14ac:dyDescent="0.2">
      <c r="B13" s="518"/>
      <c r="C13" s="520" t="s">
        <v>135</v>
      </c>
      <c r="D13" s="76" t="s">
        <v>147</v>
      </c>
      <c r="E13" s="77" t="s">
        <v>251</v>
      </c>
      <c r="F13" s="79" t="s">
        <v>245</v>
      </c>
    </row>
    <row r="14" spans="2:6" ht="32.25" thickBot="1" x14ac:dyDescent="0.25">
      <c r="B14" s="521"/>
      <c r="C14" s="522"/>
      <c r="D14" s="80" t="s">
        <v>252</v>
      </c>
      <c r="E14" s="81" t="s">
        <v>253</v>
      </c>
      <c r="F14" s="82" t="s">
        <v>245</v>
      </c>
    </row>
    <row r="15" spans="2:6" ht="49.5" customHeight="1" x14ac:dyDescent="0.2">
      <c r="B15" s="514" t="s">
        <v>254</v>
      </c>
      <c r="C15" s="514"/>
      <c r="D15" s="514"/>
      <c r="E15" s="514"/>
      <c r="F15" s="514"/>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255</v>
      </c>
      <c r="E2" t="s">
        <v>256</v>
      </c>
    </row>
    <row r="3" spans="2:5" x14ac:dyDescent="0.25">
      <c r="B3" t="s">
        <v>257</v>
      </c>
      <c r="E3" t="s">
        <v>153</v>
      </c>
    </row>
    <row r="4" spans="2:5" x14ac:dyDescent="0.25">
      <c r="B4" t="s">
        <v>258</v>
      </c>
      <c r="E4" t="s">
        <v>136</v>
      </c>
    </row>
    <row r="5" spans="2:5" x14ac:dyDescent="0.25">
      <c r="B5" t="s">
        <v>148</v>
      </c>
    </row>
    <row r="8" spans="2:5" x14ac:dyDescent="0.25">
      <c r="B8" t="s">
        <v>259</v>
      </c>
    </row>
    <row r="9" spans="2:5" x14ac:dyDescent="0.25">
      <c r="B9" t="s">
        <v>260</v>
      </c>
    </row>
    <row r="10" spans="2:5" x14ac:dyDescent="0.25">
      <c r="B10" t="s">
        <v>261</v>
      </c>
    </row>
    <row r="13" spans="2:5" x14ac:dyDescent="0.25">
      <c r="B13" t="s">
        <v>262</v>
      </c>
    </row>
    <row r="14" spans="2:5" x14ac:dyDescent="0.25">
      <c r="B14" t="s">
        <v>140</v>
      </c>
    </row>
    <row r="15" spans="2:5" x14ac:dyDescent="0.25">
      <c r="B15" t="s">
        <v>263</v>
      </c>
    </row>
    <row r="16" spans="2:5" x14ac:dyDescent="0.25">
      <c r="B16" t="s">
        <v>264</v>
      </c>
    </row>
    <row r="17" spans="2:2" x14ac:dyDescent="0.25">
      <c r="B17" t="s">
        <v>265</v>
      </c>
    </row>
    <row r="18" spans="2:2" x14ac:dyDescent="0.25">
      <c r="B18" t="s">
        <v>266</v>
      </c>
    </row>
    <row r="19" spans="2:2" x14ac:dyDescent="0.25">
      <c r="B19" t="s">
        <v>267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2024-04-05T21:45:03Z</dcterms:modified>
  <cp:category/>
  <cp:contentStatus/>
</cp:coreProperties>
</file>