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
    </mc:Choice>
  </mc:AlternateContent>
  <xr:revisionPtr revIDLastSave="0" documentId="13_ncr:1_{EFF41DFA-43BD-4582-9C6D-92CF9F319BD4}"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3"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Q12" i="1"/>
  <c r="H12" i="1" l="1"/>
  <c r="I12" i="1" s="1"/>
  <c r="K59" i="1"/>
  <c r="K19" i="1"/>
  <c r="K51" i="1"/>
  <c r="K56" i="1"/>
  <c r="K40" i="1"/>
  <c r="K50" i="1"/>
  <c r="K29" i="1"/>
  <c r="K37" i="1"/>
  <c r="K49" i="1"/>
  <c r="K58" i="1"/>
  <c r="K41" i="1"/>
  <c r="K26" i="1"/>
  <c r="K52" i="1"/>
  <c r="K39" i="1"/>
  <c r="K43" i="1"/>
  <c r="K23" i="1"/>
  <c r="K21" i="1"/>
  <c r="K57" i="1"/>
  <c r="K20" i="1"/>
  <c r="K28" i="1"/>
  <c r="K44" i="1"/>
  <c r="K22" i="1"/>
  <c r="K38" i="1"/>
  <c r="K25" i="1"/>
  <c r="K55" i="1"/>
  <c r="K45" i="1"/>
  <c r="K27" i="1"/>
  <c r="K53" i="1"/>
  <c r="K46" i="1"/>
  <c r="K47" i="1"/>
  <c r="F221" i="13" l="1"/>
  <c r="F211" i="13"/>
  <c r="F212" i="13"/>
  <c r="F213" i="13"/>
  <c r="F214" i="13"/>
  <c r="F215" i="13"/>
  <c r="F216" i="13"/>
  <c r="F217" i="13"/>
  <c r="F218" i="13"/>
  <c r="F219" i="13"/>
  <c r="F220" i="13"/>
  <c r="F210" i="13"/>
  <c r="K16" i="1"/>
  <c r="K13" i="1"/>
  <c r="K14" i="1"/>
  <c r="B221" i="13" a="1"/>
  <c r="K15" i="1"/>
  <c r="K17" i="1"/>
  <c r="B221" i="13" l="1"/>
  <c r="Q49" i="1"/>
  <c r="Q43" i="1"/>
  <c r="K60" i="1" l="1"/>
  <c r="L60" i="1" s="1"/>
  <c r="K66" i="1"/>
  <c r="L66"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6" i="1" l="1"/>
  <c r="N66" i="1"/>
  <c r="N60" i="1"/>
  <c r="M60" i="1"/>
  <c r="AB60" i="1" s="1"/>
  <c r="AA60" i="1" s="1"/>
  <c r="AC60" i="1" s="1"/>
  <c r="T59" i="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28" i="1"/>
  <c r="Q28" i="1"/>
  <c r="T27" i="1"/>
  <c r="Q27" i="1"/>
  <c r="T26" i="1"/>
  <c r="Q26" i="1"/>
  <c r="Q24" i="1"/>
  <c r="H24" i="1"/>
  <c r="I24" i="1" s="1"/>
  <c r="H18" i="1"/>
  <c r="Q17" i="1"/>
  <c r="Q16" i="1"/>
  <c r="T23" i="1"/>
  <c r="Q23" i="1"/>
  <c r="T22" i="1"/>
  <c r="Q22" i="1"/>
  <c r="T21" i="1"/>
  <c r="Q21" i="1"/>
  <c r="T20" i="1"/>
  <c r="Q20" i="1"/>
  <c r="T19" i="1"/>
  <c r="Q19" i="1"/>
  <c r="T18" i="1"/>
  <c r="Q18" i="1"/>
  <c r="X54" i="1" l="1"/>
  <c r="X27" i="1"/>
  <c r="X38" i="1"/>
  <c r="X46" i="1"/>
  <c r="X58" i="1"/>
  <c r="X29" i="1"/>
  <c r="X40" i="1"/>
  <c r="X52" i="1"/>
  <c r="AB55" i="1"/>
  <c r="X56" i="1"/>
  <c r="X55" i="1"/>
  <c r="X51" i="1"/>
  <c r="X50" i="1"/>
  <c r="X53" i="1"/>
  <c r="X57" i="1"/>
  <c r="X59" i="1"/>
  <c r="X24" i="1"/>
  <c r="X26" i="1"/>
  <c r="X28" i="1"/>
  <c r="X37" i="1"/>
  <c r="X36" i="1"/>
  <c r="X39" i="1"/>
  <c r="X41" i="1"/>
  <c r="X45" i="1"/>
  <c r="X44" i="1"/>
  <c r="X47" i="1"/>
  <c r="AB43" i="1"/>
  <c r="X43" i="1"/>
  <c r="X42" i="1"/>
  <c r="X48" i="1"/>
  <c r="AB37" i="1"/>
  <c r="AB52" i="1"/>
  <c r="AA52" i="1" s="1"/>
  <c r="AB53" i="1"/>
  <c r="AA53" i="1" s="1"/>
  <c r="I18" i="1"/>
  <c r="X18" i="1" s="1"/>
  <c r="Y54" i="1" l="1"/>
  <c r="Z54" i="1"/>
  <c r="Z55" i="1" s="1"/>
  <c r="Y53" i="1"/>
  <c r="Z53" i="1"/>
  <c r="Y52" i="1"/>
  <c r="Z52" i="1"/>
  <c r="Y48" i="1"/>
  <c r="Z48" i="1"/>
  <c r="X49" i="1" s="1"/>
  <c r="Y42" i="1"/>
  <c r="Z42" i="1"/>
  <c r="Z43" i="1" s="1"/>
  <c r="Y36" i="1"/>
  <c r="Z36" i="1"/>
  <c r="Y24" i="1"/>
  <c r="Z24" i="1"/>
  <c r="Y18" i="1"/>
  <c r="Z18" i="1"/>
  <c r="X19" i="1" s="1"/>
  <c r="Y55" i="1" l="1"/>
  <c r="Y43" i="1"/>
  <c r="Y44" i="1"/>
  <c r="Z44" i="1"/>
  <c r="Z56" i="1"/>
  <c r="Y56"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Y26" i="1" l="1"/>
  <c r="Y57" i="1"/>
  <c r="Z57" i="1"/>
  <c r="Z26" i="1"/>
  <c r="Z27" i="1" s="1"/>
  <c r="Y50" i="1"/>
  <c r="Z50" i="1"/>
  <c r="Y49" i="1"/>
  <c r="Z49" i="1"/>
  <c r="Y37" i="1"/>
  <c r="Z37" i="1"/>
  <c r="Y38" i="1" s="1"/>
  <c r="Y19" i="1"/>
  <c r="Z19" i="1"/>
  <c r="X20" i="1" s="1"/>
  <c r="Y20" i="1" s="1"/>
  <c r="Z38" i="1" l="1"/>
  <c r="Z39" i="1" s="1"/>
  <c r="Y58" i="1"/>
  <c r="Z58" i="1"/>
  <c r="Y27" i="1"/>
  <c r="Y45" i="1"/>
  <c r="Z45" i="1"/>
  <c r="Y46" i="1" s="1"/>
  <c r="Y39" i="1"/>
  <c r="Y51" i="1"/>
  <c r="Z51" i="1"/>
  <c r="Z20" i="1"/>
  <c r="X21" i="1" s="1"/>
  <c r="Y21" i="1" s="1"/>
  <c r="Y59" i="1" l="1"/>
  <c r="Z59" i="1"/>
  <c r="Z46" i="1"/>
  <c r="Y47" i="1" s="1"/>
  <c r="Z40" i="1"/>
  <c r="Y40" i="1"/>
  <c r="Y28" i="1"/>
  <c r="Z28" i="1"/>
  <c r="Y29" i="1" s="1"/>
  <c r="Z21" i="1"/>
  <c r="X22" i="1" s="1"/>
  <c r="Z22" i="1" s="1"/>
  <c r="X23" i="1" s="1"/>
  <c r="X12" i="1"/>
  <c r="Y12" i="1" s="1"/>
  <c r="Y41" i="1" l="1"/>
  <c r="Z41" i="1"/>
  <c r="Z47" i="1"/>
  <c r="Z29" i="1"/>
  <c r="Y22" i="1"/>
  <c r="Y23" i="1"/>
  <c r="Z23" i="1"/>
  <c r="Q13" i="1"/>
  <c r="Z12" i="1" l="1"/>
  <c r="X13" i="1" s="1"/>
  <c r="Y13" i="1" l="1"/>
  <c r="Z13" i="1" l="1"/>
  <c r="X16" i="1" l="1"/>
  <c r="Y16" i="1" l="1"/>
  <c r="Z16" i="1"/>
  <c r="X17" i="1" s="1"/>
  <c r="Y17" i="1" l="1"/>
  <c r="Z17" i="1"/>
  <c r="K42" i="1" l="1"/>
  <c r="L42" i="1" s="1"/>
  <c r="K24" i="1"/>
  <c r="L24" i="1" s="1"/>
  <c r="K54" i="1"/>
  <c r="L54" i="1" s="1"/>
  <c r="K48" i="1"/>
  <c r="L48" i="1" s="1"/>
  <c r="K36" i="1"/>
  <c r="L36"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4" i="1"/>
  <c r="AJ42" i="18"/>
  <c r="AJ18" i="18"/>
  <c r="AD26" i="18"/>
  <c r="L10" i="18"/>
  <c r="AD10" i="18"/>
  <c r="X18" i="18"/>
  <c r="AD42" i="18"/>
  <c r="L18" i="18"/>
  <c r="R10" i="18"/>
  <c r="N54"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Z30" i="18"/>
  <c r="AL38" i="18"/>
  <c r="AL14" i="18"/>
  <c r="AF6" i="18"/>
  <c r="AL22" i="18"/>
  <c r="T30" i="18"/>
  <c r="Z38" i="18"/>
  <c r="AF14" i="18"/>
  <c r="N30" i="18"/>
  <c r="N14" i="18"/>
  <c r="N22" i="18"/>
  <c r="AF38" i="18"/>
  <c r="T6" i="18"/>
  <c r="M36" i="1"/>
  <c r="X32" i="18"/>
  <c r="AD32" i="18"/>
  <c r="AJ8" i="18"/>
  <c r="L16" i="18"/>
  <c r="R32" i="18"/>
  <c r="AJ32" i="18"/>
  <c r="N36" i="1"/>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48" i="1"/>
  <c r="AH34" i="18"/>
  <c r="AH42" i="18"/>
  <c r="AH18" i="18"/>
  <c r="AB10" i="18"/>
  <c r="J26" i="18"/>
  <c r="V18" i="18"/>
  <c r="V42" i="18"/>
  <c r="J42" i="18"/>
  <c r="P10" i="18"/>
  <c r="AB26" i="18"/>
  <c r="J34" i="18"/>
  <c r="J18" i="18"/>
  <c r="AH10" i="18"/>
  <c r="AB34" i="18"/>
  <c r="P26" i="18"/>
  <c r="P34" i="18"/>
  <c r="V34" i="18"/>
  <c r="AH26" i="18"/>
  <c r="J10" i="18"/>
  <c r="N48" i="1"/>
  <c r="P18" i="18"/>
  <c r="AB42" i="18"/>
  <c r="V10" i="18"/>
  <c r="AB18" i="18"/>
  <c r="P42" i="18"/>
  <c r="V26" i="18"/>
  <c r="Z32" i="18"/>
  <c r="N24" i="18"/>
  <c r="AL32" i="18"/>
  <c r="AL40" i="18"/>
  <c r="N8" i="18"/>
  <c r="AF24" i="18"/>
  <c r="Z40" i="18"/>
  <c r="Z16" i="18"/>
  <c r="N32" i="18"/>
  <c r="T32" i="18"/>
  <c r="N40" i="18"/>
  <c r="T8" i="18"/>
  <c r="M42" i="1"/>
  <c r="AF32" i="18"/>
  <c r="AL8" i="18"/>
  <c r="T24" i="18"/>
  <c r="N16" i="18"/>
  <c r="T16" i="18"/>
  <c r="Z24" i="18"/>
  <c r="AF16" i="18"/>
  <c r="N42" i="1"/>
  <c r="T40" i="18"/>
  <c r="AF8" i="18"/>
  <c r="AL24" i="18"/>
  <c r="Z8" i="18"/>
  <c r="AF40" i="18"/>
  <c r="AL16" i="18"/>
  <c r="AB42" i="1" l="1"/>
  <c r="AA42" i="1" s="1"/>
  <c r="AB54" i="1"/>
  <c r="AA54" i="1" s="1"/>
  <c r="AA12" i="1"/>
  <c r="AB18" i="1"/>
  <c r="AB24" i="1"/>
  <c r="AB48" i="1"/>
  <c r="AB36" i="1"/>
  <c r="AA36" i="1" s="1"/>
  <c r="AA48" i="1" l="1"/>
  <c r="V22" i="19" s="1"/>
  <c r="AB49" i="1"/>
  <c r="AA24" i="1"/>
  <c r="AA18" i="1"/>
  <c r="J47" i="19" s="1"/>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4"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13" i="1"/>
  <c r="AB38" i="1"/>
  <c r="AA37" i="1"/>
  <c r="AA43" i="1"/>
  <c r="AB44" i="1"/>
  <c r="AA44" i="1" s="1"/>
  <c r="AB45" i="1"/>
  <c r="AB50" i="1"/>
  <c r="AA50" i="1" s="1"/>
  <c r="AB51" i="1"/>
  <c r="AA51" i="1" s="1"/>
  <c r="AA49" i="1"/>
  <c r="AA55" i="1"/>
  <c r="AB56" i="1"/>
  <c r="AH17" i="19" l="1"/>
  <c r="J7" i="19"/>
  <c r="AB17" i="19"/>
  <c r="P7" i="19"/>
  <c r="P47" i="19"/>
  <c r="V27" i="19"/>
  <c r="V37" i="19"/>
  <c r="P17" i="19"/>
  <c r="AH32" i="19"/>
  <c r="AB52" i="19"/>
  <c r="J32" i="19"/>
  <c r="V12" i="19"/>
  <c r="J42" i="19"/>
  <c r="J12" i="19"/>
  <c r="J22" i="19"/>
  <c r="AB12" i="19"/>
  <c r="AC48"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0" i="1" l="1"/>
  <c r="AB41" i="1"/>
  <c r="AA41"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<sst xmlns="http://schemas.openxmlformats.org/spreadsheetml/2006/main" count="397" uniqueCount="271">
  <si>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</si>
  <si>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</si>
  <si>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</si>
  <si>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</si>
  <si>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</si>
  <si>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</si>
  <si>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</si>
  <si>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</si>
  <si>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</si>
  <si>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</si>
  <si>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</si>
  <si>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</si>
  <si>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</si>
  <si>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</si>
  <si>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</si>
  <si>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</si>
  <si>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</si>
  <si>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</si>
  <si>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</si>
  <si>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</si>
  <si>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</si>
  <si>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</si>
  <si>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</si>
  <si>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</si>
  <si>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</si>
  <si>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</si>
  <si>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</si>
  <si>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</si>
  <si>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</si>
  <si>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</si>
  <si>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</si>
  <si>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</si>
  <si>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</si>
  <si>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</si>
  <si>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</si>
  <si>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</si>
  <si>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</si>
  <si>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</si>
  <si>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</si>
  <si>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</si>
  <si>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</si>
  <si>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</si>
  <si>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</si>
  <si>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</si>
  <si>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</si>
  <si>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</si>
  <si>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</si>
  <si>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</si>
  <si>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</si>
  <si>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</si>
  <si>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</si>
  <si>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</si>
  <si>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</si>
  <si>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</si>
  <si>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</si>
  <si>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</si>
  <si>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</si>
  <si>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</si>
  <si>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</si>
  <si>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</si>
  <si>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</si>
  <si>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</si>
  <si>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</si>
  <si>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</si>
  <si>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</si>
  <si>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</si>
  <si>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</si>
  <si>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</si>
  <si>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rPr>
      <t>Capacidades institucionales:</t>
    </r>
    <r>
      <rPr>
        <sz val="11"/>
        <rFont val="Calibri"/>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</si>
  <si>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</si>
  <si>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</si>
  <si>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</si>
  <si>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</si>
  <si>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</si>
  <si>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</si>
  <si>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</si>
  <si>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</si>
  <si>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</si>
  <si>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CONTROL INTERNO DISCIPLINARIO</t>
  </si>
  <si>
    <t>ALCANCE:</t>
  </si>
  <si>
    <t>Se inicia con la investigación de los hechos que pueden dar lugar a posibles faltas disciplinarias hasta el pliego de cargos y su debida notificación (función investigativa) y define políticas, planes, programas y actividades dirigidas a evitar la ocurrencia de hechos, actos u omisiones contrarios a la Constitución o la Ley (función preventiva)</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</si>
  <si>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</si>
  <si>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</si>
  <si>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</si>
  <si>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</si>
  <si>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</si>
  <si>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Ejercer el control disciplinario interno mediante la función preventiva y de instrucción del proceso disciplinario en aras degarantizar los principios y fines esenciales del Estado através de la Constitución, la ley y los tratados internacionales que se deben observar en el ejercicio de la función pública, así como el buen nombre y eficacia de la administración.</t>
  </si>
  <si>
    <t xml:space="preserve">Plan de acción Anual Oficina de Control Interno Disciplinario
Informes de gestión Institucional
Providencias disciplinarias mediante autos </t>
  </si>
  <si>
    <t>Sustanciación de los expedientes disciplinarios desde la apertura hasta la notificación de pliego de cargos</t>
  </si>
  <si>
    <t>MATRIZ DOFA</t>
  </si>
  <si>
    <t>DEBILIDADES</t>
  </si>
  <si>
    <t>AMENAZAS</t>
  </si>
  <si>
    <t xml:space="preserve">1. Deficiencia en el recurso humano (falta de planta de personal) y recursos físicos (oficina, cómputo, escáner, sala de audiencias) 
</t>
  </si>
  <si>
    <t>FORTALEZAS</t>
  </si>
  <si>
    <t>OPORTUNIDADES</t>
  </si>
  <si>
    <t xml:space="preserve">1. Talento humano idóneo (abogados sustanciadores y apoyo administrativo)
2. Estructuración de procedimientos de acuerdo a los parametros del Código Geberal Disciplinario (procedimientos)
3. Implementación de formatos documentales para cada actuación, trámite o diligencia disciplinaria
4. Gestión adecuada del archivo de gestión
5. Capacidad de formación e instrucción </t>
  </si>
  <si>
    <t>1. Con ocasión de la expedición del nuevo Código General Disciplinario (Ley 1952/2019, Ley 2094 de 2021), que implementó el procedimiento oral, exige que las entidades implementen las tegnologías (Hardware y software) necesarias para el desarrollo del proceso oral. Como: 
- Expedientes virtuales
- Salas de audiencias con video y grabación
- Comunicación con externos y,
- Archivos virtuales
2. Capacitación al personal de la oficina en la expedición de nuevas normas legales (debe ser permanente)</t>
  </si>
  <si>
    <t>Matriz Mapa Riesgos de Gestión</t>
  </si>
  <si>
    <t>Código: F-DPM-1210-238,37-013</t>
  </si>
  <si>
    <t>Versión: 3.0</t>
  </si>
  <si>
    <t>Fecha Aprobación: Octubre-19-2021</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</si>
  <si>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</si>
  <si>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</si>
  <si>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</si>
  <si>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</si>
  <si>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</si>
  <si>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</si>
  <si>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</si>
  <si>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</si>
  <si>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</si>
  <si>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</si>
  <si>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</si>
  <si>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</si>
  <si>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</si>
  <si>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</si>
  <si>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</si>
  <si>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</si>
  <si>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</si>
  <si>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</si>
  <si>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</si>
  <si>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</si>
  <si>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</si>
  <si>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</si>
  <si>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</si>
  <si>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</si>
  <si>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</si>
  <si>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</si>
  <si>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</si>
  <si>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</si>
  <si>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</si>
  <si>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</si>
  <si>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</si>
  <si>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</si>
  <si>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</si>
  <si>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</si>
  <si>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Ejecucion y Administracion de procesos</t>
  </si>
  <si>
    <t xml:space="preserve">     El riesgo afecta la imagen de la entidad con algunos usuarios de relevancia frente al logro de los objetivos</t>
  </si>
  <si>
    <t>Preventivo</t>
  </si>
  <si>
    <t>Manual</t>
  </si>
  <si>
    <t>Documentado</t>
  </si>
  <si>
    <t>Continua</t>
  </si>
  <si>
    <t>Con Registro</t>
  </si>
  <si>
    <t>Reducir (mitigar)</t>
  </si>
  <si>
    <t>Jefe de oficina y profesional encargado</t>
  </si>
  <si>
    <t>Reputacional</t>
  </si>
  <si>
    <t>Investigaciones y/o Sanciones Disciplinarias</t>
  </si>
  <si>
    <t>Profesional encargado del proceso disciplinario</t>
  </si>
  <si>
    <t>Investigaciones disciplinarias y sanciones por entes de control.</t>
  </si>
  <si>
    <t>Incumplimiento de la normatividad archivística en los documentos emanados de la Oficina de Control Interno Disciplinario</t>
  </si>
  <si>
    <t>Posibilidad de afectación reputacional por posibles investigaciones y sanciones disciplinarias por entes de control, debido al incumplimiento de la Ley 594 del 2000 en los documentos emanados por la Oficina de Control Interno Disciplinario</t>
  </si>
  <si>
    <t>La auxiliar administrativa asignada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</si>
  <si>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 la Oficina de Control Interno Disciplinario en los tiempos establecidos en el cronograma del  Archivo Central</t>
  </si>
  <si>
    <t>Profesional encargado</t>
  </si>
  <si>
    <t xml:space="preserve">     Entre 10 y 50 SMLMV </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</si>
  <si>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</si>
  <si>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</si>
  <si>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</si>
  <si>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</si>
  <si>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</si>
  <si>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</si>
  <si>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</si>
  <si>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</si>
  <si>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</si>
  <si>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</si>
  <si>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</si>
  <si>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</si>
  <si>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</si>
  <si>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</si>
  <si>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</si>
  <si>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</si>
  <si>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</si>
  <si>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</si>
  <si>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</si>
  <si>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</si>
  <si>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</si>
  <si>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</si>
  <si>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</si>
  <si>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</si>
  <si>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</si>
  <si>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</si>
  <si>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</si>
  <si>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</si>
  <si>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</si>
  <si>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</si>
  <si>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</si>
  <si>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</si>
  <si>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</si>
  <si>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</si>
  <si>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</si>
  <si>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</si>
  <si>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</si>
  <si>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</si>
  <si>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</si>
  <si>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</si>
  <si>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</si>
  <si>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</si>
  <si>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</si>
  <si>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</si>
  <si>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</si>
  <si>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</si>
  <si>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</si>
  <si>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</si>
  <si>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</si>
  <si>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</si>
  <si>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</si>
  <si>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</si>
  <si>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</si>
  <si>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</si>
  <si>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</si>
  <si>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</si>
  <si>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</si>
  <si>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</si>
  <si>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</si>
  <si>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</si>
  <si>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</si>
  <si>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</si>
  <si>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</si>
  <si>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</si>
  <si>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</si>
  <si>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</si>
  <si>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</si>
  <si>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</si>
  <si>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</si>
  <si>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</si>
  <si>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</si>
  <si>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</si>
  <si>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</si>
  <si>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</si>
  <si>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</si>
  <si>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</si>
  <si>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</si>
  <si>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</si>
  <si>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</si>
  <si>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</si>
  <si>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</si>
  <si>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</si>
  <si>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</si>
  <si>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</si>
  <si>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</si>
  <si>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</si>
  <si>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</si>
  <si>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</si>
  <si>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</si>
  <si>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</si>
  <si>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</si>
  <si>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</si>
  <si>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</si>
  <si>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</si>
  <si>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</si>
  <si>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</si>
  <si>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</si>
  <si>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</si>
  <si>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</si>
  <si>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</si>
  <si>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</si>
  <si>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</si>
  <si>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</si>
  <si>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</si>
  <si>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</si>
  <si>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</si>
  <si>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</si>
  <si>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</si>
  <si>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</si>
  <si>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</si>
  <si>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</si>
  <si>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 xml:space="preserve">Posibilidad de afectación reputacional por investigaciones y/o sanciones disciplinarias debido al inadecuado control legal de las acciones disciplinarias de la dependencia  </t>
  </si>
  <si>
    <t xml:space="preserve">inadecuado control legal de las acciones disciplinarias de la dependencia  </t>
  </si>
  <si>
    <t xml:space="preserve">El jefe de la oficina verifica a través de inspecciones el cumplimiento de términos de las etapas procesales del expediente disciplinario, mediante el formato Base de datos </t>
  </si>
  <si>
    <t>Realizar una (1) reunión de seguimiento mensual, aleatorio a los expedientes disciplinarios seleccionados para verificar el cumplimiento de términos de las etapas procesales</t>
  </si>
  <si>
    <t>El profesional encargado del proceso disciplinario verifica el adecuado control legal de las actuaciones mediante el formato Reporte actuaciones en procesos disciplinarios F-CID-1500-238,37-022</t>
  </si>
  <si>
    <t>Realizar un (1) informe trimestral de los procesos disciplinarios asignados o delegados al jefe de oficina reportando la verificación del adecuado control legal de las actuaciones mediante el formato Reporte actuaciones en procesos disciplinarios F-CID-1500-238,37-022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</si>
</sst>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2"/>
      <color rgb="FF000000"/>
      <name val="Arial"/>
      <family val="2"/>
    </font>
    <font>
      <b/>
      <sz val="14"/>
      <color rgb="FF000000"/>
      <name val="Arial"/>
      <family val="2"/>
    </font>
    <font>
      <sz val="11"/>
      <color theme="1"/>
      <name val="Arial"/>
      <family val="2"/>
    </font>
    <font>
      <sz val="9"/>
      <color theme="1"/>
      <name val="Arial"/>
      <family val="2"/>
    </font>
    <font>
      <b/>
      <sz val="28"/>
      <color theme="1"/>
      <name val="Arial Narrow"/>
      <family val="2"/>
    </font>
    <font>
      <b/>
      <sz val="10"/>
      <color theme="1"/>
      <name val="Arial Narrow"/>
      <family val="2"/>
    </font>
    <font>
      <b/>
      <sz val="10"/>
      <color rgb="FFFF0000"/>
      <name val="Arial Narrow"/>
      <family val="2"/>
    </font>
    <font>
      <b/>
      <sz val="11"/>
      <name val="Calibri"/>
      <family val="2"/>
    </font>
    <font>
      <sz val="11"/>
      <name val="Calibri"/>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0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dashed">
        <color theme="9" tint="-0.24994659260841701"/>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7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2" fillId="0" borderId="0" xfId="0" applyFont="1" applyAlignment="1">
      <alignment horizontal="center" vertical="center" wrapText="1"/>
    </xf>
    <xf numFmtId="0" fontId="63"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47" xfId="0" applyFont="1" applyFill="1" applyBorder="1" applyAlignment="1">
      <alignment horizontal="center" vertical="center" wrapText="1"/>
    </xf>
    <xf numFmtId="0" fontId="61" fillId="0" borderId="0" xfId="0" applyFont="1" applyAlignment="1">
      <alignment horizontal="center" vertical="center"/>
    </xf>
    <xf numFmtId="0" fontId="64" fillId="0" borderId="0" xfId="0" applyFont="1" applyAlignment="1">
      <alignment horizontal="center" vertical="center"/>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36" fillId="0" borderId="2" xfId="0" applyFont="1" applyBorder="1" applyAlignment="1" applyProtection="1">
      <alignment horizontal="center" vertical="center"/>
      <protection locked="0"/>
    </xf>
    <xf numFmtId="14" fontId="36" fillId="0" borderId="2" xfId="0" applyNumberFormat="1" applyFont="1" applyBorder="1" applyAlignment="1" applyProtection="1">
      <alignment horizontal="center" vertical="center"/>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8" fillId="17" borderId="104" xfId="0" applyFont="1" applyFill="1" applyBorder="1" applyAlignment="1">
      <alignment horizontal="center" vertical="center" wrapText="1"/>
    </xf>
    <xf numFmtId="0" fontId="59" fillId="0" borderId="95" xfId="0" applyFont="1" applyBorder="1" applyAlignment="1">
      <alignment horizontal="center" vertical="center" wrapText="1"/>
    </xf>
    <xf numFmtId="0" fontId="59" fillId="0" borderId="95" xfId="0" applyFont="1" applyBorder="1" applyAlignment="1">
      <alignment horizontal="justify" vertical="center" wrapText="1"/>
    </xf>
    <xf numFmtId="0" fontId="50" fillId="0" borderId="2" xfId="0" applyFont="1" applyBorder="1" applyAlignment="1" applyProtection="1">
      <alignment horizontal="center" vertical="center" wrapText="1"/>
      <protection locked="0"/>
    </xf>
    <xf numFmtId="0" fontId="6"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wrapText="1"/>
      <protection locked="0"/>
    </xf>
    <xf numFmtId="14" fontId="1" fillId="3" borderId="2" xfId="0" applyNumberFormat="1" applyFont="1" applyFill="1" applyBorder="1" applyAlignment="1" applyProtection="1">
      <alignment horizontal="center" vertical="center" wrapText="1"/>
      <protection locked="0"/>
    </xf>
    <xf numFmtId="14" fontId="1" fillId="3" borderId="2" xfId="0" applyNumberFormat="1" applyFont="1" applyFill="1" applyBorder="1" applyAlignment="1" applyProtection="1">
      <alignment horizontal="center" vertical="center"/>
      <protection locked="0"/>
    </xf>
    <xf numFmtId="0" fontId="55" fillId="15" borderId="76"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7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36" fillId="0" borderId="12" xfId="0" applyFont="1" applyBorder="1" applyAlignment="1">
      <alignment horizontal="left" vertical="center" wrapText="1"/>
    </xf>
    <xf numFmtId="0" fontId="36" fillId="0" borderId="19" xfId="0" applyFont="1" applyBorder="1" applyAlignment="1">
      <alignment horizontal="left" vertical="center" wrapText="1"/>
    </xf>
    <xf numFmtId="0" fontId="36" fillId="0" borderId="13" xfId="0" applyFont="1" applyBorder="1" applyAlignment="1">
      <alignment horizontal="left" vertical="center" wrapText="1"/>
    </xf>
    <xf numFmtId="0" fontId="36" fillId="0" borderId="14" xfId="0" applyFont="1" applyBorder="1" applyAlignment="1">
      <alignment horizontal="left" vertical="center" wrapText="1"/>
    </xf>
    <xf numFmtId="0" fontId="36" fillId="0" borderId="0" xfId="0" applyFont="1" applyAlignment="1">
      <alignment horizontal="left" vertical="center" wrapText="1"/>
    </xf>
    <xf numFmtId="0" fontId="36" fillId="0" borderId="15" xfId="0" applyFont="1" applyBorder="1" applyAlignment="1">
      <alignment horizontal="left" vertical="center" wrapText="1"/>
    </xf>
    <xf numFmtId="0" fontId="36" fillId="0" borderId="16" xfId="0" applyFont="1" applyBorder="1" applyAlignment="1">
      <alignment horizontal="left" vertical="center" wrapText="1"/>
    </xf>
    <xf numFmtId="0" fontId="36" fillId="0" borderId="18" xfId="0" applyFont="1" applyBorder="1" applyAlignment="1">
      <alignment horizontal="left" vertical="center" wrapText="1"/>
    </xf>
    <xf numFmtId="0" fontId="36" fillId="0" borderId="17" xfId="0" applyFont="1" applyBorder="1" applyAlignment="1">
      <alignment horizontal="left" vertical="center" wrapText="1"/>
    </xf>
    <xf numFmtId="0" fontId="39" fillId="0" borderId="12" xfId="0" applyFont="1" applyBorder="1" applyAlignment="1">
      <alignment horizontal="left" vertical="center" wrapText="1"/>
    </xf>
    <xf numFmtId="0" fontId="39" fillId="0" borderId="13" xfId="0" applyFont="1" applyBorder="1" applyAlignment="1">
      <alignment horizontal="left" vertical="center" wrapText="1"/>
    </xf>
    <xf numFmtId="0" fontId="39" fillId="0" borderId="14" xfId="0" applyFont="1" applyBorder="1" applyAlignment="1">
      <alignment horizontal="left" vertical="center" wrapText="1"/>
    </xf>
    <xf numFmtId="0" fontId="39" fillId="0" borderId="15" xfId="0" applyFont="1" applyBorder="1" applyAlignment="1">
      <alignment horizontal="left" vertical="center" wrapText="1"/>
    </xf>
    <xf numFmtId="0" fontId="39" fillId="0" borderId="16" xfId="0" applyFont="1" applyBorder="1" applyAlignment="1">
      <alignment horizontal="left" vertical="center" wrapText="1"/>
    </xf>
    <xf numFmtId="0" fontId="39" fillId="0" borderId="17" xfId="0" applyFont="1" applyBorder="1" applyAlignment="1">
      <alignment horizontal="left" vertical="center"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36" fillId="3" borderId="12" xfId="0" applyFont="1" applyFill="1" applyBorder="1" applyAlignment="1">
      <alignment horizontal="left" vertical="center" wrapText="1"/>
    </xf>
    <xf numFmtId="0" fontId="36" fillId="3" borderId="19" xfId="0" applyFont="1" applyFill="1" applyBorder="1" applyAlignment="1">
      <alignment horizontal="left" vertical="center" wrapText="1"/>
    </xf>
    <xf numFmtId="0" fontId="36" fillId="3" borderId="13" xfId="0" applyFont="1" applyFill="1" applyBorder="1" applyAlignment="1">
      <alignment horizontal="left" vertical="center" wrapText="1"/>
    </xf>
    <xf numFmtId="0" fontId="36" fillId="3" borderId="14" xfId="0" applyFont="1" applyFill="1" applyBorder="1" applyAlignment="1">
      <alignment horizontal="left" vertical="center" wrapText="1"/>
    </xf>
    <xf numFmtId="0" fontId="36" fillId="3" borderId="0" xfId="0" applyFont="1" applyFill="1" applyAlignment="1">
      <alignment horizontal="left" vertical="center" wrapText="1"/>
    </xf>
    <xf numFmtId="0" fontId="36" fillId="3" borderId="15" xfId="0" applyFont="1" applyFill="1" applyBorder="1" applyAlignment="1">
      <alignment horizontal="left" vertical="center" wrapText="1"/>
    </xf>
    <xf numFmtId="0" fontId="36" fillId="3" borderId="16" xfId="0" applyFont="1" applyFill="1" applyBorder="1" applyAlignment="1">
      <alignment horizontal="left" vertical="center" wrapText="1"/>
    </xf>
    <xf numFmtId="0" fontId="36" fillId="3" borderId="18" xfId="0" applyFont="1" applyFill="1" applyBorder="1" applyAlignment="1">
      <alignment horizontal="left" vertical="center" wrapText="1"/>
    </xf>
    <xf numFmtId="0" fontId="36" fillId="3" borderId="17" xfId="0" applyFont="1" applyFill="1" applyBorder="1" applyAlignment="1">
      <alignment horizontal="left" vertical="center" wrapText="1"/>
    </xf>
    <xf numFmtId="0" fontId="36" fillId="0" borderId="12" xfId="0" applyFont="1" applyBorder="1" applyAlignment="1">
      <alignment horizontal="left" vertical="center"/>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5" xfId="0" applyFont="1" applyBorder="1" applyAlignment="1">
      <alignment horizontal="left" vertical="center"/>
    </xf>
    <xf numFmtId="0" fontId="36" fillId="0" borderId="16" xfId="0" applyFont="1" applyBorder="1" applyAlignment="1">
      <alignment horizontal="left" vertical="center"/>
    </xf>
    <xf numFmtId="0" fontId="36" fillId="0" borderId="17" xfId="0" applyFont="1" applyBorder="1" applyAlignment="1">
      <alignment horizontal="left" vertical="center"/>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1" fillId="0" borderId="12"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14" xfId="0" applyFont="1" applyBorder="1" applyAlignment="1">
      <alignment horizontal="center" vertical="center" wrapText="1"/>
    </xf>
    <xf numFmtId="0" fontId="61" fillId="0" borderId="0" xfId="0" applyFont="1" applyAlignment="1">
      <alignment horizontal="center" vertical="center" wrapText="1"/>
    </xf>
    <xf numFmtId="0" fontId="61" fillId="0" borderId="16" xfId="0" applyFont="1" applyBorder="1" applyAlignment="1">
      <alignment horizontal="center" vertical="center" wrapText="1"/>
    </xf>
    <xf numFmtId="0" fontId="61"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9" fillId="18" borderId="101" xfId="0" applyFont="1" applyFill="1" applyBorder="1" applyAlignment="1">
      <alignment horizontal="left" vertical="center" wrapText="1" indent="1"/>
    </xf>
    <xf numFmtId="0" fontId="59" fillId="18" borderId="102" xfId="0" applyFont="1" applyFill="1" applyBorder="1" applyAlignment="1">
      <alignment horizontal="left" vertical="center" wrapText="1" indent="1"/>
    </xf>
    <xf numFmtId="0" fontId="59"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20" borderId="12"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2" fillId="0" borderId="0" xfId="0" applyFont="1" applyAlignment="1">
      <alignment horizontal="center" vertical="center"/>
    </xf>
    <xf numFmtId="0" fontId="45" fillId="20" borderId="19" xfId="0" applyFont="1" applyFill="1" applyBorder="1" applyAlignment="1">
      <alignment horizontal="center" vertical="center" wrapText="1"/>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59" fillId="0" borderId="4" xfId="0" applyFont="1" applyBorder="1" applyAlignment="1" applyProtection="1">
      <alignment horizontal="center" vertical="center" wrapText="1"/>
      <protection locked="0"/>
    </xf>
    <xf numFmtId="0" fontId="59" fillId="0" borderId="8" xfId="0" applyFont="1" applyBorder="1" applyAlignment="1" applyProtection="1">
      <alignment horizontal="center" vertical="center" wrapText="1"/>
      <protection locked="0"/>
    </xf>
    <xf numFmtId="0" fontId="59" fillId="0" borderId="5"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59" fillId="3" borderId="4" xfId="0" applyFont="1" applyFill="1" applyBorder="1" applyAlignment="1" applyProtection="1">
      <alignment horizontal="center" vertical="center" wrapText="1"/>
      <protection locked="0"/>
    </xf>
    <xf numFmtId="0" fontId="59" fillId="3" borderId="8" xfId="0" applyFont="1" applyFill="1" applyBorder="1" applyAlignment="1" applyProtection="1">
      <alignment horizontal="center" vertical="center" wrapText="1"/>
      <protection locked="0"/>
    </xf>
    <xf numFmtId="0" fontId="59" fillId="3" borderId="5"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05"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66" fillId="2" borderId="6" xfId="0" applyFont="1" applyFill="1" applyBorder="1" applyAlignment="1">
      <alignment horizontal="left" vertical="center"/>
    </xf>
    <xf numFmtId="0" fontId="66" fillId="2" borderId="7" xfId="0" applyFont="1" applyFill="1" applyBorder="1" applyAlignment="1">
      <alignment horizontal="left" vertical="center"/>
    </xf>
    <xf numFmtId="0" fontId="54" fillId="2" borderId="6" xfId="0" applyFont="1" applyFill="1" applyBorder="1" applyAlignment="1">
      <alignment horizontal="left" vertical="center"/>
    </xf>
    <xf numFmtId="0" fontId="67" fillId="2" borderId="7" xfId="0" applyFont="1" applyFill="1" applyBorder="1" applyAlignment="1">
      <alignment horizontal="left" vertical="center"/>
    </xf>
    <xf numFmtId="0" fontId="54" fillId="2" borderId="7" xfId="0" applyFont="1" applyFill="1" applyBorder="1" applyAlignment="1">
      <alignment horizontal="left" vertical="center"/>
    </xf>
    <xf numFmtId="0" fontId="65" fillId="2" borderId="28" xfId="0" applyFont="1" applyFill="1" applyBorder="1" applyAlignment="1">
      <alignment horizontal="center" vertical="center" wrapText="1"/>
    </xf>
    <xf numFmtId="0" fontId="65" fillId="2" borderId="29" xfId="0" applyFont="1" applyFill="1" applyBorder="1" applyAlignment="1">
      <alignment horizontal="center" vertical="center" wrapText="1"/>
    </xf>
    <xf numFmtId="0" fontId="65" fillId="2" borderId="30" xfId="0" applyFont="1" applyFill="1" applyBorder="1" applyAlignment="1">
      <alignment horizontal="center" vertical="center" wrapText="1"/>
    </xf>
    <xf numFmtId="0" fontId="65" fillId="2" borderId="9" xfId="0" applyFont="1" applyFill="1" applyBorder="1" applyAlignment="1">
      <alignment horizontal="center" vertical="center" wrapText="1"/>
    </xf>
    <xf numFmtId="0" fontId="65" fillId="2" borderId="0" xfId="0" applyFont="1" applyFill="1" applyAlignment="1">
      <alignment horizontal="center" vertical="center" wrapText="1"/>
    </xf>
    <xf numFmtId="0" fontId="65" fillId="2" borderId="105" xfId="0" applyFont="1" applyFill="1" applyBorder="1" applyAlignment="1">
      <alignment horizontal="center" vertical="center" wrapText="1"/>
    </xf>
    <xf numFmtId="0" fontId="65" fillId="2" borderId="3" xfId="0" applyFont="1" applyFill="1" applyBorder="1" applyAlignment="1">
      <alignment horizontal="center" vertical="center" wrapText="1"/>
    </xf>
    <xf numFmtId="0" fontId="65" fillId="2" borderId="31" xfId="0" applyFont="1" applyFill="1" applyBorder="1" applyAlignment="1">
      <alignment horizontal="center" vertical="center" wrapText="1"/>
    </xf>
    <xf numFmtId="0" fontId="65" fillId="2" borderId="32" xfId="0" applyFont="1" applyFill="1" applyBorder="1" applyAlignment="1">
      <alignment horizontal="center" vertical="center" wrapText="1"/>
    </xf>
    <xf numFmtId="0" fontId="1" fillId="3" borderId="0" xfId="0" applyFont="1" applyFill="1" applyAlignment="1">
      <alignment horizontal="left" vertical="center"/>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1</xdr:col>
      <xdr:colOff>962025</xdr:colOff>
      <xdr:row>4</xdr:row>
      <xdr:rowOff>66675</xdr:rowOff>
    </xdr:to>
    <xdr:pic>
      <xdr:nvPicPr>
        <xdr:cNvPr id="2" name="Imagen 2" descr="escudo">
          <a:extLst>
            <a:ext uri="{FF2B5EF4-FFF2-40B4-BE49-F238E27FC236}">
              <a16:creationId xmlns:a16="http://schemas.microsoft.com/office/drawing/2014/main" id="{9BC9DF24-F926-4F4C-8320-DD7584C1A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295275"/>
          <a:ext cx="619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197" t="s">
        <v>0</v>
      </c>
      <c r="C2" s="198"/>
      <c r="D2" s="198"/>
      <c r="E2" s="198"/>
      <c r="F2" s="198"/>
      <c r="G2" s="198"/>
      <c r="H2" s="199"/>
    </row>
    <row r="3" spans="1:8" x14ac:dyDescent="0.25">
      <c r="B3" s="120"/>
      <c r="C3" s="121"/>
      <c r="D3" s="121"/>
      <c r="E3" s="121"/>
      <c r="F3" s="121"/>
      <c r="G3" s="121"/>
      <c r="H3" s="122"/>
    </row>
    <row r="4" spans="1:8" ht="63" customHeight="1" x14ac:dyDescent="0.25">
      <c r="B4" s="200" t="s">
        <v>1</v>
      </c>
      <c r="C4" s="201"/>
      <c r="D4" s="201"/>
      <c r="E4" s="201"/>
      <c r="F4" s="201"/>
      <c r="G4" s="201"/>
      <c r="H4" s="202"/>
    </row>
    <row r="5" spans="1:8" ht="63" customHeight="1" x14ac:dyDescent="0.25">
      <c r="B5" s="203"/>
      <c r="C5" s="204"/>
      <c r="D5" s="204"/>
      <c r="E5" s="204"/>
      <c r="F5" s="204"/>
      <c r="G5" s="204"/>
      <c r="H5" s="205"/>
    </row>
    <row r="6" spans="1:8" ht="16.5" x14ac:dyDescent="0.25">
      <c r="A6" s="123"/>
      <c r="B6" s="206" t="s">
        <v>2</v>
      </c>
      <c r="C6" s="207"/>
      <c r="D6" s="207"/>
      <c r="E6" s="207"/>
      <c r="F6" s="207"/>
      <c r="G6" s="207"/>
      <c r="H6" s="208"/>
    </row>
    <row r="7" spans="1:8" ht="95.25" customHeight="1" x14ac:dyDescent="0.25">
      <c r="A7" s="123"/>
      <c r="B7" s="209" t="s">
        <v>3</v>
      </c>
      <c r="C7" s="209"/>
      <c r="D7" s="209"/>
      <c r="E7" s="209"/>
      <c r="F7" s="209"/>
      <c r="G7" s="209"/>
      <c r="H7" s="210"/>
    </row>
    <row r="8" spans="1:8" ht="16.5" x14ac:dyDescent="0.25">
      <c r="A8" s="123"/>
      <c r="B8" s="124"/>
      <c r="C8" s="125"/>
      <c r="D8" s="125"/>
      <c r="E8" s="125"/>
      <c r="F8" s="125"/>
      <c r="G8" s="125"/>
      <c r="H8" s="126"/>
    </row>
    <row r="9" spans="1:8" ht="16.5" customHeight="1" x14ac:dyDescent="0.25">
      <c r="A9" s="123"/>
      <c r="B9" s="211" t="s">
        <v>4</v>
      </c>
      <c r="C9" s="211"/>
      <c r="D9" s="211"/>
      <c r="E9" s="211"/>
      <c r="F9" s="211"/>
      <c r="G9" s="211"/>
      <c r="H9" s="212"/>
    </row>
    <row r="10" spans="1:8" ht="16.5" customHeight="1" x14ac:dyDescent="0.25">
      <c r="A10" s="123"/>
      <c r="B10" s="211"/>
      <c r="C10" s="211"/>
      <c r="D10" s="211"/>
      <c r="E10" s="211"/>
      <c r="F10" s="211"/>
      <c r="G10" s="211"/>
      <c r="H10" s="212"/>
    </row>
    <row r="11" spans="1:8" ht="11.65" customHeight="1" x14ac:dyDescent="0.25">
      <c r="A11" s="123"/>
      <c r="B11" s="211"/>
      <c r="C11" s="211"/>
      <c r="D11" s="211"/>
      <c r="E11" s="211"/>
      <c r="F11" s="211"/>
      <c r="G11" s="211"/>
      <c r="H11" s="212"/>
    </row>
    <row r="12" spans="1:8" ht="11.65" customHeight="1" thickBot="1" x14ac:dyDescent="0.3">
      <c r="A12" s="123"/>
      <c r="B12" s="127"/>
      <c r="C12" s="127"/>
      <c r="D12" s="127"/>
      <c r="E12" s="127"/>
      <c r="F12" s="127"/>
      <c r="G12" s="127"/>
      <c r="H12" s="128"/>
    </row>
    <row r="13" spans="1:8" ht="15.4" customHeight="1" thickTop="1" x14ac:dyDescent="0.25">
      <c r="A13" s="123"/>
      <c r="B13" s="127"/>
      <c r="C13" s="193" t="s">
        <v>5</v>
      </c>
      <c r="D13" s="194"/>
      <c r="E13" s="195" t="s">
        <v>6</v>
      </c>
      <c r="F13" s="196"/>
      <c r="G13" s="127"/>
      <c r="H13" s="128"/>
    </row>
    <row r="14" spans="1:8" ht="11.65" customHeight="1" x14ac:dyDescent="0.25">
      <c r="A14" s="123"/>
      <c r="B14" s="127"/>
      <c r="C14" s="213" t="s">
        <v>7</v>
      </c>
      <c r="D14" s="214"/>
      <c r="E14" s="215" t="s">
        <v>8</v>
      </c>
      <c r="F14" s="216"/>
      <c r="G14" s="127"/>
      <c r="H14" s="128"/>
    </row>
    <row r="15" spans="1:8" ht="11.65" customHeight="1" x14ac:dyDescent="0.25">
      <c r="A15" s="123"/>
      <c r="B15" s="127"/>
      <c r="C15" s="213" t="s">
        <v>9</v>
      </c>
      <c r="D15" s="214"/>
      <c r="E15" s="215" t="s">
        <v>10</v>
      </c>
      <c r="F15" s="216"/>
      <c r="G15" s="127"/>
      <c r="H15" s="128"/>
    </row>
    <row r="16" spans="1:8" ht="11.65" customHeight="1" x14ac:dyDescent="0.25">
      <c r="A16" s="123"/>
      <c r="B16" s="127"/>
      <c r="C16" s="213" t="s">
        <v>11</v>
      </c>
      <c r="D16" s="214"/>
      <c r="E16" s="215" t="s">
        <v>12</v>
      </c>
      <c r="F16" s="216"/>
      <c r="G16" s="127"/>
      <c r="H16" s="128"/>
    </row>
    <row r="17" spans="1:8" ht="13.5" customHeight="1" x14ac:dyDescent="0.25">
      <c r="A17" s="123"/>
      <c r="B17" s="127"/>
      <c r="C17" s="213" t="s">
        <v>13</v>
      </c>
      <c r="D17" s="214"/>
      <c r="E17" s="215" t="s">
        <v>14</v>
      </c>
      <c r="F17" s="216"/>
      <c r="G17" s="127"/>
      <c r="H17" s="129"/>
    </row>
    <row r="18" spans="1:8" ht="12.4" customHeight="1" x14ac:dyDescent="0.25">
      <c r="A18" s="123"/>
      <c r="B18" s="127"/>
      <c r="C18" s="213" t="s">
        <v>15</v>
      </c>
      <c r="D18" s="214"/>
      <c r="E18" s="220" t="s">
        <v>16</v>
      </c>
      <c r="F18" s="216"/>
      <c r="G18" s="127"/>
      <c r="H18" s="128"/>
    </row>
    <row r="19" spans="1:8" ht="24" customHeight="1" thickBot="1" x14ac:dyDescent="0.3">
      <c r="A19" s="123"/>
      <c r="B19" s="127"/>
      <c r="C19" s="221" t="s">
        <v>17</v>
      </c>
      <c r="D19" s="222"/>
      <c r="E19" s="223" t="s">
        <v>18</v>
      </c>
      <c r="F19" s="224"/>
      <c r="G19" s="127"/>
      <c r="H19" s="128"/>
    </row>
    <row r="20" spans="1:8" ht="11.65" customHeight="1" thickTop="1" x14ac:dyDescent="0.25">
      <c r="A20" s="123"/>
      <c r="B20" s="127"/>
      <c r="C20" s="130"/>
      <c r="D20" s="130"/>
      <c r="E20" s="130"/>
      <c r="F20" s="130"/>
      <c r="G20" s="127"/>
      <c r="H20" s="128"/>
    </row>
    <row r="21" spans="1:8" ht="27.4" customHeight="1" thickBot="1" x14ac:dyDescent="0.3">
      <c r="A21" s="123"/>
      <c r="B21" s="225" t="s">
        <v>19</v>
      </c>
      <c r="C21" s="226"/>
      <c r="D21" s="226"/>
      <c r="E21" s="226"/>
      <c r="F21" s="226"/>
      <c r="G21" s="226"/>
      <c r="H21" s="227"/>
    </row>
    <row r="22" spans="1:8" ht="15.75" thickTop="1" x14ac:dyDescent="0.25">
      <c r="A22" s="123"/>
      <c r="B22" s="131"/>
      <c r="C22" s="228" t="s">
        <v>5</v>
      </c>
      <c r="D22" s="194"/>
      <c r="E22" s="195" t="s">
        <v>6</v>
      </c>
      <c r="F22" s="196"/>
      <c r="G22" s="130"/>
      <c r="H22" s="132"/>
    </row>
    <row r="23" spans="1:8" ht="13.5" customHeight="1" x14ac:dyDescent="0.25">
      <c r="A23" s="123"/>
      <c r="B23" s="133"/>
      <c r="C23" s="229" t="s">
        <v>7</v>
      </c>
      <c r="D23" s="230"/>
      <c r="E23" s="231" t="s">
        <v>8</v>
      </c>
      <c r="F23" s="232"/>
      <c r="G23" s="134"/>
      <c r="H23" s="135"/>
    </row>
    <row r="24" spans="1:8" ht="13.5" customHeight="1" x14ac:dyDescent="0.25">
      <c r="A24" s="123"/>
      <c r="B24" s="133"/>
      <c r="C24" s="217" t="s">
        <v>20</v>
      </c>
      <c r="D24" s="218"/>
      <c r="E24" s="219" t="s">
        <v>14</v>
      </c>
      <c r="F24" s="216"/>
      <c r="G24" s="134"/>
      <c r="H24" s="135"/>
    </row>
    <row r="25" spans="1:8" ht="13.5" customHeight="1" x14ac:dyDescent="0.25">
      <c r="A25" s="123"/>
      <c r="B25" s="133"/>
      <c r="C25" s="217" t="s">
        <v>9</v>
      </c>
      <c r="D25" s="218"/>
      <c r="E25" s="219" t="s">
        <v>10</v>
      </c>
      <c r="F25" s="216"/>
      <c r="G25" s="134"/>
      <c r="H25" s="135"/>
    </row>
    <row r="26" spans="1:8" ht="22.9" customHeight="1" x14ac:dyDescent="0.25">
      <c r="A26" s="123"/>
      <c r="B26" s="133"/>
      <c r="C26" s="217" t="s">
        <v>21</v>
      </c>
      <c r="D26" s="218"/>
      <c r="E26" s="233" t="s">
        <v>22</v>
      </c>
      <c r="F26" s="234"/>
      <c r="G26" s="134"/>
      <c r="H26" s="135"/>
    </row>
    <row r="27" spans="1:8" ht="69.75" customHeight="1" x14ac:dyDescent="0.25">
      <c r="A27" s="123"/>
      <c r="B27" s="133"/>
      <c r="C27" s="235" t="s">
        <v>23</v>
      </c>
      <c r="D27" s="236"/>
      <c r="E27" s="237" t="s">
        <v>24</v>
      </c>
      <c r="F27" s="238"/>
      <c r="G27" s="134"/>
      <c r="H27" s="136"/>
    </row>
    <row r="28" spans="1:8" ht="34.5" customHeight="1" x14ac:dyDescent="0.25">
      <c r="B28" s="137"/>
      <c r="C28" s="239" t="s">
        <v>25</v>
      </c>
      <c r="D28" s="236"/>
      <c r="E28" s="237" t="s">
        <v>26</v>
      </c>
      <c r="F28" s="238"/>
      <c r="G28" s="134"/>
      <c r="H28" s="136"/>
    </row>
    <row r="29" spans="1:8" ht="27.75" customHeight="1" x14ac:dyDescent="0.25">
      <c r="B29" s="137"/>
      <c r="C29" s="239" t="s">
        <v>27</v>
      </c>
      <c r="D29" s="236"/>
      <c r="E29" s="237" t="s">
        <v>28</v>
      </c>
      <c r="F29" s="238"/>
      <c r="G29" s="134"/>
      <c r="H29" s="136"/>
    </row>
    <row r="30" spans="1:8" ht="28.5" customHeight="1" x14ac:dyDescent="0.25">
      <c r="B30" s="137"/>
      <c r="C30" s="239" t="s">
        <v>29</v>
      </c>
      <c r="D30" s="236"/>
      <c r="E30" s="237" t="s">
        <v>30</v>
      </c>
      <c r="F30" s="238"/>
      <c r="G30" s="134"/>
      <c r="H30" s="136"/>
    </row>
    <row r="31" spans="1:8" ht="72.75" customHeight="1" x14ac:dyDescent="0.25">
      <c r="B31" s="137"/>
      <c r="C31" s="239" t="s">
        <v>31</v>
      </c>
      <c r="D31" s="236"/>
      <c r="E31" s="237" t="s">
        <v>32</v>
      </c>
      <c r="F31" s="238"/>
      <c r="G31" s="134"/>
      <c r="H31" s="136"/>
    </row>
    <row r="32" spans="1:8" ht="64.5" customHeight="1" x14ac:dyDescent="0.25">
      <c r="B32" s="137"/>
      <c r="C32" s="239" t="s">
        <v>33</v>
      </c>
      <c r="D32" s="236"/>
      <c r="E32" s="237" t="s">
        <v>34</v>
      </c>
      <c r="F32" s="238"/>
      <c r="G32" s="134"/>
      <c r="H32" s="136"/>
    </row>
    <row r="33" spans="2:8" ht="71.25" customHeight="1" x14ac:dyDescent="0.25">
      <c r="B33" s="137"/>
      <c r="C33" s="240" t="s">
        <v>35</v>
      </c>
      <c r="D33" s="235"/>
      <c r="E33" s="237" t="s">
        <v>36</v>
      </c>
      <c r="F33" s="238"/>
      <c r="G33" s="134"/>
      <c r="H33" s="136"/>
    </row>
    <row r="34" spans="2:8" ht="55.5" customHeight="1" x14ac:dyDescent="0.25">
      <c r="B34" s="137"/>
      <c r="C34" s="240" t="s">
        <v>37</v>
      </c>
      <c r="D34" s="235"/>
      <c r="E34" s="237" t="s">
        <v>38</v>
      </c>
      <c r="F34" s="238"/>
      <c r="G34" s="134"/>
      <c r="H34" s="136"/>
    </row>
    <row r="35" spans="2:8" ht="42" customHeight="1" x14ac:dyDescent="0.25">
      <c r="B35" s="137"/>
      <c r="C35" s="240" t="s">
        <v>39</v>
      </c>
      <c r="D35" s="235"/>
      <c r="E35" s="237" t="s">
        <v>40</v>
      </c>
      <c r="F35" s="238"/>
      <c r="G35" s="134"/>
      <c r="H35" s="136"/>
    </row>
    <row r="36" spans="2:8" ht="59.25" customHeight="1" x14ac:dyDescent="0.25">
      <c r="B36" s="137"/>
      <c r="C36" s="240" t="s">
        <v>41</v>
      </c>
      <c r="D36" s="235"/>
      <c r="E36" s="237" t="s">
        <v>42</v>
      </c>
      <c r="F36" s="238"/>
      <c r="G36" s="134"/>
      <c r="H36" s="136"/>
    </row>
    <row r="37" spans="2:8" ht="23.25" customHeight="1" x14ac:dyDescent="0.25">
      <c r="B37" s="137"/>
      <c r="C37" s="240" t="s">
        <v>43</v>
      </c>
      <c r="D37" s="235"/>
      <c r="E37" s="237" t="s">
        <v>44</v>
      </c>
      <c r="F37" s="238"/>
      <c r="G37" s="134"/>
      <c r="H37" s="136"/>
    </row>
    <row r="38" spans="2:8" ht="30.75" customHeight="1" x14ac:dyDescent="0.25">
      <c r="B38" s="137"/>
      <c r="C38" s="240" t="s">
        <v>45</v>
      </c>
      <c r="D38" s="235"/>
      <c r="E38" s="237" t="s">
        <v>46</v>
      </c>
      <c r="F38" s="238"/>
      <c r="G38" s="134"/>
      <c r="H38" s="136"/>
    </row>
    <row r="39" spans="2:8" ht="35.25" customHeight="1" x14ac:dyDescent="0.25">
      <c r="B39" s="137"/>
      <c r="C39" s="240" t="s">
        <v>45</v>
      </c>
      <c r="D39" s="235"/>
      <c r="E39" s="237" t="s">
        <v>46</v>
      </c>
      <c r="F39" s="238"/>
      <c r="G39" s="134"/>
      <c r="H39" s="136"/>
    </row>
    <row r="40" spans="2:8" ht="33" customHeight="1" x14ac:dyDescent="0.25">
      <c r="B40" s="137"/>
      <c r="C40" s="240" t="s">
        <v>47</v>
      </c>
      <c r="D40" s="235"/>
      <c r="E40" s="237" t="s">
        <v>48</v>
      </c>
      <c r="F40" s="238"/>
      <c r="G40" s="134"/>
      <c r="H40" s="136"/>
    </row>
    <row r="41" spans="2:8" ht="30" customHeight="1" x14ac:dyDescent="0.25">
      <c r="B41" s="137"/>
      <c r="C41" s="240" t="s">
        <v>49</v>
      </c>
      <c r="D41" s="235"/>
      <c r="E41" s="237" t="s">
        <v>50</v>
      </c>
      <c r="F41" s="238"/>
      <c r="G41" s="134"/>
      <c r="H41" s="136"/>
    </row>
    <row r="42" spans="2:8" ht="35.25" customHeight="1" x14ac:dyDescent="0.25">
      <c r="B42" s="137"/>
      <c r="C42" s="240" t="s">
        <v>51</v>
      </c>
      <c r="D42" s="235"/>
      <c r="E42" s="237" t="s">
        <v>52</v>
      </c>
      <c r="F42" s="238"/>
      <c r="G42" s="134"/>
      <c r="H42" s="136"/>
    </row>
    <row r="43" spans="2:8" ht="31.5" customHeight="1" x14ac:dyDescent="0.25">
      <c r="B43" s="137"/>
      <c r="C43" s="240" t="s">
        <v>53</v>
      </c>
      <c r="D43" s="235"/>
      <c r="E43" s="237" t="s">
        <v>54</v>
      </c>
      <c r="F43" s="238"/>
      <c r="G43" s="134"/>
      <c r="H43" s="136"/>
    </row>
    <row r="44" spans="2:8" ht="54" customHeight="1" x14ac:dyDescent="0.25">
      <c r="B44" s="137"/>
      <c r="C44" s="240" t="s">
        <v>55</v>
      </c>
      <c r="D44" s="235"/>
      <c r="E44" s="237" t="s">
        <v>56</v>
      </c>
      <c r="F44" s="238"/>
      <c r="G44" s="134"/>
      <c r="H44" s="136"/>
    </row>
    <row r="45" spans="2:8" ht="59.25" customHeight="1" x14ac:dyDescent="0.25">
      <c r="B45" s="137"/>
      <c r="C45" s="240" t="s">
        <v>57</v>
      </c>
      <c r="D45" s="235"/>
      <c r="E45" s="237" t="s">
        <v>58</v>
      </c>
      <c r="F45" s="238"/>
      <c r="G45" s="134"/>
      <c r="H45" s="136"/>
    </row>
    <row r="46" spans="2:8" ht="84" customHeight="1" x14ac:dyDescent="0.25">
      <c r="B46" s="137"/>
      <c r="C46" s="240" t="s">
        <v>59</v>
      </c>
      <c r="D46" s="235"/>
      <c r="E46" s="237" t="s">
        <v>60</v>
      </c>
      <c r="F46" s="238"/>
      <c r="G46" s="134"/>
      <c r="H46" s="136"/>
    </row>
    <row r="47" spans="2:8" ht="82.5" customHeight="1" x14ac:dyDescent="0.25">
      <c r="B47" s="137"/>
      <c r="C47" s="240" t="s">
        <v>61</v>
      </c>
      <c r="D47" s="235"/>
      <c r="E47" s="237" t="s">
        <v>62</v>
      </c>
      <c r="F47" s="238"/>
      <c r="G47" s="134"/>
      <c r="H47" s="136"/>
    </row>
    <row r="48" spans="2:8" ht="46.5" customHeight="1" thickBot="1" x14ac:dyDescent="0.3">
      <c r="B48" s="137"/>
      <c r="C48" s="241"/>
      <c r="D48" s="242"/>
      <c r="E48" s="243"/>
      <c r="F48" s="244"/>
      <c r="G48" s="134"/>
      <c r="H48" s="136"/>
    </row>
    <row r="49" spans="2:8" ht="6.75" customHeight="1" thickTop="1" x14ac:dyDescent="0.25">
      <c r="B49" s="137"/>
      <c r="C49" s="138"/>
      <c r="D49" s="138"/>
      <c r="E49" s="139"/>
      <c r="F49" s="139"/>
      <c r="G49" s="134"/>
      <c r="H49" s="136"/>
    </row>
    <row r="50" spans="2:8" x14ac:dyDescent="0.25">
      <c r="B50" s="137"/>
      <c r="C50" s="140"/>
      <c r="D50" s="140"/>
      <c r="E50" s="140"/>
      <c r="F50" s="140"/>
      <c r="G50" s="134"/>
      <c r="H50" s="136"/>
    </row>
    <row r="51" spans="2:8" ht="21" customHeight="1" x14ac:dyDescent="0.25">
      <c r="B51" s="141" t="s">
        <v>63</v>
      </c>
      <c r="C51" s="140"/>
      <c r="D51" s="140"/>
      <c r="E51" s="140"/>
      <c r="F51" s="140"/>
      <c r="G51" s="140"/>
      <c r="H51" s="142"/>
    </row>
    <row r="52" spans="2:8" ht="20.25" customHeight="1" x14ac:dyDescent="0.25">
      <c r="B52" s="141" t="s">
        <v>64</v>
      </c>
      <c r="C52" s="140"/>
      <c r="D52" s="140"/>
      <c r="E52" s="140"/>
      <c r="F52" s="140"/>
      <c r="G52" s="140"/>
      <c r="H52" s="142"/>
    </row>
    <row r="53" spans="2:8" ht="20.25" customHeight="1" x14ac:dyDescent="0.25">
      <c r="B53" s="141" t="s">
        <v>65</v>
      </c>
      <c r="C53" s="140"/>
      <c r="D53" s="140"/>
      <c r="E53" s="140"/>
      <c r="F53" s="140"/>
      <c r="G53" s="140"/>
      <c r="H53" s="142"/>
    </row>
    <row r="54" spans="2:8" ht="20.25" customHeight="1" x14ac:dyDescent="0.25">
      <c r="B54" s="141" t="s">
        <v>66</v>
      </c>
      <c r="C54" s="140"/>
      <c r="D54" s="140"/>
      <c r="E54" s="140"/>
      <c r="F54" s="140"/>
      <c r="G54" s="140"/>
      <c r="H54" s="142"/>
    </row>
    <row r="55" spans="2:8" ht="14.65" customHeight="1" x14ac:dyDescent="0.25">
      <c r="B55" s="141" t="s">
        <v>67</v>
      </c>
      <c r="C55" s="140"/>
      <c r="D55" s="140"/>
      <c r="E55" s="140"/>
      <c r="F55" s="140"/>
      <c r="G55" s="140"/>
      <c r="H55" s="142"/>
    </row>
    <row r="56" spans="2:8" ht="15.75" thickBot="1" x14ac:dyDescent="0.3">
      <c r="B56" s="143"/>
      <c r="C56" s="144"/>
      <c r="D56" s="144"/>
      <c r="E56" s="144"/>
      <c r="F56" s="144"/>
      <c r="G56" s="144"/>
      <c r="H56" s="145"/>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137</v>
      </c>
    </row>
    <row r="4" spans="1:1" x14ac:dyDescent="0.2">
      <c r="A4" s="10" t="s">
        <v>229</v>
      </c>
    </row>
    <row r="5" spans="1:1" x14ac:dyDescent="0.2">
      <c r="A5" s="10" t="s">
        <v>231</v>
      </c>
    </row>
    <row r="6" spans="1:1" x14ac:dyDescent="0.2">
      <c r="A6" s="10" t="s">
        <v>233</v>
      </c>
    </row>
    <row r="7" spans="1:1" x14ac:dyDescent="0.2">
      <c r="A7" s="10" t="s">
        <v>138</v>
      </c>
    </row>
    <row r="8" spans="1:1" x14ac:dyDescent="0.2">
      <c r="A8" s="10" t="s">
        <v>139</v>
      </c>
    </row>
    <row r="9" spans="1:1" x14ac:dyDescent="0.2">
      <c r="A9" s="10" t="s">
        <v>239</v>
      </c>
    </row>
    <row r="10" spans="1:1" x14ac:dyDescent="0.2">
      <c r="A10" s="10" t="s">
        <v>140</v>
      </c>
    </row>
    <row r="11" spans="1:1" x14ac:dyDescent="0.2">
      <c r="A11" s="10" t="s">
        <v>242</v>
      </c>
    </row>
    <row r="12" spans="1:1" x14ac:dyDescent="0.2">
      <c r="A12" s="10" t="s">
        <v>261</v>
      </c>
    </row>
    <row r="13" spans="1:1" x14ac:dyDescent="0.2">
      <c r="A13" s="10" t="s">
        <v>262</v>
      </c>
    </row>
    <row r="14" spans="1:1" x14ac:dyDescent="0.2">
      <c r="A14" s="10" t="s">
        <v>263</v>
      </c>
    </row>
    <row r="16" spans="1:1" x14ac:dyDescent="0.2">
      <c r="A16" s="10" t="s">
        <v>264</v>
      </c>
    </row>
    <row r="17" spans="1:1" x14ac:dyDescent="0.2">
      <c r="A17" s="10" t="s">
        <v>248</v>
      </c>
    </row>
    <row r="18" spans="1:1" x14ac:dyDescent="0.2">
      <c r="A18" s="10" t="s">
        <v>250</v>
      </c>
    </row>
    <row r="20" spans="1:1" x14ac:dyDescent="0.2">
      <c r="A20" s="10" t="s">
        <v>253</v>
      </c>
    </row>
    <row r="21" spans="1:1" x14ac:dyDescent="0.2">
      <c r="A21" s="10" t="s">
        <v>254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0"/>
  <sheetViews>
    <sheetView showGridLines="0" topLeftCell="A7" zoomScale="90" zoomScaleNormal="90" workbookViewId="0">
      <selection activeCell="C8" sqref="C8:F8"/>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6" t="s">
        <v>68</v>
      </c>
    </row>
    <row r="2" spans="2:52" ht="18" customHeight="1" thickBot="1" x14ac:dyDescent="0.3">
      <c r="B2" s="279"/>
      <c r="C2" s="282" t="s">
        <v>69</v>
      </c>
      <c r="D2" s="283"/>
      <c r="E2" s="283"/>
      <c r="F2" s="147" t="s">
        <v>70</v>
      </c>
      <c r="AZ2" s="146" t="s">
        <v>71</v>
      </c>
    </row>
    <row r="3" spans="2:52" ht="18" customHeight="1" thickBot="1" x14ac:dyDescent="0.3">
      <c r="B3" s="280"/>
      <c r="C3" s="284"/>
      <c r="D3" s="285"/>
      <c r="E3" s="285"/>
      <c r="F3" s="148" t="s">
        <v>72</v>
      </c>
      <c r="AZ3" s="146" t="s">
        <v>73</v>
      </c>
    </row>
    <row r="4" spans="2:52" ht="18" customHeight="1" thickBot="1" x14ac:dyDescent="0.3">
      <c r="B4" s="280"/>
      <c r="C4" s="284"/>
      <c r="D4" s="285"/>
      <c r="E4" s="285"/>
      <c r="F4" s="148" t="s">
        <v>74</v>
      </c>
      <c r="AZ4" s="146" t="s">
        <v>75</v>
      </c>
    </row>
    <row r="5" spans="2:52" ht="18" customHeight="1" thickBot="1" x14ac:dyDescent="0.3">
      <c r="B5" s="281"/>
      <c r="C5" s="286"/>
      <c r="D5" s="287"/>
      <c r="E5" s="287"/>
      <c r="F5" s="148" t="s">
        <v>76</v>
      </c>
      <c r="AZ5" s="149"/>
    </row>
    <row r="6" spans="2:52" ht="18" customHeight="1" thickBot="1" x14ac:dyDescent="0.3">
      <c r="B6" s="150"/>
      <c r="C6" s="151"/>
      <c r="D6" s="151"/>
      <c r="E6" s="151"/>
      <c r="F6" s="152"/>
      <c r="AZ6" s="149"/>
    </row>
    <row r="7" spans="2:52" ht="33.4" customHeight="1" x14ac:dyDescent="0.25">
      <c r="B7" s="153" t="s">
        <v>77</v>
      </c>
      <c r="C7" s="288" t="s">
        <v>78</v>
      </c>
      <c r="D7" s="289"/>
      <c r="E7" s="289"/>
      <c r="F7" s="290"/>
      <c r="AZ7" s="149"/>
    </row>
    <row r="8" spans="2:52" ht="37.5" customHeight="1" thickBot="1" x14ac:dyDescent="0.3">
      <c r="B8" s="154" t="s">
        <v>79</v>
      </c>
      <c r="C8" s="291" t="s">
        <v>80</v>
      </c>
      <c r="D8" s="292"/>
      <c r="E8" s="292"/>
      <c r="F8" s="293"/>
      <c r="AZ8" s="149"/>
    </row>
    <row r="9" spans="2:52" ht="16.5" thickBot="1" x14ac:dyDescent="0.3">
      <c r="B9" s="294"/>
      <c r="C9" s="294"/>
      <c r="D9" s="294"/>
      <c r="E9" s="294"/>
      <c r="F9" s="294"/>
    </row>
    <row r="10" spans="2:52" ht="15.6" customHeight="1" thickBot="1" x14ac:dyDescent="0.3">
      <c r="B10" s="297" t="s">
        <v>69</v>
      </c>
      <c r="C10" s="298"/>
      <c r="D10" s="298"/>
      <c r="E10" s="298"/>
      <c r="F10" s="299"/>
    </row>
    <row r="11" spans="2:52" ht="32.25" thickBot="1" x14ac:dyDescent="0.3">
      <c r="B11" s="300" t="s">
        <v>81</v>
      </c>
      <c r="C11" s="301"/>
      <c r="D11" s="185" t="s">
        <v>82</v>
      </c>
      <c r="E11" s="185" t="s">
        <v>83</v>
      </c>
      <c r="F11" s="155" t="s">
        <v>84</v>
      </c>
    </row>
    <row r="12" spans="2:52" ht="188.25" customHeight="1" thickBot="1" x14ac:dyDescent="0.3">
      <c r="B12" s="302" t="s">
        <v>85</v>
      </c>
      <c r="C12" s="303"/>
      <c r="D12" s="187" t="s">
        <v>86</v>
      </c>
      <c r="E12" s="186" t="s">
        <v>87</v>
      </c>
      <c r="F12" s="186" t="s">
        <v>88</v>
      </c>
    </row>
    <row r="14" spans="2:52" ht="18" x14ac:dyDescent="0.25">
      <c r="B14" s="304" t="s">
        <v>89</v>
      </c>
      <c r="C14" s="304"/>
      <c r="D14" s="304"/>
      <c r="E14" s="304"/>
      <c r="F14" s="304"/>
    </row>
    <row r="15" spans="2:52" ht="15.75" x14ac:dyDescent="0.25">
      <c r="B15" s="156"/>
    </row>
    <row r="16" spans="2:52" ht="15.75" thickBot="1" x14ac:dyDescent="0.3">
      <c r="B16" s="157"/>
    </row>
    <row r="17" spans="2:6" ht="16.5" thickBot="1" x14ac:dyDescent="0.3">
      <c r="B17" s="295" t="s">
        <v>90</v>
      </c>
      <c r="C17" s="305"/>
      <c r="D17" s="296"/>
      <c r="E17" s="295" t="s">
        <v>91</v>
      </c>
      <c r="F17" s="296"/>
    </row>
    <row r="18" spans="2:6" ht="15" customHeight="1" x14ac:dyDescent="0.25">
      <c r="B18" s="264" t="s">
        <v>92</v>
      </c>
      <c r="C18" s="265"/>
      <c r="D18" s="266"/>
      <c r="E18" s="273"/>
      <c r="F18" s="274"/>
    </row>
    <row r="19" spans="2:6" ht="15" customHeight="1" x14ac:dyDescent="0.25">
      <c r="B19" s="267"/>
      <c r="C19" s="268"/>
      <c r="D19" s="269"/>
      <c r="E19" s="275"/>
      <c r="F19" s="276"/>
    </row>
    <row r="20" spans="2:6" ht="15" customHeight="1" x14ac:dyDescent="0.25">
      <c r="B20" s="267"/>
      <c r="C20" s="268"/>
      <c r="D20" s="269"/>
      <c r="E20" s="275"/>
      <c r="F20" s="276"/>
    </row>
    <row r="21" spans="2:6" ht="15" customHeight="1" x14ac:dyDescent="0.25">
      <c r="B21" s="267"/>
      <c r="C21" s="268"/>
      <c r="D21" s="269"/>
      <c r="E21" s="275"/>
      <c r="F21" s="276"/>
    </row>
    <row r="22" spans="2:6" ht="15" customHeight="1" x14ac:dyDescent="0.25">
      <c r="B22" s="267"/>
      <c r="C22" s="268"/>
      <c r="D22" s="269"/>
      <c r="E22" s="275"/>
      <c r="F22" s="276"/>
    </row>
    <row r="23" spans="2:6" ht="15" customHeight="1" x14ac:dyDescent="0.25">
      <c r="B23" s="267"/>
      <c r="C23" s="268"/>
      <c r="D23" s="269"/>
      <c r="E23" s="275"/>
      <c r="F23" s="276"/>
    </row>
    <row r="24" spans="2:6" ht="15" customHeight="1" x14ac:dyDescent="0.25">
      <c r="B24" s="267"/>
      <c r="C24" s="268"/>
      <c r="D24" s="269"/>
      <c r="E24" s="275"/>
      <c r="F24" s="276"/>
    </row>
    <row r="25" spans="2:6" ht="15.75" customHeight="1" x14ac:dyDescent="0.25">
      <c r="B25" s="267"/>
      <c r="C25" s="268"/>
      <c r="D25" s="269"/>
      <c r="E25" s="275"/>
      <c r="F25" s="276"/>
    </row>
    <row r="26" spans="2:6" x14ac:dyDescent="0.25">
      <c r="B26" s="267"/>
      <c r="C26" s="268"/>
      <c r="D26" s="269"/>
      <c r="E26" s="275"/>
      <c r="F26" s="276"/>
    </row>
    <row r="27" spans="2:6" ht="15" customHeight="1" x14ac:dyDescent="0.25">
      <c r="B27" s="267"/>
      <c r="C27" s="268"/>
      <c r="D27" s="269"/>
      <c r="E27" s="275"/>
      <c r="F27" s="276"/>
    </row>
    <row r="28" spans="2:6" ht="15" customHeight="1" thickBot="1" x14ac:dyDescent="0.3">
      <c r="B28" s="270"/>
      <c r="C28" s="271"/>
      <c r="D28" s="272"/>
      <c r="E28" s="277"/>
      <c r="F28" s="278"/>
    </row>
    <row r="29" spans="2:6" ht="15" customHeight="1" thickBot="1" x14ac:dyDescent="0.3">
      <c r="B29" s="260" t="s">
        <v>93</v>
      </c>
      <c r="C29" s="261"/>
      <c r="D29" s="261"/>
      <c r="E29" s="262" t="s">
        <v>94</v>
      </c>
      <c r="F29" s="263"/>
    </row>
    <row r="30" spans="2:6" ht="15.75" customHeight="1" x14ac:dyDescent="0.25">
      <c r="B30" s="245" t="s">
        <v>95</v>
      </c>
      <c r="C30" s="246"/>
      <c r="D30" s="247"/>
      <c r="E30" s="254" t="s">
        <v>96</v>
      </c>
      <c r="F30" s="255"/>
    </row>
    <row r="31" spans="2:6" x14ac:dyDescent="0.25">
      <c r="B31" s="248"/>
      <c r="C31" s="249"/>
      <c r="D31" s="250"/>
      <c r="E31" s="256"/>
      <c r="F31" s="257"/>
    </row>
    <row r="32" spans="2:6" x14ac:dyDescent="0.25">
      <c r="B32" s="248"/>
      <c r="C32" s="249"/>
      <c r="D32" s="250"/>
      <c r="E32" s="256"/>
      <c r="F32" s="257"/>
    </row>
    <row r="33" spans="2:6" x14ac:dyDescent="0.25">
      <c r="B33" s="248"/>
      <c r="C33" s="249"/>
      <c r="D33" s="250"/>
      <c r="E33" s="256"/>
      <c r="F33" s="257"/>
    </row>
    <row r="34" spans="2:6" x14ac:dyDescent="0.25">
      <c r="B34" s="248"/>
      <c r="C34" s="249"/>
      <c r="D34" s="250"/>
      <c r="E34" s="256"/>
      <c r="F34" s="257"/>
    </row>
    <row r="35" spans="2:6" x14ac:dyDescent="0.25">
      <c r="B35" s="248"/>
      <c r="C35" s="249"/>
      <c r="D35" s="250"/>
      <c r="E35" s="256"/>
      <c r="F35" s="257"/>
    </row>
    <row r="36" spans="2:6" x14ac:dyDescent="0.25">
      <c r="B36" s="248"/>
      <c r="C36" s="249"/>
      <c r="D36" s="250"/>
      <c r="E36" s="256"/>
      <c r="F36" s="257"/>
    </row>
    <row r="37" spans="2:6" x14ac:dyDescent="0.25">
      <c r="B37" s="248"/>
      <c r="C37" s="249"/>
      <c r="D37" s="250"/>
      <c r="E37" s="256"/>
      <c r="F37" s="257"/>
    </row>
    <row r="38" spans="2:6" x14ac:dyDescent="0.25">
      <c r="B38" s="248"/>
      <c r="C38" s="249"/>
      <c r="D38" s="250"/>
      <c r="E38" s="256"/>
      <c r="F38" s="257"/>
    </row>
    <row r="39" spans="2:6" x14ac:dyDescent="0.25">
      <c r="B39" s="248"/>
      <c r="C39" s="249"/>
      <c r="D39" s="250"/>
      <c r="E39" s="256"/>
      <c r="F39" s="257"/>
    </row>
    <row r="40" spans="2:6" ht="15.75" thickBot="1" x14ac:dyDescent="0.3">
      <c r="B40" s="251"/>
      <c r="C40" s="252"/>
      <c r="D40" s="253"/>
      <c r="E40" s="258"/>
      <c r="F40" s="259"/>
    </row>
  </sheetData>
  <mergeCells count="17">
    <mergeCell ref="E17:F17"/>
    <mergeCell ref="B10:F10"/>
    <mergeCell ref="B11:C11"/>
    <mergeCell ref="B12:C12"/>
    <mergeCell ref="B14:F14"/>
    <mergeCell ref="B17:D17"/>
    <mergeCell ref="B2:B5"/>
    <mergeCell ref="C2:E5"/>
    <mergeCell ref="C7:F7"/>
    <mergeCell ref="C8:F8"/>
    <mergeCell ref="B9:F9"/>
    <mergeCell ref="B30:D40"/>
    <mergeCell ref="E30:F40"/>
    <mergeCell ref="B29:D29"/>
    <mergeCell ref="E29:F29"/>
    <mergeCell ref="B18:D28"/>
    <mergeCell ref="E18:F28"/>
  </mergeCells>
  <dataValidations count="1">
    <dataValidation type="list" allowBlank="1" showInputMessage="1" showErrorMessage="1" sqref="B12:C1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B65548:C65548 IX65548:IY65548 ST65548:SU65548 ACP65548:ACQ65548 AML65548:AMM65548 AWH65548:AWI65548 BGD65548:BGE65548 BPZ65548:BQA65548 BZV65548:BZW65548 CJR65548:CJS65548 CTN65548:CTO65548 DDJ65548:DDK65548 DNF65548:DNG65548 DXB65548:DXC65548 EGX65548:EGY65548 EQT65548:EQU65548 FAP65548:FAQ65548 FKL65548:FKM65548 FUH65548:FUI65548 GED65548:GEE65548 GNZ65548:GOA65548 GXV65548:GXW65548 HHR65548:HHS65548 HRN65548:HRO65548 IBJ65548:IBK65548 ILF65548:ILG65548 IVB65548:IVC65548 JEX65548:JEY65548 JOT65548:JOU65548 JYP65548:JYQ65548 KIL65548:KIM65548 KSH65548:KSI65548 LCD65548:LCE65548 LLZ65548:LMA65548 LVV65548:LVW65548 MFR65548:MFS65548 MPN65548:MPO65548 MZJ65548:MZK65548 NJF65548:NJG65548 NTB65548:NTC65548 OCX65548:OCY65548 OMT65548:OMU65548 OWP65548:OWQ65548 PGL65548:PGM65548 PQH65548:PQI65548 QAD65548:QAE65548 QJZ65548:QKA65548 QTV65548:QTW65548 RDR65548:RDS65548 RNN65548:RNO65548 RXJ65548:RXK65548 SHF65548:SHG65548 SRB65548:SRC65548 TAX65548:TAY65548 TKT65548:TKU65548 TUP65548:TUQ65548 UEL65548:UEM65548 UOH65548:UOI65548 UYD65548:UYE65548 VHZ65548:VIA65548 VRV65548:VRW65548 WBR65548:WBS65548 WLN65548:WLO65548 WVJ65548:WVK65548 B131084:C131084 IX131084:IY131084 ST131084:SU131084 ACP131084:ACQ131084 AML131084:AMM131084 AWH131084:AWI131084 BGD131084:BGE131084 BPZ131084:BQA131084 BZV131084:BZW131084 CJR131084:CJS131084 CTN131084:CTO131084 DDJ131084:DDK131084 DNF131084:DNG131084 DXB131084:DXC131084 EGX131084:EGY131084 EQT131084:EQU131084 FAP131084:FAQ131084 FKL131084:FKM131084 FUH131084:FUI131084 GED131084:GEE131084 GNZ131084:GOA131084 GXV131084:GXW131084 HHR131084:HHS131084 HRN131084:HRO131084 IBJ131084:IBK131084 ILF131084:ILG131084 IVB131084:IVC131084 JEX131084:JEY131084 JOT131084:JOU131084 JYP131084:JYQ131084 KIL131084:KIM131084 KSH131084:KSI131084 LCD131084:LCE131084 LLZ131084:LMA131084 LVV131084:LVW131084 MFR131084:MFS131084 MPN131084:MPO131084 MZJ131084:MZK131084 NJF131084:NJG131084 NTB131084:NTC131084 OCX131084:OCY131084 OMT131084:OMU131084 OWP131084:OWQ131084 PGL131084:PGM131084 PQH131084:PQI131084 QAD131084:QAE131084 QJZ131084:QKA131084 QTV131084:QTW131084 RDR131084:RDS131084 RNN131084:RNO131084 RXJ131084:RXK131084 SHF131084:SHG131084 SRB131084:SRC131084 TAX131084:TAY131084 TKT131084:TKU131084 TUP131084:TUQ131084 UEL131084:UEM131084 UOH131084:UOI131084 UYD131084:UYE131084 VHZ131084:VIA131084 VRV131084:VRW131084 WBR131084:WBS131084 WLN131084:WLO131084 WVJ131084:WVK131084 B196620:C196620 IX196620:IY196620 ST196620:SU196620 ACP196620:ACQ196620 AML196620:AMM196620 AWH196620:AWI196620 BGD196620:BGE196620 BPZ196620:BQA196620 BZV196620:BZW196620 CJR196620:CJS196620 CTN196620:CTO196620 DDJ196620:DDK196620 DNF196620:DNG196620 DXB196620:DXC196620 EGX196620:EGY196620 EQT196620:EQU196620 FAP196620:FAQ196620 FKL196620:FKM196620 FUH196620:FUI196620 GED196620:GEE196620 GNZ196620:GOA196620 GXV196620:GXW196620 HHR196620:HHS196620 HRN196620:HRO196620 IBJ196620:IBK196620 ILF196620:ILG196620 IVB196620:IVC196620 JEX196620:JEY196620 JOT196620:JOU196620 JYP196620:JYQ196620 KIL196620:KIM196620 KSH196620:KSI196620 LCD196620:LCE196620 LLZ196620:LMA196620 LVV196620:LVW196620 MFR196620:MFS196620 MPN196620:MPO196620 MZJ196620:MZK196620 NJF196620:NJG196620 NTB196620:NTC196620 OCX196620:OCY196620 OMT196620:OMU196620 OWP196620:OWQ196620 PGL196620:PGM196620 PQH196620:PQI196620 QAD196620:QAE196620 QJZ196620:QKA196620 QTV196620:QTW196620 RDR196620:RDS196620 RNN196620:RNO196620 RXJ196620:RXK196620 SHF196620:SHG196620 SRB196620:SRC196620 TAX196620:TAY196620 TKT196620:TKU196620 TUP196620:TUQ196620 UEL196620:UEM196620 UOH196620:UOI196620 UYD196620:UYE196620 VHZ196620:VIA196620 VRV196620:VRW196620 WBR196620:WBS196620 WLN196620:WLO196620 WVJ196620:WVK196620 B262156:C262156 IX262156:IY262156 ST262156:SU262156 ACP262156:ACQ262156 AML262156:AMM262156 AWH262156:AWI262156 BGD262156:BGE262156 BPZ262156:BQA262156 BZV262156:BZW262156 CJR262156:CJS262156 CTN262156:CTO262156 DDJ262156:DDK262156 DNF262156:DNG262156 DXB262156:DXC262156 EGX262156:EGY262156 EQT262156:EQU262156 FAP262156:FAQ262156 FKL262156:FKM262156 FUH262156:FUI262156 GED262156:GEE262156 GNZ262156:GOA262156 GXV262156:GXW262156 HHR262156:HHS262156 HRN262156:HRO262156 IBJ262156:IBK262156 ILF262156:ILG262156 IVB262156:IVC262156 JEX262156:JEY262156 JOT262156:JOU262156 JYP262156:JYQ262156 KIL262156:KIM262156 KSH262156:KSI262156 LCD262156:LCE262156 LLZ262156:LMA262156 LVV262156:LVW262156 MFR262156:MFS262156 MPN262156:MPO262156 MZJ262156:MZK262156 NJF262156:NJG262156 NTB262156:NTC262156 OCX262156:OCY262156 OMT262156:OMU262156 OWP262156:OWQ262156 PGL262156:PGM262156 PQH262156:PQI262156 QAD262156:QAE262156 QJZ262156:QKA262156 QTV262156:QTW262156 RDR262156:RDS262156 RNN262156:RNO262156 RXJ262156:RXK262156 SHF262156:SHG262156 SRB262156:SRC262156 TAX262156:TAY262156 TKT262156:TKU262156 TUP262156:TUQ262156 UEL262156:UEM262156 UOH262156:UOI262156 UYD262156:UYE262156 VHZ262156:VIA262156 VRV262156:VRW262156 WBR262156:WBS262156 WLN262156:WLO262156 WVJ262156:WVK262156 B327692:C327692 IX327692:IY327692 ST327692:SU327692 ACP327692:ACQ327692 AML327692:AMM327692 AWH327692:AWI327692 BGD327692:BGE327692 BPZ327692:BQA327692 BZV327692:BZW327692 CJR327692:CJS327692 CTN327692:CTO327692 DDJ327692:DDK327692 DNF327692:DNG327692 DXB327692:DXC327692 EGX327692:EGY327692 EQT327692:EQU327692 FAP327692:FAQ327692 FKL327692:FKM327692 FUH327692:FUI327692 GED327692:GEE327692 GNZ327692:GOA327692 GXV327692:GXW327692 HHR327692:HHS327692 HRN327692:HRO327692 IBJ327692:IBK327692 ILF327692:ILG327692 IVB327692:IVC327692 JEX327692:JEY327692 JOT327692:JOU327692 JYP327692:JYQ327692 KIL327692:KIM327692 KSH327692:KSI327692 LCD327692:LCE327692 LLZ327692:LMA327692 LVV327692:LVW327692 MFR327692:MFS327692 MPN327692:MPO327692 MZJ327692:MZK327692 NJF327692:NJG327692 NTB327692:NTC327692 OCX327692:OCY327692 OMT327692:OMU327692 OWP327692:OWQ327692 PGL327692:PGM327692 PQH327692:PQI327692 QAD327692:QAE327692 QJZ327692:QKA327692 QTV327692:QTW327692 RDR327692:RDS327692 RNN327692:RNO327692 RXJ327692:RXK327692 SHF327692:SHG327692 SRB327692:SRC327692 TAX327692:TAY327692 TKT327692:TKU327692 TUP327692:TUQ327692 UEL327692:UEM327692 UOH327692:UOI327692 UYD327692:UYE327692 VHZ327692:VIA327692 VRV327692:VRW327692 WBR327692:WBS327692 WLN327692:WLO327692 WVJ327692:WVK327692 B393228:C393228 IX393228:IY393228 ST393228:SU393228 ACP393228:ACQ393228 AML393228:AMM393228 AWH393228:AWI393228 BGD393228:BGE393228 BPZ393228:BQA393228 BZV393228:BZW393228 CJR393228:CJS393228 CTN393228:CTO393228 DDJ393228:DDK393228 DNF393228:DNG393228 DXB393228:DXC393228 EGX393228:EGY393228 EQT393228:EQU393228 FAP393228:FAQ393228 FKL393228:FKM393228 FUH393228:FUI393228 GED393228:GEE393228 GNZ393228:GOA393228 GXV393228:GXW393228 HHR393228:HHS393228 HRN393228:HRO393228 IBJ393228:IBK393228 ILF393228:ILG393228 IVB393228:IVC393228 JEX393228:JEY393228 JOT393228:JOU393228 JYP393228:JYQ393228 KIL393228:KIM393228 KSH393228:KSI393228 LCD393228:LCE393228 LLZ393228:LMA393228 LVV393228:LVW393228 MFR393228:MFS393228 MPN393228:MPO393228 MZJ393228:MZK393228 NJF393228:NJG393228 NTB393228:NTC393228 OCX393228:OCY393228 OMT393228:OMU393228 OWP393228:OWQ393228 PGL393228:PGM393228 PQH393228:PQI393228 QAD393228:QAE393228 QJZ393228:QKA393228 QTV393228:QTW393228 RDR393228:RDS393228 RNN393228:RNO393228 RXJ393228:RXK393228 SHF393228:SHG393228 SRB393228:SRC393228 TAX393228:TAY393228 TKT393228:TKU393228 TUP393228:TUQ393228 UEL393228:UEM393228 UOH393228:UOI393228 UYD393228:UYE393228 VHZ393228:VIA393228 VRV393228:VRW393228 WBR393228:WBS393228 WLN393228:WLO393228 WVJ393228:WVK393228 B458764:C458764 IX458764:IY458764 ST458764:SU458764 ACP458764:ACQ458764 AML458764:AMM458764 AWH458764:AWI458764 BGD458764:BGE458764 BPZ458764:BQA458764 BZV458764:BZW458764 CJR458764:CJS458764 CTN458764:CTO458764 DDJ458764:DDK458764 DNF458764:DNG458764 DXB458764:DXC458764 EGX458764:EGY458764 EQT458764:EQU458764 FAP458764:FAQ458764 FKL458764:FKM458764 FUH458764:FUI458764 GED458764:GEE458764 GNZ458764:GOA458764 GXV458764:GXW458764 HHR458764:HHS458764 HRN458764:HRO458764 IBJ458764:IBK458764 ILF458764:ILG458764 IVB458764:IVC458764 JEX458764:JEY458764 JOT458764:JOU458764 JYP458764:JYQ458764 KIL458764:KIM458764 KSH458764:KSI458764 LCD458764:LCE458764 LLZ458764:LMA458764 LVV458764:LVW458764 MFR458764:MFS458764 MPN458764:MPO458764 MZJ458764:MZK458764 NJF458764:NJG458764 NTB458764:NTC458764 OCX458764:OCY458764 OMT458764:OMU458764 OWP458764:OWQ458764 PGL458764:PGM458764 PQH458764:PQI458764 QAD458764:QAE458764 QJZ458764:QKA458764 QTV458764:QTW458764 RDR458764:RDS458764 RNN458764:RNO458764 RXJ458764:RXK458764 SHF458764:SHG458764 SRB458764:SRC458764 TAX458764:TAY458764 TKT458764:TKU458764 TUP458764:TUQ458764 UEL458764:UEM458764 UOH458764:UOI458764 UYD458764:UYE458764 VHZ458764:VIA458764 VRV458764:VRW458764 WBR458764:WBS458764 WLN458764:WLO458764 WVJ458764:WVK458764 B524300:C524300 IX524300:IY524300 ST524300:SU524300 ACP524300:ACQ524300 AML524300:AMM524300 AWH524300:AWI524300 BGD524300:BGE524300 BPZ524300:BQA524300 BZV524300:BZW524300 CJR524300:CJS524300 CTN524300:CTO524300 DDJ524300:DDK524300 DNF524300:DNG524300 DXB524300:DXC524300 EGX524300:EGY524300 EQT524300:EQU524300 FAP524300:FAQ524300 FKL524300:FKM524300 FUH524300:FUI524300 GED524300:GEE524300 GNZ524300:GOA524300 GXV524300:GXW524300 HHR524300:HHS524300 HRN524300:HRO524300 IBJ524300:IBK524300 ILF524300:ILG524300 IVB524300:IVC524300 JEX524300:JEY524300 JOT524300:JOU524300 JYP524300:JYQ524300 KIL524300:KIM524300 KSH524300:KSI524300 LCD524300:LCE524300 LLZ524300:LMA524300 LVV524300:LVW524300 MFR524300:MFS524300 MPN524300:MPO524300 MZJ524300:MZK524300 NJF524300:NJG524300 NTB524300:NTC524300 OCX524300:OCY524300 OMT524300:OMU524300 OWP524300:OWQ524300 PGL524300:PGM524300 PQH524300:PQI524300 QAD524300:QAE524300 QJZ524300:QKA524300 QTV524300:QTW524300 RDR524300:RDS524300 RNN524300:RNO524300 RXJ524300:RXK524300 SHF524300:SHG524300 SRB524300:SRC524300 TAX524300:TAY524300 TKT524300:TKU524300 TUP524300:TUQ524300 UEL524300:UEM524300 UOH524300:UOI524300 UYD524300:UYE524300 VHZ524300:VIA524300 VRV524300:VRW524300 WBR524300:WBS524300 WLN524300:WLO524300 WVJ524300:WVK524300 B589836:C589836 IX589836:IY589836 ST589836:SU589836 ACP589836:ACQ589836 AML589836:AMM589836 AWH589836:AWI589836 BGD589836:BGE589836 BPZ589836:BQA589836 BZV589836:BZW589836 CJR589836:CJS589836 CTN589836:CTO589836 DDJ589836:DDK589836 DNF589836:DNG589836 DXB589836:DXC589836 EGX589836:EGY589836 EQT589836:EQU589836 FAP589836:FAQ589836 FKL589836:FKM589836 FUH589836:FUI589836 GED589836:GEE589836 GNZ589836:GOA589836 GXV589836:GXW589836 HHR589836:HHS589836 HRN589836:HRO589836 IBJ589836:IBK589836 ILF589836:ILG589836 IVB589836:IVC589836 JEX589836:JEY589836 JOT589836:JOU589836 JYP589836:JYQ589836 KIL589836:KIM589836 KSH589836:KSI589836 LCD589836:LCE589836 LLZ589836:LMA589836 LVV589836:LVW589836 MFR589836:MFS589836 MPN589836:MPO589836 MZJ589836:MZK589836 NJF589836:NJG589836 NTB589836:NTC589836 OCX589836:OCY589836 OMT589836:OMU589836 OWP589836:OWQ589836 PGL589836:PGM589836 PQH589836:PQI589836 QAD589836:QAE589836 QJZ589836:QKA589836 QTV589836:QTW589836 RDR589836:RDS589836 RNN589836:RNO589836 RXJ589836:RXK589836 SHF589836:SHG589836 SRB589836:SRC589836 TAX589836:TAY589836 TKT589836:TKU589836 TUP589836:TUQ589836 UEL589836:UEM589836 UOH589836:UOI589836 UYD589836:UYE589836 VHZ589836:VIA589836 VRV589836:VRW589836 WBR589836:WBS589836 WLN589836:WLO589836 WVJ589836:WVK589836 B655372:C655372 IX655372:IY655372 ST655372:SU655372 ACP655372:ACQ655372 AML655372:AMM655372 AWH655372:AWI655372 BGD655372:BGE655372 BPZ655372:BQA655372 BZV655372:BZW655372 CJR655372:CJS655372 CTN655372:CTO655372 DDJ655372:DDK655372 DNF655372:DNG655372 DXB655372:DXC655372 EGX655372:EGY655372 EQT655372:EQU655372 FAP655372:FAQ655372 FKL655372:FKM655372 FUH655372:FUI655372 GED655372:GEE655372 GNZ655372:GOA655372 GXV655372:GXW655372 HHR655372:HHS655372 HRN655372:HRO655372 IBJ655372:IBK655372 ILF655372:ILG655372 IVB655372:IVC655372 JEX655372:JEY655372 JOT655372:JOU655372 JYP655372:JYQ655372 KIL655372:KIM655372 KSH655372:KSI655372 LCD655372:LCE655372 LLZ655372:LMA655372 LVV655372:LVW655372 MFR655372:MFS655372 MPN655372:MPO655372 MZJ655372:MZK655372 NJF655372:NJG655372 NTB655372:NTC655372 OCX655372:OCY655372 OMT655372:OMU655372 OWP655372:OWQ655372 PGL655372:PGM655372 PQH655372:PQI655372 QAD655372:QAE655372 QJZ655372:QKA655372 QTV655372:QTW655372 RDR655372:RDS655372 RNN655372:RNO655372 RXJ655372:RXK655372 SHF655372:SHG655372 SRB655372:SRC655372 TAX655372:TAY655372 TKT655372:TKU655372 TUP655372:TUQ655372 UEL655372:UEM655372 UOH655372:UOI655372 UYD655372:UYE655372 VHZ655372:VIA655372 VRV655372:VRW655372 WBR655372:WBS655372 WLN655372:WLO655372 WVJ655372:WVK655372 B720908:C720908 IX720908:IY720908 ST720908:SU720908 ACP720908:ACQ720908 AML720908:AMM720908 AWH720908:AWI720908 BGD720908:BGE720908 BPZ720908:BQA720908 BZV720908:BZW720908 CJR720908:CJS720908 CTN720908:CTO720908 DDJ720908:DDK720908 DNF720908:DNG720908 DXB720908:DXC720908 EGX720908:EGY720908 EQT720908:EQU720908 FAP720908:FAQ720908 FKL720908:FKM720908 FUH720908:FUI720908 GED720908:GEE720908 GNZ720908:GOA720908 GXV720908:GXW720908 HHR720908:HHS720908 HRN720908:HRO720908 IBJ720908:IBK720908 ILF720908:ILG720908 IVB720908:IVC720908 JEX720908:JEY720908 JOT720908:JOU720908 JYP720908:JYQ720908 KIL720908:KIM720908 KSH720908:KSI720908 LCD720908:LCE720908 LLZ720908:LMA720908 LVV720908:LVW720908 MFR720908:MFS720908 MPN720908:MPO720908 MZJ720908:MZK720908 NJF720908:NJG720908 NTB720908:NTC720908 OCX720908:OCY720908 OMT720908:OMU720908 OWP720908:OWQ720908 PGL720908:PGM720908 PQH720908:PQI720908 QAD720908:QAE720908 QJZ720908:QKA720908 QTV720908:QTW720908 RDR720908:RDS720908 RNN720908:RNO720908 RXJ720908:RXK720908 SHF720908:SHG720908 SRB720908:SRC720908 TAX720908:TAY720908 TKT720908:TKU720908 TUP720908:TUQ720908 UEL720908:UEM720908 UOH720908:UOI720908 UYD720908:UYE720908 VHZ720908:VIA720908 VRV720908:VRW720908 WBR720908:WBS720908 WLN720908:WLO720908 WVJ720908:WVK720908 B786444:C786444 IX786444:IY786444 ST786444:SU786444 ACP786444:ACQ786444 AML786444:AMM786444 AWH786444:AWI786444 BGD786444:BGE786444 BPZ786444:BQA786444 BZV786444:BZW786444 CJR786444:CJS786444 CTN786444:CTO786444 DDJ786444:DDK786444 DNF786444:DNG786444 DXB786444:DXC786444 EGX786444:EGY786444 EQT786444:EQU786444 FAP786444:FAQ786444 FKL786444:FKM786444 FUH786444:FUI786444 GED786444:GEE786444 GNZ786444:GOA786444 GXV786444:GXW786444 HHR786444:HHS786444 HRN786444:HRO786444 IBJ786444:IBK786444 ILF786444:ILG786444 IVB786444:IVC786444 JEX786444:JEY786444 JOT786444:JOU786444 JYP786444:JYQ786444 KIL786444:KIM786444 KSH786444:KSI786444 LCD786444:LCE786444 LLZ786444:LMA786444 LVV786444:LVW786444 MFR786444:MFS786444 MPN786444:MPO786444 MZJ786444:MZK786444 NJF786444:NJG786444 NTB786444:NTC786444 OCX786444:OCY786444 OMT786444:OMU786444 OWP786444:OWQ786444 PGL786444:PGM786444 PQH786444:PQI786444 QAD786444:QAE786444 QJZ786444:QKA786444 QTV786444:QTW786444 RDR786444:RDS786444 RNN786444:RNO786444 RXJ786444:RXK786444 SHF786444:SHG786444 SRB786444:SRC786444 TAX786444:TAY786444 TKT786444:TKU786444 TUP786444:TUQ786444 UEL786444:UEM786444 UOH786444:UOI786444 UYD786444:UYE786444 VHZ786444:VIA786444 VRV786444:VRW786444 WBR786444:WBS786444 WLN786444:WLO786444 WVJ786444:WVK786444 B851980:C851980 IX851980:IY851980 ST851980:SU851980 ACP851980:ACQ851980 AML851980:AMM851980 AWH851980:AWI851980 BGD851980:BGE851980 BPZ851980:BQA851980 BZV851980:BZW851980 CJR851980:CJS851980 CTN851980:CTO851980 DDJ851980:DDK851980 DNF851980:DNG851980 DXB851980:DXC851980 EGX851980:EGY851980 EQT851980:EQU851980 FAP851980:FAQ851980 FKL851980:FKM851980 FUH851980:FUI851980 GED851980:GEE851980 GNZ851980:GOA851980 GXV851980:GXW851980 HHR851980:HHS851980 HRN851980:HRO851980 IBJ851980:IBK851980 ILF851980:ILG851980 IVB851980:IVC851980 JEX851980:JEY851980 JOT851980:JOU851980 JYP851980:JYQ851980 KIL851980:KIM851980 KSH851980:KSI851980 LCD851980:LCE851980 LLZ851980:LMA851980 LVV851980:LVW851980 MFR851980:MFS851980 MPN851980:MPO851980 MZJ851980:MZK851980 NJF851980:NJG851980 NTB851980:NTC851980 OCX851980:OCY851980 OMT851980:OMU851980 OWP851980:OWQ851980 PGL851980:PGM851980 PQH851980:PQI851980 QAD851980:QAE851980 QJZ851980:QKA851980 QTV851980:QTW851980 RDR851980:RDS851980 RNN851980:RNO851980 RXJ851980:RXK851980 SHF851980:SHG851980 SRB851980:SRC851980 TAX851980:TAY851980 TKT851980:TKU851980 TUP851980:TUQ851980 UEL851980:UEM851980 UOH851980:UOI851980 UYD851980:UYE851980 VHZ851980:VIA851980 VRV851980:VRW851980 WBR851980:WBS851980 WLN851980:WLO851980 WVJ851980:WVK851980 B917516:C917516 IX917516:IY917516 ST917516:SU917516 ACP917516:ACQ917516 AML917516:AMM917516 AWH917516:AWI917516 BGD917516:BGE917516 BPZ917516:BQA917516 BZV917516:BZW917516 CJR917516:CJS917516 CTN917516:CTO917516 DDJ917516:DDK917516 DNF917516:DNG917516 DXB917516:DXC917516 EGX917516:EGY917516 EQT917516:EQU917516 FAP917516:FAQ917516 FKL917516:FKM917516 FUH917516:FUI917516 GED917516:GEE917516 GNZ917516:GOA917516 GXV917516:GXW917516 HHR917516:HHS917516 HRN917516:HRO917516 IBJ917516:IBK917516 ILF917516:ILG917516 IVB917516:IVC917516 JEX917516:JEY917516 JOT917516:JOU917516 JYP917516:JYQ917516 KIL917516:KIM917516 KSH917516:KSI917516 LCD917516:LCE917516 LLZ917516:LMA917516 LVV917516:LVW917516 MFR917516:MFS917516 MPN917516:MPO917516 MZJ917516:MZK917516 NJF917516:NJG917516 NTB917516:NTC917516 OCX917516:OCY917516 OMT917516:OMU917516 OWP917516:OWQ917516 PGL917516:PGM917516 PQH917516:PQI917516 QAD917516:QAE917516 QJZ917516:QKA917516 QTV917516:QTW917516 RDR917516:RDS917516 RNN917516:RNO917516 RXJ917516:RXK917516 SHF917516:SHG917516 SRB917516:SRC917516 TAX917516:TAY917516 TKT917516:TKU917516 TUP917516:TUQ917516 UEL917516:UEM917516 UOH917516:UOI917516 UYD917516:UYE917516 VHZ917516:VIA917516 VRV917516:VRW917516 WBR917516:WBS917516 WLN917516:WLO917516 WVJ917516:WVK917516 B983052:C983052 IX983052:IY983052 ST983052:SU983052 ACP983052:ACQ983052 AML983052:AMM983052 AWH983052:AWI983052 BGD983052:BGE983052 BPZ983052:BQA983052 BZV983052:BZW983052 CJR983052:CJS983052 CTN983052:CTO983052 DDJ983052:DDK983052 DNF983052:DNG983052 DXB983052:DXC983052 EGX983052:EGY983052 EQT983052:EQU983052 FAP983052:FAQ983052 FKL983052:FKM983052 FUH983052:FUI983052 GED983052:GEE983052 GNZ983052:GOA983052 GXV983052:GXW983052 HHR983052:HHS983052 HRN983052:HRO983052 IBJ983052:IBK983052 ILF983052:ILG983052 IVB983052:IVC983052 JEX983052:JEY983052 JOT983052:JOU983052 JYP983052:JYQ983052 KIL983052:KIM983052 KSH983052:KSI983052 LCD983052:LCE983052 LLZ983052:LMA983052 LVV983052:LVW983052 MFR983052:MFS983052 MPN983052:MPO983052 MZJ983052:MZK983052 NJF983052:NJG983052 NTB983052:NTC983052 OCX983052:OCY983052 OMT983052:OMU983052 OWP983052:OWQ983052 PGL983052:PGM983052 PQH983052:PQI983052 QAD983052:QAE983052 QJZ983052:QKA983052 QTV983052:QTW983052 RDR983052:RDS983052 RNN983052:RNO983052 RXJ983052:RXK983052 SHF983052:SHG983052 SRB983052:SRC983052 TAX983052:TAY983052 TKT983052:TKU983052 TUP983052:TUQ983052 UEL983052:UEM983052 UOH983052:UOI983052 UYD983052:UYE983052 VHZ983052:VIA983052 VRV983052:VRW983052 WBR983052:WBS983052 WLN983052:WLO983052 WVJ983052:WVK983052" xr:uid="{00000000-0002-0000-0100-000000000000}">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Q74"/>
  <sheetViews>
    <sheetView tabSelected="1" topLeftCell="R10" zoomScale="90" zoomScaleNormal="90" workbookViewId="0">
      <selection activeCell="AE13" sqref="AE13"/>
    </sheetView>
  </sheetViews>
  <sheetFormatPr baseColWidth="10" defaultColWidth="11.42578125" defaultRowHeight="16.5" x14ac:dyDescent="0.3"/>
  <cols>
    <col min="1" max="1" width="4" style="2" bestFit="1" customWidth="1"/>
    <col min="2" max="2" width="14.140625" style="2" customWidth="1"/>
    <col min="3" max="3" width="16.5703125" style="2" customWidth="1"/>
    <col min="4" max="4" width="23.28515625" style="2" customWidth="1"/>
    <col min="5" max="5" width="38.5703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6.5703125" style="184"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1.5703125" style="1" customWidth="1"/>
    <col min="32" max="32" width="18.8554687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394"/>
      <c r="B1" s="395"/>
      <c r="C1" s="395"/>
      <c r="D1" s="396"/>
      <c r="E1" s="414" t="s">
        <v>97</v>
      </c>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6"/>
      <c r="AJ1" s="409" t="s">
        <v>98</v>
      </c>
      <c r="AK1" s="410"/>
    </row>
    <row r="2" spans="1:69" ht="15" customHeight="1" x14ac:dyDescent="0.3">
      <c r="A2" s="397"/>
      <c r="B2" s="398"/>
      <c r="C2" s="398"/>
      <c r="D2" s="399"/>
      <c r="E2" s="417"/>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9"/>
      <c r="AJ2" s="411" t="s">
        <v>99</v>
      </c>
      <c r="AK2" s="412"/>
    </row>
    <row r="3" spans="1:69" ht="15" customHeight="1" x14ac:dyDescent="0.3">
      <c r="A3" s="397"/>
      <c r="B3" s="398"/>
      <c r="C3" s="398"/>
      <c r="D3" s="399"/>
      <c r="E3" s="417"/>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9"/>
      <c r="AJ3" s="411" t="s">
        <v>100</v>
      </c>
      <c r="AK3" s="413"/>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400"/>
      <c r="B4" s="401"/>
      <c r="C4" s="401"/>
      <c r="D4" s="402"/>
      <c r="E4" s="420"/>
      <c r="F4" s="421"/>
      <c r="G4" s="421"/>
      <c r="H4" s="421"/>
      <c r="I4" s="421"/>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2"/>
      <c r="AJ4" s="409" t="s">
        <v>101</v>
      </c>
      <c r="AK4" s="410"/>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8"/>
      <c r="P5" s="183"/>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339" t="s">
        <v>102</v>
      </c>
      <c r="B6" s="340"/>
      <c r="C6" s="403" t="s">
        <v>78</v>
      </c>
      <c r="D6" s="404"/>
      <c r="E6" s="404"/>
      <c r="F6" s="404"/>
      <c r="G6" s="404"/>
      <c r="H6" s="404"/>
      <c r="I6" s="404"/>
      <c r="J6" s="404"/>
      <c r="K6" s="404"/>
      <c r="L6" s="404"/>
      <c r="M6" s="404"/>
      <c r="N6" s="405"/>
      <c r="O6" s="423"/>
      <c r="P6" s="423"/>
      <c r="Q6" s="423"/>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45" customHeight="1" x14ac:dyDescent="0.3">
      <c r="A7" s="339" t="s">
        <v>103</v>
      </c>
      <c r="B7" s="340"/>
      <c r="C7" s="346" t="s">
        <v>86</v>
      </c>
      <c r="D7" s="347"/>
      <c r="E7" s="347"/>
      <c r="F7" s="347"/>
      <c r="G7" s="347"/>
      <c r="H7" s="347"/>
      <c r="I7" s="347"/>
      <c r="J7" s="347"/>
      <c r="K7" s="347"/>
      <c r="L7" s="347"/>
      <c r="M7" s="347"/>
      <c r="N7" s="348"/>
      <c r="O7" s="8"/>
      <c r="P7" s="183"/>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45" customHeight="1" x14ac:dyDescent="0.3">
      <c r="A8" s="339" t="s">
        <v>104</v>
      </c>
      <c r="B8" s="340"/>
      <c r="C8" s="346" t="s">
        <v>80</v>
      </c>
      <c r="D8" s="347"/>
      <c r="E8" s="347"/>
      <c r="F8" s="347"/>
      <c r="G8" s="347"/>
      <c r="H8" s="347"/>
      <c r="I8" s="347"/>
      <c r="J8" s="347"/>
      <c r="K8" s="347"/>
      <c r="L8" s="347"/>
      <c r="M8" s="347"/>
      <c r="N8" s="348"/>
      <c r="O8" s="8"/>
      <c r="P8" s="183"/>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406" t="s">
        <v>105</v>
      </c>
      <c r="B9" s="407"/>
      <c r="C9" s="407"/>
      <c r="D9" s="407"/>
      <c r="E9" s="407"/>
      <c r="F9" s="407"/>
      <c r="G9" s="408"/>
      <c r="H9" s="406" t="s">
        <v>106</v>
      </c>
      <c r="I9" s="407"/>
      <c r="J9" s="407"/>
      <c r="K9" s="407"/>
      <c r="L9" s="407"/>
      <c r="M9" s="407"/>
      <c r="N9" s="408"/>
      <c r="O9" s="406" t="s">
        <v>107</v>
      </c>
      <c r="P9" s="407"/>
      <c r="Q9" s="407"/>
      <c r="R9" s="407"/>
      <c r="S9" s="407"/>
      <c r="T9" s="407"/>
      <c r="U9" s="407"/>
      <c r="V9" s="407"/>
      <c r="W9" s="408"/>
      <c r="X9" s="406" t="s">
        <v>108</v>
      </c>
      <c r="Y9" s="407"/>
      <c r="Z9" s="407"/>
      <c r="AA9" s="407"/>
      <c r="AB9" s="407"/>
      <c r="AC9" s="407"/>
      <c r="AD9" s="408"/>
      <c r="AE9" s="406" t="s">
        <v>109</v>
      </c>
      <c r="AF9" s="407"/>
      <c r="AG9" s="407"/>
      <c r="AH9" s="407"/>
      <c r="AI9" s="407"/>
      <c r="AJ9" s="407"/>
      <c r="AK9" s="40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341" t="s">
        <v>110</v>
      </c>
      <c r="B10" s="337" t="s">
        <v>23</v>
      </c>
      <c r="C10" s="331" t="s">
        <v>25</v>
      </c>
      <c r="D10" s="331" t="s">
        <v>27</v>
      </c>
      <c r="E10" s="343" t="s">
        <v>29</v>
      </c>
      <c r="F10" s="338" t="s">
        <v>31</v>
      </c>
      <c r="G10" s="331" t="s">
        <v>111</v>
      </c>
      <c r="H10" s="333" t="s">
        <v>112</v>
      </c>
      <c r="I10" s="334" t="s">
        <v>113</v>
      </c>
      <c r="J10" s="338" t="s">
        <v>114</v>
      </c>
      <c r="K10" s="338" t="s">
        <v>115</v>
      </c>
      <c r="L10" s="336" t="s">
        <v>116</v>
      </c>
      <c r="M10" s="334" t="s">
        <v>113</v>
      </c>
      <c r="N10" s="331" t="s">
        <v>37</v>
      </c>
      <c r="O10" s="344" t="s">
        <v>117</v>
      </c>
      <c r="P10" s="332" t="s">
        <v>39</v>
      </c>
      <c r="Q10" s="338" t="s">
        <v>41</v>
      </c>
      <c r="R10" s="332" t="s">
        <v>118</v>
      </c>
      <c r="S10" s="332"/>
      <c r="T10" s="332"/>
      <c r="U10" s="332"/>
      <c r="V10" s="332"/>
      <c r="W10" s="332"/>
      <c r="X10" s="330" t="s">
        <v>119</v>
      </c>
      <c r="Y10" s="330" t="s">
        <v>120</v>
      </c>
      <c r="Z10" s="330" t="s">
        <v>113</v>
      </c>
      <c r="AA10" s="330" t="s">
        <v>121</v>
      </c>
      <c r="AB10" s="330" t="s">
        <v>113</v>
      </c>
      <c r="AC10" s="330" t="s">
        <v>122</v>
      </c>
      <c r="AD10" s="344" t="s">
        <v>57</v>
      </c>
      <c r="AE10" s="332" t="s">
        <v>109</v>
      </c>
      <c r="AF10" s="332" t="s">
        <v>123</v>
      </c>
      <c r="AG10" s="332" t="s">
        <v>124</v>
      </c>
      <c r="AH10" s="338" t="s">
        <v>125</v>
      </c>
      <c r="AI10" s="332" t="s">
        <v>126</v>
      </c>
      <c r="AJ10" s="332" t="s">
        <v>127</v>
      </c>
      <c r="AK10" s="332"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342"/>
      <c r="B11" s="337"/>
      <c r="C11" s="332"/>
      <c r="D11" s="332"/>
      <c r="E11" s="337"/>
      <c r="F11" s="331"/>
      <c r="G11" s="332"/>
      <c r="H11" s="331"/>
      <c r="I11" s="335"/>
      <c r="J11" s="331"/>
      <c r="K11" s="331"/>
      <c r="L11" s="335"/>
      <c r="M11" s="335"/>
      <c r="N11" s="332"/>
      <c r="O11" s="345"/>
      <c r="P11" s="332"/>
      <c r="Q11" s="331"/>
      <c r="R11" s="7" t="s">
        <v>128</v>
      </c>
      <c r="S11" s="7" t="s">
        <v>129</v>
      </c>
      <c r="T11" s="7" t="s">
        <v>130</v>
      </c>
      <c r="U11" s="7" t="s">
        <v>131</v>
      </c>
      <c r="V11" s="7" t="s">
        <v>132</v>
      </c>
      <c r="W11" s="7" t="s">
        <v>133</v>
      </c>
      <c r="X11" s="330"/>
      <c r="Y11" s="330"/>
      <c r="Z11" s="330"/>
      <c r="AA11" s="330"/>
      <c r="AB11" s="330"/>
      <c r="AC11" s="330"/>
      <c r="AD11" s="345"/>
      <c r="AE11" s="332"/>
      <c r="AF11" s="332"/>
      <c r="AG11" s="332"/>
      <c r="AH11" s="331"/>
      <c r="AI11" s="332"/>
      <c r="AJ11" s="332"/>
      <c r="AK11" s="332"/>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3" customFormat="1" ht="96.75" customHeight="1" x14ac:dyDescent="0.25">
      <c r="A12" s="315">
        <v>1</v>
      </c>
      <c r="B12" s="306" t="s">
        <v>144</v>
      </c>
      <c r="C12" s="318" t="s">
        <v>145</v>
      </c>
      <c r="D12" s="318" t="s">
        <v>266</v>
      </c>
      <c r="E12" s="318" t="s">
        <v>265</v>
      </c>
      <c r="F12" s="306" t="s">
        <v>135</v>
      </c>
      <c r="G12" s="309">
        <v>300</v>
      </c>
      <c r="H12" s="312" t="str">
        <f>IF(G12&lt;=0,"",IF(G12&lt;=2,"Muy Baja",IF(G12&lt;=24,"Baja",IF(G12&lt;=500,"Media",IF(G12&lt;=5000,"Alta","Muy Alta")))))</f>
        <v>Media</v>
      </c>
      <c r="I12" s="324">
        <f>IF(H12="","",IF(H12="Muy Baja",0.2,IF(H12="Baja",0.4,IF(H12="Media",0.6,IF(H12="Alta",0.8,IF(H12="Muy Alta",1,))))))</f>
        <v>0.6</v>
      </c>
      <c r="J12" s="327" t="s">
        <v>136</v>
      </c>
      <c r="K12" s="324"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312" t="str">
        <f>IF(OR(K12='Tabla Impacto'!$C$11,K12='Tabla Impacto'!$D$11),"Leve",IF(OR(K12='Tabla Impacto'!$C$12,K12='Tabla Impacto'!$D$12),"Menor",IF(OR(K12='Tabla Impacto'!$C$13,K12='Tabla Impacto'!$D$13),"Moderado",IF(OR(K12='Tabla Impacto'!$C$14,K12='Tabla Impacto'!$D$14),"Mayor",IF(OR(K12='Tabla Impacto'!$C$15,K12='Tabla Impacto'!$D$15),"Catastrófico","")))))</f>
        <v>Moderado</v>
      </c>
      <c r="M12" s="324">
        <f>IF(L12="","",IF(L12="Leve",0.2,IF(L12="Menor",0.4,IF(L12="Moderado",0.6,IF(L12="Mayor",0.8,IF(L12="Catastrófico",1,))))))</f>
        <v>0.6</v>
      </c>
      <c r="N12" s="321"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6">
        <v>1</v>
      </c>
      <c r="P12" s="180" t="s">
        <v>269</v>
      </c>
      <c r="Q12" s="163" t="str">
        <f>IF(OR(R12="Preventivo",R12="Detectivo"),"Probabilidad",IF(R12="Correctivo","Impacto",""))</f>
        <v>Probabilidad</v>
      </c>
      <c r="R12" s="158" t="s">
        <v>137</v>
      </c>
      <c r="S12" s="158" t="s">
        <v>138</v>
      </c>
      <c r="T12" s="159" t="str">
        <f>IF(AND(R12="Preventivo",S12="Automático"),"50%",IF(AND(R12="Preventivo",S12="Manual"),"40%",IF(AND(R12="Detectivo",S12="Automático"),"40%",IF(AND(R12="Detectivo",S12="Manual"),"30%",IF(AND(R12="Correctivo",S12="Automático"),"35%",IF(AND(R12="Correctivo",S12="Manual"),"25%",""))))))</f>
        <v>40%</v>
      </c>
      <c r="U12" s="158" t="s">
        <v>139</v>
      </c>
      <c r="V12" s="158" t="s">
        <v>140</v>
      </c>
      <c r="W12" s="158" t="s">
        <v>141</v>
      </c>
      <c r="X12" s="160">
        <f>IFERROR(IF(Q12="Probabilidad",(I12-(+I12*T12)),IF(Q12="Impacto",I12,"")),"")</f>
        <v>0.36</v>
      </c>
      <c r="Y12" s="161" t="str">
        <f>IFERROR(IF(X12="","",IF(X12&lt;=0.2,"Muy Baja",IF(X12&lt;=0.4,"Baja",IF(X12&lt;=0.6,"Media",IF(X12&lt;=0.8,"Alta","Muy Alta"))))),"")</f>
        <v>Baja</v>
      </c>
      <c r="Z12" s="162">
        <f>+X12</f>
        <v>0.36</v>
      </c>
      <c r="AA12" s="161" t="str">
        <f>IFERROR(IF(AB12="","",IF(AB12&lt;=0.2,"Leve",IF(AB12&lt;=0.4,"Menor",IF(AB12&lt;=0.6,"Moderado",IF(AB12&lt;=0.8,"Mayor","Catastrófico"))))),"")</f>
        <v>Moderado</v>
      </c>
      <c r="AB12" s="162">
        <f>IFERROR(IF(Q12="Impacto",(M12-(+M12*T12)),IF(Q12="Probabilidad",M12,"")),"")</f>
        <v>0.6</v>
      </c>
      <c r="AC12" s="167"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75" t="s">
        <v>142</v>
      </c>
      <c r="AE12" s="180" t="s">
        <v>270</v>
      </c>
      <c r="AF12" s="188" t="s">
        <v>146</v>
      </c>
      <c r="AG12" s="178">
        <v>45293</v>
      </c>
      <c r="AH12" s="178">
        <v>45642</v>
      </c>
      <c r="AI12" s="166"/>
      <c r="AJ12" s="119"/>
      <c r="AK12" s="165"/>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row>
    <row r="13" spans="1:69" ht="70.5" customHeight="1" x14ac:dyDescent="0.3">
      <c r="A13" s="316"/>
      <c r="B13" s="307"/>
      <c r="C13" s="319"/>
      <c r="D13" s="319"/>
      <c r="E13" s="319"/>
      <c r="F13" s="307"/>
      <c r="G13" s="310"/>
      <c r="H13" s="313"/>
      <c r="I13" s="325"/>
      <c r="J13" s="328"/>
      <c r="K13" s="325">
        <f>IF(NOT(ISERROR(MATCH(J13,_xlfn.ANCHORARRAY(E24),0))),I26&amp;"Por favor no seleccionar los criterios de impacto",J13)</f>
        <v>0</v>
      </c>
      <c r="L13" s="313"/>
      <c r="M13" s="325"/>
      <c r="N13" s="322"/>
      <c r="O13" s="6">
        <v>2</v>
      </c>
      <c r="P13" s="180" t="s">
        <v>267</v>
      </c>
      <c r="Q13" s="163" t="str">
        <f>IF(OR(R13="Preventivo",R13="Detectivo"),"Probabilidad",IF(R13="Correctivo","Impacto",""))</f>
        <v>Probabilidad</v>
      </c>
      <c r="R13" s="158" t="s">
        <v>137</v>
      </c>
      <c r="S13" s="158" t="s">
        <v>138</v>
      </c>
      <c r="T13" s="159" t="str">
        <f t="shared" ref="T13:T17" si="0">IF(AND(R13="Preventivo",S13="Automático"),"50%",IF(AND(R13="Preventivo",S13="Manual"),"40%",IF(AND(R13="Detectivo",S13="Automático"),"40%",IF(AND(R13="Detectivo",S13="Manual"),"30%",IF(AND(R13="Correctivo",S13="Automático"),"35%",IF(AND(R13="Correctivo",S13="Manual"),"25%",""))))))</f>
        <v>40%</v>
      </c>
      <c r="U13" s="158" t="s">
        <v>139</v>
      </c>
      <c r="V13" s="158" t="s">
        <v>140</v>
      </c>
      <c r="W13" s="158" t="s">
        <v>141</v>
      </c>
      <c r="X13" s="160">
        <f>IFERROR(IF(AND(Q12="Probabilidad",Q13="Probabilidad"),(Z12-(+Z12*T13)),IF(Q13="Probabilidad",(I12-(+I12*T13)),IF(Q13="Impacto",Z12,""))),"")</f>
        <v>0.216</v>
      </c>
      <c r="Y13" s="161" t="str">
        <f t="shared" ref="Y13:Y71" si="1">IFERROR(IF(X13="","",IF(X13&lt;=0.2,"Muy Baja",IF(X13&lt;=0.4,"Baja",IF(X13&lt;=0.6,"Media",IF(X13&lt;=0.8,"Alta","Muy Alta"))))),"")</f>
        <v>Baja</v>
      </c>
      <c r="Z13" s="162">
        <f t="shared" ref="Z13:Z17" si="2">+X13</f>
        <v>0.216</v>
      </c>
      <c r="AA13" s="161" t="str">
        <f t="shared" ref="AA13:AA71" si="3">IFERROR(IF(AB13="","",IF(AB13&lt;=0.2,"Leve",IF(AB13&lt;=0.4,"Menor",IF(AB13&lt;=0.6,"Moderado",IF(AB13&lt;=0.8,"Mayor","Catastrófico"))))),"")</f>
        <v>Moderado</v>
      </c>
      <c r="AB13" s="162">
        <f>IFERROR(IF(AND(Q12="Impacto",Q13="Impacto"),(AB12-(+AB12*T13)),IF(Q13="Impacto",(M12-(+M12*T13)),IF(Q13="Probabilidad",AB12,""))),"")</f>
        <v>0.6</v>
      </c>
      <c r="AC13" s="167"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64" t="s">
        <v>142</v>
      </c>
      <c r="AE13" s="180" t="s">
        <v>268</v>
      </c>
      <c r="AF13" s="177" t="s">
        <v>143</v>
      </c>
      <c r="AG13" s="178">
        <v>45352</v>
      </c>
      <c r="AH13" s="178">
        <v>45642</v>
      </c>
      <c r="AI13" s="169"/>
      <c r="AJ13" s="115"/>
      <c r="AK13" s="16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8" customHeight="1" x14ac:dyDescent="0.3">
      <c r="A14" s="316"/>
      <c r="B14" s="307"/>
      <c r="C14" s="319"/>
      <c r="D14" s="319"/>
      <c r="E14" s="319"/>
      <c r="F14" s="307"/>
      <c r="G14" s="310"/>
      <c r="H14" s="313"/>
      <c r="I14" s="325"/>
      <c r="J14" s="328"/>
      <c r="K14" s="325">
        <f>IF(NOT(ISERROR(MATCH(J14,_xlfn.ANCHORARRAY(E25),0))),I27&amp;"Por favor no seleccionar los criterios de impacto",J14)</f>
        <v>0</v>
      </c>
      <c r="L14" s="313"/>
      <c r="M14" s="325"/>
      <c r="N14" s="322"/>
      <c r="O14" s="106">
        <v>3</v>
      </c>
      <c r="P14" s="181"/>
      <c r="Q14" s="107"/>
      <c r="R14" s="108"/>
      <c r="S14" s="108"/>
      <c r="T14" s="109"/>
      <c r="U14" s="118"/>
      <c r="V14" s="118"/>
      <c r="W14" s="118"/>
      <c r="X14" s="110"/>
      <c r="Y14" s="111"/>
      <c r="Z14" s="112"/>
      <c r="AA14" s="111"/>
      <c r="AB14" s="112"/>
      <c r="AC14" s="113"/>
      <c r="AD14" s="114"/>
      <c r="AE14" s="115"/>
      <c r="AF14" s="116"/>
      <c r="AG14" s="117"/>
      <c r="AH14" s="117"/>
      <c r="AI14" s="117"/>
      <c r="AJ14" s="115"/>
      <c r="AK14" s="116"/>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8" customHeight="1" x14ac:dyDescent="0.3">
      <c r="A15" s="316"/>
      <c r="B15" s="307"/>
      <c r="C15" s="319"/>
      <c r="D15" s="319"/>
      <c r="E15" s="319"/>
      <c r="F15" s="307"/>
      <c r="G15" s="310"/>
      <c r="H15" s="313"/>
      <c r="I15" s="325"/>
      <c r="J15" s="328"/>
      <c r="K15" s="325">
        <f>IF(NOT(ISERROR(MATCH(J15,_xlfn.ANCHORARRAY(E26),0))),I28&amp;"Por favor no seleccionar los criterios de impacto",J15)</f>
        <v>0</v>
      </c>
      <c r="L15" s="313"/>
      <c r="M15" s="325"/>
      <c r="N15" s="322"/>
      <c r="O15" s="106">
        <v>4</v>
      </c>
      <c r="P15" s="180"/>
      <c r="Q15" s="107"/>
      <c r="R15" s="108"/>
      <c r="S15" s="108"/>
      <c r="T15" s="109"/>
      <c r="U15" s="108"/>
      <c r="V15" s="108"/>
      <c r="W15" s="108"/>
      <c r="X15" s="110"/>
      <c r="Y15" s="111"/>
      <c r="Z15" s="112"/>
      <c r="AA15" s="111"/>
      <c r="AB15" s="112"/>
      <c r="AC15" s="113"/>
      <c r="AD15" s="114"/>
      <c r="AE15" s="115"/>
      <c r="AF15" s="116"/>
      <c r="AG15" s="117"/>
      <c r="AH15" s="117"/>
      <c r="AI15" s="117"/>
      <c r="AJ15" s="115"/>
      <c r="AK15" s="116"/>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8" customHeight="1" x14ac:dyDescent="0.3">
      <c r="A16" s="316"/>
      <c r="B16" s="307"/>
      <c r="C16" s="319"/>
      <c r="D16" s="319"/>
      <c r="E16" s="319"/>
      <c r="F16" s="307"/>
      <c r="G16" s="310"/>
      <c r="H16" s="313"/>
      <c r="I16" s="325"/>
      <c r="J16" s="328"/>
      <c r="K16" s="325">
        <f>IF(NOT(ISERROR(MATCH(J16,_xlfn.ANCHORARRAY(E27),0))),I29&amp;"Por favor no seleccionar los criterios de impacto",J16)</f>
        <v>0</v>
      </c>
      <c r="L16" s="313"/>
      <c r="M16" s="325"/>
      <c r="N16" s="322"/>
      <c r="O16" s="106">
        <v>5</v>
      </c>
      <c r="P16" s="180"/>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17"/>
      <c r="AH16" s="117"/>
      <c r="AI16" s="117"/>
      <c r="AJ16" s="115"/>
      <c r="AK16" s="116"/>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x14ac:dyDescent="0.3">
      <c r="A17" s="317"/>
      <c r="B17" s="308"/>
      <c r="C17" s="320"/>
      <c r="D17" s="320"/>
      <c r="E17" s="320"/>
      <c r="F17" s="308"/>
      <c r="G17" s="311"/>
      <c r="H17" s="314"/>
      <c r="I17" s="326"/>
      <c r="J17" s="329"/>
      <c r="K17" s="326">
        <f>IF(NOT(ISERROR(MATCH(J17,_xlfn.ANCHORARRAY(E28),0))),I30&amp;"Por favor no seleccionar los criterios de impacto",J17)</f>
        <v>0</v>
      </c>
      <c r="L17" s="314"/>
      <c r="M17" s="326"/>
      <c r="N17" s="323"/>
      <c r="O17" s="106">
        <v>6</v>
      </c>
      <c r="P17" s="180"/>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17"/>
      <c r="AH17" s="117"/>
      <c r="AI17" s="117"/>
      <c r="AJ17" s="115"/>
      <c r="AK17" s="116"/>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49.25" customHeight="1" x14ac:dyDescent="0.3">
      <c r="A18" s="315">
        <v>2</v>
      </c>
      <c r="B18" s="318" t="s">
        <v>144</v>
      </c>
      <c r="C18" s="318" t="s">
        <v>147</v>
      </c>
      <c r="D18" s="318" t="s">
        <v>148</v>
      </c>
      <c r="E18" s="318" t="s">
        <v>149</v>
      </c>
      <c r="F18" s="358" t="s">
        <v>135</v>
      </c>
      <c r="G18" s="309">
        <v>360</v>
      </c>
      <c r="H18" s="349" t="str">
        <f>IF(G18&lt;=0,"",IF(G18&lt;=2,"Muy Baja",IF(G18&lt;=24,"Baja",IF(G18&lt;=500,"Media",IF(G18&lt;=5000,"Alta","Muy Alta")))))</f>
        <v>Media</v>
      </c>
      <c r="I18" s="352">
        <f>IF(H18="","",IF(H18="Muy Baja",0.2,IF(H18="Baja",0.4,IF(H18="Media",0.6,IF(H18="Alta",0.8,IF(H18="Muy Alta",1,))))))</f>
        <v>0.6</v>
      </c>
      <c r="J18" s="361" t="s">
        <v>136</v>
      </c>
      <c r="K18" s="352"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49" t="str">
        <f>IF(OR(K18='Tabla Impacto'!$C$11,K18='Tabla Impacto'!$D$11),"Leve",IF(OR(K18='Tabla Impacto'!$C$12,K18='Tabla Impacto'!$D$12),"Menor",IF(OR(K18='Tabla Impacto'!$C$13,K18='Tabla Impacto'!$D$13),"Moderado",IF(OR(K18='Tabla Impacto'!$C$14,K18='Tabla Impacto'!$D$14),"Mayor",IF(OR(K18='Tabla Impacto'!$C$15,K18='Tabla Impacto'!$D$15),"Catastrófico","")))))</f>
        <v>Moderado</v>
      </c>
      <c r="M18" s="352">
        <f>IF(L18="","",IF(L18="Leve",0.2,IF(L18="Menor",0.4,IF(L18="Moderado",0.6,IF(L18="Mayor",0.8,IF(L18="Catastrófico",1,))))))</f>
        <v>0.6</v>
      </c>
      <c r="N18" s="355"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06">
        <v>1</v>
      </c>
      <c r="P18" s="180" t="s">
        <v>150</v>
      </c>
      <c r="Q18" s="163" t="str">
        <f>IF(OR(R18="Preventivo",R18="Detectivo"),"Probabilidad",IF(R18="Correctivo","Impacto",""))</f>
        <v>Probabilidad</v>
      </c>
      <c r="R18" s="170" t="s">
        <v>137</v>
      </c>
      <c r="S18" s="170" t="s">
        <v>138</v>
      </c>
      <c r="T18" s="171" t="str">
        <f>IF(AND(R18="Preventivo",S18="Automático"),"50%",IF(AND(R18="Preventivo",S18="Manual"),"40%",IF(AND(R18="Detectivo",S18="Automático"),"40%",IF(AND(R18="Detectivo",S18="Manual"),"30%",IF(AND(R18="Correctivo",S18="Automático"),"35%",IF(AND(R18="Correctivo",S18="Manual"),"25%",""))))))</f>
        <v>40%</v>
      </c>
      <c r="U18" s="170" t="s">
        <v>139</v>
      </c>
      <c r="V18" s="170" t="s">
        <v>140</v>
      </c>
      <c r="W18" s="170" t="s">
        <v>141</v>
      </c>
      <c r="X18" s="160">
        <f>IFERROR(IF(Q18="Probabilidad",(I18-(+I18*T18)),IF(Q18="Impacto",I18,"")),"")</f>
        <v>0.36</v>
      </c>
      <c r="Y18" s="172" t="str">
        <f>IFERROR(IF(X18="","",IF(X18&lt;=0.2,"Muy Baja",IF(X18&lt;=0.4,"Baja",IF(X18&lt;=0.6,"Media",IF(X18&lt;=0.8,"Alta","Muy Alta"))))),"")</f>
        <v>Baja</v>
      </c>
      <c r="Z18" s="173">
        <f>+X18</f>
        <v>0.36</v>
      </c>
      <c r="AA18" s="172" t="str">
        <f>IFERROR(IF(AB18="","",IF(AB18&lt;=0.2,"Leve",IF(AB18&lt;=0.4,"Menor",IF(AB18&lt;=0.6,"Moderado",IF(AB18&lt;=0.8,"Mayor","Catastrófico"))))),"")</f>
        <v>Moderado</v>
      </c>
      <c r="AB18" s="173">
        <f>IFERROR(IF(Q18="Impacto",(M18-(+M18*T18)),IF(Q18="Probabilidad",M18,"")),"")</f>
        <v>0.6</v>
      </c>
      <c r="AC18" s="174"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75" t="s">
        <v>142</v>
      </c>
      <c r="AE18" s="189" t="s">
        <v>151</v>
      </c>
      <c r="AF18" s="190" t="s">
        <v>152</v>
      </c>
      <c r="AG18" s="191">
        <v>45373</v>
      </c>
      <c r="AH18" s="192">
        <v>45412</v>
      </c>
      <c r="AI18" s="117"/>
      <c r="AJ18" s="115"/>
      <c r="AK18" s="116"/>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x14ac:dyDescent="0.3">
      <c r="A19" s="316"/>
      <c r="B19" s="319"/>
      <c r="C19" s="319"/>
      <c r="D19" s="319"/>
      <c r="E19" s="319"/>
      <c r="F19" s="359"/>
      <c r="G19" s="310"/>
      <c r="H19" s="350"/>
      <c r="I19" s="353"/>
      <c r="J19" s="362"/>
      <c r="K19" s="353">
        <f>IF(NOT(ISERROR(MATCH(J19,_xlfn.ANCHORARRAY(E30),0))),I32&amp;"Por favor no seleccionar los criterios de impacto",J19)</f>
        <v>0</v>
      </c>
      <c r="L19" s="350"/>
      <c r="M19" s="353"/>
      <c r="N19" s="356"/>
      <c r="O19" s="106">
        <v>2</v>
      </c>
      <c r="P19" s="180"/>
      <c r="Q19" s="163" t="str">
        <f>IF(OR(R19="Preventivo",R19="Detectivo"),"Probabilidad",IF(R19="Correctivo","Impacto",""))</f>
        <v/>
      </c>
      <c r="R19" s="170"/>
      <c r="S19" s="170"/>
      <c r="T19" s="171" t="str">
        <f t="shared" ref="T19:T23" si="8">IF(AND(R19="Preventivo",S19="Automático"),"50%",IF(AND(R19="Preventivo",S19="Manual"),"40%",IF(AND(R19="Detectivo",S19="Automático"),"40%",IF(AND(R19="Detectivo",S19="Manual"),"30%",IF(AND(R19="Correctivo",S19="Automático"),"35%",IF(AND(R19="Correctivo",S19="Manual"),"25%",""))))))</f>
        <v/>
      </c>
      <c r="U19" s="170"/>
      <c r="V19" s="170"/>
      <c r="W19" s="170"/>
      <c r="X19" s="160" t="str">
        <f>IFERROR(IF(AND(Q18="Probabilidad",Q19="Probabilidad"),(Z18-(+Z18*T19)),IF(Q19="Probabilidad",(I18-(+I18*T19)),IF(Q19="Impacto",Z18,""))),"")</f>
        <v/>
      </c>
      <c r="Y19" s="172" t="str">
        <f t="shared" si="1"/>
        <v/>
      </c>
      <c r="Z19" s="173" t="str">
        <f t="shared" ref="Z19:Z23" si="9">+X19</f>
        <v/>
      </c>
      <c r="AA19" s="172" t="str">
        <f t="shared" si="3"/>
        <v/>
      </c>
      <c r="AB19" s="173" t="str">
        <f>IFERROR(IF(AND(Q18="Impacto",Q19="Impacto"),(AB18-(+AB18*T19)),IF(Q19="Impacto",(M18-(+M18*T19)),IF(Q19="Probabilidad",AB18,""))),"")</f>
        <v/>
      </c>
      <c r="AC19" s="174"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75"/>
      <c r="AE19" s="180"/>
      <c r="AF19" s="177"/>
      <c r="AG19" s="178"/>
      <c r="AH19" s="178"/>
      <c r="AI19" s="117"/>
      <c r="AJ19" s="115"/>
      <c r="AK19" s="116"/>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x14ac:dyDescent="0.3">
      <c r="A20" s="316"/>
      <c r="B20" s="319"/>
      <c r="C20" s="319"/>
      <c r="D20" s="319"/>
      <c r="E20" s="319"/>
      <c r="F20" s="359"/>
      <c r="G20" s="310"/>
      <c r="H20" s="350"/>
      <c r="I20" s="353"/>
      <c r="J20" s="362"/>
      <c r="K20" s="353">
        <f>IF(NOT(ISERROR(MATCH(J20,_xlfn.ANCHORARRAY(E31),0))),I33&amp;"Por favor no seleccionar los criterios de impacto",J20)</f>
        <v>0</v>
      </c>
      <c r="L20" s="350"/>
      <c r="M20" s="353"/>
      <c r="N20" s="356"/>
      <c r="O20" s="106">
        <v>3</v>
      </c>
      <c r="P20" s="182"/>
      <c r="Q20" s="163" t="str">
        <f>IF(OR(R20="Preventivo",R20="Detectivo"),"Probabilidad",IF(R20="Correctivo","Impacto",""))</f>
        <v/>
      </c>
      <c r="R20" s="170"/>
      <c r="S20" s="170"/>
      <c r="T20" s="171" t="str">
        <f t="shared" si="8"/>
        <v/>
      </c>
      <c r="U20" s="170"/>
      <c r="V20" s="170"/>
      <c r="W20" s="170"/>
      <c r="X20" s="160" t="str">
        <f>IFERROR(IF(AND(Q19="Probabilidad",Q20="Probabilidad"),(Z19-(+Z19*T20)),IF(AND(Q19="Impacto",Q20="Probabilidad"),(Z18-(+Z18*T20)),IF(Q20="Impacto",Z19,""))),"")</f>
        <v/>
      </c>
      <c r="Y20" s="172" t="str">
        <f t="shared" si="1"/>
        <v/>
      </c>
      <c r="Z20" s="173" t="str">
        <f t="shared" si="9"/>
        <v/>
      </c>
      <c r="AA20" s="172" t="str">
        <f t="shared" si="3"/>
        <v/>
      </c>
      <c r="AB20" s="173" t="str">
        <f>IFERROR(IF(AND(Q19="Impacto",Q20="Impacto"),(AB19-(+AB19*T20)),IF(AND(Q19="Probabilidad",Q20="Impacto"),(AB18-(+AB18*T20)),IF(Q20="Probabilidad",AB19,""))),"")</f>
        <v/>
      </c>
      <c r="AC20" s="174" t="str">
        <f t="shared" si="10"/>
        <v/>
      </c>
      <c r="AD20" s="175"/>
      <c r="AE20" s="177"/>
      <c r="AF20" s="179"/>
      <c r="AG20" s="178"/>
      <c r="AH20" s="178"/>
      <c r="AI20" s="117"/>
      <c r="AJ20" s="115"/>
      <c r="AK20" s="116"/>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8" customHeight="1" x14ac:dyDescent="0.3">
      <c r="A21" s="316"/>
      <c r="B21" s="319"/>
      <c r="C21" s="319"/>
      <c r="D21" s="319"/>
      <c r="E21" s="319"/>
      <c r="F21" s="359"/>
      <c r="G21" s="310"/>
      <c r="H21" s="350"/>
      <c r="I21" s="353"/>
      <c r="J21" s="362"/>
      <c r="K21" s="353">
        <f>IF(NOT(ISERROR(MATCH(J21,_xlfn.ANCHORARRAY(E32),0))),I34&amp;"Por favor no seleccionar los criterios de impacto",J21)</f>
        <v>0</v>
      </c>
      <c r="L21" s="350"/>
      <c r="M21" s="353"/>
      <c r="N21" s="356"/>
      <c r="O21" s="106">
        <v>4</v>
      </c>
      <c r="P21" s="180"/>
      <c r="Q21" s="107" t="str">
        <f t="shared" ref="Q21:Q23" si="11">IF(OR(R21="Preventivo",R21="Detectivo"),"Probabilidad",IF(R21="Correctivo","Impacto",""))</f>
        <v/>
      </c>
      <c r="R21" s="108"/>
      <c r="S21" s="108"/>
      <c r="T21" s="109" t="str">
        <f t="shared" si="8"/>
        <v/>
      </c>
      <c r="U21" s="108"/>
      <c r="V21" s="108"/>
      <c r="W21" s="108"/>
      <c r="X21" s="110" t="str">
        <f t="shared" ref="X21:X23" si="12">IFERROR(IF(AND(Q20="Probabilidad",Q21="Probabilidad"),(Z20-(+Z20*T21)),IF(AND(Q20="Impacto",Q21="Probabilidad"),(Z19-(+Z19*T21)),IF(Q21="Impacto",Z20,""))),"")</f>
        <v/>
      </c>
      <c r="Y21" s="111" t="str">
        <f t="shared" si="1"/>
        <v/>
      </c>
      <c r="Z21" s="112" t="str">
        <f t="shared" si="9"/>
        <v/>
      </c>
      <c r="AA21" s="111" t="str">
        <f t="shared" si="3"/>
        <v/>
      </c>
      <c r="AB21" s="112" t="str">
        <f t="shared" ref="AB21:AB23" si="13">IFERROR(IF(AND(Q20="Impacto",Q21="Impacto"),(AB20-(+AB20*T21)),IF(AND(Q20="Probabilidad",Q21="Impacto"),(AB19-(+AB19*T21)),IF(Q21="Probabilidad",AB20,""))),"")</f>
        <v/>
      </c>
      <c r="AC21" s="113"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4"/>
      <c r="AE21" s="115"/>
      <c r="AF21" s="116"/>
      <c r="AG21" s="117"/>
      <c r="AH21" s="117"/>
      <c r="AI21" s="117"/>
      <c r="AJ21" s="115"/>
      <c r="AK21" s="116"/>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customHeight="1" x14ac:dyDescent="0.3">
      <c r="A22" s="316"/>
      <c r="B22" s="319"/>
      <c r="C22" s="319"/>
      <c r="D22" s="319"/>
      <c r="E22" s="319"/>
      <c r="F22" s="359"/>
      <c r="G22" s="310"/>
      <c r="H22" s="350"/>
      <c r="I22" s="353"/>
      <c r="J22" s="362"/>
      <c r="K22" s="353">
        <f>IF(NOT(ISERROR(MATCH(J22,_xlfn.ANCHORARRAY(E33),0))),I35&amp;"Por favor no seleccionar los criterios de impacto",J22)</f>
        <v>0</v>
      </c>
      <c r="L22" s="350"/>
      <c r="M22" s="353"/>
      <c r="N22" s="356"/>
      <c r="O22" s="106">
        <v>5</v>
      </c>
      <c r="P22" s="180"/>
      <c r="Q22" s="107" t="str">
        <f t="shared" si="11"/>
        <v/>
      </c>
      <c r="R22" s="108"/>
      <c r="S22" s="108"/>
      <c r="T22" s="109" t="str">
        <f t="shared" si="8"/>
        <v/>
      </c>
      <c r="U22" s="108"/>
      <c r="V22" s="108"/>
      <c r="W22" s="108"/>
      <c r="X22" s="110" t="str">
        <f t="shared" si="12"/>
        <v/>
      </c>
      <c r="Y22" s="111" t="str">
        <f t="shared" si="1"/>
        <v/>
      </c>
      <c r="Z22" s="112" t="str">
        <f t="shared" si="9"/>
        <v/>
      </c>
      <c r="AA22" s="111" t="str">
        <f t="shared" si="3"/>
        <v/>
      </c>
      <c r="AB22" s="112" t="str">
        <f t="shared" si="13"/>
        <v/>
      </c>
      <c r="AC22" s="113"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4"/>
      <c r="AE22" s="115"/>
      <c r="AF22" s="116"/>
      <c r="AG22" s="117"/>
      <c r="AH22" s="117"/>
      <c r="AI22" s="117"/>
      <c r="AJ22" s="115"/>
      <c r="AK22" s="116"/>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customHeight="1" x14ac:dyDescent="0.3">
      <c r="A23" s="317"/>
      <c r="B23" s="320"/>
      <c r="C23" s="320"/>
      <c r="D23" s="320"/>
      <c r="E23" s="320"/>
      <c r="F23" s="360"/>
      <c r="G23" s="311"/>
      <c r="H23" s="351"/>
      <c r="I23" s="354"/>
      <c r="J23" s="363"/>
      <c r="K23" s="354">
        <f>IF(NOT(ISERROR(MATCH(J23,_xlfn.ANCHORARRAY(E34),0))),I36&amp;"Por favor no seleccionar los criterios de impacto",J23)</f>
        <v>0</v>
      </c>
      <c r="L23" s="351"/>
      <c r="M23" s="354"/>
      <c r="N23" s="357"/>
      <c r="O23" s="106">
        <v>6</v>
      </c>
      <c r="P23" s="180"/>
      <c r="Q23" s="107" t="str">
        <f t="shared" si="11"/>
        <v/>
      </c>
      <c r="R23" s="108"/>
      <c r="S23" s="108"/>
      <c r="T23" s="109" t="str">
        <f t="shared" si="8"/>
        <v/>
      </c>
      <c r="U23" s="108"/>
      <c r="V23" s="108"/>
      <c r="W23" s="108"/>
      <c r="X23" s="110" t="str">
        <f t="shared" si="12"/>
        <v/>
      </c>
      <c r="Y23" s="111" t="str">
        <f t="shared" si="1"/>
        <v/>
      </c>
      <c r="Z23" s="112" t="str">
        <f t="shared" si="9"/>
        <v/>
      </c>
      <c r="AA23" s="111" t="str">
        <f t="shared" si="3"/>
        <v/>
      </c>
      <c r="AB23" s="112" t="str">
        <f t="shared" si="13"/>
        <v/>
      </c>
      <c r="AC23" s="113" t="str">
        <f t="shared" si="14"/>
        <v/>
      </c>
      <c r="AD23" s="114"/>
      <c r="AE23" s="115"/>
      <c r="AF23" s="116"/>
      <c r="AG23" s="117"/>
      <c r="AH23" s="117"/>
      <c r="AI23" s="117"/>
      <c r="AJ23" s="115"/>
      <c r="AK23" s="116"/>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idden="1" x14ac:dyDescent="0.3">
      <c r="A24" s="315">
        <v>3</v>
      </c>
      <c r="B24" s="318"/>
      <c r="C24" s="318"/>
      <c r="D24" s="318"/>
      <c r="E24" s="318"/>
      <c r="F24" s="358"/>
      <c r="G24" s="309"/>
      <c r="H24" s="349" t="str">
        <f>IF(G24&lt;=0,"",IF(G24&lt;=2,"Muy Baja",IF(G24&lt;=24,"Baja",IF(G24&lt;=500,"Media",IF(G24&lt;=5000,"Alta","Muy Alta")))))</f>
        <v/>
      </c>
      <c r="I24" s="352" t="str">
        <f>IF(H24="","",IF(H24="Muy Baja",0.2,IF(H24="Baja",0.4,IF(H24="Media",0.6,IF(H24="Alta",0.8,IF(H24="Muy Alta",1,))))))</f>
        <v/>
      </c>
      <c r="J24" s="361"/>
      <c r="K24" s="352">
        <f>IF(NOT(ISERROR(MATCH(J24,'Tabla Impacto'!$B$221:$B$223,0))),'Tabla Impacto'!$F$223&amp;"Por favor no seleccionar los criterios de impacto(Afectación Económica o presupuestal y Pérdida Reputacional)",J24)</f>
        <v>0</v>
      </c>
      <c r="L24" s="349" t="str">
        <f>IF(OR(K24='Tabla Impacto'!$C$11,K24='Tabla Impacto'!$D$11),"Leve",IF(OR(K24='Tabla Impacto'!$C$12,K24='Tabla Impacto'!$D$12),"Menor",IF(OR(K24='Tabla Impacto'!$C$13,K24='Tabla Impacto'!$D$13),"Moderado",IF(OR(K24='Tabla Impacto'!$C$14,K24='Tabla Impacto'!$D$14),"Mayor",IF(OR(K24='Tabla Impacto'!$C$15,K24='Tabla Impacto'!$D$15),"Catastrófico","")))))</f>
        <v/>
      </c>
      <c r="M24" s="352" t="str">
        <f>IF(L24="","",IF(L24="Leve",0.2,IF(L24="Menor",0.4,IF(L24="Moderado",0.6,IF(L24="Mayor",0.8,IF(L24="Catastrófico",1,))))))</f>
        <v/>
      </c>
      <c r="N24" s="355"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06">
        <v>1</v>
      </c>
      <c r="P24" s="180"/>
      <c r="Q24" s="163" t="str">
        <f>IF(OR(R24="Preventivo",R24="Detectivo"),"Probabilidad",IF(R24="Correctivo","Impacto",""))</f>
        <v/>
      </c>
      <c r="R24" s="170"/>
      <c r="S24" s="170"/>
      <c r="T24" s="171" t="str">
        <f>IF(AND(R24="Preventivo",S24="Automático"),"50%",IF(AND(R24="Preventivo",S24="Manual"),"40%",IF(AND(R24="Detectivo",S24="Automático"),"40%",IF(AND(R24="Detectivo",S24="Manual"),"30%",IF(AND(R24="Correctivo",S24="Automático"),"35%",IF(AND(R24="Correctivo",S24="Manual"),"25%",""))))))</f>
        <v/>
      </c>
      <c r="U24" s="170"/>
      <c r="V24" s="170"/>
      <c r="W24" s="170"/>
      <c r="X24" s="160" t="str">
        <f>IFERROR(IF(Q24="Probabilidad",(I24-(+I24*T24)),IF(Q24="Impacto",I24,"")),"")</f>
        <v/>
      </c>
      <c r="Y24" s="172" t="str">
        <f>IFERROR(IF(X24="","",IF(X24&lt;=0.2,"Muy Baja",IF(X24&lt;=0.4,"Baja",IF(X24&lt;=0.6,"Media",IF(X24&lt;=0.8,"Alta","Muy Alta"))))),"")</f>
        <v/>
      </c>
      <c r="Z24" s="173" t="str">
        <f>+X24</f>
        <v/>
      </c>
      <c r="AA24" s="172" t="str">
        <f>IFERROR(IF(AB24="","",IF(AB24&lt;=0.2,"Leve",IF(AB24&lt;=0.4,"Menor",IF(AB24&lt;=0.6,"Moderado",IF(AB24&lt;=0.8,"Mayor","Catastrófico"))))),"")</f>
        <v/>
      </c>
      <c r="AB24" s="173" t="str">
        <f>IFERROR(IF(Q24="Impacto",(M24-(+M24*T24)),IF(Q24="Probabilidad",M24,"")),"")</f>
        <v/>
      </c>
      <c r="AC24" s="174"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75"/>
      <c r="AE24" s="189"/>
      <c r="AF24" s="190"/>
      <c r="AG24" s="191"/>
      <c r="AH24" s="192"/>
      <c r="AI24" s="117"/>
      <c r="AJ24" s="115"/>
      <c r="AK24" s="116"/>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idden="1" x14ac:dyDescent="0.3">
      <c r="A25" s="316"/>
      <c r="B25" s="319"/>
      <c r="C25" s="319"/>
      <c r="D25" s="319"/>
      <c r="E25" s="319"/>
      <c r="F25" s="359"/>
      <c r="G25" s="310"/>
      <c r="H25" s="350"/>
      <c r="I25" s="353"/>
      <c r="J25" s="362"/>
      <c r="K25" s="353">
        <f>IF(NOT(ISERROR(MATCH(J25,_xlfn.ANCHORARRAY(E36),0))),I38&amp;"Por favor no seleccionar los criterios de impacto",J25)</f>
        <v>0</v>
      </c>
      <c r="L25" s="350"/>
      <c r="M25" s="353"/>
      <c r="N25" s="356"/>
      <c r="O25" s="106">
        <v>2</v>
      </c>
      <c r="P25" s="180"/>
      <c r="Q25" s="163"/>
      <c r="R25" s="170"/>
      <c r="S25" s="170"/>
      <c r="T25" s="171"/>
      <c r="U25" s="170"/>
      <c r="V25" s="170"/>
      <c r="W25" s="170"/>
      <c r="X25" s="160"/>
      <c r="Y25" s="172"/>
      <c r="Z25" s="173"/>
      <c r="AA25" s="172"/>
      <c r="AB25" s="173"/>
      <c r="AC25" s="174"/>
      <c r="AD25" s="175"/>
      <c r="AE25" s="189"/>
      <c r="AF25" s="190"/>
      <c r="AG25" s="169"/>
      <c r="AH25" s="169"/>
      <c r="AI25" s="117"/>
      <c r="AJ25" s="115"/>
      <c r="AK25" s="116"/>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idden="1" x14ac:dyDescent="0.3">
      <c r="A26" s="316"/>
      <c r="B26" s="319"/>
      <c r="C26" s="319"/>
      <c r="D26" s="319"/>
      <c r="E26" s="319"/>
      <c r="F26" s="359"/>
      <c r="G26" s="310"/>
      <c r="H26" s="350"/>
      <c r="I26" s="353"/>
      <c r="J26" s="362"/>
      <c r="K26" s="353">
        <f>IF(NOT(ISERROR(MATCH(J26,_xlfn.ANCHORARRAY(E37),0))),I39&amp;"Por favor no seleccionar los criterios de impacto",J26)</f>
        <v>0</v>
      </c>
      <c r="L26" s="350"/>
      <c r="M26" s="353"/>
      <c r="N26" s="356"/>
      <c r="O26" s="106">
        <v>3</v>
      </c>
      <c r="P26" s="181"/>
      <c r="Q26" s="107" t="str">
        <f>IF(OR(R26="Preventivo",R26="Detectivo"),"Probabilidad",IF(R26="Correctivo","Impacto",""))</f>
        <v/>
      </c>
      <c r="R26" s="108"/>
      <c r="S26" s="108"/>
      <c r="T26" s="109" t="str">
        <f t="shared" ref="T26:T28" si="15">IF(AND(R26="Preventivo",S26="Automático"),"50%",IF(AND(R26="Preventivo",S26="Manual"),"40%",IF(AND(R26="Detectivo",S26="Automático"),"40%",IF(AND(R26="Detectivo",S26="Manual"),"30%",IF(AND(R26="Correctivo",S26="Automático"),"35%",IF(AND(R26="Correctivo",S26="Manual"),"25%",""))))))</f>
        <v/>
      </c>
      <c r="U26" s="108"/>
      <c r="V26" s="108"/>
      <c r="W26" s="108"/>
      <c r="X26" s="110" t="str">
        <f>IFERROR(IF(AND(Q25="Probabilidad",Q26="Probabilidad"),(Z25-(+Z25*T26)),IF(AND(Q25="Impacto",Q26="Probabilidad"),(Z24-(+Z24*T26)),IF(Q26="Impacto",Z25,""))),"")</f>
        <v/>
      </c>
      <c r="Y26" s="111" t="str">
        <f t="shared" si="1"/>
        <v/>
      </c>
      <c r="Z26" s="112" t="str">
        <f t="shared" ref="Z26:Z29" si="16">+X26</f>
        <v/>
      </c>
      <c r="AA26" s="111" t="str">
        <f t="shared" si="3"/>
        <v/>
      </c>
      <c r="AB26" s="112" t="str">
        <f>IFERROR(IF(AND(Q25="Impacto",Q26="Impacto"),(AB25-(+AB25*T26)),IF(AND(Q25="Probabilidad",Q26="Impacto"),(AB24-(+AB24*T26)),IF(Q26="Probabilidad",AB25,""))),"")</f>
        <v/>
      </c>
      <c r="AC26" s="113" t="str">
        <f t="shared" ref="AC26" si="17">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14"/>
      <c r="AE26" s="115"/>
      <c r="AF26" s="116"/>
      <c r="AG26" s="117"/>
      <c r="AH26" s="117"/>
      <c r="AI26" s="117"/>
      <c r="AJ26" s="115"/>
      <c r="AK26" s="116"/>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8" hidden="1" customHeight="1" x14ac:dyDescent="0.3">
      <c r="A27" s="316"/>
      <c r="B27" s="319"/>
      <c r="C27" s="319"/>
      <c r="D27" s="319"/>
      <c r="E27" s="319"/>
      <c r="F27" s="359"/>
      <c r="G27" s="310"/>
      <c r="H27" s="350"/>
      <c r="I27" s="353"/>
      <c r="J27" s="362"/>
      <c r="K27" s="353">
        <f>IF(NOT(ISERROR(MATCH(J27,_xlfn.ANCHORARRAY(E38),0))),I40&amp;"Por favor no seleccionar los criterios de impacto",J27)</f>
        <v>0</v>
      </c>
      <c r="L27" s="350"/>
      <c r="M27" s="353"/>
      <c r="N27" s="356"/>
      <c r="O27" s="106">
        <v>4</v>
      </c>
      <c r="P27" s="180"/>
      <c r="Q27" s="107" t="str">
        <f t="shared" ref="Q27:Q28" si="18">IF(OR(R27="Preventivo",R27="Detectivo"),"Probabilidad",IF(R27="Correctivo","Impacto",""))</f>
        <v/>
      </c>
      <c r="R27" s="108"/>
      <c r="S27" s="108"/>
      <c r="T27" s="109" t="str">
        <f t="shared" si="15"/>
        <v/>
      </c>
      <c r="U27" s="108"/>
      <c r="V27" s="108"/>
      <c r="W27" s="108"/>
      <c r="X27" s="110" t="str">
        <f t="shared" ref="X27:X29" si="19">IFERROR(IF(AND(Q26="Probabilidad",Q27="Probabilidad"),(Z26-(+Z26*T27)),IF(AND(Q26="Impacto",Q27="Probabilidad"),(Z25-(+Z25*T27)),IF(Q27="Impacto",Z26,""))),"")</f>
        <v/>
      </c>
      <c r="Y27" s="111" t="str">
        <f t="shared" si="1"/>
        <v/>
      </c>
      <c r="Z27" s="112" t="str">
        <f t="shared" si="16"/>
        <v/>
      </c>
      <c r="AA27" s="111" t="str">
        <f t="shared" si="3"/>
        <v/>
      </c>
      <c r="AB27" s="112" t="str">
        <f t="shared" ref="AB27:AB29" si="20">IFERROR(IF(AND(Q26="Impacto",Q27="Impacto"),(AB26-(+AB26*T27)),IF(AND(Q26="Probabilidad",Q27="Impacto"),(AB25-(+AB25*T27)),IF(Q27="Probabilidad",AB26,""))),"")</f>
        <v/>
      </c>
      <c r="AC27" s="113"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14"/>
      <c r="AE27" s="115"/>
      <c r="AF27" s="116"/>
      <c r="AG27" s="117"/>
      <c r="AH27" s="117"/>
      <c r="AI27" s="117"/>
      <c r="AJ27" s="115"/>
      <c r="AK27" s="116"/>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8" hidden="1" customHeight="1" x14ac:dyDescent="0.3">
      <c r="A28" s="316"/>
      <c r="B28" s="319"/>
      <c r="C28" s="319"/>
      <c r="D28" s="319"/>
      <c r="E28" s="319"/>
      <c r="F28" s="359"/>
      <c r="G28" s="310"/>
      <c r="H28" s="350"/>
      <c r="I28" s="353"/>
      <c r="J28" s="362"/>
      <c r="K28" s="353">
        <f>IF(NOT(ISERROR(MATCH(J28,_xlfn.ANCHORARRAY(E39),0))),I41&amp;"Por favor no seleccionar los criterios de impacto",J28)</f>
        <v>0</v>
      </c>
      <c r="L28" s="350"/>
      <c r="M28" s="353"/>
      <c r="N28" s="356"/>
      <c r="O28" s="106">
        <v>5</v>
      </c>
      <c r="P28" s="180"/>
      <c r="Q28" s="107" t="str">
        <f t="shared" si="18"/>
        <v/>
      </c>
      <c r="R28" s="108"/>
      <c r="S28" s="108"/>
      <c r="T28" s="109" t="str">
        <f t="shared" si="15"/>
        <v/>
      </c>
      <c r="U28" s="108"/>
      <c r="V28" s="108"/>
      <c r="W28" s="108"/>
      <c r="X28" s="110" t="str">
        <f t="shared" si="19"/>
        <v/>
      </c>
      <c r="Y28" s="111" t="str">
        <f t="shared" si="1"/>
        <v/>
      </c>
      <c r="Z28" s="112" t="str">
        <f t="shared" si="16"/>
        <v/>
      </c>
      <c r="AA28" s="111" t="str">
        <f t="shared" si="3"/>
        <v/>
      </c>
      <c r="AB28" s="112" t="str">
        <f t="shared" si="20"/>
        <v/>
      </c>
      <c r="AC28" s="113"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4"/>
      <c r="AE28" s="115"/>
      <c r="AF28" s="116"/>
      <c r="AG28" s="117"/>
      <c r="AH28" s="117"/>
      <c r="AI28" s="117"/>
      <c r="AJ28" s="115"/>
      <c r="AK28" s="116"/>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8" hidden="1" customHeight="1" x14ac:dyDescent="0.3">
      <c r="A29" s="317"/>
      <c r="B29" s="320"/>
      <c r="C29" s="320"/>
      <c r="D29" s="320"/>
      <c r="E29" s="320"/>
      <c r="F29" s="360"/>
      <c r="G29" s="311"/>
      <c r="H29" s="351"/>
      <c r="I29" s="354"/>
      <c r="J29" s="363"/>
      <c r="K29" s="354">
        <f>IF(NOT(ISERROR(MATCH(J29,_xlfn.ANCHORARRAY(E40),0))),I42&amp;"Por favor no seleccionar los criterios de impacto",J29)</f>
        <v>0</v>
      </c>
      <c r="L29" s="351"/>
      <c r="M29" s="354"/>
      <c r="N29" s="357"/>
      <c r="O29" s="106">
        <v>6</v>
      </c>
      <c r="P29" s="180"/>
      <c r="Q29" s="107"/>
      <c r="R29" s="108"/>
      <c r="S29" s="108"/>
      <c r="T29" s="109"/>
      <c r="U29" s="108"/>
      <c r="V29" s="108"/>
      <c r="W29" s="108"/>
      <c r="X29" s="110" t="str">
        <f t="shared" si="19"/>
        <v/>
      </c>
      <c r="Y29" s="111" t="str">
        <f t="shared" si="1"/>
        <v/>
      </c>
      <c r="Z29" s="112" t="str">
        <f t="shared" si="16"/>
        <v/>
      </c>
      <c r="AA29" s="111" t="str">
        <f t="shared" si="3"/>
        <v/>
      </c>
      <c r="AB29" s="112" t="str">
        <f t="shared" si="20"/>
        <v/>
      </c>
      <c r="AC29" s="113" t="str">
        <f t="shared" si="21"/>
        <v/>
      </c>
      <c r="AD29" s="114"/>
      <c r="AE29" s="115"/>
      <c r="AF29" s="116"/>
      <c r="AG29" s="117"/>
      <c r="AH29" s="117"/>
      <c r="AI29" s="117"/>
      <c r="AJ29" s="115"/>
      <c r="AK29" s="116"/>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idden="1" x14ac:dyDescent="0.3">
      <c r="A30" s="315">
        <v>4</v>
      </c>
      <c r="B30" s="318"/>
      <c r="C30" s="318"/>
      <c r="D30" s="318"/>
      <c r="E30" s="364"/>
      <c r="F30" s="358"/>
      <c r="G30" s="367"/>
      <c r="H30" s="349"/>
      <c r="I30" s="352"/>
      <c r="J30" s="361"/>
      <c r="K30" s="352"/>
      <c r="L30" s="349"/>
      <c r="M30" s="352"/>
      <c r="N30" s="355"/>
      <c r="O30" s="106"/>
      <c r="P30" s="180"/>
      <c r="Q30" s="163"/>
      <c r="R30" s="170"/>
      <c r="S30" s="170"/>
      <c r="T30" s="171"/>
      <c r="U30" s="170"/>
      <c r="V30" s="170"/>
      <c r="W30" s="170"/>
      <c r="X30" s="160"/>
      <c r="Y30" s="172"/>
      <c r="Z30" s="173"/>
      <c r="AA30" s="172"/>
      <c r="AB30" s="173"/>
      <c r="AC30" s="174"/>
      <c r="AD30" s="175"/>
      <c r="AE30" s="189"/>
      <c r="AF30" s="177"/>
      <c r="AG30" s="169"/>
      <c r="AH30" s="169"/>
      <c r="AI30" s="117"/>
      <c r="AJ30" s="115"/>
      <c r="AK30" s="116"/>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idden="1" x14ac:dyDescent="0.3">
      <c r="A31" s="316"/>
      <c r="B31" s="319"/>
      <c r="C31" s="319"/>
      <c r="D31" s="319"/>
      <c r="E31" s="365"/>
      <c r="F31" s="359"/>
      <c r="G31" s="368"/>
      <c r="H31" s="350"/>
      <c r="I31" s="353"/>
      <c r="J31" s="362"/>
      <c r="K31" s="353"/>
      <c r="L31" s="350"/>
      <c r="M31" s="353"/>
      <c r="N31" s="356"/>
      <c r="O31" s="106"/>
      <c r="P31" s="180"/>
      <c r="Q31" s="107"/>
      <c r="R31" s="108"/>
      <c r="S31" s="108"/>
      <c r="T31" s="109"/>
      <c r="U31" s="108"/>
      <c r="V31" s="108"/>
      <c r="W31" s="108"/>
      <c r="X31" s="110"/>
      <c r="Y31" s="111"/>
      <c r="Z31" s="112"/>
      <c r="AA31" s="111"/>
      <c r="AB31" s="112"/>
      <c r="AC31" s="113"/>
      <c r="AD31" s="114"/>
      <c r="AE31" s="115"/>
      <c r="AF31" s="116"/>
      <c r="AG31" s="117"/>
      <c r="AH31" s="117"/>
      <c r="AI31" s="117"/>
      <c r="AJ31" s="115"/>
      <c r="AK31" s="116"/>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8" hidden="1" customHeight="1" x14ac:dyDescent="0.3">
      <c r="A32" s="316"/>
      <c r="B32" s="319"/>
      <c r="C32" s="319"/>
      <c r="D32" s="319"/>
      <c r="E32" s="365"/>
      <c r="F32" s="359"/>
      <c r="G32" s="368"/>
      <c r="H32" s="350"/>
      <c r="I32" s="353"/>
      <c r="J32" s="362"/>
      <c r="K32" s="353"/>
      <c r="L32" s="350"/>
      <c r="M32" s="353"/>
      <c r="N32" s="356"/>
      <c r="O32" s="106"/>
      <c r="P32" s="181"/>
      <c r="Q32" s="107"/>
      <c r="R32" s="108"/>
      <c r="S32" s="108"/>
      <c r="T32" s="109"/>
      <c r="U32" s="108"/>
      <c r="V32" s="108"/>
      <c r="W32" s="108"/>
      <c r="X32" s="110"/>
      <c r="Y32" s="111"/>
      <c r="Z32" s="112"/>
      <c r="AA32" s="111"/>
      <c r="AB32" s="112"/>
      <c r="AC32" s="113"/>
      <c r="AD32" s="114"/>
      <c r="AE32" s="115"/>
      <c r="AF32" s="116"/>
      <c r="AG32" s="117"/>
      <c r="AH32" s="117"/>
      <c r="AI32" s="117"/>
      <c r="AJ32" s="115"/>
      <c r="AK32" s="116"/>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8" hidden="1" customHeight="1" x14ac:dyDescent="0.3">
      <c r="A33" s="316"/>
      <c r="B33" s="319"/>
      <c r="C33" s="319"/>
      <c r="D33" s="319"/>
      <c r="E33" s="365"/>
      <c r="F33" s="359"/>
      <c r="G33" s="368"/>
      <c r="H33" s="350"/>
      <c r="I33" s="353"/>
      <c r="J33" s="362"/>
      <c r="K33" s="353"/>
      <c r="L33" s="350"/>
      <c r="M33" s="353"/>
      <c r="N33" s="356"/>
      <c r="O33" s="106"/>
      <c r="P33" s="180"/>
      <c r="Q33" s="107"/>
      <c r="R33" s="108"/>
      <c r="S33" s="108"/>
      <c r="T33" s="109"/>
      <c r="U33" s="108"/>
      <c r="V33" s="108"/>
      <c r="W33" s="108"/>
      <c r="X33" s="110"/>
      <c r="Y33" s="111"/>
      <c r="Z33" s="112"/>
      <c r="AA33" s="111"/>
      <c r="AB33" s="112"/>
      <c r="AC33" s="113"/>
      <c r="AD33" s="114"/>
      <c r="AE33" s="115"/>
      <c r="AF33" s="116"/>
      <c r="AG33" s="117"/>
      <c r="AH33" s="117"/>
      <c r="AI33" s="117"/>
      <c r="AJ33" s="115"/>
      <c r="AK33" s="116"/>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8" hidden="1" customHeight="1" x14ac:dyDescent="0.3">
      <c r="A34" s="316"/>
      <c r="B34" s="319"/>
      <c r="C34" s="319"/>
      <c r="D34" s="319"/>
      <c r="E34" s="365"/>
      <c r="F34" s="359"/>
      <c r="G34" s="368"/>
      <c r="H34" s="350"/>
      <c r="I34" s="353"/>
      <c r="J34" s="362"/>
      <c r="K34" s="353"/>
      <c r="L34" s="350"/>
      <c r="M34" s="353"/>
      <c r="N34" s="356"/>
      <c r="O34" s="106"/>
      <c r="P34" s="180"/>
      <c r="Q34" s="107"/>
      <c r="R34" s="108"/>
      <c r="S34" s="108"/>
      <c r="T34" s="109"/>
      <c r="U34" s="108"/>
      <c r="V34" s="108"/>
      <c r="W34" s="108"/>
      <c r="X34" s="110"/>
      <c r="Y34" s="111"/>
      <c r="Z34" s="112"/>
      <c r="AA34" s="111"/>
      <c r="AB34" s="112"/>
      <c r="AC34" s="113"/>
      <c r="AD34" s="114"/>
      <c r="AE34" s="115"/>
      <c r="AF34" s="116"/>
      <c r="AG34" s="117"/>
      <c r="AH34" s="117"/>
      <c r="AI34" s="117"/>
      <c r="AJ34" s="115"/>
      <c r="AK34" s="116"/>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hidden="1" customHeight="1" x14ac:dyDescent="0.3">
      <c r="A35" s="317"/>
      <c r="B35" s="320"/>
      <c r="C35" s="320"/>
      <c r="D35" s="320"/>
      <c r="E35" s="366"/>
      <c r="F35" s="360"/>
      <c r="G35" s="369"/>
      <c r="H35" s="351"/>
      <c r="I35" s="354"/>
      <c r="J35" s="363"/>
      <c r="K35" s="354"/>
      <c r="L35" s="351"/>
      <c r="M35" s="354"/>
      <c r="N35" s="357"/>
      <c r="O35" s="106"/>
      <c r="P35" s="180"/>
      <c r="Q35" s="107"/>
      <c r="R35" s="108"/>
      <c r="S35" s="108"/>
      <c r="T35" s="109"/>
      <c r="U35" s="108"/>
      <c r="V35" s="108"/>
      <c r="W35" s="108"/>
      <c r="X35" s="110"/>
      <c r="Y35" s="111"/>
      <c r="Z35" s="112"/>
      <c r="AA35" s="111"/>
      <c r="AB35" s="112"/>
      <c r="AC35" s="113"/>
      <c r="AD35" s="114"/>
      <c r="AE35" s="115"/>
      <c r="AF35" s="116"/>
      <c r="AG35" s="117"/>
      <c r="AH35" s="117"/>
      <c r="AI35" s="117"/>
      <c r="AJ35" s="115"/>
      <c r="AK35" s="116"/>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18" hidden="1" customHeight="1" x14ac:dyDescent="0.3">
      <c r="A36" s="315">
        <v>5</v>
      </c>
      <c r="B36" s="370"/>
      <c r="C36" s="370"/>
      <c r="D36" s="370"/>
      <c r="E36" s="373"/>
      <c r="F36" s="370"/>
      <c r="G36" s="388"/>
      <c r="H36" s="385"/>
      <c r="I36" s="376" t="str">
        <f>IF(H36="","",IF(H36="Muy Baja",0.2,IF(H36="Baja",0.4,IF(H36="Media",0.6,IF(H36="Alta",0.8,IF(H36="Muy Alta",1,))))))</f>
        <v/>
      </c>
      <c r="J36" s="382"/>
      <c r="K36" s="376">
        <f>IF(NOT(ISERROR(MATCH(J36,'Tabla Impacto'!$B$221:$B$223,0))),'Tabla Impacto'!$F$223&amp;"Por favor no seleccionar los criterios de impacto(Afectación Económica o presupuestal y Pérdida Reputacional)",J36)</f>
        <v>0</v>
      </c>
      <c r="L36" s="385" t="str">
        <f>IF(OR(K36='Tabla Impacto'!$C$11,K36='Tabla Impacto'!$D$11),"Leve",IF(OR(K36='Tabla Impacto'!$C$12,K36='Tabla Impacto'!$D$12),"Menor",IF(OR(K36='Tabla Impacto'!$C$13,K36='Tabla Impacto'!$D$13),"Moderado",IF(OR(K36='Tabla Impacto'!$C$14,K36='Tabla Impacto'!$D$14),"Mayor",IF(OR(K36='Tabla Impacto'!$C$15,K36='Tabla Impacto'!$D$15),"Catastrófico","")))))</f>
        <v/>
      </c>
      <c r="M36" s="376" t="str">
        <f>IF(L36="","",IF(L36="Leve",0.2,IF(L36="Menor",0.4,IF(L36="Moderado",0.6,IF(L36="Mayor",0.8,IF(L36="Catastrófico",1,))))))</f>
        <v/>
      </c>
      <c r="N36" s="379"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06">
        <v>1</v>
      </c>
      <c r="P36" s="180"/>
      <c r="Q36" s="163"/>
      <c r="R36" s="170"/>
      <c r="S36" s="170"/>
      <c r="T36" s="171"/>
      <c r="U36" s="170"/>
      <c r="V36" s="170"/>
      <c r="W36" s="170"/>
      <c r="X36" s="160" t="str">
        <f>IFERROR(IF(Q36="Probabilidad",(I36-(+I36*T36)),IF(Q36="Impacto",I36,"")),"")</f>
        <v/>
      </c>
      <c r="Y36" s="172" t="str">
        <f>IFERROR(IF(X36="","",IF(X36&lt;=0.2,"Muy Baja",IF(X36&lt;=0.4,"Baja",IF(X36&lt;=0.6,"Media",IF(X36&lt;=0.8,"Alta","Muy Alta"))))),"")</f>
        <v/>
      </c>
      <c r="Z36" s="173" t="str">
        <f>+X36</f>
        <v/>
      </c>
      <c r="AA36" s="172" t="str">
        <f>IFERROR(IF(AB36="","",IF(AB36&lt;=0.2,"Leve",IF(AB36&lt;=0.4,"Menor",IF(AB36&lt;=0.6,"Moderado",IF(AB36&lt;=0.8,"Mayor","Catastrófico"))))),"")</f>
        <v/>
      </c>
      <c r="AB36" s="173" t="str">
        <f>IFERROR(IF(Q36="Impacto",(M36-(+M36*T36)),IF(Q36="Probabilidad",M36,"")),"")</f>
        <v/>
      </c>
      <c r="AC36" s="174"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75"/>
      <c r="AE36" s="176"/>
      <c r="AF36" s="177"/>
      <c r="AG36" s="117"/>
      <c r="AH36" s="117"/>
      <c r="AI36" s="117"/>
      <c r="AJ36" s="115"/>
      <c r="AK36" s="116"/>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8" hidden="1" customHeight="1" x14ac:dyDescent="0.3">
      <c r="A37" s="316"/>
      <c r="B37" s="371"/>
      <c r="C37" s="371"/>
      <c r="D37" s="371"/>
      <c r="E37" s="374"/>
      <c r="F37" s="371"/>
      <c r="G37" s="389"/>
      <c r="H37" s="386"/>
      <c r="I37" s="377"/>
      <c r="J37" s="383"/>
      <c r="K37" s="377">
        <f>IF(NOT(ISERROR(MATCH(J37,_xlfn.ANCHORARRAY(E48),0))),I50&amp;"Por favor no seleccionar los criterios de impacto",J37)</f>
        <v>0</v>
      </c>
      <c r="L37" s="386"/>
      <c r="M37" s="377"/>
      <c r="N37" s="380"/>
      <c r="O37" s="106">
        <v>2</v>
      </c>
      <c r="P37" s="180"/>
      <c r="Q37" s="107" t="str">
        <f>IF(OR(R37="Preventivo",R37="Detectivo"),"Probabilidad",IF(R37="Correctivo","Impacto",""))</f>
        <v/>
      </c>
      <c r="R37" s="108"/>
      <c r="S37" s="108"/>
      <c r="T37" s="109" t="str">
        <f t="shared" ref="T37:T41" si="22">IF(AND(R37="Preventivo",S37="Automático"),"50%",IF(AND(R37="Preventivo",S37="Manual"),"40%",IF(AND(R37="Detectivo",S37="Automático"),"40%",IF(AND(R37="Detectivo",S37="Manual"),"30%",IF(AND(R37="Correctivo",S37="Automático"),"35%",IF(AND(R37="Correctivo",S37="Manual"),"25%",""))))))</f>
        <v/>
      </c>
      <c r="U37" s="108"/>
      <c r="V37" s="108"/>
      <c r="W37" s="108"/>
      <c r="X37" s="110" t="str">
        <f>IFERROR(IF(AND(Q36="Probabilidad",Q37="Probabilidad"),(Z36-(+Z36*T37)),IF(Q37="Probabilidad",(I36-(+I36*T37)),IF(Q37="Impacto",Z36,""))),"")</f>
        <v/>
      </c>
      <c r="Y37" s="111" t="str">
        <f t="shared" si="1"/>
        <v/>
      </c>
      <c r="Z37" s="112" t="str">
        <f t="shared" ref="Z37:Z41" si="23">+X37</f>
        <v/>
      </c>
      <c r="AA37" s="111" t="str">
        <f t="shared" si="3"/>
        <v/>
      </c>
      <c r="AB37" s="112" t="str">
        <f>IFERROR(IF(AND(Q36="Impacto",Q37="Impacto"),(AB36-(+AB36*T37)),IF(Q37="Impacto",(M36-(+M36*T37)),IF(Q37="Probabilidad",AB36,""))),"")</f>
        <v/>
      </c>
      <c r="AC37" s="113" t="str">
        <f t="shared" ref="AC37:AC38" si="24">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4"/>
      <c r="AE37" s="115"/>
      <c r="AF37" s="116"/>
      <c r="AG37" s="117"/>
      <c r="AH37" s="117"/>
      <c r="AI37" s="117"/>
      <c r="AJ37" s="115"/>
      <c r="AK37" s="116"/>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8" hidden="1" customHeight="1" x14ac:dyDescent="0.3">
      <c r="A38" s="316"/>
      <c r="B38" s="371"/>
      <c r="C38" s="371"/>
      <c r="D38" s="371"/>
      <c r="E38" s="374"/>
      <c r="F38" s="371"/>
      <c r="G38" s="389"/>
      <c r="H38" s="386"/>
      <c r="I38" s="377"/>
      <c r="J38" s="383"/>
      <c r="K38" s="377">
        <f>IF(NOT(ISERROR(MATCH(J38,_xlfn.ANCHORARRAY(E49),0))),I51&amp;"Por favor no seleccionar los criterios de impacto",J38)</f>
        <v>0</v>
      </c>
      <c r="L38" s="386"/>
      <c r="M38" s="377"/>
      <c r="N38" s="380"/>
      <c r="O38" s="106">
        <v>3</v>
      </c>
      <c r="P38" s="181"/>
      <c r="Q38" s="107" t="str">
        <f>IF(OR(R38="Preventivo",R38="Detectivo"),"Probabilidad",IF(R38="Correctivo","Impacto",""))</f>
        <v/>
      </c>
      <c r="R38" s="108"/>
      <c r="S38" s="108"/>
      <c r="T38" s="109" t="str">
        <f t="shared" si="22"/>
        <v/>
      </c>
      <c r="U38" s="108"/>
      <c r="V38" s="108"/>
      <c r="W38" s="108"/>
      <c r="X38" s="110" t="str">
        <f>IFERROR(IF(AND(Q37="Probabilidad",Q38="Probabilidad"),(Z37-(+Z37*T38)),IF(AND(Q37="Impacto",Q38="Probabilidad"),(Z36-(+Z36*T38)),IF(Q38="Impacto",Z37,""))),"")</f>
        <v/>
      </c>
      <c r="Y38" s="111" t="str">
        <f t="shared" si="1"/>
        <v/>
      </c>
      <c r="Z38" s="112" t="str">
        <f t="shared" si="23"/>
        <v/>
      </c>
      <c r="AA38" s="111" t="str">
        <f t="shared" si="3"/>
        <v/>
      </c>
      <c r="AB38" s="112" t="str">
        <f>IFERROR(IF(AND(Q37="Impacto",Q38="Impacto"),(AB37-(+AB37*T38)),IF(AND(Q37="Probabilidad",Q38="Impacto"),(AB36-(+AB36*T38)),IF(Q38="Probabilidad",AB37,""))),"")</f>
        <v/>
      </c>
      <c r="AC38" s="113" t="str">
        <f t="shared" si="24"/>
        <v/>
      </c>
      <c r="AD38" s="114"/>
      <c r="AE38" s="115"/>
      <c r="AF38" s="116"/>
      <c r="AG38" s="117"/>
      <c r="AH38" s="117"/>
      <c r="AI38" s="117"/>
      <c r="AJ38" s="115"/>
      <c r="AK38" s="116"/>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8" hidden="1" customHeight="1" x14ac:dyDescent="0.3">
      <c r="A39" s="316"/>
      <c r="B39" s="371"/>
      <c r="C39" s="371"/>
      <c r="D39" s="371"/>
      <c r="E39" s="374"/>
      <c r="F39" s="371"/>
      <c r="G39" s="389"/>
      <c r="H39" s="386"/>
      <c r="I39" s="377"/>
      <c r="J39" s="383"/>
      <c r="K39" s="377">
        <f>IF(NOT(ISERROR(MATCH(J39,_xlfn.ANCHORARRAY(E50),0))),I52&amp;"Por favor no seleccionar los criterios de impacto",J39)</f>
        <v>0</v>
      </c>
      <c r="L39" s="386"/>
      <c r="M39" s="377"/>
      <c r="N39" s="380"/>
      <c r="O39" s="106">
        <v>4</v>
      </c>
      <c r="P39" s="180"/>
      <c r="Q39" s="107" t="str">
        <f t="shared" ref="Q39:Q41" si="25">IF(OR(R39="Preventivo",R39="Detectivo"),"Probabilidad",IF(R39="Correctivo","Impacto",""))</f>
        <v/>
      </c>
      <c r="R39" s="108"/>
      <c r="S39" s="108"/>
      <c r="T39" s="109" t="str">
        <f t="shared" si="22"/>
        <v/>
      </c>
      <c r="U39" s="108"/>
      <c r="V39" s="108"/>
      <c r="W39" s="108"/>
      <c r="X39" s="110" t="str">
        <f t="shared" ref="X39:X41" si="26">IFERROR(IF(AND(Q38="Probabilidad",Q39="Probabilidad"),(Z38-(+Z38*T39)),IF(AND(Q38="Impacto",Q39="Probabilidad"),(Z37-(+Z37*T39)),IF(Q39="Impacto",Z38,""))),"")</f>
        <v/>
      </c>
      <c r="Y39" s="111" t="str">
        <f t="shared" si="1"/>
        <v/>
      </c>
      <c r="Z39" s="112" t="str">
        <f t="shared" si="23"/>
        <v/>
      </c>
      <c r="AA39" s="111" t="str">
        <f t="shared" si="3"/>
        <v/>
      </c>
      <c r="AB39" s="112" t="str">
        <f t="shared" ref="AB39:AB41" si="27">IFERROR(IF(AND(Q38="Impacto",Q39="Impacto"),(AB38-(+AB38*T39)),IF(AND(Q38="Probabilidad",Q39="Impacto"),(AB37-(+AB37*T39)),IF(Q39="Probabilidad",AB38,""))),"")</f>
        <v/>
      </c>
      <c r="AC39" s="113"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4"/>
      <c r="AE39" s="115"/>
      <c r="AF39" s="116"/>
      <c r="AG39" s="117"/>
      <c r="AH39" s="117"/>
      <c r="AI39" s="117"/>
      <c r="AJ39" s="115"/>
      <c r="AK39" s="116"/>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18" hidden="1" customHeight="1" x14ac:dyDescent="0.3">
      <c r="A40" s="316"/>
      <c r="B40" s="371"/>
      <c r="C40" s="371"/>
      <c r="D40" s="371"/>
      <c r="E40" s="374"/>
      <c r="F40" s="371"/>
      <c r="G40" s="389"/>
      <c r="H40" s="386"/>
      <c r="I40" s="377"/>
      <c r="J40" s="383"/>
      <c r="K40" s="377">
        <f>IF(NOT(ISERROR(MATCH(J40,_xlfn.ANCHORARRAY(E51),0))),I53&amp;"Por favor no seleccionar los criterios de impacto",J40)</f>
        <v>0</v>
      </c>
      <c r="L40" s="386"/>
      <c r="M40" s="377"/>
      <c r="N40" s="380"/>
      <c r="O40" s="106">
        <v>5</v>
      </c>
      <c r="P40" s="180"/>
      <c r="Q40" s="107" t="str">
        <f t="shared" si="25"/>
        <v/>
      </c>
      <c r="R40" s="108"/>
      <c r="S40" s="108"/>
      <c r="T40" s="109" t="str">
        <f t="shared" si="22"/>
        <v/>
      </c>
      <c r="U40" s="108"/>
      <c r="V40" s="108"/>
      <c r="W40" s="108"/>
      <c r="X40" s="110" t="str">
        <f t="shared" si="26"/>
        <v/>
      </c>
      <c r="Y40" s="111" t="str">
        <f t="shared" si="1"/>
        <v/>
      </c>
      <c r="Z40" s="112" t="str">
        <f t="shared" si="23"/>
        <v/>
      </c>
      <c r="AA40" s="111" t="str">
        <f t="shared" si="3"/>
        <v/>
      </c>
      <c r="AB40" s="112" t="str">
        <f t="shared" si="27"/>
        <v/>
      </c>
      <c r="AC40" s="113" t="str">
        <f t="shared" ref="AC40:AC41" si="28">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4"/>
      <c r="AE40" s="115"/>
      <c r="AF40" s="116"/>
      <c r="AG40" s="117"/>
      <c r="AH40" s="117"/>
      <c r="AI40" s="117"/>
      <c r="AJ40" s="115"/>
      <c r="AK40" s="116"/>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8" hidden="1" customHeight="1" x14ac:dyDescent="0.3">
      <c r="A41" s="317"/>
      <c r="B41" s="372"/>
      <c r="C41" s="372"/>
      <c r="D41" s="372"/>
      <c r="E41" s="375"/>
      <c r="F41" s="372"/>
      <c r="G41" s="390"/>
      <c r="H41" s="387"/>
      <c r="I41" s="378"/>
      <c r="J41" s="384"/>
      <c r="K41" s="378">
        <f>IF(NOT(ISERROR(MATCH(J41,_xlfn.ANCHORARRAY(E52),0))),I54&amp;"Por favor no seleccionar los criterios de impacto",J41)</f>
        <v>0</v>
      </c>
      <c r="L41" s="387"/>
      <c r="M41" s="378"/>
      <c r="N41" s="381"/>
      <c r="O41" s="106">
        <v>6</v>
      </c>
      <c r="P41" s="180"/>
      <c r="Q41" s="107" t="str">
        <f t="shared" si="25"/>
        <v/>
      </c>
      <c r="R41" s="108"/>
      <c r="S41" s="108"/>
      <c r="T41" s="109" t="str">
        <f t="shared" si="22"/>
        <v/>
      </c>
      <c r="U41" s="108"/>
      <c r="V41" s="108"/>
      <c r="W41" s="108"/>
      <c r="X41" s="110" t="str">
        <f t="shared" si="26"/>
        <v/>
      </c>
      <c r="Y41" s="111" t="str">
        <f t="shared" si="1"/>
        <v/>
      </c>
      <c r="Z41" s="112" t="str">
        <f t="shared" si="23"/>
        <v/>
      </c>
      <c r="AA41" s="111" t="str">
        <f t="shared" si="3"/>
        <v/>
      </c>
      <c r="AB41" s="112" t="str">
        <f t="shared" si="27"/>
        <v/>
      </c>
      <c r="AC41" s="113" t="str">
        <f t="shared" si="28"/>
        <v/>
      </c>
      <c r="AD41" s="114"/>
      <c r="AE41" s="115"/>
      <c r="AF41" s="116"/>
      <c r="AG41" s="117"/>
      <c r="AH41" s="117"/>
      <c r="AI41" s="117"/>
      <c r="AJ41" s="115"/>
      <c r="AK41" s="116"/>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18" hidden="1" customHeight="1" x14ac:dyDescent="0.3">
      <c r="A42" s="315">
        <v>6</v>
      </c>
      <c r="B42" s="370"/>
      <c r="C42" s="370"/>
      <c r="D42" s="370"/>
      <c r="E42" s="373"/>
      <c r="F42" s="370"/>
      <c r="G42" s="388"/>
      <c r="H42" s="385" t="str">
        <f>IF(G42&lt;=0,"",IF(G42&lt;=2,"Muy Baja",IF(G42&lt;=24,"Baja",IF(G42&lt;=500,"Media",IF(G42&lt;=5000,"Alta","Muy Alta")))))</f>
        <v/>
      </c>
      <c r="I42" s="376" t="str">
        <f>IF(H42="","",IF(H42="Muy Baja",0.2,IF(H42="Baja",0.4,IF(H42="Media",0.6,IF(H42="Alta",0.8,IF(H42="Muy Alta",1,))))))</f>
        <v/>
      </c>
      <c r="J42" s="382"/>
      <c r="K42" s="376">
        <f>IF(NOT(ISERROR(MATCH(J42,'Tabla Impacto'!$B$221:$B$223,0))),'Tabla Impacto'!$F$223&amp;"Por favor no seleccionar los criterios de impacto(Afectación Económica o presupuestal y Pérdida Reputacional)",J42)</f>
        <v>0</v>
      </c>
      <c r="L42" s="385" t="str">
        <f>IF(OR(K42='Tabla Impacto'!$C$11,K42='Tabla Impacto'!$D$11),"Leve",IF(OR(K42='Tabla Impacto'!$C$12,K42='Tabla Impacto'!$D$12),"Menor",IF(OR(K42='Tabla Impacto'!$C$13,K42='Tabla Impacto'!$D$13),"Moderado",IF(OR(K42='Tabla Impacto'!$C$14,K42='Tabla Impacto'!$D$14),"Mayor",IF(OR(K42='Tabla Impacto'!$C$15,K42='Tabla Impacto'!$D$15),"Catastrófico","")))))</f>
        <v/>
      </c>
      <c r="M42" s="376" t="str">
        <f>IF(L42="","",IF(L42="Leve",0.2,IF(L42="Menor",0.4,IF(L42="Moderado",0.6,IF(L42="Mayor",0.8,IF(L42="Catastrófico",1,))))))</f>
        <v/>
      </c>
      <c r="N42" s="379"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106">
        <v>1</v>
      </c>
      <c r="P42" s="180"/>
      <c r="Q42" s="107"/>
      <c r="R42" s="108"/>
      <c r="S42" s="108"/>
      <c r="T42" s="109"/>
      <c r="U42" s="108"/>
      <c r="V42" s="108"/>
      <c r="W42" s="108"/>
      <c r="X42" s="110" t="str">
        <f>IFERROR(IF(Q42="Probabilidad",(I42-(+I42*T42)),IF(Q42="Impacto",I42,"")),"")</f>
        <v/>
      </c>
      <c r="Y42" s="111" t="str">
        <f>IFERROR(IF(X42="","",IF(X42&lt;=0.2,"Muy Baja",IF(X42&lt;=0.4,"Baja",IF(X42&lt;=0.6,"Media",IF(X42&lt;=0.8,"Alta","Muy Alta"))))),"")</f>
        <v/>
      </c>
      <c r="Z42" s="112" t="str">
        <f>+X42</f>
        <v/>
      </c>
      <c r="AA42" s="111" t="str">
        <f>IFERROR(IF(AB42="","",IF(AB42&lt;=0.2,"Leve",IF(AB42&lt;=0.4,"Menor",IF(AB42&lt;=0.6,"Moderado",IF(AB42&lt;=0.8,"Mayor","Catastrófico"))))),"")</f>
        <v/>
      </c>
      <c r="AB42" s="112" t="str">
        <f>IFERROR(IF(Q42="Impacto",(M42-(+M42*T42)),IF(Q42="Probabilidad",M42,"")),"")</f>
        <v/>
      </c>
      <c r="AC42" s="113"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76"/>
      <c r="AF42" s="115"/>
      <c r="AG42" s="117"/>
      <c r="AH42" s="117"/>
      <c r="AI42" s="117"/>
      <c r="AJ42" s="115"/>
      <c r="AK42" s="116"/>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hidden="1" customHeight="1" x14ac:dyDescent="0.3">
      <c r="A43" s="316"/>
      <c r="B43" s="371"/>
      <c r="C43" s="371"/>
      <c r="D43" s="371"/>
      <c r="E43" s="374"/>
      <c r="F43" s="371"/>
      <c r="G43" s="389"/>
      <c r="H43" s="386"/>
      <c r="I43" s="377"/>
      <c r="J43" s="383"/>
      <c r="K43" s="377">
        <f>IF(NOT(ISERROR(MATCH(J43,_xlfn.ANCHORARRAY(E54),0))),I56&amp;"Por favor no seleccionar los criterios de impacto",J43)</f>
        <v>0</v>
      </c>
      <c r="L43" s="386"/>
      <c r="M43" s="377"/>
      <c r="N43" s="380"/>
      <c r="O43" s="106">
        <v>2</v>
      </c>
      <c r="P43" s="180"/>
      <c r="Q43" s="107" t="str">
        <f>IF(OR(R43="Preventivo",R43="Detectivo"),"Probabilidad",IF(R43="Correctivo","Impacto",""))</f>
        <v/>
      </c>
      <c r="R43" s="108"/>
      <c r="S43" s="108"/>
      <c r="T43" s="109" t="str">
        <f t="shared" ref="T43:T47" si="29">IF(AND(R43="Preventivo",S43="Automático"),"50%",IF(AND(R43="Preventivo",S43="Manual"),"40%",IF(AND(R43="Detectivo",S43="Automático"),"40%",IF(AND(R43="Detectivo",S43="Manual"),"30%",IF(AND(R43="Correctivo",S43="Automático"),"35%",IF(AND(R43="Correctivo",S43="Manual"),"25%",""))))))</f>
        <v/>
      </c>
      <c r="U43" s="108"/>
      <c r="V43" s="108"/>
      <c r="W43" s="108"/>
      <c r="X43" s="110" t="str">
        <f>IFERROR(IF(AND(Q42="Probabilidad",Q43="Probabilidad"),(Z42-(+Z42*T43)),IF(Q43="Probabilidad",(I42-(+I42*T43)),IF(Q43="Impacto",Z42,""))),"")</f>
        <v/>
      </c>
      <c r="Y43" s="111" t="str">
        <f t="shared" si="1"/>
        <v/>
      </c>
      <c r="Z43" s="112" t="str">
        <f t="shared" ref="Z43:Z47" si="30">+X43</f>
        <v/>
      </c>
      <c r="AA43" s="111" t="str">
        <f t="shared" si="3"/>
        <v/>
      </c>
      <c r="AB43" s="112" t="str">
        <f>IFERROR(IF(AND(Q42="Impacto",Q43="Impacto"),(AB42-(+AB42*T43)),IF(Q43="Impacto",(M42-(+M42*T43)),IF(Q43="Probabilidad",AB42,""))),"")</f>
        <v/>
      </c>
      <c r="AC43" s="113" t="str">
        <f t="shared" ref="AC43:AC44" si="31">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4"/>
      <c r="AE43" s="115"/>
      <c r="AF43" s="116"/>
      <c r="AG43" s="117"/>
      <c r="AH43" s="117"/>
      <c r="AI43" s="117"/>
      <c r="AJ43" s="115"/>
      <c r="AK43" s="116"/>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hidden="1" customHeight="1" x14ac:dyDescent="0.3">
      <c r="A44" s="316"/>
      <c r="B44" s="371"/>
      <c r="C44" s="371"/>
      <c r="D44" s="371"/>
      <c r="E44" s="374"/>
      <c r="F44" s="371"/>
      <c r="G44" s="389"/>
      <c r="H44" s="386"/>
      <c r="I44" s="377"/>
      <c r="J44" s="383"/>
      <c r="K44" s="377">
        <f>IF(NOT(ISERROR(MATCH(J44,_xlfn.ANCHORARRAY(E55),0))),I57&amp;"Por favor no seleccionar los criterios de impacto",J44)</f>
        <v>0</v>
      </c>
      <c r="L44" s="386"/>
      <c r="M44" s="377"/>
      <c r="N44" s="380"/>
      <c r="O44" s="106">
        <v>3</v>
      </c>
      <c r="P44" s="181"/>
      <c r="Q44" s="107" t="str">
        <f>IF(OR(R44="Preventivo",R44="Detectivo"),"Probabilidad",IF(R44="Correctivo","Impacto",""))</f>
        <v/>
      </c>
      <c r="R44" s="108"/>
      <c r="S44" s="108"/>
      <c r="T44" s="109" t="str">
        <f t="shared" si="29"/>
        <v/>
      </c>
      <c r="U44" s="108"/>
      <c r="V44" s="108"/>
      <c r="W44" s="108"/>
      <c r="X44" s="110" t="str">
        <f>IFERROR(IF(AND(Q43="Probabilidad",Q44="Probabilidad"),(Z43-(+Z43*T44)),IF(AND(Q43="Impacto",Q44="Probabilidad"),(Z42-(+Z42*T44)),IF(Q44="Impacto",Z43,""))),"")</f>
        <v/>
      </c>
      <c r="Y44" s="111" t="str">
        <f t="shared" si="1"/>
        <v/>
      </c>
      <c r="Z44" s="112" t="str">
        <f t="shared" si="30"/>
        <v/>
      </c>
      <c r="AA44" s="111" t="str">
        <f t="shared" si="3"/>
        <v/>
      </c>
      <c r="AB44" s="112" t="str">
        <f>IFERROR(IF(AND(Q43="Impacto",Q44="Impacto"),(AB43-(+AB43*T44)),IF(AND(Q43="Probabilidad",Q44="Impacto"),(AB42-(+AB42*T44)),IF(Q44="Probabilidad",AB43,""))),"")</f>
        <v/>
      </c>
      <c r="AC44" s="113" t="str">
        <f t="shared" si="31"/>
        <v/>
      </c>
      <c r="AD44" s="114"/>
      <c r="AE44" s="115"/>
      <c r="AF44" s="116"/>
      <c r="AG44" s="117"/>
      <c r="AH44" s="117"/>
      <c r="AI44" s="117"/>
      <c r="AJ44" s="115"/>
      <c r="AK44" s="116"/>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hidden="1" customHeight="1" x14ac:dyDescent="0.3">
      <c r="A45" s="316"/>
      <c r="B45" s="371"/>
      <c r="C45" s="371"/>
      <c r="D45" s="371"/>
      <c r="E45" s="374"/>
      <c r="F45" s="371"/>
      <c r="G45" s="389"/>
      <c r="H45" s="386"/>
      <c r="I45" s="377"/>
      <c r="J45" s="383"/>
      <c r="K45" s="377">
        <f>IF(NOT(ISERROR(MATCH(J45,_xlfn.ANCHORARRAY(E56),0))),I58&amp;"Por favor no seleccionar los criterios de impacto",J45)</f>
        <v>0</v>
      </c>
      <c r="L45" s="386"/>
      <c r="M45" s="377"/>
      <c r="N45" s="380"/>
      <c r="O45" s="106">
        <v>4</v>
      </c>
      <c r="P45" s="180"/>
      <c r="Q45" s="107" t="str">
        <f t="shared" ref="Q45:Q47" si="32">IF(OR(R45="Preventivo",R45="Detectivo"),"Probabilidad",IF(R45="Correctivo","Impacto",""))</f>
        <v/>
      </c>
      <c r="R45" s="108"/>
      <c r="S45" s="108"/>
      <c r="T45" s="109" t="str">
        <f t="shared" si="29"/>
        <v/>
      </c>
      <c r="U45" s="108"/>
      <c r="V45" s="108"/>
      <c r="W45" s="108"/>
      <c r="X45" s="110" t="str">
        <f t="shared" ref="X45:X47" si="33">IFERROR(IF(AND(Q44="Probabilidad",Q45="Probabilidad"),(Z44-(+Z44*T45)),IF(AND(Q44="Impacto",Q45="Probabilidad"),(Z43-(+Z43*T45)),IF(Q45="Impacto",Z44,""))),"")</f>
        <v/>
      </c>
      <c r="Y45" s="111" t="str">
        <f t="shared" si="1"/>
        <v/>
      </c>
      <c r="Z45" s="112" t="str">
        <f t="shared" si="30"/>
        <v/>
      </c>
      <c r="AA45" s="111" t="str">
        <f t="shared" si="3"/>
        <v/>
      </c>
      <c r="AB45" s="112" t="str">
        <f t="shared" ref="AB45:AB47" si="34">IFERROR(IF(AND(Q44="Impacto",Q45="Impacto"),(AB44-(+AB44*T45)),IF(AND(Q44="Probabilidad",Q45="Impacto"),(AB43-(+AB43*T45)),IF(Q45="Probabilidad",AB44,""))),"")</f>
        <v/>
      </c>
      <c r="AC45" s="11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17"/>
      <c r="AH45" s="117"/>
      <c r="AI45" s="117"/>
      <c r="AJ45" s="115"/>
      <c r="AK45" s="116"/>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hidden="1" customHeight="1" x14ac:dyDescent="0.3">
      <c r="A46" s="316"/>
      <c r="B46" s="371"/>
      <c r="C46" s="371"/>
      <c r="D46" s="371"/>
      <c r="E46" s="374"/>
      <c r="F46" s="371"/>
      <c r="G46" s="389"/>
      <c r="H46" s="386"/>
      <c r="I46" s="377"/>
      <c r="J46" s="383"/>
      <c r="K46" s="377">
        <f>IF(NOT(ISERROR(MATCH(J46,_xlfn.ANCHORARRAY(E57),0))),I59&amp;"Por favor no seleccionar los criterios de impacto",J46)</f>
        <v>0</v>
      </c>
      <c r="L46" s="386"/>
      <c r="M46" s="377"/>
      <c r="N46" s="380"/>
      <c r="O46" s="106">
        <v>5</v>
      </c>
      <c r="P46" s="180"/>
      <c r="Q46" s="107" t="str">
        <f t="shared" si="32"/>
        <v/>
      </c>
      <c r="R46" s="108"/>
      <c r="S46" s="108"/>
      <c r="T46" s="109" t="str">
        <f t="shared" si="29"/>
        <v/>
      </c>
      <c r="U46" s="108"/>
      <c r="V46" s="108"/>
      <c r="W46" s="108"/>
      <c r="X46" s="110" t="str">
        <f t="shared" si="33"/>
        <v/>
      </c>
      <c r="Y46" s="111" t="str">
        <f t="shared" si="1"/>
        <v/>
      </c>
      <c r="Z46" s="112" t="str">
        <f t="shared" si="30"/>
        <v/>
      </c>
      <c r="AA46" s="111" t="str">
        <f t="shared" si="3"/>
        <v/>
      </c>
      <c r="AB46" s="112" t="str">
        <f t="shared" si="34"/>
        <v/>
      </c>
      <c r="AC46" s="113" t="str">
        <f t="shared" ref="AC46" si="35">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4"/>
      <c r="AE46" s="115"/>
      <c r="AF46" s="116"/>
      <c r="AG46" s="117"/>
      <c r="AH46" s="117"/>
      <c r="AI46" s="117"/>
      <c r="AJ46" s="115"/>
      <c r="AK46" s="116"/>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hidden="1" customHeight="1" x14ac:dyDescent="0.3">
      <c r="A47" s="317"/>
      <c r="B47" s="372"/>
      <c r="C47" s="372"/>
      <c r="D47" s="372"/>
      <c r="E47" s="375"/>
      <c r="F47" s="372"/>
      <c r="G47" s="390"/>
      <c r="H47" s="387"/>
      <c r="I47" s="378"/>
      <c r="J47" s="384"/>
      <c r="K47" s="378">
        <f>IF(NOT(ISERROR(MATCH(J47,_xlfn.ANCHORARRAY(E58),0))),I60&amp;"Por favor no seleccionar los criterios de impacto",J47)</f>
        <v>0</v>
      </c>
      <c r="L47" s="387"/>
      <c r="M47" s="378"/>
      <c r="N47" s="381"/>
      <c r="O47" s="106">
        <v>6</v>
      </c>
      <c r="P47" s="180"/>
      <c r="Q47" s="107" t="str">
        <f t="shared" si="32"/>
        <v/>
      </c>
      <c r="R47" s="108"/>
      <c r="S47" s="108"/>
      <c r="T47" s="109" t="str">
        <f t="shared" si="29"/>
        <v/>
      </c>
      <c r="U47" s="108"/>
      <c r="V47" s="108"/>
      <c r="W47" s="108"/>
      <c r="X47" s="110" t="str">
        <f t="shared" si="33"/>
        <v/>
      </c>
      <c r="Y47" s="111" t="str">
        <f t="shared" si="1"/>
        <v/>
      </c>
      <c r="Z47" s="112" t="str">
        <f t="shared" si="30"/>
        <v/>
      </c>
      <c r="AA47" s="111" t="str">
        <f>IFERROR(IF(AB47="","",IF(AB47&lt;=0.2,"Leve",IF(AB47&lt;=0.4,"Menor",IF(AB47&lt;=0.6,"Moderado",IF(AB47&lt;=0.8,"Mayor","Catastrófico"))))),"")</f>
        <v/>
      </c>
      <c r="AB47" s="112" t="str">
        <f t="shared" si="34"/>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7"/>
      <c r="AH47" s="117"/>
      <c r="AI47" s="117"/>
      <c r="AJ47" s="115"/>
      <c r="AK47" s="116"/>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hidden="1" customHeight="1" x14ac:dyDescent="0.3">
      <c r="A48" s="315">
        <v>7</v>
      </c>
      <c r="B48" s="370"/>
      <c r="C48" s="370"/>
      <c r="D48" s="370"/>
      <c r="E48" s="373"/>
      <c r="F48" s="370"/>
      <c r="G48" s="388"/>
      <c r="H48" s="385" t="str">
        <f>IF(G48&lt;=0,"",IF(G48&lt;=2,"Muy Baja",IF(G48&lt;=24,"Baja",IF(G48&lt;=500,"Media",IF(G48&lt;=5000,"Alta","Muy Alta")))))</f>
        <v/>
      </c>
      <c r="I48" s="376" t="str">
        <f>IF(H48="","",IF(H48="Muy Baja",0.2,IF(H48="Baja",0.4,IF(H48="Media",0.6,IF(H48="Alta",0.8,IF(H48="Muy Alta",1,))))))</f>
        <v/>
      </c>
      <c r="J48" s="382"/>
      <c r="K48" s="376">
        <f>IF(NOT(ISERROR(MATCH(J48,'Tabla Impacto'!$B$221:$B$223,0))),'Tabla Impacto'!$F$223&amp;"Por favor no seleccionar los criterios de impacto(Afectación Económica o presupuestal y Pérdida Reputacional)",J48)</f>
        <v>0</v>
      </c>
      <c r="L48" s="385" t="str">
        <f>IF(OR(K48='Tabla Impacto'!$C$11,K48='Tabla Impacto'!$D$11),"Leve",IF(OR(K48='Tabla Impacto'!$C$12,K48='Tabla Impacto'!$D$12),"Menor",IF(OR(K48='Tabla Impacto'!$C$13,K48='Tabla Impacto'!$D$13),"Moderado",IF(OR(K48='Tabla Impacto'!$C$14,K48='Tabla Impacto'!$D$14),"Mayor",IF(OR(K48='Tabla Impacto'!$C$15,K48='Tabla Impacto'!$D$15),"Catastrófico","")))))</f>
        <v/>
      </c>
      <c r="M48" s="376" t="str">
        <f>IF(L48="","",IF(L48="Leve",0.2,IF(L48="Menor",0.4,IF(L48="Moderado",0.6,IF(L48="Mayor",0.8,IF(L48="Catastrófico",1,))))))</f>
        <v/>
      </c>
      <c r="N48" s="379"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06">
        <v>1</v>
      </c>
      <c r="P48" s="180"/>
      <c r="Q48" s="163" t="str">
        <f>IF(OR(R48="Preventivo",R48="Detectivo"),"Probabilidad",IF(R48="Correctivo","Impacto",""))</f>
        <v/>
      </c>
      <c r="R48" s="170"/>
      <c r="S48" s="170"/>
      <c r="T48" s="171" t="str">
        <f>IF(AND(R48="Preventivo",S48="Automático"),"50%",IF(AND(R48="Preventivo",S48="Manual"),"40%",IF(AND(R48="Detectivo",S48="Automático"),"40%",IF(AND(R48="Detectivo",S48="Manual"),"30%",IF(AND(R48="Correctivo",S48="Automático"),"35%",IF(AND(R48="Correctivo",S48="Manual"),"25%",""))))))</f>
        <v/>
      </c>
      <c r="U48" s="170"/>
      <c r="V48" s="170"/>
      <c r="W48" s="170"/>
      <c r="X48" s="160" t="str">
        <f>IFERROR(IF(Q48="Probabilidad",(I48-(+I48*T48)),IF(Q48="Impacto",I48,"")),"")</f>
        <v/>
      </c>
      <c r="Y48" s="172" t="str">
        <f>IFERROR(IF(X48="","",IF(X48&lt;=0.2,"Muy Baja",IF(X48&lt;=0.4,"Baja",IF(X48&lt;=0.6,"Media",IF(X48&lt;=0.8,"Alta","Muy Alta"))))),"")</f>
        <v/>
      </c>
      <c r="Z48" s="173" t="str">
        <f>+X48</f>
        <v/>
      </c>
      <c r="AA48" s="172" t="str">
        <f>IFERROR(IF(AB48="","",IF(AB48&lt;=0.2,"Leve",IF(AB48&lt;=0.4,"Menor",IF(AB48&lt;=0.6,"Moderado",IF(AB48&lt;=0.8,"Mayor","Catastrófico"))))),"")</f>
        <v/>
      </c>
      <c r="AB48" s="173" t="str">
        <f>IFERROR(IF(Q48="Impacto",(M48-(+M48*T48)),IF(Q48="Probabilidad",M48,"")),"")</f>
        <v/>
      </c>
      <c r="AC48" s="174"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75"/>
      <c r="AE48" s="115"/>
      <c r="AF48" s="115"/>
      <c r="AG48" s="117"/>
      <c r="AH48" s="117"/>
      <c r="AI48" s="117"/>
      <c r="AJ48" s="115"/>
      <c r="AK48" s="116"/>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x14ac:dyDescent="0.3">
      <c r="A49" s="316"/>
      <c r="B49" s="371"/>
      <c r="C49" s="371"/>
      <c r="D49" s="371"/>
      <c r="E49" s="374"/>
      <c r="F49" s="371"/>
      <c r="G49" s="389"/>
      <c r="H49" s="386"/>
      <c r="I49" s="377"/>
      <c r="J49" s="383"/>
      <c r="K49" s="377">
        <f>IF(NOT(ISERROR(MATCH(J49,_xlfn.ANCHORARRAY(E60),0))),I62&amp;"Por favor no seleccionar los criterios de impacto",J49)</f>
        <v>0</v>
      </c>
      <c r="L49" s="386"/>
      <c r="M49" s="377"/>
      <c r="N49" s="380"/>
      <c r="O49" s="106">
        <v>2</v>
      </c>
      <c r="P49" s="180"/>
      <c r="Q49" s="163" t="str">
        <f>IF(OR(R49="Preventivo",R49="Detectivo"),"Probabilidad",IF(R49="Correctivo","Impacto",""))</f>
        <v/>
      </c>
      <c r="R49" s="170"/>
      <c r="S49" s="170"/>
      <c r="T49" s="171" t="str">
        <f t="shared" ref="T49:T53" si="36">IF(AND(R49="Preventivo",S49="Automático"),"50%",IF(AND(R49="Preventivo",S49="Manual"),"40%",IF(AND(R49="Detectivo",S49="Automático"),"40%",IF(AND(R49="Detectivo",S49="Manual"),"30%",IF(AND(R49="Correctivo",S49="Automático"),"35%",IF(AND(R49="Correctivo",S49="Manual"),"25%",""))))))</f>
        <v/>
      </c>
      <c r="U49" s="170"/>
      <c r="V49" s="170"/>
      <c r="W49" s="170"/>
      <c r="X49" s="160" t="str">
        <f>IFERROR(IF(AND(Q48="Probabilidad",Q49="Probabilidad"),(Z48-(+Z48*T49)),IF(Q49="Probabilidad",(I48-(+I48*T49)),IF(Q49="Impacto",Z48,""))),"")</f>
        <v/>
      </c>
      <c r="Y49" s="172" t="str">
        <f t="shared" si="1"/>
        <v/>
      </c>
      <c r="Z49" s="173" t="str">
        <f t="shared" ref="Z49:Z53" si="37">+X49</f>
        <v/>
      </c>
      <c r="AA49" s="172" t="str">
        <f t="shared" si="3"/>
        <v/>
      </c>
      <c r="AB49" s="173" t="str">
        <f>IFERROR(IF(AND(Q48="Impacto",Q49="Impacto"),(AB48-(+AB48*T49)),IF(Q49="Impacto",(M48-(+M48*T49)),IF(Q49="Probabilidad",AB48,""))),"")</f>
        <v/>
      </c>
      <c r="AC49" s="174" t="str">
        <f t="shared" ref="AC49:AC50" si="38">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75"/>
      <c r="AE49" s="115"/>
      <c r="AF49" s="116"/>
      <c r="AG49" s="117"/>
      <c r="AH49" s="117"/>
      <c r="AI49" s="117"/>
      <c r="AJ49" s="115"/>
      <c r="AK49" s="116"/>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x14ac:dyDescent="0.3">
      <c r="A50" s="316"/>
      <c r="B50" s="371"/>
      <c r="C50" s="371"/>
      <c r="D50" s="371"/>
      <c r="E50" s="374"/>
      <c r="F50" s="371"/>
      <c r="G50" s="389"/>
      <c r="H50" s="386"/>
      <c r="I50" s="377"/>
      <c r="J50" s="383"/>
      <c r="K50" s="377">
        <f>IF(NOT(ISERROR(MATCH(J50,_xlfn.ANCHORARRAY(E61),0))),I63&amp;"Por favor no seleccionar los criterios de impacto",J50)</f>
        <v>0</v>
      </c>
      <c r="L50" s="386"/>
      <c r="M50" s="377"/>
      <c r="N50" s="380"/>
      <c r="O50" s="106">
        <v>3</v>
      </c>
      <c r="P50" s="181"/>
      <c r="Q50" s="107" t="str">
        <f>IF(OR(R50="Preventivo",R50="Detectivo"),"Probabilidad",IF(R50="Correctivo","Impacto",""))</f>
        <v/>
      </c>
      <c r="R50" s="108"/>
      <c r="S50" s="108"/>
      <c r="T50" s="109" t="str">
        <f t="shared" si="36"/>
        <v/>
      </c>
      <c r="U50" s="108"/>
      <c r="V50" s="108"/>
      <c r="W50" s="108"/>
      <c r="X50" s="110" t="str">
        <f>IFERROR(IF(AND(Q49="Probabilidad",Q50="Probabilidad"),(Z49-(+Z49*T50)),IF(AND(Q49="Impacto",Q50="Probabilidad"),(Z48-(+Z48*T50)),IF(Q50="Impacto",Z49,""))),"")</f>
        <v/>
      </c>
      <c r="Y50" s="111" t="str">
        <f t="shared" si="1"/>
        <v/>
      </c>
      <c r="Z50" s="112" t="str">
        <f t="shared" si="37"/>
        <v/>
      </c>
      <c r="AA50" s="111" t="str">
        <f t="shared" si="3"/>
        <v/>
      </c>
      <c r="AB50" s="112" t="str">
        <f>IFERROR(IF(AND(Q49="Impacto",Q50="Impacto"),(AB49-(+AB49*T50)),IF(AND(Q49="Probabilidad",Q50="Impacto"),(AB48-(+AB48*T50)),IF(Q50="Probabilidad",AB49,""))),"")</f>
        <v/>
      </c>
      <c r="AC50" s="113" t="str">
        <f t="shared" si="38"/>
        <v/>
      </c>
      <c r="AD50" s="114"/>
      <c r="AE50" s="115"/>
      <c r="AF50" s="116"/>
      <c r="AG50" s="117"/>
      <c r="AH50" s="117"/>
      <c r="AI50" s="117"/>
      <c r="AJ50" s="115"/>
      <c r="AK50" s="116"/>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x14ac:dyDescent="0.3">
      <c r="A51" s="316"/>
      <c r="B51" s="371"/>
      <c r="C51" s="371"/>
      <c r="D51" s="371"/>
      <c r="E51" s="374"/>
      <c r="F51" s="371"/>
      <c r="G51" s="389"/>
      <c r="H51" s="386"/>
      <c r="I51" s="377"/>
      <c r="J51" s="383"/>
      <c r="K51" s="377">
        <f>IF(NOT(ISERROR(MATCH(J51,_xlfn.ANCHORARRAY(E62),0))),I64&amp;"Por favor no seleccionar los criterios de impacto",J51)</f>
        <v>0</v>
      </c>
      <c r="L51" s="386"/>
      <c r="M51" s="377"/>
      <c r="N51" s="380"/>
      <c r="O51" s="106">
        <v>4</v>
      </c>
      <c r="P51" s="180"/>
      <c r="Q51" s="107" t="str">
        <f t="shared" ref="Q51:Q53" si="39">IF(OR(R51="Preventivo",R51="Detectivo"),"Probabilidad",IF(R51="Correctivo","Impacto",""))</f>
        <v/>
      </c>
      <c r="R51" s="108"/>
      <c r="S51" s="108"/>
      <c r="T51" s="109" t="str">
        <f t="shared" si="36"/>
        <v/>
      </c>
      <c r="U51" s="108"/>
      <c r="V51" s="108"/>
      <c r="W51" s="108"/>
      <c r="X51" s="110" t="str">
        <f t="shared" ref="X51:X53" si="40">IFERROR(IF(AND(Q50="Probabilidad",Q51="Probabilidad"),(Z50-(+Z50*T51)),IF(AND(Q50="Impacto",Q51="Probabilidad"),(Z49-(+Z49*T51)),IF(Q51="Impacto",Z50,""))),"")</f>
        <v/>
      </c>
      <c r="Y51" s="111" t="str">
        <f t="shared" si="1"/>
        <v/>
      </c>
      <c r="Z51" s="112" t="str">
        <f t="shared" si="37"/>
        <v/>
      </c>
      <c r="AA51" s="111" t="str">
        <f t="shared" si="3"/>
        <v/>
      </c>
      <c r="AB51" s="112" t="str">
        <f t="shared" ref="AB51:AB53" si="41">IFERROR(IF(AND(Q50="Impacto",Q51="Impacto"),(AB50-(+AB50*T51)),IF(AND(Q50="Probabilidad",Q51="Impacto"),(AB49-(+AB49*T51)),IF(Q51="Probabilidad",AB50,""))),"")</f>
        <v/>
      </c>
      <c r="AC51" s="11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4"/>
      <c r="AE51" s="115"/>
      <c r="AF51" s="116"/>
      <c r="AG51" s="117"/>
      <c r="AH51" s="117"/>
      <c r="AI51" s="117"/>
      <c r="AJ51" s="115"/>
      <c r="AK51" s="116"/>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x14ac:dyDescent="0.3">
      <c r="A52" s="316"/>
      <c r="B52" s="371"/>
      <c r="C52" s="371"/>
      <c r="D52" s="371"/>
      <c r="E52" s="374"/>
      <c r="F52" s="371"/>
      <c r="G52" s="389"/>
      <c r="H52" s="386"/>
      <c r="I52" s="377"/>
      <c r="J52" s="383"/>
      <c r="K52" s="377">
        <f>IF(NOT(ISERROR(MATCH(J52,_xlfn.ANCHORARRAY(E63),0))),I65&amp;"Por favor no seleccionar los criterios de impacto",J52)</f>
        <v>0</v>
      </c>
      <c r="L52" s="386"/>
      <c r="M52" s="377"/>
      <c r="N52" s="380"/>
      <c r="O52" s="106">
        <v>5</v>
      </c>
      <c r="P52" s="180"/>
      <c r="Q52" s="107" t="str">
        <f t="shared" si="39"/>
        <v/>
      </c>
      <c r="R52" s="108"/>
      <c r="S52" s="108"/>
      <c r="T52" s="109" t="str">
        <f t="shared" si="36"/>
        <v/>
      </c>
      <c r="U52" s="108"/>
      <c r="V52" s="108"/>
      <c r="W52" s="108"/>
      <c r="X52" s="110" t="str">
        <f t="shared" si="40"/>
        <v/>
      </c>
      <c r="Y52" s="111" t="str">
        <f t="shared" si="1"/>
        <v/>
      </c>
      <c r="Z52" s="112" t="str">
        <f t="shared" si="37"/>
        <v/>
      </c>
      <c r="AA52" s="111" t="str">
        <f t="shared" si="3"/>
        <v/>
      </c>
      <c r="AB52" s="112" t="str">
        <f t="shared" si="41"/>
        <v/>
      </c>
      <c r="AC52" s="113" t="str">
        <f t="shared" ref="AC52:AC53" si="42">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4"/>
      <c r="AE52" s="115"/>
      <c r="AF52" s="116"/>
      <c r="AG52" s="117"/>
      <c r="AH52" s="117"/>
      <c r="AI52" s="117"/>
      <c r="AJ52" s="115"/>
      <c r="AK52" s="116"/>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x14ac:dyDescent="0.3">
      <c r="A53" s="317"/>
      <c r="B53" s="372"/>
      <c r="C53" s="372"/>
      <c r="D53" s="372"/>
      <c r="E53" s="375"/>
      <c r="F53" s="372"/>
      <c r="G53" s="390"/>
      <c r="H53" s="387"/>
      <c r="I53" s="378"/>
      <c r="J53" s="384"/>
      <c r="K53" s="378">
        <f>IF(NOT(ISERROR(MATCH(J53,_xlfn.ANCHORARRAY(E64),0))),I66&amp;"Por favor no seleccionar los criterios de impacto",J53)</f>
        <v>0</v>
      </c>
      <c r="L53" s="387"/>
      <c r="M53" s="378"/>
      <c r="N53" s="381"/>
      <c r="O53" s="106">
        <v>6</v>
      </c>
      <c r="P53" s="180"/>
      <c r="Q53" s="107" t="str">
        <f t="shared" si="39"/>
        <v/>
      </c>
      <c r="R53" s="108"/>
      <c r="S53" s="108"/>
      <c r="T53" s="109" t="str">
        <f t="shared" si="36"/>
        <v/>
      </c>
      <c r="U53" s="108"/>
      <c r="V53" s="108"/>
      <c r="W53" s="108"/>
      <c r="X53" s="110" t="str">
        <f t="shared" si="40"/>
        <v/>
      </c>
      <c r="Y53" s="111" t="str">
        <f t="shared" si="1"/>
        <v/>
      </c>
      <c r="Z53" s="112" t="str">
        <f t="shared" si="37"/>
        <v/>
      </c>
      <c r="AA53" s="111" t="str">
        <f t="shared" si="3"/>
        <v/>
      </c>
      <c r="AB53" s="112" t="str">
        <f t="shared" si="41"/>
        <v/>
      </c>
      <c r="AC53" s="113" t="str">
        <f t="shared" si="42"/>
        <v/>
      </c>
      <c r="AD53" s="114"/>
      <c r="AE53" s="115"/>
      <c r="AF53" s="116"/>
      <c r="AG53" s="117"/>
      <c r="AH53" s="117"/>
      <c r="AI53" s="117"/>
      <c r="AJ53" s="115"/>
      <c r="AK53" s="116"/>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315">
        <v>8</v>
      </c>
      <c r="B54" s="370"/>
      <c r="C54" s="370"/>
      <c r="D54" s="370"/>
      <c r="E54" s="373"/>
      <c r="F54" s="370"/>
      <c r="G54" s="388"/>
      <c r="H54" s="385" t="str">
        <f>IF(G54&lt;=0,"",IF(G54&lt;=2,"Muy Baja",IF(G54&lt;=24,"Baja",IF(G54&lt;=500,"Media",IF(G54&lt;=5000,"Alta","Muy Alta")))))</f>
        <v/>
      </c>
      <c r="I54" s="376" t="str">
        <f>IF(H54="","",IF(H54="Muy Baja",0.2,IF(H54="Baja",0.4,IF(H54="Media",0.6,IF(H54="Alta",0.8,IF(H54="Muy Alta",1,))))))</f>
        <v/>
      </c>
      <c r="J54" s="382"/>
      <c r="K54" s="376">
        <f>IF(NOT(ISERROR(MATCH(J54,'Tabla Impacto'!$B$221:$B$223,0))),'Tabla Impacto'!$F$223&amp;"Por favor no seleccionar los criterios de impacto(Afectación Económica o presupuestal y Pérdida Reputacional)",J54)</f>
        <v>0</v>
      </c>
      <c r="L54" s="385" t="str">
        <f>IF(OR(K54='Tabla Impacto'!$C$11,K54='Tabla Impacto'!$D$11),"Leve",IF(OR(K54='Tabla Impacto'!$C$12,K54='Tabla Impacto'!$D$12),"Menor",IF(OR(K54='Tabla Impacto'!$C$13,K54='Tabla Impacto'!$D$13),"Moderado",IF(OR(K54='Tabla Impacto'!$C$14,K54='Tabla Impacto'!$D$14),"Mayor",IF(OR(K54='Tabla Impacto'!$C$15,K54='Tabla Impacto'!$D$15),"Catastrófico","")))))</f>
        <v/>
      </c>
      <c r="M54" s="376" t="str">
        <f>IF(L54="","",IF(L54="Leve",0.2,IF(L54="Menor",0.4,IF(L54="Moderado",0.6,IF(L54="Mayor",0.8,IF(L54="Catastrófico",1,))))))</f>
        <v/>
      </c>
      <c r="N54" s="379"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06">
        <v>1</v>
      </c>
      <c r="P54" s="180"/>
      <c r="Q54" s="163"/>
      <c r="R54" s="170"/>
      <c r="S54" s="170"/>
      <c r="T54" s="171" t="str">
        <f>IF(AND(R54="Preventivo",S54="Automático"),"50%",IF(AND(R54="Preventivo",S54="Manual"),"40%",IF(AND(R54="Detectivo",S54="Automático"),"40%",IF(AND(R54="Detectivo",S54="Manual"),"30%",IF(AND(R54="Correctivo",S54="Automático"),"35%",IF(AND(R54="Correctivo",S54="Manual"),"25%",""))))))</f>
        <v/>
      </c>
      <c r="U54" s="170"/>
      <c r="V54" s="170"/>
      <c r="W54" s="170"/>
      <c r="X54" s="160" t="str">
        <f>IFERROR(IF(Q54="Probabilidad",(I54-(+I54*T54)),IF(Q54="Impacto",I54,"")),"")</f>
        <v/>
      </c>
      <c r="Y54" s="172" t="str">
        <f>IFERROR(IF(X54="","",IF(X54&lt;=0.2,"Muy Baja",IF(X54&lt;=0.4,"Baja",IF(X54&lt;=0.6,"Media",IF(X54&lt;=0.8,"Alta","Muy Alta"))))),"")</f>
        <v/>
      </c>
      <c r="Z54" s="173" t="str">
        <f>+X54</f>
        <v/>
      </c>
      <c r="AA54" s="172" t="str">
        <f>IFERROR(IF(AB54="","",IF(AB54&lt;=0.2,"Leve",IF(AB54&lt;=0.4,"Menor",IF(AB54&lt;=0.6,"Moderado",IF(AB54&lt;=0.8,"Mayor","Catastrófico"))))),"")</f>
        <v/>
      </c>
      <c r="AB54" s="173" t="str">
        <f>IFERROR(IF(Q54="Impacto",(M54-(+M54*T54)),IF(Q54="Probabilidad",M54,"")),"")</f>
        <v/>
      </c>
      <c r="AC54" s="174"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75"/>
      <c r="AE54" s="115"/>
      <c r="AF54" s="115"/>
      <c r="AG54" s="117"/>
      <c r="AH54" s="117"/>
      <c r="AI54" s="117"/>
      <c r="AJ54" s="115"/>
      <c r="AK54" s="116"/>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316"/>
      <c r="B55" s="371"/>
      <c r="C55" s="371"/>
      <c r="D55" s="371"/>
      <c r="E55" s="374"/>
      <c r="F55" s="371"/>
      <c r="G55" s="389"/>
      <c r="H55" s="386"/>
      <c r="I55" s="377"/>
      <c r="J55" s="383"/>
      <c r="K55" s="377">
        <f>IF(NOT(ISERROR(MATCH(J55,_xlfn.ANCHORARRAY(E66),0))),I68&amp;"Por favor no seleccionar los criterios de impacto",J55)</f>
        <v>0</v>
      </c>
      <c r="L55" s="386"/>
      <c r="M55" s="377"/>
      <c r="N55" s="380"/>
      <c r="O55" s="106">
        <v>2</v>
      </c>
      <c r="P55" s="180"/>
      <c r="Q55" s="107" t="str">
        <f>IF(OR(R55="Preventivo",R55="Detectivo"),"Probabilidad",IF(R55="Correctivo","Impacto",""))</f>
        <v/>
      </c>
      <c r="R55" s="108"/>
      <c r="S55" s="108"/>
      <c r="T55" s="109" t="str">
        <f t="shared" ref="T55:T59" si="43">IF(AND(R55="Preventivo",S55="Automático"),"50%",IF(AND(R55="Preventivo",S55="Manual"),"40%",IF(AND(R55="Detectivo",S55="Automático"),"40%",IF(AND(R55="Detectivo",S55="Manual"),"30%",IF(AND(R55="Correctivo",S55="Automático"),"35%",IF(AND(R55="Correctivo",S55="Manual"),"25%",""))))))</f>
        <v/>
      </c>
      <c r="U55" s="108"/>
      <c r="V55" s="108"/>
      <c r="W55" s="108"/>
      <c r="X55" s="110" t="str">
        <f>IFERROR(IF(AND(Q54="Probabilidad",Q55="Probabilidad"),(Z54-(+Z54*T55)),IF(Q55="Probabilidad",(I54-(+I54*T55)),IF(Q55="Impacto",Z54,""))),"")</f>
        <v/>
      </c>
      <c r="Y55" s="111" t="str">
        <f t="shared" si="1"/>
        <v/>
      </c>
      <c r="Z55" s="112" t="str">
        <f t="shared" ref="Z55:Z59" si="44">+X55</f>
        <v/>
      </c>
      <c r="AA55" s="111" t="str">
        <f t="shared" si="3"/>
        <v/>
      </c>
      <c r="AB55" s="112" t="str">
        <f>IFERROR(IF(AND(Q54="Impacto",Q55="Impacto"),(AB54-(+AB54*T55)),IF(Q55="Impacto",(M54-(+M54*T55)),IF(Q55="Probabilidad",AB54,""))),"")</f>
        <v/>
      </c>
      <c r="AC55" s="113" t="str">
        <f t="shared" ref="AC55:AC56" si="45">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7"/>
      <c r="AH55" s="117"/>
      <c r="AI55" s="117"/>
      <c r="AJ55" s="115"/>
      <c r="AK55" s="116"/>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316"/>
      <c r="B56" s="371"/>
      <c r="C56" s="371"/>
      <c r="D56" s="371"/>
      <c r="E56" s="374"/>
      <c r="F56" s="371"/>
      <c r="G56" s="389"/>
      <c r="H56" s="386"/>
      <c r="I56" s="377"/>
      <c r="J56" s="383"/>
      <c r="K56" s="377">
        <f>IF(NOT(ISERROR(MATCH(J56,_xlfn.ANCHORARRAY(E67),0))),I69&amp;"Por favor no seleccionar los criterios de impacto",J56)</f>
        <v>0</v>
      </c>
      <c r="L56" s="386"/>
      <c r="M56" s="377"/>
      <c r="N56" s="380"/>
      <c r="O56" s="106">
        <v>3</v>
      </c>
      <c r="P56" s="181"/>
      <c r="Q56" s="107" t="str">
        <f>IF(OR(R56="Preventivo",R56="Detectivo"),"Probabilidad",IF(R56="Correctivo","Impacto",""))</f>
        <v/>
      </c>
      <c r="R56" s="108"/>
      <c r="S56" s="108"/>
      <c r="T56" s="109" t="str">
        <f t="shared" si="43"/>
        <v/>
      </c>
      <c r="U56" s="108"/>
      <c r="V56" s="108"/>
      <c r="W56" s="108"/>
      <c r="X56" s="110" t="str">
        <f>IFERROR(IF(AND(Q55="Probabilidad",Q56="Probabilidad"),(Z55-(+Z55*T56)),IF(AND(Q55="Impacto",Q56="Probabilidad"),(Z54-(+Z54*T56)),IF(Q56="Impacto",Z55,""))),"")</f>
        <v/>
      </c>
      <c r="Y56" s="111" t="str">
        <f t="shared" si="1"/>
        <v/>
      </c>
      <c r="Z56" s="112" t="str">
        <f t="shared" si="44"/>
        <v/>
      </c>
      <c r="AA56" s="111" t="str">
        <f t="shared" si="3"/>
        <v/>
      </c>
      <c r="AB56" s="112" t="str">
        <f>IFERROR(IF(AND(Q55="Impacto",Q56="Impacto"),(AB55-(+AB55*T56)),IF(AND(Q55="Probabilidad",Q56="Impacto"),(AB54-(+AB54*T56)),IF(Q56="Probabilidad",AB55,""))),"")</f>
        <v/>
      </c>
      <c r="AC56" s="113" t="str">
        <f t="shared" si="45"/>
        <v/>
      </c>
      <c r="AD56" s="114"/>
      <c r="AE56" s="115"/>
      <c r="AF56" s="116"/>
      <c r="AG56" s="117"/>
      <c r="AH56" s="117"/>
      <c r="AI56" s="117"/>
      <c r="AJ56" s="115"/>
      <c r="AK56" s="116"/>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16"/>
      <c r="B57" s="371"/>
      <c r="C57" s="371"/>
      <c r="D57" s="371"/>
      <c r="E57" s="374"/>
      <c r="F57" s="371"/>
      <c r="G57" s="389"/>
      <c r="H57" s="386"/>
      <c r="I57" s="377"/>
      <c r="J57" s="383"/>
      <c r="K57" s="377">
        <f>IF(NOT(ISERROR(MATCH(J57,_xlfn.ANCHORARRAY(E68),0))),I70&amp;"Por favor no seleccionar los criterios de impacto",J57)</f>
        <v>0</v>
      </c>
      <c r="L57" s="386"/>
      <c r="M57" s="377"/>
      <c r="N57" s="380"/>
      <c r="O57" s="106">
        <v>4</v>
      </c>
      <c r="P57" s="180"/>
      <c r="Q57" s="107" t="str">
        <f t="shared" ref="Q57:Q59" si="46">IF(OR(R57="Preventivo",R57="Detectivo"),"Probabilidad",IF(R57="Correctivo","Impacto",""))</f>
        <v/>
      </c>
      <c r="R57" s="108"/>
      <c r="S57" s="108"/>
      <c r="T57" s="109" t="str">
        <f t="shared" si="43"/>
        <v/>
      </c>
      <c r="U57" s="108"/>
      <c r="V57" s="108"/>
      <c r="W57" s="108"/>
      <c r="X57" s="110" t="str">
        <f t="shared" ref="X57:X59" si="47">IFERROR(IF(AND(Q56="Probabilidad",Q57="Probabilidad"),(Z56-(+Z56*T57)),IF(AND(Q56="Impacto",Q57="Probabilidad"),(Z55-(+Z55*T57)),IF(Q57="Impacto",Z56,""))),"")</f>
        <v/>
      </c>
      <c r="Y57" s="111" t="str">
        <f t="shared" si="1"/>
        <v/>
      </c>
      <c r="Z57" s="112" t="str">
        <f t="shared" si="44"/>
        <v/>
      </c>
      <c r="AA57" s="111" t="str">
        <f t="shared" si="3"/>
        <v/>
      </c>
      <c r="AB57" s="112" t="str">
        <f t="shared" ref="AB57:AB59" si="48">IFERROR(IF(AND(Q56="Impacto",Q57="Impacto"),(AB56-(+AB56*T57)),IF(AND(Q56="Probabilidad",Q57="Impacto"),(AB55-(+AB55*T57)),IF(Q57="Probabilidad",AB56,""))),"")</f>
        <v/>
      </c>
      <c r="AC57" s="113"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7"/>
      <c r="AH57" s="117"/>
      <c r="AI57" s="117"/>
      <c r="AJ57" s="115"/>
      <c r="AK57" s="116"/>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16"/>
      <c r="B58" s="371"/>
      <c r="C58" s="371"/>
      <c r="D58" s="371"/>
      <c r="E58" s="374"/>
      <c r="F58" s="371"/>
      <c r="G58" s="389"/>
      <c r="H58" s="386"/>
      <c r="I58" s="377"/>
      <c r="J58" s="383"/>
      <c r="K58" s="377">
        <f>IF(NOT(ISERROR(MATCH(J58,_xlfn.ANCHORARRAY(E69),0))),I71&amp;"Por favor no seleccionar los criterios de impacto",J58)</f>
        <v>0</v>
      </c>
      <c r="L58" s="386"/>
      <c r="M58" s="377"/>
      <c r="N58" s="380"/>
      <c r="O58" s="106">
        <v>5</v>
      </c>
      <c r="P58" s="180"/>
      <c r="Q58" s="107" t="str">
        <f t="shared" si="46"/>
        <v/>
      </c>
      <c r="R58" s="108"/>
      <c r="S58" s="108"/>
      <c r="T58" s="109" t="str">
        <f t="shared" si="43"/>
        <v/>
      </c>
      <c r="U58" s="108"/>
      <c r="V58" s="108"/>
      <c r="W58" s="108"/>
      <c r="X58" s="110" t="str">
        <f t="shared" si="47"/>
        <v/>
      </c>
      <c r="Y58" s="111" t="str">
        <f t="shared" si="1"/>
        <v/>
      </c>
      <c r="Z58" s="112" t="str">
        <f t="shared" si="44"/>
        <v/>
      </c>
      <c r="AA58" s="111" t="str">
        <f t="shared" si="3"/>
        <v/>
      </c>
      <c r="AB58" s="112" t="str">
        <f t="shared" si="48"/>
        <v/>
      </c>
      <c r="AC58" s="113" t="str">
        <f t="shared" ref="AC58:AC59" si="49">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4"/>
      <c r="AE58" s="115"/>
      <c r="AF58" s="116"/>
      <c r="AG58" s="117"/>
      <c r="AH58" s="117"/>
      <c r="AI58" s="117"/>
      <c r="AJ58" s="115"/>
      <c r="AK58" s="116"/>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17"/>
      <c r="B59" s="372"/>
      <c r="C59" s="372"/>
      <c r="D59" s="372"/>
      <c r="E59" s="375"/>
      <c r="F59" s="372"/>
      <c r="G59" s="390"/>
      <c r="H59" s="387"/>
      <c r="I59" s="378"/>
      <c r="J59" s="384"/>
      <c r="K59" s="378">
        <f>IF(NOT(ISERROR(MATCH(J59,_xlfn.ANCHORARRAY(E70),0))),I72&amp;"Por favor no seleccionar los criterios de impacto",J59)</f>
        <v>0</v>
      </c>
      <c r="L59" s="387"/>
      <c r="M59" s="378"/>
      <c r="N59" s="381"/>
      <c r="O59" s="106">
        <v>6</v>
      </c>
      <c r="P59" s="180"/>
      <c r="Q59" s="107" t="str">
        <f t="shared" si="46"/>
        <v/>
      </c>
      <c r="R59" s="108"/>
      <c r="S59" s="108"/>
      <c r="T59" s="109" t="str">
        <f t="shared" si="43"/>
        <v/>
      </c>
      <c r="U59" s="108"/>
      <c r="V59" s="108"/>
      <c r="W59" s="108"/>
      <c r="X59" s="110" t="str">
        <f t="shared" si="47"/>
        <v/>
      </c>
      <c r="Y59" s="111" t="str">
        <f t="shared" si="1"/>
        <v/>
      </c>
      <c r="Z59" s="112" t="str">
        <f t="shared" si="44"/>
        <v/>
      </c>
      <c r="AA59" s="111" t="str">
        <f t="shared" si="3"/>
        <v/>
      </c>
      <c r="AB59" s="112" t="str">
        <f t="shared" si="48"/>
        <v/>
      </c>
      <c r="AC59" s="113" t="str">
        <f t="shared" si="49"/>
        <v/>
      </c>
      <c r="AD59" s="114"/>
      <c r="AE59" s="115"/>
      <c r="AF59" s="116"/>
      <c r="AG59" s="117"/>
      <c r="AH59" s="117"/>
      <c r="AI59" s="117"/>
      <c r="AJ59" s="115"/>
      <c r="AK59" s="116"/>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15">
        <v>9</v>
      </c>
      <c r="B60" s="370"/>
      <c r="C60" s="370"/>
      <c r="D60" s="370"/>
      <c r="E60" s="373"/>
      <c r="F60" s="370"/>
      <c r="G60" s="388"/>
      <c r="H60" s="385" t="str">
        <f>IF(G60&lt;=0,"",IF(G60&lt;=2,"Muy Baja",IF(G60&lt;=24,"Baja",IF(G60&lt;=500,"Media",IF(G60&lt;=5000,"Alta","Muy Alta")))))</f>
        <v/>
      </c>
      <c r="I60" s="376" t="str">
        <f>IF(H60="","",IF(H60="Muy Baja",0.2,IF(H60="Baja",0.4,IF(H60="Media",0.6,IF(H60="Alta",0.8,IF(H60="Muy Alta",1,))))))</f>
        <v/>
      </c>
      <c r="J60" s="382"/>
      <c r="K60" s="376">
        <f>IF(NOT(ISERROR(MATCH(J60,'Tabla Impacto'!$B$221:$B$223,0))),'Tabla Impacto'!$F$223&amp;"Por favor no seleccionar los criterios de impacto(Afectación Económica o presupuestal y Pérdida Reputacional)",J60)</f>
        <v>0</v>
      </c>
      <c r="L60" s="385" t="str">
        <f>IF(OR(K60='Tabla Impacto'!$C$11,K60='Tabla Impacto'!$D$11),"Leve",IF(OR(K60='Tabla Impacto'!$C$12,K60='Tabla Impacto'!$D$12),"Menor",IF(OR(K60='Tabla Impacto'!$C$13,K60='Tabla Impacto'!$D$13),"Moderado",IF(OR(K60='Tabla Impacto'!$C$14,K60='Tabla Impacto'!$D$14),"Mayor",IF(OR(K60='Tabla Impacto'!$C$15,K60='Tabla Impacto'!$D$15),"Catastrófico","")))))</f>
        <v/>
      </c>
      <c r="M60" s="376" t="str">
        <f>IF(L60="","",IF(L60="Leve",0.2,IF(L60="Menor",0.4,IF(L60="Moderado",0.6,IF(L60="Mayor",0.8,IF(L60="Catastrófico",1,))))))</f>
        <v/>
      </c>
      <c r="N60" s="379"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106">
        <v>1</v>
      </c>
      <c r="P60" s="180"/>
      <c r="Q60" s="163"/>
      <c r="R60" s="170"/>
      <c r="S60" s="170"/>
      <c r="T60" s="171" t="str">
        <f>IF(AND(R60="Preventivo",S60="Automático"),"50%",IF(AND(R60="Preventivo",S60="Manual"),"40%",IF(AND(R60="Detectivo",S60="Automático"),"40%",IF(AND(R60="Detectivo",S60="Manual"),"30%",IF(AND(R60="Correctivo",S60="Automático"),"35%",IF(AND(R60="Correctivo",S60="Manual"),"25%",""))))))</f>
        <v/>
      </c>
      <c r="U60" s="170"/>
      <c r="V60" s="170"/>
      <c r="W60" s="170"/>
      <c r="X60" s="160" t="str">
        <f>IFERROR(IF(Q60="Probabilidad",(I60-(+I60*T60)),IF(Q60="Impacto",I60,"")),"")</f>
        <v/>
      </c>
      <c r="Y60" s="172" t="str">
        <f>IFERROR(IF(X60="","",IF(X60&lt;=0.2,"Muy Baja",IF(X60&lt;=0.4,"Baja",IF(X60&lt;=0.6,"Media",IF(X60&lt;=0.8,"Alta","Muy Alta"))))),"")</f>
        <v/>
      </c>
      <c r="Z60" s="173" t="str">
        <f>+X60</f>
        <v/>
      </c>
      <c r="AA60" s="172" t="str">
        <f>IFERROR(IF(AB60="","",IF(AB60&lt;=0.2,"Leve",IF(AB60&lt;=0.4,"Menor",IF(AB60&lt;=0.6,"Moderado",IF(AB60&lt;=0.8,"Mayor","Catastrófico"))))),"")</f>
        <v/>
      </c>
      <c r="AB60" s="173" t="str">
        <f>IFERROR(IF(Q60="Impacto",(M60-(+M60*T60)),IF(Q60="Probabilidad",M60,"")),"")</f>
        <v/>
      </c>
      <c r="AC60" s="174"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75"/>
      <c r="AE60" s="115"/>
      <c r="AF60" s="115"/>
      <c r="AG60" s="117"/>
      <c r="AH60" s="117"/>
      <c r="AI60" s="117"/>
      <c r="AJ60" s="115"/>
      <c r="AK60" s="116"/>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16"/>
      <c r="B61" s="371"/>
      <c r="C61" s="371"/>
      <c r="D61" s="371"/>
      <c r="E61" s="374"/>
      <c r="F61" s="371"/>
      <c r="G61" s="389"/>
      <c r="H61" s="386"/>
      <c r="I61" s="377"/>
      <c r="J61" s="383"/>
      <c r="K61" s="377">
        <f>IF(NOT(ISERROR(MATCH(J61,_xlfn.ANCHORARRAY(E72),0))),I74&amp;"Por favor no seleccionar los criterios de impacto",J61)</f>
        <v>0</v>
      </c>
      <c r="L61" s="386"/>
      <c r="M61" s="377"/>
      <c r="N61" s="380"/>
      <c r="O61" s="106">
        <v>2</v>
      </c>
      <c r="P61" s="180"/>
      <c r="Q61" s="107" t="str">
        <f>IF(OR(R61="Preventivo",R61="Detectivo"),"Probabilidad",IF(R61="Correctivo","Impacto",""))</f>
        <v/>
      </c>
      <c r="R61" s="108"/>
      <c r="S61" s="108"/>
      <c r="T61" s="109" t="str">
        <f t="shared" ref="T61:T65" si="50">IF(AND(R61="Preventivo",S61="Automático"),"50%",IF(AND(R61="Preventivo",S61="Manual"),"40%",IF(AND(R61="Detectivo",S61="Automático"),"40%",IF(AND(R61="Detectivo",S61="Manual"),"30%",IF(AND(R61="Correctivo",S61="Automático"),"35%",IF(AND(R61="Correctivo",S61="Manual"),"25%",""))))))</f>
        <v/>
      </c>
      <c r="U61" s="108"/>
      <c r="V61" s="108"/>
      <c r="W61" s="108"/>
      <c r="X61" s="110" t="str">
        <f>IFERROR(IF(AND(Q60="Probabilidad",Q61="Probabilidad"),(Z60-(+Z60*T61)),IF(Q61="Probabilidad",(I60-(+I60*T61)),IF(Q61="Impacto",Z60,""))),"")</f>
        <v/>
      </c>
      <c r="Y61" s="111" t="str">
        <f t="shared" si="1"/>
        <v/>
      </c>
      <c r="Z61" s="112" t="str">
        <f t="shared" ref="Z61:Z65" si="51">+X61</f>
        <v/>
      </c>
      <c r="AA61" s="111" t="str">
        <f t="shared" si="3"/>
        <v/>
      </c>
      <c r="AB61" s="112" t="str">
        <f>IFERROR(IF(AND(Q60="Impacto",Q61="Impacto"),(AB60-(+AB60*T61)),IF(Q61="Impacto",(M60-(+M60*T61)),IF(Q61="Probabilidad",AB60,""))),"")</f>
        <v/>
      </c>
      <c r="AC61" s="113" t="str">
        <f t="shared" ref="AC61:AC62" si="52">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7"/>
      <c r="AH61" s="117"/>
      <c r="AI61" s="117"/>
      <c r="AJ61" s="115"/>
      <c r="AK61" s="116"/>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16"/>
      <c r="B62" s="371"/>
      <c r="C62" s="371"/>
      <c r="D62" s="371"/>
      <c r="E62" s="374"/>
      <c r="F62" s="371"/>
      <c r="G62" s="389"/>
      <c r="H62" s="386"/>
      <c r="I62" s="377"/>
      <c r="J62" s="383"/>
      <c r="K62" s="377">
        <f>IF(NOT(ISERROR(MATCH(J62,_xlfn.ANCHORARRAY(E73),0))),I75&amp;"Por favor no seleccionar los criterios de impacto",J62)</f>
        <v>0</v>
      </c>
      <c r="L62" s="386"/>
      <c r="M62" s="377"/>
      <c r="N62" s="380"/>
      <c r="O62" s="106">
        <v>3</v>
      </c>
      <c r="P62" s="181"/>
      <c r="Q62" s="107" t="str">
        <f>IF(OR(R62="Preventivo",R62="Detectivo"),"Probabilidad",IF(R62="Correctivo","Impacto",""))</f>
        <v/>
      </c>
      <c r="R62" s="108"/>
      <c r="S62" s="108"/>
      <c r="T62" s="109" t="str">
        <f t="shared" si="50"/>
        <v/>
      </c>
      <c r="U62" s="108"/>
      <c r="V62" s="108"/>
      <c r="W62" s="108"/>
      <c r="X62" s="110" t="str">
        <f>IFERROR(IF(AND(Q61="Probabilidad",Q62="Probabilidad"),(Z61-(+Z61*T62)),IF(AND(Q61="Impacto",Q62="Probabilidad"),(Z60-(+Z60*T62)),IF(Q62="Impacto",Z61,""))),"")</f>
        <v/>
      </c>
      <c r="Y62" s="111" t="str">
        <f t="shared" si="1"/>
        <v/>
      </c>
      <c r="Z62" s="112" t="str">
        <f t="shared" si="51"/>
        <v/>
      </c>
      <c r="AA62" s="111" t="str">
        <f t="shared" si="3"/>
        <v/>
      </c>
      <c r="AB62" s="112" t="str">
        <f>IFERROR(IF(AND(Q61="Impacto",Q62="Impacto"),(AB61-(+AB61*T62)),IF(AND(Q61="Probabilidad",Q62="Impacto"),(AB60-(+AB60*T62)),IF(Q62="Probabilidad",AB61,""))),"")</f>
        <v/>
      </c>
      <c r="AC62" s="113" t="str">
        <f t="shared" si="52"/>
        <v/>
      </c>
      <c r="AD62" s="114"/>
      <c r="AE62" s="115"/>
      <c r="AF62" s="116"/>
      <c r="AG62" s="117"/>
      <c r="AH62" s="117"/>
      <c r="AI62" s="117"/>
      <c r="AJ62" s="115"/>
      <c r="AK62" s="116"/>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16"/>
      <c r="B63" s="371"/>
      <c r="C63" s="371"/>
      <c r="D63" s="371"/>
      <c r="E63" s="374"/>
      <c r="F63" s="371"/>
      <c r="G63" s="389"/>
      <c r="H63" s="386"/>
      <c r="I63" s="377"/>
      <c r="J63" s="383"/>
      <c r="K63" s="377">
        <f>IF(NOT(ISERROR(MATCH(J63,_xlfn.ANCHORARRAY(E74),0))),I76&amp;"Por favor no seleccionar los criterios de impacto",J63)</f>
        <v>0</v>
      </c>
      <c r="L63" s="386"/>
      <c r="M63" s="377"/>
      <c r="N63" s="380"/>
      <c r="O63" s="106">
        <v>4</v>
      </c>
      <c r="P63" s="180"/>
      <c r="Q63" s="107" t="str">
        <f t="shared" ref="Q63:Q65" si="53">IF(OR(R63="Preventivo",R63="Detectivo"),"Probabilidad",IF(R63="Correctivo","Impacto",""))</f>
        <v/>
      </c>
      <c r="R63" s="108"/>
      <c r="S63" s="108"/>
      <c r="T63" s="109" t="str">
        <f t="shared" si="50"/>
        <v/>
      </c>
      <c r="U63" s="108"/>
      <c r="V63" s="108"/>
      <c r="W63" s="108"/>
      <c r="X63" s="110" t="str">
        <f t="shared" ref="X63:X64" si="54">IFERROR(IF(AND(Q62="Probabilidad",Q63="Probabilidad"),(Z62-(+Z62*T63)),IF(AND(Q62="Impacto",Q63="Probabilidad"),(Z61-(+Z61*T63)),IF(Q63="Impacto",Z62,""))),"")</f>
        <v/>
      </c>
      <c r="Y63" s="111" t="str">
        <f t="shared" si="1"/>
        <v/>
      </c>
      <c r="Z63" s="112" t="str">
        <f t="shared" si="51"/>
        <v/>
      </c>
      <c r="AA63" s="111" t="str">
        <f t="shared" si="3"/>
        <v/>
      </c>
      <c r="AB63" s="112" t="str">
        <f t="shared" ref="AB63:AB64" si="55">IFERROR(IF(AND(Q62="Impacto",Q63="Impacto"),(AB62-(+AB62*T63)),IF(AND(Q62="Probabilidad",Q63="Impacto"),(AB61-(+AB61*T63)),IF(Q63="Probabilidad",AB62,""))),"")</f>
        <v/>
      </c>
      <c r="AC63" s="113"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7"/>
      <c r="AH63" s="117"/>
      <c r="AI63" s="117"/>
      <c r="AJ63" s="115"/>
      <c r="AK63" s="116"/>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16"/>
      <c r="B64" s="371"/>
      <c r="C64" s="371"/>
      <c r="D64" s="371"/>
      <c r="E64" s="374"/>
      <c r="F64" s="371"/>
      <c r="G64" s="389"/>
      <c r="H64" s="386"/>
      <c r="I64" s="377"/>
      <c r="J64" s="383"/>
      <c r="K64" s="377">
        <f>IF(NOT(ISERROR(MATCH(J64,_xlfn.ANCHORARRAY(E75),0))),I77&amp;"Por favor no seleccionar los criterios de impacto",J64)</f>
        <v>0</v>
      </c>
      <c r="L64" s="386"/>
      <c r="M64" s="377"/>
      <c r="N64" s="380"/>
      <c r="O64" s="106">
        <v>5</v>
      </c>
      <c r="P64" s="180"/>
      <c r="Q64" s="107" t="str">
        <f t="shared" si="53"/>
        <v/>
      </c>
      <c r="R64" s="108"/>
      <c r="S64" s="108"/>
      <c r="T64" s="109" t="str">
        <f t="shared" si="50"/>
        <v/>
      </c>
      <c r="U64" s="108"/>
      <c r="V64" s="108"/>
      <c r="W64" s="108"/>
      <c r="X64" s="110" t="str">
        <f t="shared" si="54"/>
        <v/>
      </c>
      <c r="Y64" s="111" t="str">
        <f t="shared" si="1"/>
        <v/>
      </c>
      <c r="Z64" s="112" t="str">
        <f t="shared" si="51"/>
        <v/>
      </c>
      <c r="AA64" s="111" t="str">
        <f t="shared" si="3"/>
        <v/>
      </c>
      <c r="AB64" s="112" t="str">
        <f t="shared" si="55"/>
        <v/>
      </c>
      <c r="AC64" s="113" t="str">
        <f t="shared" ref="AC64:AC65" si="56">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4"/>
      <c r="AE64" s="115"/>
      <c r="AF64" s="116"/>
      <c r="AG64" s="117"/>
      <c r="AH64" s="117"/>
      <c r="AI64" s="117"/>
      <c r="AJ64" s="115"/>
      <c r="AK64" s="116"/>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17"/>
      <c r="B65" s="372"/>
      <c r="C65" s="372"/>
      <c r="D65" s="372"/>
      <c r="E65" s="375"/>
      <c r="F65" s="372"/>
      <c r="G65" s="390"/>
      <c r="H65" s="387"/>
      <c r="I65" s="378"/>
      <c r="J65" s="384"/>
      <c r="K65" s="378">
        <f>IF(NOT(ISERROR(MATCH(J65,_xlfn.ANCHORARRAY(E76),0))),I78&amp;"Por favor no seleccionar los criterios de impacto",J65)</f>
        <v>0</v>
      </c>
      <c r="L65" s="387"/>
      <c r="M65" s="378"/>
      <c r="N65" s="381"/>
      <c r="O65" s="106">
        <v>6</v>
      </c>
      <c r="P65" s="180"/>
      <c r="Q65" s="107" t="str">
        <f t="shared" si="53"/>
        <v/>
      </c>
      <c r="R65" s="108"/>
      <c r="S65" s="108"/>
      <c r="T65" s="109" t="str">
        <f t="shared" si="50"/>
        <v/>
      </c>
      <c r="U65" s="108"/>
      <c r="V65" s="108"/>
      <c r="W65" s="108"/>
      <c r="X65" s="110" t="str">
        <f>IFERROR(IF(AND(Q64="Probabilidad",Q65="Probabilidad"),(Z64-(+Z64*T65)),IF(AND(Q64="Impacto",Q65="Probabilidad"),(Z63-(+Z63*T65)),IF(Q65="Impacto",Z64,""))),"")</f>
        <v/>
      </c>
      <c r="Y65" s="111" t="str">
        <f t="shared" si="1"/>
        <v/>
      </c>
      <c r="Z65" s="112" t="str">
        <f t="shared" si="51"/>
        <v/>
      </c>
      <c r="AA65" s="111" t="str">
        <f t="shared" si="3"/>
        <v/>
      </c>
      <c r="AB65" s="112" t="str">
        <f>IFERROR(IF(AND(Q64="Impacto",Q65="Impacto"),(AB64-(+AB64*T65)),IF(AND(Q64="Probabilidad",Q65="Impacto"),(AB63-(+AB63*T65)),IF(Q65="Probabilidad",AB64,""))),"")</f>
        <v/>
      </c>
      <c r="AC65" s="113" t="str">
        <f t="shared" si="56"/>
        <v/>
      </c>
      <c r="AD65" s="114"/>
      <c r="AE65" s="115"/>
      <c r="AF65" s="116"/>
      <c r="AG65" s="117"/>
      <c r="AH65" s="117"/>
      <c r="AI65" s="117"/>
      <c r="AJ65" s="115"/>
      <c r="AK65" s="116"/>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15">
        <v>10</v>
      </c>
      <c r="B66" s="370"/>
      <c r="C66" s="370"/>
      <c r="D66" s="370"/>
      <c r="E66" s="373"/>
      <c r="F66" s="370"/>
      <c r="G66" s="388"/>
      <c r="H66" s="385" t="str">
        <f>IF(G66&lt;=0,"",IF(G66&lt;=2,"Muy Baja",IF(G66&lt;=24,"Baja",IF(G66&lt;=500,"Media",IF(G66&lt;=5000,"Alta","Muy Alta")))))</f>
        <v/>
      </c>
      <c r="I66" s="376" t="str">
        <f>IF(H66="","",IF(H66="Muy Baja",0.2,IF(H66="Baja",0.4,IF(H66="Media",0.6,IF(H66="Alta",0.8,IF(H66="Muy Alta",1,))))))</f>
        <v/>
      </c>
      <c r="J66" s="382"/>
      <c r="K66" s="376">
        <f>IF(NOT(ISERROR(MATCH(J66,'Tabla Impacto'!$B$221:$B$223,0))),'Tabla Impacto'!$F$223&amp;"Por favor no seleccionar los criterios de impacto(Afectación Económica o presupuestal y Pérdida Reputacional)",J66)</f>
        <v>0</v>
      </c>
      <c r="L66" s="385" t="str">
        <f>IF(OR(K66='Tabla Impacto'!$C$11,K66='Tabla Impacto'!$D$11),"Leve",IF(OR(K66='Tabla Impacto'!$C$12,K66='Tabla Impacto'!$D$12),"Menor",IF(OR(K66='Tabla Impacto'!$C$13,K66='Tabla Impacto'!$D$13),"Moderado",IF(OR(K66='Tabla Impacto'!$C$14,K66='Tabla Impacto'!$D$14),"Mayor",IF(OR(K66='Tabla Impacto'!$C$15,K66='Tabla Impacto'!$D$15),"Catastrófico","")))))</f>
        <v/>
      </c>
      <c r="M66" s="376" t="str">
        <f>IF(L66="","",IF(L66="Leve",0.2,IF(L66="Menor",0.4,IF(L66="Moderado",0.6,IF(L66="Mayor",0.8,IF(L66="Catastrófico",1,))))))</f>
        <v/>
      </c>
      <c r="N66" s="379"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106">
        <v>1</v>
      </c>
      <c r="P66" s="180"/>
      <c r="Q66" s="163"/>
      <c r="R66" s="170"/>
      <c r="S66" s="170"/>
      <c r="T66" s="171" t="str">
        <f>IF(AND(R66="Preventivo",S66="Automático"),"50%",IF(AND(R66="Preventivo",S66="Manual"),"40%",IF(AND(R66="Detectivo",S66="Automático"),"40%",IF(AND(R66="Detectivo",S66="Manual"),"30%",IF(AND(R66="Correctivo",S66="Automático"),"35%",IF(AND(R66="Correctivo",S66="Manual"),"25%",""))))))</f>
        <v/>
      </c>
      <c r="U66" s="170"/>
      <c r="V66" s="170"/>
      <c r="W66" s="170"/>
      <c r="X66" s="160" t="str">
        <f>IFERROR(IF(Q66="Probabilidad",(I66-(+I66*T66)),IF(Q66="Impacto",I66,"")),"")</f>
        <v/>
      </c>
      <c r="Y66" s="172" t="str">
        <f>IFERROR(IF(X66="","",IF(X66&lt;=0.2,"Muy Baja",IF(X66&lt;=0.4,"Baja",IF(X66&lt;=0.6,"Media",IF(X66&lt;=0.8,"Alta","Muy Alta"))))),"")</f>
        <v/>
      </c>
      <c r="Z66" s="173" t="str">
        <f>+X66</f>
        <v/>
      </c>
      <c r="AA66" s="172" t="str">
        <f>IFERROR(IF(AB66="","",IF(AB66&lt;=0.2,"Leve",IF(AB66&lt;=0.4,"Menor",IF(AB66&lt;=0.6,"Moderado",IF(AB66&lt;=0.8,"Mayor","Catastrófico"))))),"")</f>
        <v/>
      </c>
      <c r="AB66" s="173" t="str">
        <f>IFERROR(IF(Q66="Impacto",(M66-(+M66*T66)),IF(Q66="Probabilidad",M66,"")),"")</f>
        <v/>
      </c>
      <c r="AC66" s="174"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75"/>
      <c r="AE66" s="115"/>
      <c r="AF66" s="116"/>
      <c r="AG66" s="117"/>
      <c r="AH66" s="117"/>
      <c r="AI66" s="117"/>
      <c r="AJ66" s="115"/>
      <c r="AK66" s="116"/>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16"/>
      <c r="B67" s="371"/>
      <c r="C67" s="371"/>
      <c r="D67" s="371"/>
      <c r="E67" s="374"/>
      <c r="F67" s="371"/>
      <c r="G67" s="389"/>
      <c r="H67" s="386"/>
      <c r="I67" s="377"/>
      <c r="J67" s="383"/>
      <c r="K67" s="377">
        <f>IF(NOT(ISERROR(MATCH(J67,_xlfn.ANCHORARRAY(E78),0))),I80&amp;"Por favor no seleccionar los criterios de impacto",J67)</f>
        <v>0</v>
      </c>
      <c r="L67" s="386"/>
      <c r="M67" s="377"/>
      <c r="N67" s="380"/>
      <c r="O67" s="106">
        <v>2</v>
      </c>
      <c r="P67" s="180"/>
      <c r="Q67" s="107" t="str">
        <f>IF(OR(R67="Preventivo",R67="Detectivo"),"Probabilidad",IF(R67="Correctivo","Impacto",""))</f>
        <v/>
      </c>
      <c r="R67" s="108"/>
      <c r="S67" s="108"/>
      <c r="T67" s="109" t="str">
        <f t="shared" ref="T67:T71" si="57">IF(AND(R67="Preventivo",S67="Automático"),"50%",IF(AND(R67="Preventivo",S67="Manual"),"40%",IF(AND(R67="Detectivo",S67="Automático"),"40%",IF(AND(R67="Detectivo",S67="Manual"),"30%",IF(AND(R67="Correctivo",S67="Automático"),"35%",IF(AND(R67="Correctivo",S67="Manual"),"25%",""))))))</f>
        <v/>
      </c>
      <c r="U67" s="108"/>
      <c r="V67" s="108"/>
      <c r="W67" s="108"/>
      <c r="X67" s="110" t="str">
        <f>IFERROR(IF(AND(Q66="Probabilidad",Q67="Probabilidad"),(Z66-(+Z66*T67)),IF(Q67="Probabilidad",(I66-(+I66*T67)),IF(Q67="Impacto",Z66,""))),"")</f>
        <v/>
      </c>
      <c r="Y67" s="111" t="str">
        <f t="shared" si="1"/>
        <v/>
      </c>
      <c r="Z67" s="112" t="str">
        <f t="shared" ref="Z67:Z71" si="58">+X67</f>
        <v/>
      </c>
      <c r="AA67" s="111" t="str">
        <f t="shared" si="3"/>
        <v/>
      </c>
      <c r="AB67" s="112" t="str">
        <f>IFERROR(IF(AND(Q66="Impacto",Q67="Impacto"),(AB66-(+AB66*T67)),IF(Q67="Impacto",(M66-(+M66*T67)),IF(Q67="Probabilidad",AB66,""))),"")</f>
        <v/>
      </c>
      <c r="AC67" s="113" t="str">
        <f t="shared" ref="AC67:AC68" si="59">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7"/>
      <c r="AH67" s="117"/>
      <c r="AI67" s="117"/>
      <c r="AJ67" s="115"/>
      <c r="AK67" s="116"/>
    </row>
    <row r="68" spans="1:69" ht="18" hidden="1" customHeight="1" x14ac:dyDescent="0.3">
      <c r="A68" s="316"/>
      <c r="B68" s="371"/>
      <c r="C68" s="371"/>
      <c r="D68" s="371"/>
      <c r="E68" s="374"/>
      <c r="F68" s="371"/>
      <c r="G68" s="389"/>
      <c r="H68" s="386"/>
      <c r="I68" s="377"/>
      <c r="J68" s="383"/>
      <c r="K68" s="377">
        <f>IF(NOT(ISERROR(MATCH(J68,_xlfn.ANCHORARRAY(E79),0))),I81&amp;"Por favor no seleccionar los criterios de impacto",J68)</f>
        <v>0</v>
      </c>
      <c r="L68" s="386"/>
      <c r="M68" s="377"/>
      <c r="N68" s="380"/>
      <c r="O68" s="106">
        <v>3</v>
      </c>
      <c r="P68" s="181"/>
      <c r="Q68" s="107" t="str">
        <f>IF(OR(R68="Preventivo",R68="Detectivo"),"Probabilidad",IF(R68="Correctivo","Impacto",""))</f>
        <v/>
      </c>
      <c r="R68" s="108"/>
      <c r="S68" s="108"/>
      <c r="T68" s="109" t="str">
        <f t="shared" si="57"/>
        <v/>
      </c>
      <c r="U68" s="108"/>
      <c r="V68" s="108"/>
      <c r="W68" s="108"/>
      <c r="X68" s="110" t="str">
        <f>IFERROR(IF(AND(Q67="Probabilidad",Q68="Probabilidad"),(Z67-(+Z67*T68)),IF(AND(Q67="Impacto",Q68="Probabilidad"),(Z66-(+Z66*T68)),IF(Q68="Impacto",Z67,""))),"")</f>
        <v/>
      </c>
      <c r="Y68" s="111" t="str">
        <f t="shared" si="1"/>
        <v/>
      </c>
      <c r="Z68" s="112" t="str">
        <f t="shared" si="58"/>
        <v/>
      </c>
      <c r="AA68" s="111" t="str">
        <f t="shared" si="3"/>
        <v/>
      </c>
      <c r="AB68" s="112" t="str">
        <f>IFERROR(IF(AND(Q67="Impacto",Q68="Impacto"),(AB67-(+AB67*T68)),IF(AND(Q67="Probabilidad",Q68="Impacto"),(AB66-(+AB66*T68)),IF(Q68="Probabilidad",AB67,""))),"")</f>
        <v/>
      </c>
      <c r="AC68" s="113" t="str">
        <f t="shared" si="59"/>
        <v/>
      </c>
      <c r="AD68" s="114"/>
      <c r="AE68" s="115"/>
      <c r="AF68" s="116"/>
      <c r="AG68" s="117"/>
      <c r="AH68" s="117"/>
      <c r="AI68" s="117"/>
      <c r="AJ68" s="115"/>
      <c r="AK68" s="116"/>
    </row>
    <row r="69" spans="1:69" ht="18" hidden="1" customHeight="1" x14ac:dyDescent="0.3">
      <c r="A69" s="316"/>
      <c r="B69" s="371"/>
      <c r="C69" s="371"/>
      <c r="D69" s="371"/>
      <c r="E69" s="374"/>
      <c r="F69" s="371"/>
      <c r="G69" s="389"/>
      <c r="H69" s="386"/>
      <c r="I69" s="377"/>
      <c r="J69" s="383"/>
      <c r="K69" s="377">
        <f>IF(NOT(ISERROR(MATCH(J69,_xlfn.ANCHORARRAY(E80),0))),I82&amp;"Por favor no seleccionar los criterios de impacto",J69)</f>
        <v>0</v>
      </c>
      <c r="L69" s="386"/>
      <c r="M69" s="377"/>
      <c r="N69" s="380"/>
      <c r="O69" s="106">
        <v>4</v>
      </c>
      <c r="P69" s="180"/>
      <c r="Q69" s="107" t="str">
        <f t="shared" ref="Q69:Q71" si="60">IF(OR(R69="Preventivo",R69="Detectivo"),"Probabilidad",IF(R69="Correctivo","Impacto",""))</f>
        <v/>
      </c>
      <c r="R69" s="108"/>
      <c r="S69" s="108"/>
      <c r="T69" s="109" t="str">
        <f t="shared" si="57"/>
        <v/>
      </c>
      <c r="U69" s="108"/>
      <c r="V69" s="108"/>
      <c r="W69" s="108"/>
      <c r="X69" s="110" t="str">
        <f t="shared" ref="X69:X70" si="61">IFERROR(IF(AND(Q68="Probabilidad",Q69="Probabilidad"),(Z68-(+Z68*T69)),IF(AND(Q68="Impacto",Q69="Probabilidad"),(Z67-(+Z67*T69)),IF(Q69="Impacto",Z68,""))),"")</f>
        <v/>
      </c>
      <c r="Y69" s="111" t="str">
        <f t="shared" si="1"/>
        <v/>
      </c>
      <c r="Z69" s="112" t="str">
        <f t="shared" si="58"/>
        <v/>
      </c>
      <c r="AA69" s="111" t="str">
        <f t="shared" si="3"/>
        <v/>
      </c>
      <c r="AB69" s="112" t="str">
        <f t="shared" ref="AB69:AB70" si="62">IFERROR(IF(AND(Q68="Impacto",Q69="Impacto"),(AB68-(+AB68*T69)),IF(AND(Q68="Probabilidad",Q69="Impacto"),(AB67-(+AB67*T69)),IF(Q69="Probabilidad",AB68,""))),"")</f>
        <v/>
      </c>
      <c r="AC69" s="113"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7"/>
      <c r="AH69" s="117"/>
      <c r="AI69" s="117"/>
      <c r="AJ69" s="115"/>
      <c r="AK69" s="116"/>
    </row>
    <row r="70" spans="1:69" ht="18" hidden="1" customHeight="1" x14ac:dyDescent="0.3">
      <c r="A70" s="316"/>
      <c r="B70" s="371"/>
      <c r="C70" s="371"/>
      <c r="D70" s="371"/>
      <c r="E70" s="374"/>
      <c r="F70" s="371"/>
      <c r="G70" s="389"/>
      <c r="H70" s="386"/>
      <c r="I70" s="377"/>
      <c r="J70" s="383"/>
      <c r="K70" s="377">
        <f>IF(NOT(ISERROR(MATCH(J70,_xlfn.ANCHORARRAY(E81),0))),I83&amp;"Por favor no seleccionar los criterios de impacto",J70)</f>
        <v>0</v>
      </c>
      <c r="L70" s="386"/>
      <c r="M70" s="377"/>
      <c r="N70" s="380"/>
      <c r="O70" s="106">
        <v>5</v>
      </c>
      <c r="P70" s="180"/>
      <c r="Q70" s="107" t="str">
        <f t="shared" si="60"/>
        <v/>
      </c>
      <c r="R70" s="108"/>
      <c r="S70" s="108"/>
      <c r="T70" s="109" t="str">
        <f t="shared" si="57"/>
        <v/>
      </c>
      <c r="U70" s="108"/>
      <c r="V70" s="108"/>
      <c r="W70" s="108"/>
      <c r="X70" s="110" t="str">
        <f t="shared" si="61"/>
        <v/>
      </c>
      <c r="Y70" s="111" t="str">
        <f t="shared" si="1"/>
        <v/>
      </c>
      <c r="Z70" s="112" t="str">
        <f t="shared" si="58"/>
        <v/>
      </c>
      <c r="AA70" s="111" t="str">
        <f t="shared" si="3"/>
        <v/>
      </c>
      <c r="AB70" s="112" t="str">
        <f t="shared" si="62"/>
        <v/>
      </c>
      <c r="AC70" s="113" t="str">
        <f t="shared" ref="AC70:AC71" si="63">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4"/>
      <c r="AE70" s="115"/>
      <c r="AF70" s="116"/>
      <c r="AG70" s="117"/>
      <c r="AH70" s="117"/>
      <c r="AI70" s="117"/>
      <c r="AJ70" s="115"/>
      <c r="AK70" s="116"/>
    </row>
    <row r="71" spans="1:69" ht="18" hidden="1" customHeight="1" x14ac:dyDescent="0.3">
      <c r="A71" s="317"/>
      <c r="B71" s="372"/>
      <c r="C71" s="372"/>
      <c r="D71" s="372"/>
      <c r="E71" s="375"/>
      <c r="F71" s="372"/>
      <c r="G71" s="390"/>
      <c r="H71" s="387"/>
      <c r="I71" s="378"/>
      <c r="J71" s="384"/>
      <c r="K71" s="378">
        <f>IF(NOT(ISERROR(MATCH(J71,_xlfn.ANCHORARRAY(E82),0))),I84&amp;"Por favor no seleccionar los criterios de impacto",J71)</f>
        <v>0</v>
      </c>
      <c r="L71" s="387"/>
      <c r="M71" s="378"/>
      <c r="N71" s="381"/>
      <c r="O71" s="106">
        <v>6</v>
      </c>
      <c r="P71" s="180"/>
      <c r="Q71" s="107" t="str">
        <f t="shared" si="60"/>
        <v/>
      </c>
      <c r="R71" s="108"/>
      <c r="S71" s="108"/>
      <c r="T71" s="109" t="str">
        <f t="shared" si="57"/>
        <v/>
      </c>
      <c r="U71" s="108"/>
      <c r="V71" s="108"/>
      <c r="W71" s="108"/>
      <c r="X71" s="110" t="str">
        <f>IFERROR(IF(AND(Q70="Probabilidad",Q71="Probabilidad"),(Z70-(+Z70*T71)),IF(AND(Q70="Impacto",Q71="Probabilidad"),(Z69-(+Z69*T71)),IF(Q71="Impacto",Z70,""))),"")</f>
        <v/>
      </c>
      <c r="Y71" s="111" t="str">
        <f t="shared" si="1"/>
        <v/>
      </c>
      <c r="Z71" s="112" t="str">
        <f t="shared" si="58"/>
        <v/>
      </c>
      <c r="AA71" s="111" t="str">
        <f t="shared" si="3"/>
        <v/>
      </c>
      <c r="AB71" s="112" t="str">
        <f>IFERROR(IF(AND(Q70="Impacto",Q71="Impacto"),(AB70-(+AB70*T71)),IF(AND(Q70="Probabilidad",Q71="Impacto"),(AB69-(+AB69*T71)),IF(Q71="Probabilidad",AB70,""))),"")</f>
        <v/>
      </c>
      <c r="AC71" s="113" t="str">
        <f t="shared" si="63"/>
        <v/>
      </c>
      <c r="AD71" s="114"/>
      <c r="AE71" s="115"/>
      <c r="AF71" s="116"/>
      <c r="AG71" s="117"/>
      <c r="AH71" s="117"/>
      <c r="AI71" s="117"/>
      <c r="AJ71" s="115"/>
      <c r="AK71" s="116"/>
    </row>
    <row r="72" spans="1:69" ht="34.5" customHeight="1" x14ac:dyDescent="0.3">
      <c r="A72" s="6"/>
      <c r="B72" s="391" t="s">
        <v>154</v>
      </c>
      <c r="C72" s="392"/>
      <c r="D72" s="392"/>
      <c r="E72" s="392"/>
      <c r="F72" s="392"/>
      <c r="G72" s="392"/>
      <c r="H72" s="392"/>
      <c r="I72" s="392"/>
      <c r="J72" s="392"/>
      <c r="K72" s="392"/>
      <c r="L72" s="392"/>
      <c r="M72" s="392"/>
      <c r="N72" s="392"/>
      <c r="O72" s="392"/>
      <c r="P72" s="392"/>
      <c r="Q72" s="392"/>
      <c r="R72" s="392"/>
      <c r="S72" s="392"/>
      <c r="T72" s="392"/>
      <c r="U72" s="392"/>
      <c r="V72" s="392"/>
      <c r="W72" s="392"/>
      <c r="X72" s="392"/>
      <c r="Y72" s="392"/>
      <c r="Z72" s="392"/>
      <c r="AA72" s="392"/>
      <c r="AB72" s="392"/>
      <c r="AC72" s="392"/>
      <c r="AD72" s="392"/>
      <c r="AE72" s="392"/>
      <c r="AF72" s="392"/>
      <c r="AG72" s="392"/>
      <c r="AH72" s="392"/>
      <c r="AI72" s="392"/>
      <c r="AJ72" s="392"/>
      <c r="AK72" s="393"/>
    </row>
    <row r="74" spans="1:69" x14ac:dyDescent="0.3">
      <c r="A74" s="1"/>
      <c r="B74" s="24" t="s">
        <v>155</v>
      </c>
      <c r="C74" s="1"/>
      <c r="D74" s="1"/>
      <c r="F74" s="1"/>
    </row>
  </sheetData>
  <dataConsolidate/>
  <mergeCells count="191">
    <mergeCell ref="A60:A65"/>
    <mergeCell ref="B60:B65"/>
    <mergeCell ref="C60:C65"/>
    <mergeCell ref="D60:D65"/>
    <mergeCell ref="E60:E65"/>
    <mergeCell ref="F60:F65"/>
    <mergeCell ref="G60:G65"/>
    <mergeCell ref="H60:H65"/>
    <mergeCell ref="I60:I65"/>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A36:A41"/>
    <mergeCell ref="B36:B41"/>
    <mergeCell ref="C36:C41"/>
    <mergeCell ref="A42:A47"/>
    <mergeCell ref="B42:B47"/>
    <mergeCell ref="C42:C47"/>
    <mergeCell ref="D42:D47"/>
    <mergeCell ref="E42:E47"/>
    <mergeCell ref="F42:F47"/>
    <mergeCell ref="D36:D41"/>
    <mergeCell ref="E36:E41"/>
    <mergeCell ref="F36:F41"/>
    <mergeCell ref="A30:A35"/>
    <mergeCell ref="B30:B35"/>
    <mergeCell ref="C30:C35"/>
    <mergeCell ref="D30:D35"/>
    <mergeCell ref="E30:E35"/>
    <mergeCell ref="F30:F35"/>
    <mergeCell ref="G30:G35"/>
    <mergeCell ref="H30:H35"/>
    <mergeCell ref="I30:I35"/>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H10:H11"/>
    <mergeCell ref="I10:I11"/>
    <mergeCell ref="L10:L11"/>
    <mergeCell ref="M10:M11"/>
    <mergeCell ref="B10:B11"/>
    <mergeCell ref="N10:N11"/>
    <mergeCell ref="J10:J11"/>
    <mergeCell ref="K10:K11"/>
    <mergeCell ref="Q10:Q11"/>
    <mergeCell ref="R10:W10"/>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s>
  <conditionalFormatting sqref="H12 H18">
    <cfRule type="cellIs" dxfId="234" priority="493" operator="equal">
      <formula>"Muy Alta"</formula>
    </cfRule>
    <cfRule type="cellIs" dxfId="233" priority="494" operator="equal">
      <formula>"Alta"</formula>
    </cfRule>
    <cfRule type="cellIs" dxfId="232" priority="495" operator="equal">
      <formula>"Media"</formula>
    </cfRule>
    <cfRule type="cellIs" dxfId="231" priority="496" operator="equal">
      <formula>"Baja"</formula>
    </cfRule>
    <cfRule type="cellIs" dxfId="230" priority="497" operator="equal">
      <formula>"Muy Baja"</formula>
    </cfRule>
  </conditionalFormatting>
  <conditionalFormatting sqref="L12 L18 L24 L30 L36 L42 L48 L54 L60 L66">
    <cfRule type="cellIs" dxfId="229" priority="488" operator="equal">
      <formula>"Catastrófico"</formula>
    </cfRule>
    <cfRule type="cellIs" dxfId="228" priority="489" operator="equal">
      <formula>"Mayor"</formula>
    </cfRule>
    <cfRule type="cellIs" dxfId="227" priority="490" operator="equal">
      <formula>"Moderado"</formula>
    </cfRule>
    <cfRule type="cellIs" dxfId="226" priority="491" operator="equal">
      <formula>"Menor"</formula>
    </cfRule>
    <cfRule type="cellIs" dxfId="225" priority="492" operator="equal">
      <formula>"Leve"</formula>
    </cfRule>
  </conditionalFormatting>
  <conditionalFormatting sqref="N12">
    <cfRule type="cellIs" dxfId="224" priority="484" operator="equal">
      <formula>"Extremo"</formula>
    </cfRule>
    <cfRule type="cellIs" dxfId="223" priority="485" operator="equal">
      <formula>"Alto"</formula>
    </cfRule>
    <cfRule type="cellIs" dxfId="222" priority="486" operator="equal">
      <formula>"Moderado"</formula>
    </cfRule>
    <cfRule type="cellIs" dxfId="221" priority="487" operator="equal">
      <formula>"Bajo"</formula>
    </cfRule>
  </conditionalFormatting>
  <conditionalFormatting sqref="Y12:Y17">
    <cfRule type="cellIs" dxfId="220" priority="479" operator="equal">
      <formula>"Muy Alta"</formula>
    </cfRule>
    <cfRule type="cellIs" dxfId="219" priority="480" operator="equal">
      <formula>"Alta"</formula>
    </cfRule>
    <cfRule type="cellIs" dxfId="218" priority="481" operator="equal">
      <formula>"Media"</formula>
    </cfRule>
    <cfRule type="cellIs" dxfId="217" priority="482" operator="equal">
      <formula>"Baja"</formula>
    </cfRule>
    <cfRule type="cellIs" dxfId="216" priority="483" operator="equal">
      <formula>"Muy Baja"</formula>
    </cfRule>
  </conditionalFormatting>
  <conditionalFormatting sqref="AA12:AA17">
    <cfRule type="cellIs" dxfId="215" priority="474" operator="equal">
      <formula>"Catastrófico"</formula>
    </cfRule>
    <cfRule type="cellIs" dxfId="214" priority="475" operator="equal">
      <formula>"Mayor"</formula>
    </cfRule>
    <cfRule type="cellIs" dxfId="213" priority="476" operator="equal">
      <formula>"Moderado"</formula>
    </cfRule>
    <cfRule type="cellIs" dxfId="212" priority="477" operator="equal">
      <formula>"Menor"</formula>
    </cfRule>
    <cfRule type="cellIs" dxfId="211" priority="478" operator="equal">
      <formula>"Leve"</formula>
    </cfRule>
  </conditionalFormatting>
  <conditionalFormatting sqref="AC12:AC17">
    <cfRule type="cellIs" dxfId="210" priority="470" operator="equal">
      <formula>"Extremo"</formula>
    </cfRule>
    <cfRule type="cellIs" dxfId="209" priority="471" operator="equal">
      <formula>"Alto"</formula>
    </cfRule>
    <cfRule type="cellIs" dxfId="208" priority="472" operator="equal">
      <formula>"Moderado"</formula>
    </cfRule>
    <cfRule type="cellIs" dxfId="207" priority="473" operator="equal">
      <formula>"Bajo"</formula>
    </cfRule>
  </conditionalFormatting>
  <conditionalFormatting sqref="H60">
    <cfRule type="cellIs" dxfId="206" priority="227" operator="equal">
      <formula>"Muy Alta"</formula>
    </cfRule>
    <cfRule type="cellIs" dxfId="205" priority="228" operator="equal">
      <formula>"Alta"</formula>
    </cfRule>
    <cfRule type="cellIs" dxfId="204" priority="229" operator="equal">
      <formula>"Media"</formula>
    </cfRule>
    <cfRule type="cellIs" dxfId="203" priority="230" operator="equal">
      <formula>"Baja"</formula>
    </cfRule>
    <cfRule type="cellIs" dxfId="202" priority="231" operator="equal">
      <formula>"Muy Baja"</formula>
    </cfRule>
  </conditionalFormatting>
  <conditionalFormatting sqref="N18">
    <cfRule type="cellIs" dxfId="201" priority="414" operator="equal">
      <formula>"Extremo"</formula>
    </cfRule>
    <cfRule type="cellIs" dxfId="200" priority="415" operator="equal">
      <formula>"Alto"</formula>
    </cfRule>
    <cfRule type="cellIs" dxfId="199" priority="416" operator="equal">
      <formula>"Moderado"</formula>
    </cfRule>
    <cfRule type="cellIs" dxfId="198" priority="417" operator="equal">
      <formula>"Bajo"</formula>
    </cfRule>
  </conditionalFormatting>
  <conditionalFormatting sqref="Y18:Y23">
    <cfRule type="cellIs" dxfId="197" priority="409" operator="equal">
      <formula>"Muy Alta"</formula>
    </cfRule>
    <cfRule type="cellIs" dxfId="196" priority="410" operator="equal">
      <formula>"Alta"</formula>
    </cfRule>
    <cfRule type="cellIs" dxfId="195" priority="411" operator="equal">
      <formula>"Media"</formula>
    </cfRule>
    <cfRule type="cellIs" dxfId="194" priority="412" operator="equal">
      <formula>"Baja"</formula>
    </cfRule>
    <cfRule type="cellIs" dxfId="193" priority="413" operator="equal">
      <formula>"Muy Baja"</formula>
    </cfRule>
  </conditionalFormatting>
  <conditionalFormatting sqref="AA18:AA23">
    <cfRule type="cellIs" dxfId="192" priority="404" operator="equal">
      <formula>"Catastrófico"</formula>
    </cfRule>
    <cfRule type="cellIs" dxfId="191" priority="405" operator="equal">
      <formula>"Mayor"</formula>
    </cfRule>
    <cfRule type="cellIs" dxfId="190" priority="406" operator="equal">
      <formula>"Moderado"</formula>
    </cfRule>
    <cfRule type="cellIs" dxfId="189" priority="407" operator="equal">
      <formula>"Menor"</formula>
    </cfRule>
    <cfRule type="cellIs" dxfId="188" priority="408" operator="equal">
      <formula>"Leve"</formula>
    </cfRule>
  </conditionalFormatting>
  <conditionalFormatting sqref="AC18:AC23">
    <cfRule type="cellIs" dxfId="187" priority="400" operator="equal">
      <formula>"Extremo"</formula>
    </cfRule>
    <cfRule type="cellIs" dxfId="186" priority="401" operator="equal">
      <formula>"Alto"</formula>
    </cfRule>
    <cfRule type="cellIs" dxfId="185" priority="402" operator="equal">
      <formula>"Moderado"</formula>
    </cfRule>
    <cfRule type="cellIs" dxfId="184" priority="403" operator="equal">
      <formula>"Bajo"</formula>
    </cfRule>
  </conditionalFormatting>
  <conditionalFormatting sqref="H24">
    <cfRule type="cellIs" dxfId="183" priority="395" operator="equal">
      <formula>"Muy Alta"</formula>
    </cfRule>
    <cfRule type="cellIs" dxfId="182" priority="396" operator="equal">
      <formula>"Alta"</formula>
    </cfRule>
    <cfRule type="cellIs" dxfId="181" priority="397" operator="equal">
      <formula>"Media"</formula>
    </cfRule>
    <cfRule type="cellIs" dxfId="180" priority="398" operator="equal">
      <formula>"Baja"</formula>
    </cfRule>
    <cfRule type="cellIs" dxfId="179" priority="399" operator="equal">
      <formula>"Muy Baja"</formula>
    </cfRule>
  </conditionalFormatting>
  <conditionalFormatting sqref="N24">
    <cfRule type="cellIs" dxfId="178" priority="386" operator="equal">
      <formula>"Extremo"</formula>
    </cfRule>
    <cfRule type="cellIs" dxfId="177" priority="387" operator="equal">
      <formula>"Alto"</formula>
    </cfRule>
    <cfRule type="cellIs" dxfId="176" priority="388" operator="equal">
      <formula>"Moderado"</formula>
    </cfRule>
    <cfRule type="cellIs" dxfId="175" priority="389" operator="equal">
      <formula>"Bajo"</formula>
    </cfRule>
  </conditionalFormatting>
  <conditionalFormatting sqref="Y24:Y29">
    <cfRule type="cellIs" dxfId="174" priority="381" operator="equal">
      <formula>"Muy Alta"</formula>
    </cfRule>
    <cfRule type="cellIs" dxfId="173" priority="382" operator="equal">
      <formula>"Alta"</formula>
    </cfRule>
    <cfRule type="cellIs" dxfId="172" priority="383" operator="equal">
      <formula>"Media"</formula>
    </cfRule>
    <cfRule type="cellIs" dxfId="171" priority="384" operator="equal">
      <formula>"Baja"</formula>
    </cfRule>
    <cfRule type="cellIs" dxfId="170" priority="385" operator="equal">
      <formula>"Muy Baja"</formula>
    </cfRule>
  </conditionalFormatting>
  <conditionalFormatting sqref="AA24:AA29">
    <cfRule type="cellIs" dxfId="169" priority="376" operator="equal">
      <formula>"Catastrófico"</formula>
    </cfRule>
    <cfRule type="cellIs" dxfId="168" priority="377" operator="equal">
      <formula>"Mayor"</formula>
    </cfRule>
    <cfRule type="cellIs" dxfId="167" priority="378" operator="equal">
      <formula>"Moderado"</formula>
    </cfRule>
    <cfRule type="cellIs" dxfId="166" priority="379" operator="equal">
      <formula>"Menor"</formula>
    </cfRule>
    <cfRule type="cellIs" dxfId="165" priority="380" operator="equal">
      <formula>"Leve"</formula>
    </cfRule>
  </conditionalFormatting>
  <conditionalFormatting sqref="AC24:AC29">
    <cfRule type="cellIs" dxfId="164" priority="372" operator="equal">
      <formula>"Extremo"</formula>
    </cfRule>
    <cfRule type="cellIs" dxfId="163" priority="373" operator="equal">
      <formula>"Alto"</formula>
    </cfRule>
    <cfRule type="cellIs" dxfId="162" priority="374" operator="equal">
      <formula>"Moderado"</formula>
    </cfRule>
    <cfRule type="cellIs" dxfId="161" priority="375" operator="equal">
      <formula>"Bajo"</formula>
    </cfRule>
  </conditionalFormatting>
  <conditionalFormatting sqref="H30">
    <cfRule type="cellIs" dxfId="160" priority="367" operator="equal">
      <formula>"Muy Alta"</formula>
    </cfRule>
    <cfRule type="cellIs" dxfId="159" priority="368" operator="equal">
      <formula>"Alta"</formula>
    </cfRule>
    <cfRule type="cellIs" dxfId="158" priority="369" operator="equal">
      <formula>"Media"</formula>
    </cfRule>
    <cfRule type="cellIs" dxfId="157" priority="370" operator="equal">
      <formula>"Baja"</formula>
    </cfRule>
    <cfRule type="cellIs" dxfId="156" priority="371" operator="equal">
      <formula>"Muy Baja"</formula>
    </cfRule>
  </conditionalFormatting>
  <conditionalFormatting sqref="N30">
    <cfRule type="cellIs" dxfId="155" priority="358" operator="equal">
      <formula>"Extremo"</formula>
    </cfRule>
    <cfRule type="cellIs" dxfId="154" priority="359" operator="equal">
      <formula>"Alto"</formula>
    </cfRule>
    <cfRule type="cellIs" dxfId="153" priority="360" operator="equal">
      <formula>"Moderado"</formula>
    </cfRule>
    <cfRule type="cellIs" dxfId="152" priority="361" operator="equal">
      <formula>"Bajo"</formula>
    </cfRule>
  </conditionalFormatting>
  <conditionalFormatting sqref="Y30:Y35">
    <cfRule type="cellIs" dxfId="151" priority="353" operator="equal">
      <formula>"Muy Alta"</formula>
    </cfRule>
    <cfRule type="cellIs" dxfId="150" priority="354" operator="equal">
      <formula>"Alta"</formula>
    </cfRule>
    <cfRule type="cellIs" dxfId="149" priority="355" operator="equal">
      <formula>"Media"</formula>
    </cfRule>
    <cfRule type="cellIs" dxfId="148" priority="356" operator="equal">
      <formula>"Baja"</formula>
    </cfRule>
    <cfRule type="cellIs" dxfId="147" priority="357" operator="equal">
      <formula>"Muy Baja"</formula>
    </cfRule>
  </conditionalFormatting>
  <conditionalFormatting sqref="AA30:AA35">
    <cfRule type="cellIs" dxfId="146" priority="348" operator="equal">
      <formula>"Catastrófico"</formula>
    </cfRule>
    <cfRule type="cellIs" dxfId="145" priority="349" operator="equal">
      <formula>"Mayor"</formula>
    </cfRule>
    <cfRule type="cellIs" dxfId="144" priority="350" operator="equal">
      <formula>"Moderado"</formula>
    </cfRule>
    <cfRule type="cellIs" dxfId="143" priority="351" operator="equal">
      <formula>"Menor"</formula>
    </cfRule>
    <cfRule type="cellIs" dxfId="142" priority="352" operator="equal">
      <formula>"Leve"</formula>
    </cfRule>
  </conditionalFormatting>
  <conditionalFormatting sqref="AC30:AC35">
    <cfRule type="cellIs" dxfId="141" priority="344" operator="equal">
      <formula>"Extremo"</formula>
    </cfRule>
    <cfRule type="cellIs" dxfId="140" priority="345" operator="equal">
      <formula>"Alto"</formula>
    </cfRule>
    <cfRule type="cellIs" dxfId="139" priority="346" operator="equal">
      <formula>"Moderado"</formula>
    </cfRule>
    <cfRule type="cellIs" dxfId="138" priority="347" operator="equal">
      <formula>"Bajo"</formula>
    </cfRule>
  </conditionalFormatting>
  <conditionalFormatting sqref="H36">
    <cfRule type="cellIs" dxfId="137" priority="339" operator="equal">
      <formula>"Muy Alta"</formula>
    </cfRule>
    <cfRule type="cellIs" dxfId="136" priority="340" operator="equal">
      <formula>"Alta"</formula>
    </cfRule>
    <cfRule type="cellIs" dxfId="135" priority="341" operator="equal">
      <formula>"Media"</formula>
    </cfRule>
    <cfRule type="cellIs" dxfId="134" priority="342" operator="equal">
      <formula>"Baja"</formula>
    </cfRule>
    <cfRule type="cellIs" dxfId="133" priority="343" operator="equal">
      <formula>"Muy Baja"</formula>
    </cfRule>
  </conditionalFormatting>
  <conditionalFormatting sqref="N36">
    <cfRule type="cellIs" dxfId="132" priority="330" operator="equal">
      <formula>"Extremo"</formula>
    </cfRule>
    <cfRule type="cellIs" dxfId="131" priority="331" operator="equal">
      <formula>"Alto"</formula>
    </cfRule>
    <cfRule type="cellIs" dxfId="130" priority="332" operator="equal">
      <formula>"Moderado"</formula>
    </cfRule>
    <cfRule type="cellIs" dxfId="129" priority="333" operator="equal">
      <formula>"Bajo"</formula>
    </cfRule>
  </conditionalFormatting>
  <conditionalFormatting sqref="Y36:Y41">
    <cfRule type="cellIs" dxfId="128" priority="325" operator="equal">
      <formula>"Muy Alta"</formula>
    </cfRule>
    <cfRule type="cellIs" dxfId="127" priority="326" operator="equal">
      <formula>"Alta"</formula>
    </cfRule>
    <cfRule type="cellIs" dxfId="126" priority="327" operator="equal">
      <formula>"Media"</formula>
    </cfRule>
    <cfRule type="cellIs" dxfId="125" priority="328" operator="equal">
      <formula>"Baja"</formula>
    </cfRule>
    <cfRule type="cellIs" dxfId="124" priority="329" operator="equal">
      <formula>"Muy Baja"</formula>
    </cfRule>
  </conditionalFormatting>
  <conditionalFormatting sqref="AA36:AA41">
    <cfRule type="cellIs" dxfId="123" priority="320" operator="equal">
      <formula>"Catastrófico"</formula>
    </cfRule>
    <cfRule type="cellIs" dxfId="122" priority="321" operator="equal">
      <formula>"Mayor"</formula>
    </cfRule>
    <cfRule type="cellIs" dxfId="121" priority="322" operator="equal">
      <formula>"Moderado"</formula>
    </cfRule>
    <cfRule type="cellIs" dxfId="120" priority="323" operator="equal">
      <formula>"Menor"</formula>
    </cfRule>
    <cfRule type="cellIs" dxfId="119" priority="324" operator="equal">
      <formula>"Leve"</formula>
    </cfRule>
  </conditionalFormatting>
  <conditionalFormatting sqref="AC36:AC41">
    <cfRule type="cellIs" dxfId="118" priority="316" operator="equal">
      <formula>"Extremo"</formula>
    </cfRule>
    <cfRule type="cellIs" dxfId="117" priority="317" operator="equal">
      <formula>"Alto"</formula>
    </cfRule>
    <cfRule type="cellIs" dxfId="116" priority="318" operator="equal">
      <formula>"Moderado"</formula>
    </cfRule>
    <cfRule type="cellIs" dxfId="115" priority="319" operator="equal">
      <formula>"Bajo"</formula>
    </cfRule>
  </conditionalFormatting>
  <conditionalFormatting sqref="H42">
    <cfRule type="cellIs" dxfId="114" priority="311" operator="equal">
      <formula>"Muy Alta"</formula>
    </cfRule>
    <cfRule type="cellIs" dxfId="113" priority="312" operator="equal">
      <formula>"Alta"</formula>
    </cfRule>
    <cfRule type="cellIs" dxfId="112" priority="313" operator="equal">
      <formula>"Media"</formula>
    </cfRule>
    <cfRule type="cellIs" dxfId="111" priority="314" operator="equal">
      <formula>"Baja"</formula>
    </cfRule>
    <cfRule type="cellIs" dxfId="110" priority="315" operator="equal">
      <formula>"Muy Baja"</formula>
    </cfRule>
  </conditionalFormatting>
  <conditionalFormatting sqref="N42">
    <cfRule type="cellIs" dxfId="109" priority="302" operator="equal">
      <formula>"Extremo"</formula>
    </cfRule>
    <cfRule type="cellIs" dxfId="108" priority="303" operator="equal">
      <formula>"Alto"</formula>
    </cfRule>
    <cfRule type="cellIs" dxfId="107" priority="304" operator="equal">
      <formula>"Moderado"</formula>
    </cfRule>
    <cfRule type="cellIs" dxfId="106" priority="305" operator="equal">
      <formula>"Bajo"</formula>
    </cfRule>
  </conditionalFormatting>
  <conditionalFormatting sqref="Y42:Y47">
    <cfRule type="cellIs" dxfId="105" priority="297" operator="equal">
      <formula>"Muy Alta"</formula>
    </cfRule>
    <cfRule type="cellIs" dxfId="104" priority="298" operator="equal">
      <formula>"Alta"</formula>
    </cfRule>
    <cfRule type="cellIs" dxfId="103" priority="299" operator="equal">
      <formula>"Media"</formula>
    </cfRule>
    <cfRule type="cellIs" dxfId="102" priority="300" operator="equal">
      <formula>"Baja"</formula>
    </cfRule>
    <cfRule type="cellIs" dxfId="101" priority="301" operator="equal">
      <formula>"Muy Baja"</formula>
    </cfRule>
  </conditionalFormatting>
  <conditionalFormatting sqref="AA42:AA47">
    <cfRule type="cellIs" dxfId="100" priority="292" operator="equal">
      <formula>"Catastrófico"</formula>
    </cfRule>
    <cfRule type="cellIs" dxfId="99" priority="293" operator="equal">
      <formula>"Mayor"</formula>
    </cfRule>
    <cfRule type="cellIs" dxfId="98" priority="294" operator="equal">
      <formula>"Moderado"</formula>
    </cfRule>
    <cfRule type="cellIs" dxfId="97" priority="295" operator="equal">
      <formula>"Menor"</formula>
    </cfRule>
    <cfRule type="cellIs" dxfId="96" priority="296" operator="equal">
      <formula>"Leve"</formula>
    </cfRule>
  </conditionalFormatting>
  <conditionalFormatting sqref="AC42:AC47">
    <cfRule type="cellIs" dxfId="95" priority="288" operator="equal">
      <formula>"Extremo"</formula>
    </cfRule>
    <cfRule type="cellIs" dxfId="94" priority="289" operator="equal">
      <formula>"Alto"</formula>
    </cfRule>
    <cfRule type="cellIs" dxfId="93" priority="290" operator="equal">
      <formula>"Moderado"</formula>
    </cfRule>
    <cfRule type="cellIs" dxfId="92" priority="291" operator="equal">
      <formula>"Bajo"</formula>
    </cfRule>
  </conditionalFormatting>
  <conditionalFormatting sqref="H48">
    <cfRule type="cellIs" dxfId="91" priority="283" operator="equal">
      <formula>"Muy Alta"</formula>
    </cfRule>
    <cfRule type="cellIs" dxfId="90" priority="284" operator="equal">
      <formula>"Alta"</formula>
    </cfRule>
    <cfRule type="cellIs" dxfId="89" priority="285" operator="equal">
      <formula>"Media"</formula>
    </cfRule>
    <cfRule type="cellIs" dxfId="88" priority="286" operator="equal">
      <formula>"Baja"</formula>
    </cfRule>
    <cfRule type="cellIs" dxfId="87" priority="287" operator="equal">
      <formula>"Muy Baja"</formula>
    </cfRule>
  </conditionalFormatting>
  <conditionalFormatting sqref="N48">
    <cfRule type="cellIs" dxfId="86" priority="274" operator="equal">
      <formula>"Extremo"</formula>
    </cfRule>
    <cfRule type="cellIs" dxfId="85" priority="275" operator="equal">
      <formula>"Alto"</formula>
    </cfRule>
    <cfRule type="cellIs" dxfId="84" priority="276" operator="equal">
      <formula>"Moderado"</formula>
    </cfRule>
    <cfRule type="cellIs" dxfId="83" priority="277" operator="equal">
      <formula>"Bajo"</formula>
    </cfRule>
  </conditionalFormatting>
  <conditionalFormatting sqref="Y48:Y53">
    <cfRule type="cellIs" dxfId="82" priority="269" operator="equal">
      <formula>"Muy Alta"</formula>
    </cfRule>
    <cfRule type="cellIs" dxfId="81" priority="270" operator="equal">
      <formula>"Alta"</formula>
    </cfRule>
    <cfRule type="cellIs" dxfId="80" priority="271" operator="equal">
      <formula>"Media"</formula>
    </cfRule>
    <cfRule type="cellIs" dxfId="79" priority="272" operator="equal">
      <formula>"Baja"</formula>
    </cfRule>
    <cfRule type="cellIs" dxfId="78" priority="273" operator="equal">
      <formula>"Muy Baja"</formula>
    </cfRule>
  </conditionalFormatting>
  <conditionalFormatting sqref="AA48:AA53">
    <cfRule type="cellIs" dxfId="77" priority="264" operator="equal">
      <formula>"Catastrófico"</formula>
    </cfRule>
    <cfRule type="cellIs" dxfId="76" priority="265" operator="equal">
      <formula>"Mayor"</formula>
    </cfRule>
    <cfRule type="cellIs" dxfId="75" priority="266" operator="equal">
      <formula>"Moderado"</formula>
    </cfRule>
    <cfRule type="cellIs" dxfId="74" priority="267" operator="equal">
      <formula>"Menor"</formula>
    </cfRule>
    <cfRule type="cellIs" dxfId="73" priority="268" operator="equal">
      <formula>"Leve"</formula>
    </cfRule>
  </conditionalFormatting>
  <conditionalFormatting sqref="AC48:AC53">
    <cfRule type="cellIs" dxfId="72" priority="260" operator="equal">
      <formula>"Extremo"</formula>
    </cfRule>
    <cfRule type="cellIs" dxfId="71" priority="261" operator="equal">
      <formula>"Alto"</formula>
    </cfRule>
    <cfRule type="cellIs" dxfId="70" priority="262" operator="equal">
      <formula>"Moderado"</formula>
    </cfRule>
    <cfRule type="cellIs" dxfId="69" priority="263" operator="equal">
      <formula>"Bajo"</formula>
    </cfRule>
  </conditionalFormatting>
  <conditionalFormatting sqref="H54">
    <cfRule type="cellIs" dxfId="68" priority="255" operator="equal">
      <formula>"Muy Alta"</formula>
    </cfRule>
    <cfRule type="cellIs" dxfId="67" priority="256" operator="equal">
      <formula>"Alta"</formula>
    </cfRule>
    <cfRule type="cellIs" dxfId="66" priority="257" operator="equal">
      <formula>"Media"</formula>
    </cfRule>
    <cfRule type="cellIs" dxfId="65" priority="258" operator="equal">
      <formula>"Baja"</formula>
    </cfRule>
    <cfRule type="cellIs" dxfId="64" priority="259" operator="equal">
      <formula>"Muy Baja"</formula>
    </cfRule>
  </conditionalFormatting>
  <conditionalFormatting sqref="N54">
    <cfRule type="cellIs" dxfId="63" priority="246" operator="equal">
      <formula>"Extremo"</formula>
    </cfRule>
    <cfRule type="cellIs" dxfId="62" priority="247" operator="equal">
      <formula>"Alto"</formula>
    </cfRule>
    <cfRule type="cellIs" dxfId="61" priority="248" operator="equal">
      <formula>"Moderado"</formula>
    </cfRule>
    <cfRule type="cellIs" dxfId="60" priority="249" operator="equal">
      <formula>"Bajo"</formula>
    </cfRule>
  </conditionalFormatting>
  <conditionalFormatting sqref="Y54:Y59">
    <cfRule type="cellIs" dxfId="59" priority="241" operator="equal">
      <formula>"Muy Alta"</formula>
    </cfRule>
    <cfRule type="cellIs" dxfId="58" priority="242" operator="equal">
      <formula>"Alta"</formula>
    </cfRule>
    <cfRule type="cellIs" dxfId="57" priority="243" operator="equal">
      <formula>"Media"</formula>
    </cfRule>
    <cfRule type="cellIs" dxfId="56" priority="244" operator="equal">
      <formula>"Baja"</formula>
    </cfRule>
    <cfRule type="cellIs" dxfId="55" priority="245" operator="equal">
      <formula>"Muy Baja"</formula>
    </cfRule>
  </conditionalFormatting>
  <conditionalFormatting sqref="AA54:AA59">
    <cfRule type="cellIs" dxfId="54" priority="236" operator="equal">
      <formula>"Catastrófico"</formula>
    </cfRule>
    <cfRule type="cellIs" dxfId="53" priority="237" operator="equal">
      <formula>"Mayor"</formula>
    </cfRule>
    <cfRule type="cellIs" dxfId="52" priority="238" operator="equal">
      <formula>"Moderado"</formula>
    </cfRule>
    <cfRule type="cellIs" dxfId="51" priority="239" operator="equal">
      <formula>"Menor"</formula>
    </cfRule>
    <cfRule type="cellIs" dxfId="50" priority="240" operator="equal">
      <formula>"Leve"</formula>
    </cfRule>
  </conditionalFormatting>
  <conditionalFormatting sqref="AC54:AC59">
    <cfRule type="cellIs" dxfId="49" priority="232" operator="equal">
      <formula>"Extremo"</formula>
    </cfRule>
    <cfRule type="cellIs" dxfId="48" priority="233" operator="equal">
      <formula>"Alto"</formula>
    </cfRule>
    <cfRule type="cellIs" dxfId="47" priority="234" operator="equal">
      <formula>"Moderado"</formula>
    </cfRule>
    <cfRule type="cellIs" dxfId="46" priority="235" operator="equal">
      <formula>"Bajo"</formula>
    </cfRule>
  </conditionalFormatting>
  <conditionalFormatting sqref="N60">
    <cfRule type="cellIs" dxfId="45" priority="218" operator="equal">
      <formula>"Extremo"</formula>
    </cfRule>
    <cfRule type="cellIs" dxfId="44" priority="219" operator="equal">
      <formula>"Alto"</formula>
    </cfRule>
    <cfRule type="cellIs" dxfId="43" priority="220" operator="equal">
      <formula>"Moderado"</formula>
    </cfRule>
    <cfRule type="cellIs" dxfId="42" priority="221" operator="equal">
      <formula>"Bajo"</formula>
    </cfRule>
  </conditionalFormatting>
  <conditionalFormatting sqref="Y60:Y65">
    <cfRule type="cellIs" dxfId="41" priority="213" operator="equal">
      <formula>"Muy Alta"</formula>
    </cfRule>
    <cfRule type="cellIs" dxfId="40" priority="214" operator="equal">
      <formula>"Alta"</formula>
    </cfRule>
    <cfRule type="cellIs" dxfId="39" priority="215" operator="equal">
      <formula>"Media"</formula>
    </cfRule>
    <cfRule type="cellIs" dxfId="38" priority="216" operator="equal">
      <formula>"Baja"</formula>
    </cfRule>
    <cfRule type="cellIs" dxfId="37" priority="217" operator="equal">
      <formula>"Muy Baja"</formula>
    </cfRule>
  </conditionalFormatting>
  <conditionalFormatting sqref="AA60:AA65">
    <cfRule type="cellIs" dxfId="36" priority="208" operator="equal">
      <formula>"Catastrófico"</formula>
    </cfRule>
    <cfRule type="cellIs" dxfId="35" priority="209" operator="equal">
      <formula>"Mayor"</formula>
    </cfRule>
    <cfRule type="cellIs" dxfId="34" priority="210" operator="equal">
      <formula>"Moderado"</formula>
    </cfRule>
    <cfRule type="cellIs" dxfId="33" priority="211" operator="equal">
      <formula>"Menor"</formula>
    </cfRule>
    <cfRule type="cellIs" dxfId="32" priority="212" operator="equal">
      <formula>"Leve"</formula>
    </cfRule>
  </conditionalFormatting>
  <conditionalFormatting sqref="AC60:AC65">
    <cfRule type="cellIs" dxfId="31" priority="204" operator="equal">
      <formula>"Extremo"</formula>
    </cfRule>
    <cfRule type="cellIs" dxfId="30" priority="205" operator="equal">
      <formula>"Alto"</formula>
    </cfRule>
    <cfRule type="cellIs" dxfId="29" priority="206" operator="equal">
      <formula>"Moderado"</formula>
    </cfRule>
    <cfRule type="cellIs" dxfId="28" priority="207" operator="equal">
      <formula>"Bajo"</formula>
    </cfRule>
  </conditionalFormatting>
  <conditionalFormatting sqref="H66">
    <cfRule type="cellIs" dxfId="27" priority="199" operator="equal">
      <formula>"Muy Alta"</formula>
    </cfRule>
    <cfRule type="cellIs" dxfId="26" priority="200" operator="equal">
      <formula>"Alta"</formula>
    </cfRule>
    <cfRule type="cellIs" dxfId="25" priority="201" operator="equal">
      <formula>"Media"</formula>
    </cfRule>
    <cfRule type="cellIs" dxfId="24" priority="202" operator="equal">
      <formula>"Baja"</formula>
    </cfRule>
    <cfRule type="cellIs" dxfId="23" priority="203" operator="equal">
      <formula>"Muy Baja"</formula>
    </cfRule>
  </conditionalFormatting>
  <conditionalFormatting sqref="N66">
    <cfRule type="cellIs" dxfId="22" priority="190" operator="equal">
      <formula>"Extremo"</formula>
    </cfRule>
    <cfRule type="cellIs" dxfId="21" priority="191" operator="equal">
      <formula>"Alto"</formula>
    </cfRule>
    <cfRule type="cellIs" dxfId="20" priority="192" operator="equal">
      <formula>"Moderado"</formula>
    </cfRule>
    <cfRule type="cellIs" dxfId="19" priority="193" operator="equal">
      <formula>"Bajo"</formula>
    </cfRule>
  </conditionalFormatting>
  <conditionalFormatting sqref="Y66:Y71">
    <cfRule type="cellIs" dxfId="18" priority="185" operator="equal">
      <formula>"Muy Alta"</formula>
    </cfRule>
    <cfRule type="cellIs" dxfId="17" priority="186" operator="equal">
      <formula>"Alta"</formula>
    </cfRule>
    <cfRule type="cellIs" dxfId="16" priority="187" operator="equal">
      <formula>"Media"</formula>
    </cfRule>
    <cfRule type="cellIs" dxfId="15" priority="188" operator="equal">
      <formula>"Baja"</formula>
    </cfRule>
    <cfRule type="cellIs" dxfId="14" priority="189" operator="equal">
      <formula>"Muy Baja"</formula>
    </cfRule>
  </conditionalFormatting>
  <conditionalFormatting sqref="AA66:AA71">
    <cfRule type="cellIs" dxfId="13" priority="180" operator="equal">
      <formula>"Catastrófico"</formula>
    </cfRule>
    <cfRule type="cellIs" dxfId="12" priority="181" operator="equal">
      <formula>"Mayor"</formula>
    </cfRule>
    <cfRule type="cellIs" dxfId="11" priority="182" operator="equal">
      <formula>"Moderado"</formula>
    </cfRule>
    <cfRule type="cellIs" dxfId="10" priority="183" operator="equal">
      <formula>"Menor"</formula>
    </cfRule>
    <cfRule type="cellIs" dxfId="9" priority="184" operator="equal">
      <formula>"Leve"</formula>
    </cfRule>
  </conditionalFormatting>
  <conditionalFormatting sqref="AC66:AC71">
    <cfRule type="cellIs" dxfId="8" priority="176" operator="equal">
      <formula>"Extremo"</formula>
    </cfRule>
    <cfRule type="cellIs" dxfId="7" priority="177" operator="equal">
      <formula>"Alto"</formula>
    </cfRule>
    <cfRule type="cellIs" dxfId="6" priority="178" operator="equal">
      <formula>"Moderado"</formula>
    </cfRule>
    <cfRule type="cellIs" dxfId="5" priority="179" operator="equal">
      <formula>"Bajo"</formula>
    </cfRule>
  </conditionalFormatting>
  <conditionalFormatting sqref="K12:K71">
    <cfRule type="containsText" dxfId="4" priority="175" operator="containsText" text="❌">
      <formula>NOT(ISERROR(SEARCH("❌",K12)))</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0000000}">
          <x14:formula1>
            <xm:f>'Opciones Tratamiento'!$B$9:$B$10</xm:f>
          </x14:formula1>
          <xm:sqref>AK12:AK13 AK15:AK16 AK18:AK19 AK21:AK22 AK24:AK25 AK27:AK28 AK30:AK31 AK33:AK34 AK36:AK37 AK39:AK40 AK42:AK43 AK45:AK46 AK48:AK49 AK51:AK52 AK54:AK55 AK57:AK58 AK60:AK61 AK63:AK64 AK66:AK67 AK69:AK70</xm:sqref>
        </x14:dataValidation>
        <x14:dataValidation type="list" allowBlank="1" showInputMessage="1" showErrorMessage="1" xr:uid="{00000000-0002-0000-0200-000001000000}">
          <x14:formula1>
            <xm:f>'Tabla Valoración controles'!$D$4:$D$6</xm:f>
          </x14:formula1>
          <xm:sqref>R12:R71</xm:sqref>
        </x14:dataValidation>
        <x14:dataValidation type="list" allowBlank="1" showInputMessage="1" showErrorMessage="1" xr:uid="{00000000-0002-0000-0200-000002000000}">
          <x14:formula1>
            <xm:f>'Tabla Valoración controles'!$D$7:$D$8</xm:f>
          </x14:formula1>
          <xm:sqref>S12:S71</xm:sqref>
        </x14:dataValidation>
        <x14:dataValidation type="list" allowBlank="1" showInputMessage="1" showErrorMessage="1" xr:uid="{00000000-0002-0000-0200-000003000000}">
          <x14:formula1>
            <xm:f>'Tabla Valoración controles'!$D$9:$D$10</xm:f>
          </x14:formula1>
          <xm:sqref>U12:U71</xm:sqref>
        </x14:dataValidation>
        <x14:dataValidation type="list" allowBlank="1" showInputMessage="1" showErrorMessage="1" xr:uid="{00000000-0002-0000-0200-000004000000}">
          <x14:formula1>
            <xm:f>'Tabla Valoración controles'!$D$11:$D$12</xm:f>
          </x14:formula1>
          <xm:sqref>V12:V71</xm:sqref>
        </x14:dataValidation>
        <x14:dataValidation type="list" allowBlank="1" showInputMessage="1" showErrorMessage="1" xr:uid="{00000000-0002-0000-0200-000005000000}">
          <x14:formula1>
            <xm:f>'Tabla Valoración controles'!$D$13:$D$14</xm:f>
          </x14:formula1>
          <xm:sqref>W12:W71</xm:sqref>
        </x14:dataValidation>
        <x14:dataValidation type="list" allowBlank="1" showInputMessage="1" showErrorMessage="1" xr:uid="{00000000-0002-0000-0200-000006000000}">
          <x14:formula1>
            <xm:f>'Opciones Tratamiento'!$B$13:$B$19</xm:f>
          </x14:formula1>
          <xm:sqref>F12:F71</xm:sqref>
        </x14:dataValidation>
        <x14:dataValidation type="list" allowBlank="1" showInputMessage="1" showErrorMessage="1" xr:uid="{00000000-0002-0000-0200-000007000000}">
          <x14:formula1>
            <xm:f>'Opciones Tratamiento'!$E$2:$E$4</xm:f>
          </x14:formula1>
          <xm:sqref>B12:B71</xm:sqref>
        </x14:dataValidation>
        <x14:dataValidation type="list" allowBlank="1" showInputMessage="1" showErrorMessage="1" xr:uid="{00000000-0002-0000-0200-000008000000}">
          <x14:formula1>
            <xm:f>'Opciones Tratamiento'!$B$2:$B$5</xm:f>
          </x14:formula1>
          <xm:sqref>AD12:AD71</xm:sqref>
        </x14:dataValidation>
        <x14:dataValidation type="list" allowBlank="1" showInputMessage="1" showErrorMessage="1" xr:uid="{00000000-0002-0000-0200-000009000000}">
          <x14:formula1>
            <xm:f>'Tabla Impacto'!$F$210:$F$221</xm:f>
          </x14:formula1>
          <xm:sqref>J12:J71</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AE31:AE71 AE12:AE29</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AF31:AF71 AF12:AF29</xm:sqref>
        </x14:dataValidation>
        <x14:dataValidation type="custom" allowBlank="1" showInputMessage="1" showErrorMessage="1" error="Recuerde que las acciones se generan bajo la medida de mitigar el riesgo" xr:uid="{00000000-0002-0000-0200-00000C000000}">
          <x14:formula1>
            <xm:f>IF(OR(AD12='Opciones Tratamiento'!$B$2,AD12='Opciones Tratamiento'!$B$3,AD12='Opciones Tratamiento'!$B$4),ISBLANK(AD12),ISTEXT(AD12))</xm:f>
          </x14:formula1>
          <xm:sqref>AG31:AH71 AG12:AH29</xm:sqref>
        </x14:dataValidation>
        <x14:dataValidation type="custom" allowBlank="1" showInputMessage="1" showErrorMessage="1" error="Recuerde que las acciones se generan bajo la medida de mitigar el riesgo" xr:uid="{00000000-0002-0000-0200-00000D000000}">
          <x14:formula1>
            <xm:f>IF(OR(AD12='Opciones Tratamiento'!$B$2,AD12='Opciones Tratamiento'!$B$3,AD12='Opciones Tratamiento'!$B$4),ISBLANK(AD12),ISTEXT(AD12))</xm:f>
          </x14:formula1>
          <xm:sqref>AI12:AI71</xm:sqref>
        </x14:dataValidation>
        <x14:dataValidation type="custom" allowBlank="1" showInputMessage="1" showErrorMessage="1" error="Recuerde que las acciones se generan bajo la medida de mitigar el riesgo" xr:uid="{00000000-0002-0000-0200-00000E000000}">
          <x14:formula1>
            <xm:f>IF(OR(AD12='Opciones Tratamiento'!$B$2,AD12='Opciones Tratamiento'!$B$3,AD12='Opciones Tratamiento'!$B$4),ISBLANK(AD12),ISTEXT(AD12))</xm:f>
          </x14:formula1>
          <xm:sqref>AJ12:AJ71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24" t="s">
        <v>156</v>
      </c>
      <c r="C2" s="424"/>
      <c r="D2" s="424"/>
      <c r="E2" s="424"/>
      <c r="F2" s="424"/>
      <c r="G2" s="424"/>
      <c r="H2" s="424"/>
      <c r="I2" s="424"/>
      <c r="J2" s="461" t="s">
        <v>23</v>
      </c>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24"/>
      <c r="C3" s="424"/>
      <c r="D3" s="424"/>
      <c r="E3" s="424"/>
      <c r="F3" s="424"/>
      <c r="G3" s="424"/>
      <c r="H3" s="424"/>
      <c r="I3" s="424"/>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24"/>
      <c r="C4" s="424"/>
      <c r="D4" s="424"/>
      <c r="E4" s="424"/>
      <c r="F4" s="424"/>
      <c r="G4" s="424"/>
      <c r="H4" s="424"/>
      <c r="I4" s="424"/>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72" t="s">
        <v>157</v>
      </c>
      <c r="C6" s="472"/>
      <c r="D6" s="473"/>
      <c r="E6" s="462" t="s">
        <v>158</v>
      </c>
      <c r="F6" s="463"/>
      <c r="G6" s="463"/>
      <c r="H6" s="463"/>
      <c r="I6" s="464"/>
      <c r="J6" s="458" t="str">
        <f>IF(AND('Mapa de Riesgos'!$H$12="Muy Alta",'Mapa de Riesgos'!$L$12="Leve"),CONCATENATE("R",'Mapa de Riesgos'!$A$12),"")</f>
        <v/>
      </c>
      <c r="K6" s="459"/>
      <c r="L6" s="459" t="str">
        <f>IF(AND('Mapa de Riesgos'!$H$18="Muy Alta",'Mapa de Riesgos'!$L$18="Leve"),CONCATENATE("R",'Mapa de Riesgos'!$A$18),"")</f>
        <v/>
      </c>
      <c r="M6" s="459"/>
      <c r="N6" s="459" t="str">
        <f>IF(AND('Mapa de Riesgos'!$H$24="Muy Alta",'Mapa de Riesgos'!$L$24="Leve"),CONCATENATE("R",'Mapa de Riesgos'!$A$24),"")</f>
        <v/>
      </c>
      <c r="O6" s="460"/>
      <c r="P6" s="458" t="str">
        <f>IF(AND('Mapa de Riesgos'!$H$12="Muy Alta",'Mapa de Riesgos'!$L$12="Menor"),CONCATENATE("R",'Mapa de Riesgos'!$A$12),"")</f>
        <v/>
      </c>
      <c r="Q6" s="459"/>
      <c r="R6" s="459" t="str">
        <f>IF(AND('Mapa de Riesgos'!$H$18="Muy Alta",'Mapa de Riesgos'!$L$18="Menor"),CONCATENATE("R",'Mapa de Riesgos'!$A$18),"")</f>
        <v/>
      </c>
      <c r="S6" s="459"/>
      <c r="T6" s="459" t="str">
        <f>IF(AND('Mapa de Riesgos'!$H$24="Muy Alta",'Mapa de Riesgos'!$L$24="Menor"),CONCATENATE("R",'Mapa de Riesgos'!$A$24),"")</f>
        <v/>
      </c>
      <c r="U6" s="460"/>
      <c r="V6" s="458" t="str">
        <f>IF(AND('Mapa de Riesgos'!$H$12="Muy Alta",'Mapa de Riesgos'!$L$12="Moderado"),CONCATENATE("R",'Mapa de Riesgos'!$A$12),"")</f>
        <v/>
      </c>
      <c r="W6" s="459"/>
      <c r="X6" s="459" t="str">
        <f>IF(AND('Mapa de Riesgos'!$H$18="Muy Alta",'Mapa de Riesgos'!$L$18="Moderado"),CONCATENATE("R",'Mapa de Riesgos'!$A$18),"")</f>
        <v/>
      </c>
      <c r="Y6" s="459"/>
      <c r="Z6" s="459" t="str">
        <f>IF(AND('Mapa de Riesgos'!$H$24="Muy Alta",'Mapa de Riesgos'!$L$24="Moderado"),CONCATENATE("R",'Mapa de Riesgos'!$A$24),"")</f>
        <v/>
      </c>
      <c r="AA6" s="460"/>
      <c r="AB6" s="458" t="str">
        <f>IF(AND('Mapa de Riesgos'!$H$12="Muy Alta",'Mapa de Riesgos'!$L$12="Mayor"),CONCATENATE("R",'Mapa de Riesgos'!$A$12),"")</f>
        <v/>
      </c>
      <c r="AC6" s="459"/>
      <c r="AD6" s="459" t="str">
        <f>IF(AND('Mapa de Riesgos'!$H$18="Muy Alta",'Mapa de Riesgos'!$L$18="Mayor"),CONCATENATE("R",'Mapa de Riesgos'!$A$18),"")</f>
        <v/>
      </c>
      <c r="AE6" s="459"/>
      <c r="AF6" s="459" t="str">
        <f>IF(AND('Mapa de Riesgos'!$H$24="Muy Alta",'Mapa de Riesgos'!$L$24="Mayor"),CONCATENATE("R",'Mapa de Riesgos'!$A$24),"")</f>
        <v/>
      </c>
      <c r="AG6" s="460"/>
      <c r="AH6" s="449" t="str">
        <f>IF(AND('Mapa de Riesgos'!$H$12="Muy Alta",'Mapa de Riesgos'!$L$12="Catastrófico"),CONCATENATE("R",'Mapa de Riesgos'!$A$12),"")</f>
        <v/>
      </c>
      <c r="AI6" s="450"/>
      <c r="AJ6" s="450" t="str">
        <f>IF(AND('Mapa de Riesgos'!$H$18="Muy Alta",'Mapa de Riesgos'!$L$18="Catastrófico"),CONCATENATE("R",'Mapa de Riesgos'!$A$18),"")</f>
        <v/>
      </c>
      <c r="AK6" s="450"/>
      <c r="AL6" s="450" t="str">
        <f>IF(AND('Mapa de Riesgos'!$H$24="Muy Alta",'Mapa de Riesgos'!$L$24="Catastrófico"),CONCATENATE("R",'Mapa de Riesgos'!$A$24),"")</f>
        <v/>
      </c>
      <c r="AM6" s="451"/>
      <c r="AO6" s="474" t="s">
        <v>159</v>
      </c>
      <c r="AP6" s="475"/>
      <c r="AQ6" s="475"/>
      <c r="AR6" s="475"/>
      <c r="AS6" s="475"/>
      <c r="AT6" s="476"/>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72"/>
      <c r="C7" s="472"/>
      <c r="D7" s="473"/>
      <c r="E7" s="465"/>
      <c r="F7" s="466"/>
      <c r="G7" s="466"/>
      <c r="H7" s="466"/>
      <c r="I7" s="467"/>
      <c r="J7" s="452"/>
      <c r="K7" s="453"/>
      <c r="L7" s="453"/>
      <c r="M7" s="453"/>
      <c r="N7" s="453"/>
      <c r="O7" s="454"/>
      <c r="P7" s="452"/>
      <c r="Q7" s="453"/>
      <c r="R7" s="453"/>
      <c r="S7" s="453"/>
      <c r="T7" s="453"/>
      <c r="U7" s="454"/>
      <c r="V7" s="452"/>
      <c r="W7" s="453"/>
      <c r="X7" s="453"/>
      <c r="Y7" s="453"/>
      <c r="Z7" s="453"/>
      <c r="AA7" s="454"/>
      <c r="AB7" s="452"/>
      <c r="AC7" s="453"/>
      <c r="AD7" s="453"/>
      <c r="AE7" s="453"/>
      <c r="AF7" s="453"/>
      <c r="AG7" s="454"/>
      <c r="AH7" s="443"/>
      <c r="AI7" s="444"/>
      <c r="AJ7" s="444"/>
      <c r="AK7" s="444"/>
      <c r="AL7" s="444"/>
      <c r="AM7" s="445"/>
      <c r="AN7" s="83"/>
      <c r="AO7" s="477"/>
      <c r="AP7" s="478"/>
      <c r="AQ7" s="478"/>
      <c r="AR7" s="478"/>
      <c r="AS7" s="478"/>
      <c r="AT7" s="479"/>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72"/>
      <c r="C8" s="472"/>
      <c r="D8" s="473"/>
      <c r="E8" s="465"/>
      <c r="F8" s="466"/>
      <c r="G8" s="466"/>
      <c r="H8" s="466"/>
      <c r="I8" s="467"/>
      <c r="J8" s="452" t="str">
        <f>IF(AND('Mapa de Riesgos'!$H$30="Muy Alta",'Mapa de Riesgos'!$L$30="Leve"),CONCATENATE("R",'Mapa de Riesgos'!$A$30),"")</f>
        <v/>
      </c>
      <c r="K8" s="453"/>
      <c r="L8" s="453" t="str">
        <f>IF(AND('Mapa de Riesgos'!$H$36="Muy Alta",'Mapa de Riesgos'!$L$36="Leve"),CONCATENATE("R",'Mapa de Riesgos'!$A$36),"")</f>
        <v/>
      </c>
      <c r="M8" s="453"/>
      <c r="N8" s="453" t="str">
        <f>IF(AND('Mapa de Riesgos'!$H$42="Muy Alta",'Mapa de Riesgos'!$L$42="Leve"),CONCATENATE("R",'Mapa de Riesgos'!$A$42),"")</f>
        <v/>
      </c>
      <c r="O8" s="454"/>
      <c r="P8" s="452" t="str">
        <f>IF(AND('Mapa de Riesgos'!$H$30="Muy Alta",'Mapa de Riesgos'!$L$30="Menor"),CONCATENATE("R",'Mapa de Riesgos'!$A$30),"")</f>
        <v/>
      </c>
      <c r="Q8" s="453"/>
      <c r="R8" s="453" t="str">
        <f>IF(AND('Mapa de Riesgos'!$H$36="Muy Alta",'Mapa de Riesgos'!$L$36="Menor"),CONCATENATE("R",'Mapa de Riesgos'!$A$36),"")</f>
        <v/>
      </c>
      <c r="S8" s="453"/>
      <c r="T8" s="453" t="str">
        <f>IF(AND('Mapa de Riesgos'!$H$42="Muy Alta",'Mapa de Riesgos'!$L$42="Menor"),CONCATENATE("R",'Mapa de Riesgos'!$A$42),"")</f>
        <v/>
      </c>
      <c r="U8" s="454"/>
      <c r="V8" s="452" t="str">
        <f>IF(AND('Mapa de Riesgos'!$H$30="Muy Alta",'Mapa de Riesgos'!$L$30="Moderado"),CONCATENATE("R",'Mapa de Riesgos'!$A$30),"")</f>
        <v/>
      </c>
      <c r="W8" s="453"/>
      <c r="X8" s="453" t="str">
        <f>IF(AND('Mapa de Riesgos'!$H$36="Muy Alta",'Mapa de Riesgos'!$L$36="Moderado"),CONCATENATE("R",'Mapa de Riesgos'!$A$36),"")</f>
        <v/>
      </c>
      <c r="Y8" s="453"/>
      <c r="Z8" s="453" t="str">
        <f>IF(AND('Mapa de Riesgos'!$H$42="Muy Alta",'Mapa de Riesgos'!$L$42="Moderado"),CONCATENATE("R",'Mapa de Riesgos'!$A$42),"")</f>
        <v/>
      </c>
      <c r="AA8" s="454"/>
      <c r="AB8" s="452" t="str">
        <f>IF(AND('Mapa de Riesgos'!$H$30="Muy Alta",'Mapa de Riesgos'!$L$30="Mayor"),CONCATENATE("R",'Mapa de Riesgos'!$A$30),"")</f>
        <v/>
      </c>
      <c r="AC8" s="453"/>
      <c r="AD8" s="453" t="str">
        <f>IF(AND('Mapa de Riesgos'!$H$36="Muy Alta",'Mapa de Riesgos'!$L$36="Mayor"),CONCATENATE("R",'Mapa de Riesgos'!$A$36),"")</f>
        <v/>
      </c>
      <c r="AE8" s="453"/>
      <c r="AF8" s="453" t="str">
        <f>IF(AND('Mapa de Riesgos'!$H$42="Muy Alta",'Mapa de Riesgos'!$L$42="Mayor"),CONCATENATE("R",'Mapa de Riesgos'!$A$42),"")</f>
        <v/>
      </c>
      <c r="AG8" s="454"/>
      <c r="AH8" s="443" t="str">
        <f>IF(AND('Mapa de Riesgos'!$H$30="Muy Alta",'Mapa de Riesgos'!$L$30="Catastrófico"),CONCATENATE("R",'Mapa de Riesgos'!$A$30),"")</f>
        <v/>
      </c>
      <c r="AI8" s="444"/>
      <c r="AJ8" s="444" t="str">
        <f>IF(AND('Mapa de Riesgos'!$H$36="Muy Alta",'Mapa de Riesgos'!$L$36="Catastrófico"),CONCATENATE("R",'Mapa de Riesgos'!$A$36),"")</f>
        <v/>
      </c>
      <c r="AK8" s="444"/>
      <c r="AL8" s="444" t="str">
        <f>IF(AND('Mapa de Riesgos'!$H$42="Muy Alta",'Mapa de Riesgos'!$L$42="Catastrófico"),CONCATENATE("R",'Mapa de Riesgos'!$A$42),"")</f>
        <v/>
      </c>
      <c r="AM8" s="445"/>
      <c r="AN8" s="83"/>
      <c r="AO8" s="477"/>
      <c r="AP8" s="478"/>
      <c r="AQ8" s="478"/>
      <c r="AR8" s="478"/>
      <c r="AS8" s="478"/>
      <c r="AT8" s="479"/>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72"/>
      <c r="C9" s="472"/>
      <c r="D9" s="473"/>
      <c r="E9" s="465"/>
      <c r="F9" s="466"/>
      <c r="G9" s="466"/>
      <c r="H9" s="466"/>
      <c r="I9" s="467"/>
      <c r="J9" s="452"/>
      <c r="K9" s="453"/>
      <c r="L9" s="453"/>
      <c r="M9" s="453"/>
      <c r="N9" s="453"/>
      <c r="O9" s="454"/>
      <c r="P9" s="452"/>
      <c r="Q9" s="453"/>
      <c r="R9" s="453"/>
      <c r="S9" s="453"/>
      <c r="T9" s="453"/>
      <c r="U9" s="454"/>
      <c r="V9" s="452"/>
      <c r="W9" s="453"/>
      <c r="X9" s="453"/>
      <c r="Y9" s="453"/>
      <c r="Z9" s="453"/>
      <c r="AA9" s="454"/>
      <c r="AB9" s="452"/>
      <c r="AC9" s="453"/>
      <c r="AD9" s="453"/>
      <c r="AE9" s="453"/>
      <c r="AF9" s="453"/>
      <c r="AG9" s="454"/>
      <c r="AH9" s="443"/>
      <c r="AI9" s="444"/>
      <c r="AJ9" s="444"/>
      <c r="AK9" s="444"/>
      <c r="AL9" s="444"/>
      <c r="AM9" s="445"/>
      <c r="AN9" s="83"/>
      <c r="AO9" s="477"/>
      <c r="AP9" s="478"/>
      <c r="AQ9" s="478"/>
      <c r="AR9" s="478"/>
      <c r="AS9" s="478"/>
      <c r="AT9" s="479"/>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72"/>
      <c r="C10" s="472"/>
      <c r="D10" s="473"/>
      <c r="E10" s="465"/>
      <c r="F10" s="466"/>
      <c r="G10" s="466"/>
      <c r="H10" s="466"/>
      <c r="I10" s="467"/>
      <c r="J10" s="452" t="str">
        <f>IF(AND('Mapa de Riesgos'!$H$48="Muy Alta",'Mapa de Riesgos'!$L$48="Leve"),CONCATENATE("R",'Mapa de Riesgos'!$A$48),"")</f>
        <v/>
      </c>
      <c r="K10" s="453"/>
      <c r="L10" s="453" t="str">
        <f>IF(AND('Mapa de Riesgos'!$H$54="Muy Alta",'Mapa de Riesgos'!$L$54="Leve"),CONCATENATE("R",'Mapa de Riesgos'!$A$54),"")</f>
        <v/>
      </c>
      <c r="M10" s="453"/>
      <c r="N10" s="453" t="str">
        <f>IF(AND('Mapa de Riesgos'!$H$60="Muy Alta",'Mapa de Riesgos'!$L$60="Leve"),CONCATENATE("R",'Mapa de Riesgos'!$A$60),"")</f>
        <v/>
      </c>
      <c r="O10" s="454"/>
      <c r="P10" s="452" t="str">
        <f>IF(AND('Mapa de Riesgos'!$H$48="Muy Alta",'Mapa de Riesgos'!$L$48="Menor"),CONCATENATE("R",'Mapa de Riesgos'!$A$48),"")</f>
        <v/>
      </c>
      <c r="Q10" s="453"/>
      <c r="R10" s="453" t="str">
        <f>IF(AND('Mapa de Riesgos'!$H$54="Muy Alta",'Mapa de Riesgos'!$L$54="Menor"),CONCATENATE("R",'Mapa de Riesgos'!$A$54),"")</f>
        <v/>
      </c>
      <c r="S10" s="453"/>
      <c r="T10" s="453" t="str">
        <f>IF(AND('Mapa de Riesgos'!$H$60="Muy Alta",'Mapa de Riesgos'!$L$60="Menor"),CONCATENATE("R",'Mapa de Riesgos'!$A$60),"")</f>
        <v/>
      </c>
      <c r="U10" s="454"/>
      <c r="V10" s="452" t="str">
        <f>IF(AND('Mapa de Riesgos'!$H$48="Muy Alta",'Mapa de Riesgos'!$L$48="Moderado"),CONCATENATE("R",'Mapa de Riesgos'!$A$48),"")</f>
        <v/>
      </c>
      <c r="W10" s="453"/>
      <c r="X10" s="453" t="str">
        <f>IF(AND('Mapa de Riesgos'!$H$54="Muy Alta",'Mapa de Riesgos'!$L$54="Moderado"),CONCATENATE("R",'Mapa de Riesgos'!$A$54),"")</f>
        <v/>
      </c>
      <c r="Y10" s="453"/>
      <c r="Z10" s="453" t="str">
        <f>IF(AND('Mapa de Riesgos'!$H$60="Muy Alta",'Mapa de Riesgos'!$L$60="Moderado"),CONCATENATE("R",'Mapa de Riesgos'!$A$60),"")</f>
        <v/>
      </c>
      <c r="AA10" s="454"/>
      <c r="AB10" s="452" t="str">
        <f>IF(AND('Mapa de Riesgos'!$H$48="Muy Alta",'Mapa de Riesgos'!$L$48="Mayor"),CONCATENATE("R",'Mapa de Riesgos'!$A$48),"")</f>
        <v/>
      </c>
      <c r="AC10" s="453"/>
      <c r="AD10" s="453" t="str">
        <f>IF(AND('Mapa de Riesgos'!$H$54="Muy Alta",'Mapa de Riesgos'!$L$54="Mayor"),CONCATENATE("R",'Mapa de Riesgos'!$A$54),"")</f>
        <v/>
      </c>
      <c r="AE10" s="453"/>
      <c r="AF10" s="453" t="str">
        <f>IF(AND('Mapa de Riesgos'!$H$60="Muy Alta",'Mapa de Riesgos'!$L$60="Mayor"),CONCATENATE("R",'Mapa de Riesgos'!$A$60),"")</f>
        <v/>
      </c>
      <c r="AG10" s="454"/>
      <c r="AH10" s="443" t="str">
        <f>IF(AND('Mapa de Riesgos'!$H$48="Muy Alta",'Mapa de Riesgos'!$L$48="Catastrófico"),CONCATENATE("R",'Mapa de Riesgos'!$A$48),"")</f>
        <v/>
      </c>
      <c r="AI10" s="444"/>
      <c r="AJ10" s="444" t="str">
        <f>IF(AND('Mapa de Riesgos'!$H$54="Muy Alta",'Mapa de Riesgos'!$L$54="Catastrófico"),CONCATENATE("R",'Mapa de Riesgos'!$A$54),"")</f>
        <v/>
      </c>
      <c r="AK10" s="444"/>
      <c r="AL10" s="444" t="str">
        <f>IF(AND('Mapa de Riesgos'!$H$60="Muy Alta",'Mapa de Riesgos'!$L$60="Catastrófico"),CONCATENATE("R",'Mapa de Riesgos'!$A$60),"")</f>
        <v/>
      </c>
      <c r="AM10" s="445"/>
      <c r="AN10" s="83"/>
      <c r="AO10" s="477"/>
      <c r="AP10" s="478"/>
      <c r="AQ10" s="478"/>
      <c r="AR10" s="478"/>
      <c r="AS10" s="478"/>
      <c r="AT10" s="479"/>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72"/>
      <c r="C11" s="472"/>
      <c r="D11" s="473"/>
      <c r="E11" s="465"/>
      <c r="F11" s="466"/>
      <c r="G11" s="466"/>
      <c r="H11" s="466"/>
      <c r="I11" s="467"/>
      <c r="J11" s="452"/>
      <c r="K11" s="453"/>
      <c r="L11" s="453"/>
      <c r="M11" s="453"/>
      <c r="N11" s="453"/>
      <c r="O11" s="454"/>
      <c r="P11" s="452"/>
      <c r="Q11" s="453"/>
      <c r="R11" s="453"/>
      <c r="S11" s="453"/>
      <c r="T11" s="453"/>
      <c r="U11" s="454"/>
      <c r="V11" s="452"/>
      <c r="W11" s="453"/>
      <c r="X11" s="453"/>
      <c r="Y11" s="453"/>
      <c r="Z11" s="453"/>
      <c r="AA11" s="454"/>
      <c r="AB11" s="452"/>
      <c r="AC11" s="453"/>
      <c r="AD11" s="453"/>
      <c r="AE11" s="453"/>
      <c r="AF11" s="453"/>
      <c r="AG11" s="454"/>
      <c r="AH11" s="443"/>
      <c r="AI11" s="444"/>
      <c r="AJ11" s="444"/>
      <c r="AK11" s="444"/>
      <c r="AL11" s="444"/>
      <c r="AM11" s="445"/>
      <c r="AN11" s="83"/>
      <c r="AO11" s="477"/>
      <c r="AP11" s="478"/>
      <c r="AQ11" s="478"/>
      <c r="AR11" s="478"/>
      <c r="AS11" s="478"/>
      <c r="AT11" s="479"/>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72"/>
      <c r="C12" s="472"/>
      <c r="D12" s="473"/>
      <c r="E12" s="465"/>
      <c r="F12" s="466"/>
      <c r="G12" s="466"/>
      <c r="H12" s="466"/>
      <c r="I12" s="467"/>
      <c r="J12" s="452" t="str">
        <f>IF(AND('Mapa de Riesgos'!$H$66="Muy Alta",'Mapa de Riesgos'!$L$66="Leve"),CONCATENATE("R",'Mapa de Riesgos'!$A$66),"")</f>
        <v/>
      </c>
      <c r="K12" s="453"/>
      <c r="L12" s="453" t="str">
        <f>IF(AND('Mapa de Riesgos'!$H$72="Muy Alta",'Mapa de Riesgos'!$L$72="Leve"),CONCATENATE("R",'Mapa de Riesgos'!$A$72),"")</f>
        <v/>
      </c>
      <c r="M12" s="453"/>
      <c r="N12" s="453" t="str">
        <f>IF(AND('Mapa de Riesgos'!$H$78="Muy Alta",'Mapa de Riesgos'!$L$78="Leve"),CONCATENATE("R",'Mapa de Riesgos'!$A$78),"")</f>
        <v/>
      </c>
      <c r="O12" s="454"/>
      <c r="P12" s="452" t="str">
        <f>IF(AND('Mapa de Riesgos'!$H$66="Muy Alta",'Mapa de Riesgos'!$L$66="Menor"),CONCATENATE("R",'Mapa de Riesgos'!$A$66),"")</f>
        <v/>
      </c>
      <c r="Q12" s="453"/>
      <c r="R12" s="453" t="str">
        <f>IF(AND('Mapa de Riesgos'!$H$72="Muy Alta",'Mapa de Riesgos'!$L$72="Menor"),CONCATENATE("R",'Mapa de Riesgos'!$A$72),"")</f>
        <v/>
      </c>
      <c r="S12" s="453"/>
      <c r="T12" s="453" t="str">
        <f>IF(AND('Mapa de Riesgos'!$H$78="Muy Alta",'Mapa de Riesgos'!$L$78="Menor"),CONCATENATE("R",'Mapa de Riesgos'!$A$78),"")</f>
        <v/>
      </c>
      <c r="U12" s="454"/>
      <c r="V12" s="452" t="str">
        <f>IF(AND('Mapa de Riesgos'!$H$66="Muy Alta",'Mapa de Riesgos'!$L$66="Moderado"),CONCATENATE("R",'Mapa de Riesgos'!$A$66),"")</f>
        <v/>
      </c>
      <c r="W12" s="453"/>
      <c r="X12" s="453" t="str">
        <f>IF(AND('Mapa de Riesgos'!$H$72="Muy Alta",'Mapa de Riesgos'!$L$72="Moderado"),CONCATENATE("R",'Mapa de Riesgos'!$A$72),"")</f>
        <v/>
      </c>
      <c r="Y12" s="453"/>
      <c r="Z12" s="453" t="str">
        <f>IF(AND('Mapa de Riesgos'!$H$78="Muy Alta",'Mapa de Riesgos'!$L$78="Moderado"),CONCATENATE("R",'Mapa de Riesgos'!$A$78),"")</f>
        <v/>
      </c>
      <c r="AA12" s="454"/>
      <c r="AB12" s="452" t="str">
        <f>IF(AND('Mapa de Riesgos'!$H$66="Muy Alta",'Mapa de Riesgos'!$L$66="Mayor"),CONCATENATE("R",'Mapa de Riesgos'!$A$66),"")</f>
        <v/>
      </c>
      <c r="AC12" s="453"/>
      <c r="AD12" s="453" t="str">
        <f>IF(AND('Mapa de Riesgos'!$H$72="Muy Alta",'Mapa de Riesgos'!$L$72="Mayor"),CONCATENATE("R",'Mapa de Riesgos'!$A$72),"")</f>
        <v/>
      </c>
      <c r="AE12" s="453"/>
      <c r="AF12" s="453" t="str">
        <f>IF(AND('Mapa de Riesgos'!$H$78="Muy Alta",'Mapa de Riesgos'!$L$78="Mayor"),CONCATENATE("R",'Mapa de Riesgos'!$A$78),"")</f>
        <v/>
      </c>
      <c r="AG12" s="454"/>
      <c r="AH12" s="443" t="str">
        <f>IF(AND('Mapa de Riesgos'!$H$66="Muy Alta",'Mapa de Riesgos'!$L$66="Catastrófico"),CONCATENATE("R",'Mapa de Riesgos'!$A$66),"")</f>
        <v/>
      </c>
      <c r="AI12" s="444"/>
      <c r="AJ12" s="444" t="str">
        <f>IF(AND('Mapa de Riesgos'!$H$72="Muy Alta",'Mapa de Riesgos'!$L$72="Catastrófico"),CONCATENATE("R",'Mapa de Riesgos'!$A$72),"")</f>
        <v/>
      </c>
      <c r="AK12" s="444"/>
      <c r="AL12" s="444" t="str">
        <f>IF(AND('Mapa de Riesgos'!$H$78="Muy Alta",'Mapa de Riesgos'!$L$78="Catastrófico"),CONCATENATE("R",'Mapa de Riesgos'!$A$78),"")</f>
        <v/>
      </c>
      <c r="AM12" s="445"/>
      <c r="AN12" s="83"/>
      <c r="AO12" s="477"/>
      <c r="AP12" s="478"/>
      <c r="AQ12" s="478"/>
      <c r="AR12" s="478"/>
      <c r="AS12" s="478"/>
      <c r="AT12" s="479"/>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72"/>
      <c r="C13" s="472"/>
      <c r="D13" s="473"/>
      <c r="E13" s="468"/>
      <c r="F13" s="469"/>
      <c r="G13" s="469"/>
      <c r="H13" s="469"/>
      <c r="I13" s="470"/>
      <c r="J13" s="452"/>
      <c r="K13" s="453"/>
      <c r="L13" s="453"/>
      <c r="M13" s="453"/>
      <c r="N13" s="453"/>
      <c r="O13" s="454"/>
      <c r="P13" s="452"/>
      <c r="Q13" s="453"/>
      <c r="R13" s="453"/>
      <c r="S13" s="453"/>
      <c r="T13" s="453"/>
      <c r="U13" s="454"/>
      <c r="V13" s="452"/>
      <c r="W13" s="453"/>
      <c r="X13" s="453"/>
      <c r="Y13" s="453"/>
      <c r="Z13" s="453"/>
      <c r="AA13" s="454"/>
      <c r="AB13" s="452"/>
      <c r="AC13" s="453"/>
      <c r="AD13" s="453"/>
      <c r="AE13" s="453"/>
      <c r="AF13" s="453"/>
      <c r="AG13" s="454"/>
      <c r="AH13" s="446"/>
      <c r="AI13" s="447"/>
      <c r="AJ13" s="447"/>
      <c r="AK13" s="447"/>
      <c r="AL13" s="447"/>
      <c r="AM13" s="448"/>
      <c r="AN13" s="83"/>
      <c r="AO13" s="480"/>
      <c r="AP13" s="481"/>
      <c r="AQ13" s="481"/>
      <c r="AR13" s="481"/>
      <c r="AS13" s="481"/>
      <c r="AT13" s="482"/>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72"/>
      <c r="C14" s="472"/>
      <c r="D14" s="473"/>
      <c r="E14" s="462" t="s">
        <v>160</v>
      </c>
      <c r="F14" s="463"/>
      <c r="G14" s="463"/>
      <c r="H14" s="463"/>
      <c r="I14" s="463"/>
      <c r="J14" s="440" t="str">
        <f>IF(AND('Mapa de Riesgos'!$H$12="Alta",'Mapa de Riesgos'!$L$12="Leve"),CONCATENATE("R",'Mapa de Riesgos'!$A$12),"")</f>
        <v/>
      </c>
      <c r="K14" s="441"/>
      <c r="L14" s="441" t="str">
        <f>IF(AND('Mapa de Riesgos'!$H$18="Alta",'Mapa de Riesgos'!$L$18="Leve"),CONCATENATE("R",'Mapa de Riesgos'!$A$18),"")</f>
        <v/>
      </c>
      <c r="M14" s="441"/>
      <c r="N14" s="441" t="str">
        <f>IF(AND('Mapa de Riesgos'!$H$24="Alta",'Mapa de Riesgos'!$L$24="Leve"),CONCATENATE("R",'Mapa de Riesgos'!$A$24),"")</f>
        <v/>
      </c>
      <c r="O14" s="442"/>
      <c r="P14" s="440" t="str">
        <f>IF(AND('Mapa de Riesgos'!$H$12="Alta",'Mapa de Riesgos'!$L$12="Menor"),CONCATENATE("R",'Mapa de Riesgos'!$A$12),"")</f>
        <v/>
      </c>
      <c r="Q14" s="441"/>
      <c r="R14" s="441" t="str">
        <f>IF(AND('Mapa de Riesgos'!$H$18="Alta",'Mapa de Riesgos'!$L$18="Menor"),CONCATENATE("R",'Mapa de Riesgos'!$A$18),"")</f>
        <v/>
      </c>
      <c r="S14" s="441"/>
      <c r="T14" s="441" t="str">
        <f>IF(AND('Mapa de Riesgos'!$H$24="Alta",'Mapa de Riesgos'!$L$24="Menor"),CONCATENATE("R",'Mapa de Riesgos'!$A$24),"")</f>
        <v/>
      </c>
      <c r="U14" s="442"/>
      <c r="V14" s="458" t="str">
        <f>IF(AND('Mapa de Riesgos'!$H$12="Alta",'Mapa de Riesgos'!$L$12="Moderado"),CONCATENATE("R",'Mapa de Riesgos'!$A$12),"")</f>
        <v/>
      </c>
      <c r="W14" s="459"/>
      <c r="X14" s="459" t="str">
        <f>IF(AND('Mapa de Riesgos'!$H$18="Alta",'Mapa de Riesgos'!$L$18="Moderado"),CONCATENATE("R",'Mapa de Riesgos'!$A$18),"")</f>
        <v/>
      </c>
      <c r="Y14" s="459"/>
      <c r="Z14" s="459" t="str">
        <f>IF(AND('Mapa de Riesgos'!$H$24="Alta",'Mapa de Riesgos'!$L$24="Moderado"),CONCATENATE("R",'Mapa de Riesgos'!$A$24),"")</f>
        <v/>
      </c>
      <c r="AA14" s="460"/>
      <c r="AB14" s="458" t="str">
        <f>IF(AND('Mapa de Riesgos'!$H$12="Alta",'Mapa de Riesgos'!$L$12="Mayor"),CONCATENATE("R",'Mapa de Riesgos'!$A$12),"")</f>
        <v/>
      </c>
      <c r="AC14" s="459"/>
      <c r="AD14" s="459" t="str">
        <f>IF(AND('Mapa de Riesgos'!$H$18="Alta",'Mapa de Riesgos'!$L$18="Mayor"),CONCATENATE("R",'Mapa de Riesgos'!$A$18),"")</f>
        <v/>
      </c>
      <c r="AE14" s="459"/>
      <c r="AF14" s="459" t="str">
        <f>IF(AND('Mapa de Riesgos'!$H$24="Alta",'Mapa de Riesgos'!$L$24="Mayor"),CONCATENATE("R",'Mapa de Riesgos'!$A$24),"")</f>
        <v/>
      </c>
      <c r="AG14" s="460"/>
      <c r="AH14" s="449" t="str">
        <f>IF(AND('Mapa de Riesgos'!$H$12="Alta",'Mapa de Riesgos'!$L$12="Catastrófico"),CONCATENATE("R",'Mapa de Riesgos'!$A$12),"")</f>
        <v/>
      </c>
      <c r="AI14" s="450"/>
      <c r="AJ14" s="450" t="str">
        <f>IF(AND('Mapa de Riesgos'!$H$18="Alta",'Mapa de Riesgos'!$L$18="Catastrófico"),CONCATENATE("R",'Mapa de Riesgos'!$A$18),"")</f>
        <v/>
      </c>
      <c r="AK14" s="450"/>
      <c r="AL14" s="450" t="str">
        <f>IF(AND('Mapa de Riesgos'!$H$24="Alta",'Mapa de Riesgos'!$L$24="Catastrófico"),CONCATENATE("R",'Mapa de Riesgos'!$A$24),"")</f>
        <v/>
      </c>
      <c r="AM14" s="451"/>
      <c r="AN14" s="83"/>
      <c r="AO14" s="483" t="s">
        <v>161</v>
      </c>
      <c r="AP14" s="484"/>
      <c r="AQ14" s="484"/>
      <c r="AR14" s="484"/>
      <c r="AS14" s="484"/>
      <c r="AT14" s="485"/>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72"/>
      <c r="C15" s="472"/>
      <c r="D15" s="473"/>
      <c r="E15" s="465"/>
      <c r="F15" s="466"/>
      <c r="G15" s="466"/>
      <c r="H15" s="466"/>
      <c r="I15" s="466"/>
      <c r="J15" s="434"/>
      <c r="K15" s="435"/>
      <c r="L15" s="435"/>
      <c r="M15" s="435"/>
      <c r="N15" s="435"/>
      <c r="O15" s="436"/>
      <c r="P15" s="434"/>
      <c r="Q15" s="435"/>
      <c r="R15" s="435"/>
      <c r="S15" s="435"/>
      <c r="T15" s="435"/>
      <c r="U15" s="436"/>
      <c r="V15" s="452"/>
      <c r="W15" s="453"/>
      <c r="X15" s="453"/>
      <c r="Y15" s="453"/>
      <c r="Z15" s="453"/>
      <c r="AA15" s="454"/>
      <c r="AB15" s="452"/>
      <c r="AC15" s="453"/>
      <c r="AD15" s="453"/>
      <c r="AE15" s="453"/>
      <c r="AF15" s="453"/>
      <c r="AG15" s="454"/>
      <c r="AH15" s="443"/>
      <c r="AI15" s="444"/>
      <c r="AJ15" s="444"/>
      <c r="AK15" s="444"/>
      <c r="AL15" s="444"/>
      <c r="AM15" s="445"/>
      <c r="AN15" s="83"/>
      <c r="AO15" s="486"/>
      <c r="AP15" s="487"/>
      <c r="AQ15" s="487"/>
      <c r="AR15" s="487"/>
      <c r="AS15" s="487"/>
      <c r="AT15" s="488"/>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72"/>
      <c r="C16" s="472"/>
      <c r="D16" s="473"/>
      <c r="E16" s="465"/>
      <c r="F16" s="466"/>
      <c r="G16" s="466"/>
      <c r="H16" s="466"/>
      <c r="I16" s="466"/>
      <c r="J16" s="434" t="str">
        <f>IF(AND('Mapa de Riesgos'!$H$30="Alta",'Mapa de Riesgos'!$L$30="Leve"),CONCATENATE("R",'Mapa de Riesgos'!$A$30),"")</f>
        <v/>
      </c>
      <c r="K16" s="435"/>
      <c r="L16" s="435" t="str">
        <f>IF(AND('Mapa de Riesgos'!$H$36="Alta",'Mapa de Riesgos'!$L$36="Leve"),CONCATENATE("R",'Mapa de Riesgos'!$A$36),"")</f>
        <v/>
      </c>
      <c r="M16" s="435"/>
      <c r="N16" s="435" t="str">
        <f>IF(AND('Mapa de Riesgos'!$H$42="Alta",'Mapa de Riesgos'!$L$42="Leve"),CONCATENATE("R",'Mapa de Riesgos'!$A$42),"")</f>
        <v/>
      </c>
      <c r="O16" s="436"/>
      <c r="P16" s="434" t="str">
        <f>IF(AND('Mapa de Riesgos'!$H$30="Alta",'Mapa de Riesgos'!$L$30="Menor"),CONCATENATE("R",'Mapa de Riesgos'!$A$30),"")</f>
        <v/>
      </c>
      <c r="Q16" s="435"/>
      <c r="R16" s="435" t="str">
        <f>IF(AND('Mapa de Riesgos'!$H$36="Alta",'Mapa de Riesgos'!$L$36="Menor"),CONCATENATE("R",'Mapa de Riesgos'!$A$36),"")</f>
        <v/>
      </c>
      <c r="S16" s="435"/>
      <c r="T16" s="435" t="str">
        <f>IF(AND('Mapa de Riesgos'!$H$42="Alta",'Mapa de Riesgos'!$L$42="Menor"),CONCATENATE("R",'Mapa de Riesgos'!$A$42),"")</f>
        <v/>
      </c>
      <c r="U16" s="436"/>
      <c r="V16" s="452" t="str">
        <f>IF(AND('Mapa de Riesgos'!$H$30="Alta",'Mapa de Riesgos'!$L$30="Moderado"),CONCATENATE("R",'Mapa de Riesgos'!$A$30),"")</f>
        <v/>
      </c>
      <c r="W16" s="453"/>
      <c r="X16" s="453" t="str">
        <f>IF(AND('Mapa de Riesgos'!$H$36="Alta",'Mapa de Riesgos'!$L$36="Moderado"),CONCATENATE("R",'Mapa de Riesgos'!$A$36),"")</f>
        <v/>
      </c>
      <c r="Y16" s="453"/>
      <c r="Z16" s="453" t="str">
        <f>IF(AND('Mapa de Riesgos'!$H$42="Alta",'Mapa de Riesgos'!$L$42="Moderado"),CONCATENATE("R",'Mapa de Riesgos'!$A$42),"")</f>
        <v/>
      </c>
      <c r="AA16" s="454"/>
      <c r="AB16" s="452" t="str">
        <f>IF(AND('Mapa de Riesgos'!$H$30="Alta",'Mapa de Riesgos'!$L$30="Mayor"),CONCATENATE("R",'Mapa de Riesgos'!$A$30),"")</f>
        <v/>
      </c>
      <c r="AC16" s="453"/>
      <c r="AD16" s="453" t="str">
        <f>IF(AND('Mapa de Riesgos'!$H$36="Alta",'Mapa de Riesgos'!$L$36="Mayor"),CONCATENATE("R",'Mapa de Riesgos'!$A$36),"")</f>
        <v/>
      </c>
      <c r="AE16" s="453"/>
      <c r="AF16" s="453" t="str">
        <f>IF(AND('Mapa de Riesgos'!$H$42="Alta",'Mapa de Riesgos'!$L$42="Mayor"),CONCATENATE("R",'Mapa de Riesgos'!$A$42),"")</f>
        <v/>
      </c>
      <c r="AG16" s="454"/>
      <c r="AH16" s="443" t="str">
        <f>IF(AND('Mapa de Riesgos'!$H$30="Alta",'Mapa de Riesgos'!$L$30="Catastrófico"),CONCATENATE("R",'Mapa de Riesgos'!$A$30),"")</f>
        <v/>
      </c>
      <c r="AI16" s="444"/>
      <c r="AJ16" s="444" t="str">
        <f>IF(AND('Mapa de Riesgos'!$H$36="Alta",'Mapa de Riesgos'!$L$36="Catastrófico"),CONCATENATE("R",'Mapa de Riesgos'!$A$36),"")</f>
        <v/>
      </c>
      <c r="AK16" s="444"/>
      <c r="AL16" s="444" t="str">
        <f>IF(AND('Mapa de Riesgos'!$H$42="Alta",'Mapa de Riesgos'!$L$42="Catastrófico"),CONCATENATE("R",'Mapa de Riesgos'!$A$42),"")</f>
        <v/>
      </c>
      <c r="AM16" s="445"/>
      <c r="AN16" s="83"/>
      <c r="AO16" s="486"/>
      <c r="AP16" s="487"/>
      <c r="AQ16" s="487"/>
      <c r="AR16" s="487"/>
      <c r="AS16" s="487"/>
      <c r="AT16" s="488"/>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72"/>
      <c r="C17" s="472"/>
      <c r="D17" s="473"/>
      <c r="E17" s="465"/>
      <c r="F17" s="466"/>
      <c r="G17" s="466"/>
      <c r="H17" s="466"/>
      <c r="I17" s="466"/>
      <c r="J17" s="434"/>
      <c r="K17" s="435"/>
      <c r="L17" s="435"/>
      <c r="M17" s="435"/>
      <c r="N17" s="435"/>
      <c r="O17" s="436"/>
      <c r="P17" s="434"/>
      <c r="Q17" s="435"/>
      <c r="R17" s="435"/>
      <c r="S17" s="435"/>
      <c r="T17" s="435"/>
      <c r="U17" s="436"/>
      <c r="V17" s="452"/>
      <c r="W17" s="453"/>
      <c r="X17" s="453"/>
      <c r="Y17" s="453"/>
      <c r="Z17" s="453"/>
      <c r="AA17" s="454"/>
      <c r="AB17" s="452"/>
      <c r="AC17" s="453"/>
      <c r="AD17" s="453"/>
      <c r="AE17" s="453"/>
      <c r="AF17" s="453"/>
      <c r="AG17" s="454"/>
      <c r="AH17" s="443"/>
      <c r="AI17" s="444"/>
      <c r="AJ17" s="444"/>
      <c r="AK17" s="444"/>
      <c r="AL17" s="444"/>
      <c r="AM17" s="445"/>
      <c r="AN17" s="83"/>
      <c r="AO17" s="486"/>
      <c r="AP17" s="487"/>
      <c r="AQ17" s="487"/>
      <c r="AR17" s="487"/>
      <c r="AS17" s="487"/>
      <c r="AT17" s="488"/>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72"/>
      <c r="C18" s="472"/>
      <c r="D18" s="473"/>
      <c r="E18" s="465"/>
      <c r="F18" s="466"/>
      <c r="G18" s="466"/>
      <c r="H18" s="466"/>
      <c r="I18" s="466"/>
      <c r="J18" s="434" t="str">
        <f>IF(AND('Mapa de Riesgos'!$H$48="Alta",'Mapa de Riesgos'!$L$48="Leve"),CONCATENATE("R",'Mapa de Riesgos'!$A$48),"")</f>
        <v/>
      </c>
      <c r="K18" s="435"/>
      <c r="L18" s="435" t="str">
        <f>IF(AND('Mapa de Riesgos'!$H$54="Alta",'Mapa de Riesgos'!$L$54="Leve"),CONCATENATE("R",'Mapa de Riesgos'!$A$54),"")</f>
        <v/>
      </c>
      <c r="M18" s="435"/>
      <c r="N18" s="435" t="str">
        <f>IF(AND('Mapa de Riesgos'!$H$60="Alta",'Mapa de Riesgos'!$L$60="Leve"),CONCATENATE("R",'Mapa de Riesgos'!$A$60),"")</f>
        <v/>
      </c>
      <c r="O18" s="436"/>
      <c r="P18" s="434" t="str">
        <f>IF(AND('Mapa de Riesgos'!$H$48="Alta",'Mapa de Riesgos'!$L$48="Menor"),CONCATENATE("R",'Mapa de Riesgos'!$A$48),"")</f>
        <v/>
      </c>
      <c r="Q18" s="435"/>
      <c r="R18" s="435" t="str">
        <f>IF(AND('Mapa de Riesgos'!$H$54="Alta",'Mapa de Riesgos'!$L$54="Menor"),CONCATENATE("R",'Mapa de Riesgos'!$A$54),"")</f>
        <v/>
      </c>
      <c r="S18" s="435"/>
      <c r="T18" s="435" t="str">
        <f>IF(AND('Mapa de Riesgos'!$H$60="Alta",'Mapa de Riesgos'!$L$60="Menor"),CONCATENATE("R",'Mapa de Riesgos'!$A$60),"")</f>
        <v/>
      </c>
      <c r="U18" s="436"/>
      <c r="V18" s="452" t="str">
        <f>IF(AND('Mapa de Riesgos'!$H$48="Alta",'Mapa de Riesgos'!$L$48="Moderado"),CONCATENATE("R",'Mapa de Riesgos'!$A$48),"")</f>
        <v/>
      </c>
      <c r="W18" s="453"/>
      <c r="X18" s="453" t="str">
        <f>IF(AND('Mapa de Riesgos'!$H$54="Alta",'Mapa de Riesgos'!$L$54="Moderado"),CONCATENATE("R",'Mapa de Riesgos'!$A$54),"")</f>
        <v/>
      </c>
      <c r="Y18" s="453"/>
      <c r="Z18" s="453" t="str">
        <f>IF(AND('Mapa de Riesgos'!$H$60="Alta",'Mapa de Riesgos'!$L$60="Moderado"),CONCATENATE("R",'Mapa de Riesgos'!$A$60),"")</f>
        <v/>
      </c>
      <c r="AA18" s="454"/>
      <c r="AB18" s="452" t="str">
        <f>IF(AND('Mapa de Riesgos'!$H$48="Alta",'Mapa de Riesgos'!$L$48="Mayor"),CONCATENATE("R",'Mapa de Riesgos'!$A$48),"")</f>
        <v/>
      </c>
      <c r="AC18" s="453"/>
      <c r="AD18" s="453" t="str">
        <f>IF(AND('Mapa de Riesgos'!$H$54="Alta",'Mapa de Riesgos'!$L$54="Mayor"),CONCATENATE("R",'Mapa de Riesgos'!$A$54),"")</f>
        <v/>
      </c>
      <c r="AE18" s="453"/>
      <c r="AF18" s="453" t="str">
        <f>IF(AND('Mapa de Riesgos'!$H$60="Alta",'Mapa de Riesgos'!$L$60="Mayor"),CONCATENATE("R",'Mapa de Riesgos'!$A$60),"")</f>
        <v/>
      </c>
      <c r="AG18" s="454"/>
      <c r="AH18" s="443" t="str">
        <f>IF(AND('Mapa de Riesgos'!$H$48="Alta",'Mapa de Riesgos'!$L$48="Catastrófico"),CONCATENATE("R",'Mapa de Riesgos'!$A$48),"")</f>
        <v/>
      </c>
      <c r="AI18" s="444"/>
      <c r="AJ18" s="444" t="str">
        <f>IF(AND('Mapa de Riesgos'!$H$54="Alta",'Mapa de Riesgos'!$L$54="Catastrófico"),CONCATENATE("R",'Mapa de Riesgos'!$A$54),"")</f>
        <v/>
      </c>
      <c r="AK18" s="444"/>
      <c r="AL18" s="444" t="str">
        <f>IF(AND('Mapa de Riesgos'!$H$60="Alta",'Mapa de Riesgos'!$L$60="Catastrófico"),CONCATENATE("R",'Mapa de Riesgos'!$A$60),"")</f>
        <v/>
      </c>
      <c r="AM18" s="445"/>
      <c r="AN18" s="83"/>
      <c r="AO18" s="486"/>
      <c r="AP18" s="487"/>
      <c r="AQ18" s="487"/>
      <c r="AR18" s="487"/>
      <c r="AS18" s="487"/>
      <c r="AT18" s="488"/>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72"/>
      <c r="C19" s="472"/>
      <c r="D19" s="473"/>
      <c r="E19" s="465"/>
      <c r="F19" s="466"/>
      <c r="G19" s="466"/>
      <c r="H19" s="466"/>
      <c r="I19" s="466"/>
      <c r="J19" s="434"/>
      <c r="K19" s="435"/>
      <c r="L19" s="435"/>
      <c r="M19" s="435"/>
      <c r="N19" s="435"/>
      <c r="O19" s="436"/>
      <c r="P19" s="434"/>
      <c r="Q19" s="435"/>
      <c r="R19" s="435"/>
      <c r="S19" s="435"/>
      <c r="T19" s="435"/>
      <c r="U19" s="436"/>
      <c r="V19" s="452"/>
      <c r="W19" s="453"/>
      <c r="X19" s="453"/>
      <c r="Y19" s="453"/>
      <c r="Z19" s="453"/>
      <c r="AA19" s="454"/>
      <c r="AB19" s="452"/>
      <c r="AC19" s="453"/>
      <c r="AD19" s="453"/>
      <c r="AE19" s="453"/>
      <c r="AF19" s="453"/>
      <c r="AG19" s="454"/>
      <c r="AH19" s="443"/>
      <c r="AI19" s="444"/>
      <c r="AJ19" s="444"/>
      <c r="AK19" s="444"/>
      <c r="AL19" s="444"/>
      <c r="AM19" s="445"/>
      <c r="AN19" s="83"/>
      <c r="AO19" s="486"/>
      <c r="AP19" s="487"/>
      <c r="AQ19" s="487"/>
      <c r="AR19" s="487"/>
      <c r="AS19" s="487"/>
      <c r="AT19" s="488"/>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72"/>
      <c r="C20" s="472"/>
      <c r="D20" s="473"/>
      <c r="E20" s="465"/>
      <c r="F20" s="466"/>
      <c r="G20" s="466"/>
      <c r="H20" s="466"/>
      <c r="I20" s="466"/>
      <c r="J20" s="434" t="str">
        <f>IF(AND('Mapa de Riesgos'!$H$66="Alta",'Mapa de Riesgos'!$L$66="Leve"),CONCATENATE("R",'Mapa de Riesgos'!$A$66),"")</f>
        <v/>
      </c>
      <c r="K20" s="435"/>
      <c r="L20" s="435" t="str">
        <f>IF(AND('Mapa de Riesgos'!$H$72="Alta",'Mapa de Riesgos'!$L$72="Leve"),CONCATENATE("R",'Mapa de Riesgos'!$A$72),"")</f>
        <v/>
      </c>
      <c r="M20" s="435"/>
      <c r="N20" s="435" t="str">
        <f>IF(AND('Mapa de Riesgos'!$H$78="Alta",'Mapa de Riesgos'!$L$78="Leve"),CONCATENATE("R",'Mapa de Riesgos'!$A$78),"")</f>
        <v/>
      </c>
      <c r="O20" s="436"/>
      <c r="P20" s="434" t="str">
        <f>IF(AND('Mapa de Riesgos'!$H$66="Alta",'Mapa de Riesgos'!$L$66="Menor"),CONCATENATE("R",'Mapa de Riesgos'!$A$66),"")</f>
        <v/>
      </c>
      <c r="Q20" s="435"/>
      <c r="R20" s="435" t="str">
        <f>IF(AND('Mapa de Riesgos'!$H$72="Alta",'Mapa de Riesgos'!$L$72="Menor"),CONCATENATE("R",'Mapa de Riesgos'!$A$72),"")</f>
        <v/>
      </c>
      <c r="S20" s="435"/>
      <c r="T20" s="435" t="str">
        <f>IF(AND('Mapa de Riesgos'!$H$78="Alta",'Mapa de Riesgos'!$L$78="Menor"),CONCATENATE("R",'Mapa de Riesgos'!$A$78),"")</f>
        <v/>
      </c>
      <c r="U20" s="436"/>
      <c r="V20" s="452" t="str">
        <f>IF(AND('Mapa de Riesgos'!$H$66="Alta",'Mapa de Riesgos'!$L$66="Moderado"),CONCATENATE("R",'Mapa de Riesgos'!$A$66),"")</f>
        <v/>
      </c>
      <c r="W20" s="453"/>
      <c r="X20" s="453" t="str">
        <f>IF(AND('Mapa de Riesgos'!$H$72="Alta",'Mapa de Riesgos'!$L$72="Moderado"),CONCATENATE("R",'Mapa de Riesgos'!$A$72),"")</f>
        <v/>
      </c>
      <c r="Y20" s="453"/>
      <c r="Z20" s="453" t="str">
        <f>IF(AND('Mapa de Riesgos'!$H$78="Alta",'Mapa de Riesgos'!$L$78="Moderado"),CONCATENATE("R",'Mapa de Riesgos'!$A$78),"")</f>
        <v/>
      </c>
      <c r="AA20" s="454"/>
      <c r="AB20" s="452" t="str">
        <f>IF(AND('Mapa de Riesgos'!$H$66="Alta",'Mapa de Riesgos'!$L$66="Mayor"),CONCATENATE("R",'Mapa de Riesgos'!$A$66),"")</f>
        <v/>
      </c>
      <c r="AC20" s="453"/>
      <c r="AD20" s="453" t="str">
        <f>IF(AND('Mapa de Riesgos'!$H$72="Alta",'Mapa de Riesgos'!$L$72="Mayor"),CONCATENATE("R",'Mapa de Riesgos'!$A$72),"")</f>
        <v/>
      </c>
      <c r="AE20" s="453"/>
      <c r="AF20" s="453" t="str">
        <f>IF(AND('Mapa de Riesgos'!$H$78="Alta",'Mapa de Riesgos'!$L$78="Mayor"),CONCATENATE("R",'Mapa de Riesgos'!$A$78),"")</f>
        <v/>
      </c>
      <c r="AG20" s="454"/>
      <c r="AH20" s="443" t="str">
        <f>IF(AND('Mapa de Riesgos'!$H$66="Alta",'Mapa de Riesgos'!$L$66="Catastrófico"),CONCATENATE("R",'Mapa de Riesgos'!$A$66),"")</f>
        <v/>
      </c>
      <c r="AI20" s="444"/>
      <c r="AJ20" s="444" t="str">
        <f>IF(AND('Mapa de Riesgos'!$H$72="Alta",'Mapa de Riesgos'!$L$72="Catastrófico"),CONCATENATE("R",'Mapa de Riesgos'!$A$72),"")</f>
        <v/>
      </c>
      <c r="AK20" s="444"/>
      <c r="AL20" s="444" t="str">
        <f>IF(AND('Mapa de Riesgos'!$H$78="Alta",'Mapa de Riesgos'!$L$78="Catastrófico"),CONCATENATE("R",'Mapa de Riesgos'!$A$78),"")</f>
        <v/>
      </c>
      <c r="AM20" s="445"/>
      <c r="AN20" s="83"/>
      <c r="AO20" s="486"/>
      <c r="AP20" s="487"/>
      <c r="AQ20" s="487"/>
      <c r="AR20" s="487"/>
      <c r="AS20" s="487"/>
      <c r="AT20" s="488"/>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72"/>
      <c r="C21" s="472"/>
      <c r="D21" s="473"/>
      <c r="E21" s="468"/>
      <c r="F21" s="469"/>
      <c r="G21" s="469"/>
      <c r="H21" s="469"/>
      <c r="I21" s="469"/>
      <c r="J21" s="437"/>
      <c r="K21" s="438"/>
      <c r="L21" s="438"/>
      <c r="M21" s="438"/>
      <c r="N21" s="438"/>
      <c r="O21" s="439"/>
      <c r="P21" s="437"/>
      <c r="Q21" s="438"/>
      <c r="R21" s="438"/>
      <c r="S21" s="438"/>
      <c r="T21" s="438"/>
      <c r="U21" s="439"/>
      <c r="V21" s="455"/>
      <c r="W21" s="456"/>
      <c r="X21" s="456"/>
      <c r="Y21" s="456"/>
      <c r="Z21" s="456"/>
      <c r="AA21" s="457"/>
      <c r="AB21" s="455"/>
      <c r="AC21" s="456"/>
      <c r="AD21" s="456"/>
      <c r="AE21" s="456"/>
      <c r="AF21" s="456"/>
      <c r="AG21" s="457"/>
      <c r="AH21" s="446"/>
      <c r="AI21" s="447"/>
      <c r="AJ21" s="447"/>
      <c r="AK21" s="447"/>
      <c r="AL21" s="447"/>
      <c r="AM21" s="448"/>
      <c r="AN21" s="83"/>
      <c r="AO21" s="489"/>
      <c r="AP21" s="490"/>
      <c r="AQ21" s="490"/>
      <c r="AR21" s="490"/>
      <c r="AS21" s="490"/>
      <c r="AT21" s="491"/>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72"/>
      <c r="C22" s="472"/>
      <c r="D22" s="473"/>
      <c r="E22" s="462" t="s">
        <v>162</v>
      </c>
      <c r="F22" s="463"/>
      <c r="G22" s="463"/>
      <c r="H22" s="463"/>
      <c r="I22" s="464"/>
      <c r="J22" s="440" t="str">
        <f>IF(AND('Mapa de Riesgos'!$H$12="Media",'Mapa de Riesgos'!$L$12="Leve"),CONCATENATE("R",'Mapa de Riesgos'!$A$12),"")</f>
        <v/>
      </c>
      <c r="K22" s="441"/>
      <c r="L22" s="441" t="str">
        <f>IF(AND('Mapa de Riesgos'!$H$18="Media",'Mapa de Riesgos'!$L$18="Leve"),CONCATENATE("R",'Mapa de Riesgos'!$A$18),"")</f>
        <v/>
      </c>
      <c r="M22" s="441"/>
      <c r="N22" s="441" t="str">
        <f>IF(AND('Mapa de Riesgos'!$H$24="Media",'Mapa de Riesgos'!$L$24="Leve"),CONCATENATE("R",'Mapa de Riesgos'!$A$24),"")</f>
        <v/>
      </c>
      <c r="O22" s="442"/>
      <c r="P22" s="440" t="str">
        <f>IF(AND('Mapa de Riesgos'!$H$12="Media",'Mapa de Riesgos'!$L$12="Menor"),CONCATENATE("R",'Mapa de Riesgos'!$A$12),"")</f>
        <v/>
      </c>
      <c r="Q22" s="441"/>
      <c r="R22" s="441" t="str">
        <f>IF(AND('Mapa de Riesgos'!$H$18="Media",'Mapa de Riesgos'!$L$18="Menor"),CONCATENATE("R",'Mapa de Riesgos'!$A$18),"")</f>
        <v/>
      </c>
      <c r="S22" s="441"/>
      <c r="T22" s="441" t="str">
        <f>IF(AND('Mapa de Riesgos'!$H$24="Media",'Mapa de Riesgos'!$L$24="Menor"),CONCATENATE("R",'Mapa de Riesgos'!$A$24),"")</f>
        <v/>
      </c>
      <c r="U22" s="442"/>
      <c r="V22" s="440" t="str">
        <f>IF(AND('Mapa de Riesgos'!$H$12="Media",'Mapa de Riesgos'!$L$12="Moderado"),CONCATENATE("R",'Mapa de Riesgos'!$A$12),"")</f>
        <v>R1</v>
      </c>
      <c r="W22" s="441"/>
      <c r="X22" s="441" t="str">
        <f>IF(AND('Mapa de Riesgos'!$H$18="Media",'Mapa de Riesgos'!$L$18="Moderado"),CONCATENATE("R",'Mapa de Riesgos'!$A$18),"")</f>
        <v>R2</v>
      </c>
      <c r="Y22" s="441"/>
      <c r="Z22" s="441" t="str">
        <f>IF(AND('Mapa de Riesgos'!$H$24="Media",'Mapa de Riesgos'!$L$24="Moderado"),CONCATENATE("R",'Mapa de Riesgos'!$A$24),"")</f>
        <v/>
      </c>
      <c r="AA22" s="442"/>
      <c r="AB22" s="458" t="str">
        <f>IF(AND('Mapa de Riesgos'!$H$12="Media",'Mapa de Riesgos'!$L$12="Mayor"),CONCATENATE("R",'Mapa de Riesgos'!$A$12),"")</f>
        <v/>
      </c>
      <c r="AC22" s="459"/>
      <c r="AD22" s="459" t="str">
        <f>IF(AND('Mapa de Riesgos'!$H$18="Media",'Mapa de Riesgos'!$L$18="Mayor"),CONCATENATE("R",'Mapa de Riesgos'!$A$18),"")</f>
        <v/>
      </c>
      <c r="AE22" s="459"/>
      <c r="AF22" s="459" t="str">
        <f>IF(AND('Mapa de Riesgos'!$H$24="Media",'Mapa de Riesgos'!$L$24="Mayor"),CONCATENATE("R",'Mapa de Riesgos'!$A$24),"")</f>
        <v/>
      </c>
      <c r="AG22" s="460"/>
      <c r="AH22" s="449" t="str">
        <f>IF(AND('Mapa de Riesgos'!$H$12="Media",'Mapa de Riesgos'!$L$12="Catastrófico"),CONCATENATE("R",'Mapa de Riesgos'!$A$12),"")</f>
        <v/>
      </c>
      <c r="AI22" s="450"/>
      <c r="AJ22" s="450" t="str">
        <f>IF(AND('Mapa de Riesgos'!$H$18="Media",'Mapa de Riesgos'!$L$18="Catastrófico"),CONCATENATE("R",'Mapa de Riesgos'!$A$18),"")</f>
        <v/>
      </c>
      <c r="AK22" s="450"/>
      <c r="AL22" s="450" t="str">
        <f>IF(AND('Mapa de Riesgos'!$H$24="Media",'Mapa de Riesgos'!$L$24="Catastrófico"),CONCATENATE("R",'Mapa de Riesgos'!$A$24),"")</f>
        <v/>
      </c>
      <c r="AM22" s="451"/>
      <c r="AN22" s="83"/>
      <c r="AO22" s="492" t="s">
        <v>163</v>
      </c>
      <c r="AP22" s="493"/>
      <c r="AQ22" s="493"/>
      <c r="AR22" s="493"/>
      <c r="AS22" s="493"/>
      <c r="AT22" s="494"/>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72"/>
      <c r="C23" s="472"/>
      <c r="D23" s="473"/>
      <c r="E23" s="465"/>
      <c r="F23" s="466"/>
      <c r="G23" s="466"/>
      <c r="H23" s="466"/>
      <c r="I23" s="467"/>
      <c r="J23" s="434"/>
      <c r="K23" s="435"/>
      <c r="L23" s="435"/>
      <c r="M23" s="435"/>
      <c r="N23" s="435"/>
      <c r="O23" s="436"/>
      <c r="P23" s="434"/>
      <c r="Q23" s="435"/>
      <c r="R23" s="435"/>
      <c r="S23" s="435"/>
      <c r="T23" s="435"/>
      <c r="U23" s="436"/>
      <c r="V23" s="434"/>
      <c r="W23" s="435"/>
      <c r="X23" s="435"/>
      <c r="Y23" s="435"/>
      <c r="Z23" s="435"/>
      <c r="AA23" s="436"/>
      <c r="AB23" s="452"/>
      <c r="AC23" s="453"/>
      <c r="AD23" s="453"/>
      <c r="AE23" s="453"/>
      <c r="AF23" s="453"/>
      <c r="AG23" s="454"/>
      <c r="AH23" s="443"/>
      <c r="AI23" s="444"/>
      <c r="AJ23" s="444"/>
      <c r="AK23" s="444"/>
      <c r="AL23" s="444"/>
      <c r="AM23" s="445"/>
      <c r="AN23" s="83"/>
      <c r="AO23" s="495"/>
      <c r="AP23" s="496"/>
      <c r="AQ23" s="496"/>
      <c r="AR23" s="496"/>
      <c r="AS23" s="496"/>
      <c r="AT23" s="49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72"/>
      <c r="C24" s="472"/>
      <c r="D24" s="473"/>
      <c r="E24" s="465"/>
      <c r="F24" s="466"/>
      <c r="G24" s="466"/>
      <c r="H24" s="466"/>
      <c r="I24" s="467"/>
      <c r="J24" s="434" t="str">
        <f>IF(AND('Mapa de Riesgos'!$H$30="Media",'Mapa de Riesgos'!$L$30="Leve"),CONCATENATE("R",'Mapa de Riesgos'!$A$30),"")</f>
        <v/>
      </c>
      <c r="K24" s="435"/>
      <c r="L24" s="435" t="str">
        <f>IF(AND('Mapa de Riesgos'!$H$36="Media",'Mapa de Riesgos'!$L$36="Leve"),CONCATENATE("R",'Mapa de Riesgos'!$A$36),"")</f>
        <v/>
      </c>
      <c r="M24" s="435"/>
      <c r="N24" s="435" t="str">
        <f>IF(AND('Mapa de Riesgos'!$H$42="Media",'Mapa de Riesgos'!$L$42="Leve"),CONCATENATE("R",'Mapa de Riesgos'!$A$42),"")</f>
        <v/>
      </c>
      <c r="O24" s="436"/>
      <c r="P24" s="434" t="str">
        <f>IF(AND('Mapa de Riesgos'!$H$30="Media",'Mapa de Riesgos'!$L$30="Menor"),CONCATENATE("R",'Mapa de Riesgos'!$A$30),"")</f>
        <v/>
      </c>
      <c r="Q24" s="435"/>
      <c r="R24" s="435" t="str">
        <f>IF(AND('Mapa de Riesgos'!$H$36="Media",'Mapa de Riesgos'!$L$36="Menor"),CONCATENATE("R",'Mapa de Riesgos'!$A$36),"")</f>
        <v/>
      </c>
      <c r="S24" s="435"/>
      <c r="T24" s="435" t="str">
        <f>IF(AND('Mapa de Riesgos'!$H$42="Media",'Mapa de Riesgos'!$L$42="Menor"),CONCATENATE("R",'Mapa de Riesgos'!$A$42),"")</f>
        <v/>
      </c>
      <c r="U24" s="436"/>
      <c r="V24" s="434" t="str">
        <f>IF(AND('Mapa de Riesgos'!$H$30="Media",'Mapa de Riesgos'!$L$30="Moderado"),CONCATENATE("R",'Mapa de Riesgos'!$A$30),"")</f>
        <v/>
      </c>
      <c r="W24" s="435"/>
      <c r="X24" s="435" t="str">
        <f>IF(AND('Mapa de Riesgos'!$H$36="Media",'Mapa de Riesgos'!$L$36="Moderado"),CONCATENATE("R",'Mapa de Riesgos'!$A$36),"")</f>
        <v/>
      </c>
      <c r="Y24" s="435"/>
      <c r="Z24" s="435" t="str">
        <f>IF(AND('Mapa de Riesgos'!$H$42="Media",'Mapa de Riesgos'!$L$42="Moderado"),CONCATENATE("R",'Mapa de Riesgos'!$A$42),"")</f>
        <v/>
      </c>
      <c r="AA24" s="436"/>
      <c r="AB24" s="452" t="str">
        <f>IF(AND('Mapa de Riesgos'!$H$30="Media",'Mapa de Riesgos'!$L$30="Mayor"),CONCATENATE("R",'Mapa de Riesgos'!$A$30),"")</f>
        <v/>
      </c>
      <c r="AC24" s="453"/>
      <c r="AD24" s="453" t="str">
        <f>IF(AND('Mapa de Riesgos'!$H$36="Media",'Mapa de Riesgos'!$L$36="Mayor"),CONCATENATE("R",'Mapa de Riesgos'!$A$36),"")</f>
        <v/>
      </c>
      <c r="AE24" s="453"/>
      <c r="AF24" s="453" t="str">
        <f>IF(AND('Mapa de Riesgos'!$H$42="Media",'Mapa de Riesgos'!$L$42="Mayor"),CONCATENATE("R",'Mapa de Riesgos'!$A$42),"")</f>
        <v/>
      </c>
      <c r="AG24" s="454"/>
      <c r="AH24" s="443" t="str">
        <f>IF(AND('Mapa de Riesgos'!$H$30="Media",'Mapa de Riesgos'!$L$30="Catastrófico"),CONCATENATE("R",'Mapa de Riesgos'!$A$30),"")</f>
        <v/>
      </c>
      <c r="AI24" s="444"/>
      <c r="AJ24" s="444" t="str">
        <f>IF(AND('Mapa de Riesgos'!$H$36="Media",'Mapa de Riesgos'!$L$36="Catastrófico"),CONCATENATE("R",'Mapa de Riesgos'!$A$36),"")</f>
        <v/>
      </c>
      <c r="AK24" s="444"/>
      <c r="AL24" s="444" t="str">
        <f>IF(AND('Mapa de Riesgos'!$H$42="Media",'Mapa de Riesgos'!$L$42="Catastrófico"),CONCATENATE("R",'Mapa de Riesgos'!$A$42),"")</f>
        <v/>
      </c>
      <c r="AM24" s="445"/>
      <c r="AN24" s="83"/>
      <c r="AO24" s="495"/>
      <c r="AP24" s="496"/>
      <c r="AQ24" s="496"/>
      <c r="AR24" s="496"/>
      <c r="AS24" s="496"/>
      <c r="AT24" s="49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72"/>
      <c r="C25" s="472"/>
      <c r="D25" s="473"/>
      <c r="E25" s="465"/>
      <c r="F25" s="466"/>
      <c r="G25" s="466"/>
      <c r="H25" s="466"/>
      <c r="I25" s="467"/>
      <c r="J25" s="434"/>
      <c r="K25" s="435"/>
      <c r="L25" s="435"/>
      <c r="M25" s="435"/>
      <c r="N25" s="435"/>
      <c r="O25" s="436"/>
      <c r="P25" s="434"/>
      <c r="Q25" s="435"/>
      <c r="R25" s="435"/>
      <c r="S25" s="435"/>
      <c r="T25" s="435"/>
      <c r="U25" s="436"/>
      <c r="V25" s="434"/>
      <c r="W25" s="435"/>
      <c r="X25" s="435"/>
      <c r="Y25" s="435"/>
      <c r="Z25" s="435"/>
      <c r="AA25" s="436"/>
      <c r="AB25" s="452"/>
      <c r="AC25" s="453"/>
      <c r="AD25" s="453"/>
      <c r="AE25" s="453"/>
      <c r="AF25" s="453"/>
      <c r="AG25" s="454"/>
      <c r="AH25" s="443"/>
      <c r="AI25" s="444"/>
      <c r="AJ25" s="444"/>
      <c r="AK25" s="444"/>
      <c r="AL25" s="444"/>
      <c r="AM25" s="445"/>
      <c r="AN25" s="83"/>
      <c r="AO25" s="495"/>
      <c r="AP25" s="496"/>
      <c r="AQ25" s="496"/>
      <c r="AR25" s="496"/>
      <c r="AS25" s="496"/>
      <c r="AT25" s="497"/>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72"/>
      <c r="C26" s="472"/>
      <c r="D26" s="473"/>
      <c r="E26" s="465"/>
      <c r="F26" s="466"/>
      <c r="G26" s="466"/>
      <c r="H26" s="466"/>
      <c r="I26" s="467"/>
      <c r="J26" s="434" t="str">
        <f>IF(AND('Mapa de Riesgos'!$H$48="Media",'Mapa de Riesgos'!$L$48="Leve"),CONCATENATE("R",'Mapa de Riesgos'!$A$48),"")</f>
        <v/>
      </c>
      <c r="K26" s="435"/>
      <c r="L26" s="435" t="str">
        <f>IF(AND('Mapa de Riesgos'!$H$54="Media",'Mapa de Riesgos'!$L$54="Leve"),CONCATENATE("R",'Mapa de Riesgos'!$A$54),"")</f>
        <v/>
      </c>
      <c r="M26" s="435"/>
      <c r="N26" s="435" t="str">
        <f>IF(AND('Mapa de Riesgos'!$H$60="Media",'Mapa de Riesgos'!$L$60="Leve"),CONCATENATE("R",'Mapa de Riesgos'!$A$60),"")</f>
        <v/>
      </c>
      <c r="O26" s="436"/>
      <c r="P26" s="434" t="str">
        <f>IF(AND('Mapa de Riesgos'!$H$48="Media",'Mapa de Riesgos'!$L$48="Menor"),CONCATENATE("R",'Mapa de Riesgos'!$A$48),"")</f>
        <v/>
      </c>
      <c r="Q26" s="435"/>
      <c r="R26" s="435" t="str">
        <f>IF(AND('Mapa de Riesgos'!$H$54="Media",'Mapa de Riesgos'!$L$54="Menor"),CONCATENATE("R",'Mapa de Riesgos'!$A$54),"")</f>
        <v/>
      </c>
      <c r="S26" s="435"/>
      <c r="T26" s="435" t="str">
        <f>IF(AND('Mapa de Riesgos'!$H$60="Media",'Mapa de Riesgos'!$L$60="Menor"),CONCATENATE("R",'Mapa de Riesgos'!$A$60),"")</f>
        <v/>
      </c>
      <c r="U26" s="436"/>
      <c r="V26" s="434" t="str">
        <f>IF(AND('Mapa de Riesgos'!$H$48="Media",'Mapa de Riesgos'!$L$48="Moderado"),CONCATENATE("R",'Mapa de Riesgos'!$A$48),"")</f>
        <v/>
      </c>
      <c r="W26" s="435"/>
      <c r="X26" s="435" t="str">
        <f>IF(AND('Mapa de Riesgos'!$H$54="Media",'Mapa de Riesgos'!$L$54="Moderado"),CONCATENATE("R",'Mapa de Riesgos'!$A$54),"")</f>
        <v/>
      </c>
      <c r="Y26" s="435"/>
      <c r="Z26" s="435" t="str">
        <f>IF(AND('Mapa de Riesgos'!$H$60="Media",'Mapa de Riesgos'!$L$60="Moderado"),CONCATENATE("R",'Mapa de Riesgos'!$A$60),"")</f>
        <v/>
      </c>
      <c r="AA26" s="436"/>
      <c r="AB26" s="452" t="str">
        <f>IF(AND('Mapa de Riesgos'!$H$48="Media",'Mapa de Riesgos'!$L$48="Mayor"),CONCATENATE("R",'Mapa de Riesgos'!$A$48),"")</f>
        <v/>
      </c>
      <c r="AC26" s="453"/>
      <c r="AD26" s="453" t="str">
        <f>IF(AND('Mapa de Riesgos'!$H$54="Media",'Mapa de Riesgos'!$L$54="Mayor"),CONCATENATE("R",'Mapa de Riesgos'!$A$54),"")</f>
        <v/>
      </c>
      <c r="AE26" s="453"/>
      <c r="AF26" s="453" t="str">
        <f>IF(AND('Mapa de Riesgos'!$H$60="Media",'Mapa de Riesgos'!$L$60="Mayor"),CONCATENATE("R",'Mapa de Riesgos'!$A$60),"")</f>
        <v/>
      </c>
      <c r="AG26" s="454"/>
      <c r="AH26" s="443" t="str">
        <f>IF(AND('Mapa de Riesgos'!$H$48="Media",'Mapa de Riesgos'!$L$48="Catastrófico"),CONCATENATE("R",'Mapa de Riesgos'!$A$48),"")</f>
        <v/>
      </c>
      <c r="AI26" s="444"/>
      <c r="AJ26" s="444" t="str">
        <f>IF(AND('Mapa de Riesgos'!$H$54="Media",'Mapa de Riesgos'!$L$54="Catastrófico"),CONCATENATE("R",'Mapa de Riesgos'!$A$54),"")</f>
        <v/>
      </c>
      <c r="AK26" s="444"/>
      <c r="AL26" s="444" t="str">
        <f>IF(AND('Mapa de Riesgos'!$H$60="Media",'Mapa de Riesgos'!$L$60="Catastrófico"),CONCATENATE("R",'Mapa de Riesgos'!$A$60),"")</f>
        <v/>
      </c>
      <c r="AM26" s="445"/>
      <c r="AN26" s="83"/>
      <c r="AO26" s="495"/>
      <c r="AP26" s="496"/>
      <c r="AQ26" s="496"/>
      <c r="AR26" s="496"/>
      <c r="AS26" s="496"/>
      <c r="AT26" s="497"/>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72"/>
      <c r="C27" s="472"/>
      <c r="D27" s="473"/>
      <c r="E27" s="465"/>
      <c r="F27" s="466"/>
      <c r="G27" s="466"/>
      <c r="H27" s="466"/>
      <c r="I27" s="467"/>
      <c r="J27" s="434"/>
      <c r="K27" s="435"/>
      <c r="L27" s="435"/>
      <c r="M27" s="435"/>
      <c r="N27" s="435"/>
      <c r="O27" s="436"/>
      <c r="P27" s="434"/>
      <c r="Q27" s="435"/>
      <c r="R27" s="435"/>
      <c r="S27" s="435"/>
      <c r="T27" s="435"/>
      <c r="U27" s="436"/>
      <c r="V27" s="434"/>
      <c r="W27" s="435"/>
      <c r="X27" s="435"/>
      <c r="Y27" s="435"/>
      <c r="Z27" s="435"/>
      <c r="AA27" s="436"/>
      <c r="AB27" s="452"/>
      <c r="AC27" s="453"/>
      <c r="AD27" s="453"/>
      <c r="AE27" s="453"/>
      <c r="AF27" s="453"/>
      <c r="AG27" s="454"/>
      <c r="AH27" s="443"/>
      <c r="AI27" s="444"/>
      <c r="AJ27" s="444"/>
      <c r="AK27" s="444"/>
      <c r="AL27" s="444"/>
      <c r="AM27" s="445"/>
      <c r="AN27" s="83"/>
      <c r="AO27" s="495"/>
      <c r="AP27" s="496"/>
      <c r="AQ27" s="496"/>
      <c r="AR27" s="496"/>
      <c r="AS27" s="496"/>
      <c r="AT27" s="497"/>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72"/>
      <c r="C28" s="472"/>
      <c r="D28" s="473"/>
      <c r="E28" s="465"/>
      <c r="F28" s="466"/>
      <c r="G28" s="466"/>
      <c r="H28" s="466"/>
      <c r="I28" s="467"/>
      <c r="J28" s="434" t="str">
        <f>IF(AND('Mapa de Riesgos'!$H$66="Media",'Mapa de Riesgos'!$L$66="Leve"),CONCATENATE("R",'Mapa de Riesgos'!$A$66),"")</f>
        <v/>
      </c>
      <c r="K28" s="435"/>
      <c r="L28" s="435" t="str">
        <f>IF(AND('Mapa de Riesgos'!$H$72="Media",'Mapa de Riesgos'!$L$72="Leve"),CONCATENATE("R",'Mapa de Riesgos'!$A$72),"")</f>
        <v/>
      </c>
      <c r="M28" s="435"/>
      <c r="N28" s="435" t="str">
        <f>IF(AND('Mapa de Riesgos'!$H$78="Media",'Mapa de Riesgos'!$L$78="Leve"),CONCATENATE("R",'Mapa de Riesgos'!$A$78),"")</f>
        <v/>
      </c>
      <c r="O28" s="436"/>
      <c r="P28" s="434" t="str">
        <f>IF(AND('Mapa de Riesgos'!$H$66="Media",'Mapa de Riesgos'!$L$66="Menor"),CONCATENATE("R",'Mapa de Riesgos'!$A$66),"")</f>
        <v/>
      </c>
      <c r="Q28" s="435"/>
      <c r="R28" s="435" t="str">
        <f>IF(AND('Mapa de Riesgos'!$H$72="Media",'Mapa de Riesgos'!$L$72="Menor"),CONCATENATE("R",'Mapa de Riesgos'!$A$72),"")</f>
        <v/>
      </c>
      <c r="S28" s="435"/>
      <c r="T28" s="435" t="str">
        <f>IF(AND('Mapa de Riesgos'!$H$78="Media",'Mapa de Riesgos'!$L$78="Menor"),CONCATENATE("R",'Mapa de Riesgos'!$A$78),"")</f>
        <v/>
      </c>
      <c r="U28" s="436"/>
      <c r="V28" s="434" t="str">
        <f>IF(AND('Mapa de Riesgos'!$H$66="Media",'Mapa de Riesgos'!$L$66="Moderado"),CONCATENATE("R",'Mapa de Riesgos'!$A$66),"")</f>
        <v/>
      </c>
      <c r="W28" s="435"/>
      <c r="X28" s="435" t="str">
        <f>IF(AND('Mapa de Riesgos'!$H$72="Media",'Mapa de Riesgos'!$L$72="Moderado"),CONCATENATE("R",'Mapa de Riesgos'!$A$72),"")</f>
        <v/>
      </c>
      <c r="Y28" s="435"/>
      <c r="Z28" s="435" t="str">
        <f>IF(AND('Mapa de Riesgos'!$H$78="Media",'Mapa de Riesgos'!$L$78="Moderado"),CONCATENATE("R",'Mapa de Riesgos'!$A$78),"")</f>
        <v/>
      </c>
      <c r="AA28" s="436"/>
      <c r="AB28" s="452" t="str">
        <f>IF(AND('Mapa de Riesgos'!$H$66="Media",'Mapa de Riesgos'!$L$66="Mayor"),CONCATENATE("R",'Mapa de Riesgos'!$A$66),"")</f>
        <v/>
      </c>
      <c r="AC28" s="453"/>
      <c r="AD28" s="453" t="str">
        <f>IF(AND('Mapa de Riesgos'!$H$72="Media",'Mapa de Riesgos'!$L$72="Mayor"),CONCATENATE("R",'Mapa de Riesgos'!$A$72),"")</f>
        <v/>
      </c>
      <c r="AE28" s="453"/>
      <c r="AF28" s="453" t="str">
        <f>IF(AND('Mapa de Riesgos'!$H$78="Media",'Mapa de Riesgos'!$L$78="Mayor"),CONCATENATE("R",'Mapa de Riesgos'!$A$78),"")</f>
        <v/>
      </c>
      <c r="AG28" s="454"/>
      <c r="AH28" s="443" t="str">
        <f>IF(AND('Mapa de Riesgos'!$H$66="Media",'Mapa de Riesgos'!$L$66="Catastrófico"),CONCATENATE("R",'Mapa de Riesgos'!$A$66),"")</f>
        <v/>
      </c>
      <c r="AI28" s="444"/>
      <c r="AJ28" s="444" t="str">
        <f>IF(AND('Mapa de Riesgos'!$H$72="Media",'Mapa de Riesgos'!$L$72="Catastrófico"),CONCATENATE("R",'Mapa de Riesgos'!$A$72),"")</f>
        <v/>
      </c>
      <c r="AK28" s="444"/>
      <c r="AL28" s="444" t="str">
        <f>IF(AND('Mapa de Riesgos'!$H$78="Media",'Mapa de Riesgos'!$L$78="Catastrófico"),CONCATENATE("R",'Mapa de Riesgos'!$A$78),"")</f>
        <v/>
      </c>
      <c r="AM28" s="445"/>
      <c r="AN28" s="83"/>
      <c r="AO28" s="495"/>
      <c r="AP28" s="496"/>
      <c r="AQ28" s="496"/>
      <c r="AR28" s="496"/>
      <c r="AS28" s="496"/>
      <c r="AT28" s="497"/>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72"/>
      <c r="C29" s="472"/>
      <c r="D29" s="473"/>
      <c r="E29" s="468"/>
      <c r="F29" s="469"/>
      <c r="G29" s="469"/>
      <c r="H29" s="469"/>
      <c r="I29" s="470"/>
      <c r="J29" s="434"/>
      <c r="K29" s="435"/>
      <c r="L29" s="435"/>
      <c r="M29" s="435"/>
      <c r="N29" s="435"/>
      <c r="O29" s="436"/>
      <c r="P29" s="437"/>
      <c r="Q29" s="438"/>
      <c r="R29" s="438"/>
      <c r="S29" s="438"/>
      <c r="T29" s="438"/>
      <c r="U29" s="439"/>
      <c r="V29" s="437"/>
      <c r="W29" s="438"/>
      <c r="X29" s="438"/>
      <c r="Y29" s="438"/>
      <c r="Z29" s="438"/>
      <c r="AA29" s="439"/>
      <c r="AB29" s="455"/>
      <c r="AC29" s="456"/>
      <c r="AD29" s="456"/>
      <c r="AE29" s="456"/>
      <c r="AF29" s="456"/>
      <c r="AG29" s="457"/>
      <c r="AH29" s="446"/>
      <c r="AI29" s="447"/>
      <c r="AJ29" s="447"/>
      <c r="AK29" s="447"/>
      <c r="AL29" s="447"/>
      <c r="AM29" s="448"/>
      <c r="AN29" s="83"/>
      <c r="AO29" s="498"/>
      <c r="AP29" s="499"/>
      <c r="AQ29" s="499"/>
      <c r="AR29" s="499"/>
      <c r="AS29" s="499"/>
      <c r="AT29" s="500"/>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72"/>
      <c r="C30" s="472"/>
      <c r="D30" s="473"/>
      <c r="E30" s="462" t="s">
        <v>164</v>
      </c>
      <c r="F30" s="463"/>
      <c r="G30" s="463"/>
      <c r="H30" s="463"/>
      <c r="I30" s="463"/>
      <c r="J30" s="431" t="str">
        <f>IF(AND('Mapa de Riesgos'!$H$12="Baja",'Mapa de Riesgos'!$L$12="Leve"),CONCATENATE("R",'Mapa de Riesgos'!$A$12),"")</f>
        <v/>
      </c>
      <c r="K30" s="432"/>
      <c r="L30" s="432" t="str">
        <f>IF(AND('Mapa de Riesgos'!$H$18="Baja",'Mapa de Riesgos'!$L$18="Leve"),CONCATENATE("R",'Mapa de Riesgos'!$A$18),"")</f>
        <v/>
      </c>
      <c r="M30" s="432"/>
      <c r="N30" s="432" t="str">
        <f>IF(AND('Mapa de Riesgos'!$H$24="Baja",'Mapa de Riesgos'!$L$24="Leve"),CONCATENATE("R",'Mapa de Riesgos'!$A$24),"")</f>
        <v/>
      </c>
      <c r="O30" s="433"/>
      <c r="P30" s="441" t="str">
        <f>IF(AND('Mapa de Riesgos'!$H$12="Baja",'Mapa de Riesgos'!$L$12="Menor"),CONCATENATE("R",'Mapa de Riesgos'!$A$12),"")</f>
        <v/>
      </c>
      <c r="Q30" s="441"/>
      <c r="R30" s="441" t="str">
        <f>IF(AND('Mapa de Riesgos'!$H$18="Baja",'Mapa de Riesgos'!$L$18="Menor"),CONCATENATE("R",'Mapa de Riesgos'!$A$18),"")</f>
        <v/>
      </c>
      <c r="S30" s="441"/>
      <c r="T30" s="441" t="str">
        <f>IF(AND('Mapa de Riesgos'!$H$24="Baja",'Mapa de Riesgos'!$L$24="Menor"),CONCATENATE("R",'Mapa de Riesgos'!$A$24),"")</f>
        <v/>
      </c>
      <c r="U30" s="442"/>
      <c r="V30" s="440" t="str">
        <f>IF(AND('Mapa de Riesgos'!$H$12="Baja",'Mapa de Riesgos'!$L$12="Moderado"),CONCATENATE("R",'Mapa de Riesgos'!$A$12),"")</f>
        <v/>
      </c>
      <c r="W30" s="441"/>
      <c r="X30" s="441" t="str">
        <f>IF(AND('Mapa de Riesgos'!$H$18="Baja",'Mapa de Riesgos'!$L$18="Moderado"),CONCATENATE("R",'Mapa de Riesgos'!$A$18),"")</f>
        <v/>
      </c>
      <c r="Y30" s="441"/>
      <c r="Z30" s="441" t="str">
        <f>IF(AND('Mapa de Riesgos'!$H$24="Baja",'Mapa de Riesgos'!$L$24="Moderado"),CONCATENATE("R",'Mapa de Riesgos'!$A$24),"")</f>
        <v/>
      </c>
      <c r="AA30" s="442"/>
      <c r="AB30" s="458" t="str">
        <f>IF(AND('Mapa de Riesgos'!$H$12="Baja",'Mapa de Riesgos'!$L$12="Mayor"),CONCATENATE("R",'Mapa de Riesgos'!$A$12),"")</f>
        <v/>
      </c>
      <c r="AC30" s="459"/>
      <c r="AD30" s="459" t="str">
        <f>IF(AND('Mapa de Riesgos'!$H$18="Baja",'Mapa de Riesgos'!$L$18="Mayor"),CONCATENATE("R",'Mapa de Riesgos'!$A$18),"")</f>
        <v/>
      </c>
      <c r="AE30" s="459"/>
      <c r="AF30" s="459" t="str">
        <f>IF(AND('Mapa de Riesgos'!$H$24="Baja",'Mapa de Riesgos'!$L$24="Mayor"),CONCATENATE("R",'Mapa de Riesgos'!$A$24),"")</f>
        <v/>
      </c>
      <c r="AG30" s="460"/>
      <c r="AH30" s="449" t="str">
        <f>IF(AND('Mapa de Riesgos'!$H$12="Baja",'Mapa de Riesgos'!$L$12="Catastrófico"),CONCATENATE("R",'Mapa de Riesgos'!$A$12),"")</f>
        <v/>
      </c>
      <c r="AI30" s="450"/>
      <c r="AJ30" s="450" t="str">
        <f>IF(AND('Mapa de Riesgos'!$H$18="Baja",'Mapa de Riesgos'!$L$18="Catastrófico"),CONCATENATE("R",'Mapa de Riesgos'!$A$18),"")</f>
        <v/>
      </c>
      <c r="AK30" s="450"/>
      <c r="AL30" s="450" t="str">
        <f>IF(AND('Mapa de Riesgos'!$H$24="Baja",'Mapa de Riesgos'!$L$24="Catastrófico"),CONCATENATE("R",'Mapa de Riesgos'!$A$24),"")</f>
        <v/>
      </c>
      <c r="AM30" s="451"/>
      <c r="AN30" s="83"/>
      <c r="AO30" s="501" t="s">
        <v>165</v>
      </c>
      <c r="AP30" s="502"/>
      <c r="AQ30" s="502"/>
      <c r="AR30" s="502"/>
      <c r="AS30" s="502"/>
      <c r="AT30" s="50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72"/>
      <c r="C31" s="472"/>
      <c r="D31" s="473"/>
      <c r="E31" s="465"/>
      <c r="F31" s="466"/>
      <c r="G31" s="466"/>
      <c r="H31" s="466"/>
      <c r="I31" s="466"/>
      <c r="J31" s="425"/>
      <c r="K31" s="426"/>
      <c r="L31" s="426"/>
      <c r="M31" s="426"/>
      <c r="N31" s="426"/>
      <c r="O31" s="427"/>
      <c r="P31" s="435"/>
      <c r="Q31" s="435"/>
      <c r="R31" s="435"/>
      <c r="S31" s="435"/>
      <c r="T31" s="435"/>
      <c r="U31" s="436"/>
      <c r="V31" s="434"/>
      <c r="W31" s="435"/>
      <c r="X31" s="435"/>
      <c r="Y31" s="435"/>
      <c r="Z31" s="435"/>
      <c r="AA31" s="436"/>
      <c r="AB31" s="452"/>
      <c r="AC31" s="453"/>
      <c r="AD31" s="453"/>
      <c r="AE31" s="453"/>
      <c r="AF31" s="453"/>
      <c r="AG31" s="454"/>
      <c r="AH31" s="443"/>
      <c r="AI31" s="444"/>
      <c r="AJ31" s="444"/>
      <c r="AK31" s="444"/>
      <c r="AL31" s="444"/>
      <c r="AM31" s="445"/>
      <c r="AN31" s="83"/>
      <c r="AO31" s="504"/>
      <c r="AP31" s="505"/>
      <c r="AQ31" s="505"/>
      <c r="AR31" s="505"/>
      <c r="AS31" s="505"/>
      <c r="AT31" s="50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72"/>
      <c r="C32" s="472"/>
      <c r="D32" s="473"/>
      <c r="E32" s="465"/>
      <c r="F32" s="466"/>
      <c r="G32" s="466"/>
      <c r="H32" s="466"/>
      <c r="I32" s="466"/>
      <c r="J32" s="425" t="str">
        <f>IF(AND('Mapa de Riesgos'!$H$30="Baja",'Mapa de Riesgos'!$L$30="Leve"),CONCATENATE("R",'Mapa de Riesgos'!$A$30),"")</f>
        <v/>
      </c>
      <c r="K32" s="426"/>
      <c r="L32" s="426" t="str">
        <f>IF(AND('Mapa de Riesgos'!$H$36="Baja",'Mapa de Riesgos'!$L$36="Leve"),CONCATENATE("R",'Mapa de Riesgos'!$A$36),"")</f>
        <v/>
      </c>
      <c r="M32" s="426"/>
      <c r="N32" s="426" t="str">
        <f>IF(AND('Mapa de Riesgos'!$H$42="Baja",'Mapa de Riesgos'!$L$42="Leve"),CONCATENATE("R",'Mapa de Riesgos'!$A$42),"")</f>
        <v/>
      </c>
      <c r="O32" s="427"/>
      <c r="P32" s="435" t="str">
        <f>IF(AND('Mapa de Riesgos'!$H$30="Baja",'Mapa de Riesgos'!$L$30="Menor"),CONCATENATE("R",'Mapa de Riesgos'!$A$30),"")</f>
        <v/>
      </c>
      <c r="Q32" s="435"/>
      <c r="R32" s="435" t="str">
        <f>IF(AND('Mapa de Riesgos'!$H$36="Baja",'Mapa de Riesgos'!$L$36="Menor"),CONCATENATE("R",'Mapa de Riesgos'!$A$36),"")</f>
        <v/>
      </c>
      <c r="S32" s="435"/>
      <c r="T32" s="435" t="str">
        <f>IF(AND('Mapa de Riesgos'!$H$42="Baja",'Mapa de Riesgos'!$L$42="Menor"),CONCATENATE("R",'Mapa de Riesgos'!$A$42),"")</f>
        <v/>
      </c>
      <c r="U32" s="436"/>
      <c r="V32" s="434" t="str">
        <f>IF(AND('Mapa de Riesgos'!$H$30="Baja",'Mapa de Riesgos'!$L$30="Moderado"),CONCATENATE("R",'Mapa de Riesgos'!$A$30),"")</f>
        <v/>
      </c>
      <c r="W32" s="435"/>
      <c r="X32" s="435" t="str">
        <f>IF(AND('Mapa de Riesgos'!$H$36="Baja",'Mapa de Riesgos'!$L$36="Moderado"),CONCATENATE("R",'Mapa de Riesgos'!$A$36),"")</f>
        <v/>
      </c>
      <c r="Y32" s="435"/>
      <c r="Z32" s="435" t="str">
        <f>IF(AND('Mapa de Riesgos'!$H$42="Baja",'Mapa de Riesgos'!$L$42="Moderado"),CONCATENATE("R",'Mapa de Riesgos'!$A$42),"")</f>
        <v/>
      </c>
      <c r="AA32" s="436"/>
      <c r="AB32" s="452" t="str">
        <f>IF(AND('Mapa de Riesgos'!$H$30="Baja",'Mapa de Riesgos'!$L$30="Mayor"),CONCATENATE("R",'Mapa de Riesgos'!$A$30),"")</f>
        <v/>
      </c>
      <c r="AC32" s="453"/>
      <c r="AD32" s="453" t="str">
        <f>IF(AND('Mapa de Riesgos'!$H$36="Baja",'Mapa de Riesgos'!$L$36="Mayor"),CONCATENATE("R",'Mapa de Riesgos'!$A$36),"")</f>
        <v/>
      </c>
      <c r="AE32" s="453"/>
      <c r="AF32" s="453" t="str">
        <f>IF(AND('Mapa de Riesgos'!$H$42="Baja",'Mapa de Riesgos'!$L$42="Mayor"),CONCATENATE("R",'Mapa de Riesgos'!$A$42),"")</f>
        <v/>
      </c>
      <c r="AG32" s="454"/>
      <c r="AH32" s="443" t="str">
        <f>IF(AND('Mapa de Riesgos'!$H$30="Baja",'Mapa de Riesgos'!$L$30="Catastrófico"),CONCATENATE("R",'Mapa de Riesgos'!$A$30),"")</f>
        <v/>
      </c>
      <c r="AI32" s="444"/>
      <c r="AJ32" s="444" t="str">
        <f>IF(AND('Mapa de Riesgos'!$H$36="Baja",'Mapa de Riesgos'!$L$36="Catastrófico"),CONCATENATE("R",'Mapa de Riesgos'!$A$36),"")</f>
        <v/>
      </c>
      <c r="AK32" s="444"/>
      <c r="AL32" s="444" t="str">
        <f>IF(AND('Mapa de Riesgos'!$H$42="Baja",'Mapa de Riesgos'!$L$42="Catastrófico"),CONCATENATE("R",'Mapa de Riesgos'!$A$42),"")</f>
        <v/>
      </c>
      <c r="AM32" s="445"/>
      <c r="AN32" s="83"/>
      <c r="AO32" s="504"/>
      <c r="AP32" s="505"/>
      <c r="AQ32" s="505"/>
      <c r="AR32" s="505"/>
      <c r="AS32" s="505"/>
      <c r="AT32" s="50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72"/>
      <c r="C33" s="472"/>
      <c r="D33" s="473"/>
      <c r="E33" s="465"/>
      <c r="F33" s="466"/>
      <c r="G33" s="466"/>
      <c r="H33" s="466"/>
      <c r="I33" s="466"/>
      <c r="J33" s="425"/>
      <c r="K33" s="426"/>
      <c r="L33" s="426"/>
      <c r="M33" s="426"/>
      <c r="N33" s="426"/>
      <c r="O33" s="427"/>
      <c r="P33" s="435"/>
      <c r="Q33" s="435"/>
      <c r="R33" s="435"/>
      <c r="S33" s="435"/>
      <c r="T33" s="435"/>
      <c r="U33" s="436"/>
      <c r="V33" s="434"/>
      <c r="W33" s="435"/>
      <c r="X33" s="435"/>
      <c r="Y33" s="435"/>
      <c r="Z33" s="435"/>
      <c r="AA33" s="436"/>
      <c r="AB33" s="452"/>
      <c r="AC33" s="453"/>
      <c r="AD33" s="453"/>
      <c r="AE33" s="453"/>
      <c r="AF33" s="453"/>
      <c r="AG33" s="454"/>
      <c r="AH33" s="443"/>
      <c r="AI33" s="444"/>
      <c r="AJ33" s="444"/>
      <c r="AK33" s="444"/>
      <c r="AL33" s="444"/>
      <c r="AM33" s="445"/>
      <c r="AN33" s="83"/>
      <c r="AO33" s="504"/>
      <c r="AP33" s="505"/>
      <c r="AQ33" s="505"/>
      <c r="AR33" s="505"/>
      <c r="AS33" s="505"/>
      <c r="AT33" s="50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72"/>
      <c r="C34" s="472"/>
      <c r="D34" s="473"/>
      <c r="E34" s="465"/>
      <c r="F34" s="466"/>
      <c r="G34" s="466"/>
      <c r="H34" s="466"/>
      <c r="I34" s="466"/>
      <c r="J34" s="425" t="str">
        <f>IF(AND('Mapa de Riesgos'!$H$48="Baja",'Mapa de Riesgos'!$L$48="Leve"),CONCATENATE("R",'Mapa de Riesgos'!$A$48),"")</f>
        <v/>
      </c>
      <c r="K34" s="426"/>
      <c r="L34" s="426" t="str">
        <f>IF(AND('Mapa de Riesgos'!$H$54="Baja",'Mapa de Riesgos'!$L$54="Leve"),CONCATENATE("R",'Mapa de Riesgos'!$A$54),"")</f>
        <v/>
      </c>
      <c r="M34" s="426"/>
      <c r="N34" s="426" t="str">
        <f>IF(AND('Mapa de Riesgos'!$H$60="Baja",'Mapa de Riesgos'!$L$60="Leve"),CONCATENATE("R",'Mapa de Riesgos'!$A$60),"")</f>
        <v/>
      </c>
      <c r="O34" s="427"/>
      <c r="P34" s="435" t="str">
        <f>IF(AND('Mapa de Riesgos'!$H$48="Baja",'Mapa de Riesgos'!$L$48="Menor"),CONCATENATE("R",'Mapa de Riesgos'!$A$48),"")</f>
        <v/>
      </c>
      <c r="Q34" s="435"/>
      <c r="R34" s="435" t="str">
        <f>IF(AND('Mapa de Riesgos'!$H$54="Baja",'Mapa de Riesgos'!$L$54="Menor"),CONCATENATE("R",'Mapa de Riesgos'!$A$54),"")</f>
        <v/>
      </c>
      <c r="S34" s="435"/>
      <c r="T34" s="435" t="str">
        <f>IF(AND('Mapa de Riesgos'!$H$60="Baja",'Mapa de Riesgos'!$L$60="Menor"),CONCATENATE("R",'Mapa de Riesgos'!$A$60),"")</f>
        <v/>
      </c>
      <c r="U34" s="436"/>
      <c r="V34" s="434" t="str">
        <f>IF(AND('Mapa de Riesgos'!$H$48="Baja",'Mapa de Riesgos'!$L$48="Moderado"),CONCATENATE("R",'Mapa de Riesgos'!$A$48),"")</f>
        <v/>
      </c>
      <c r="W34" s="435"/>
      <c r="X34" s="435" t="str">
        <f>IF(AND('Mapa de Riesgos'!$H$54="Baja",'Mapa de Riesgos'!$L$54="Moderado"),CONCATENATE("R",'Mapa de Riesgos'!$A$54),"")</f>
        <v/>
      </c>
      <c r="Y34" s="435"/>
      <c r="Z34" s="435" t="str">
        <f>IF(AND('Mapa de Riesgos'!$H$60="Baja",'Mapa de Riesgos'!$L$60="Moderado"),CONCATENATE("R",'Mapa de Riesgos'!$A$60),"")</f>
        <v/>
      </c>
      <c r="AA34" s="436"/>
      <c r="AB34" s="452" t="str">
        <f>IF(AND('Mapa de Riesgos'!$H$48="Baja",'Mapa de Riesgos'!$L$48="Mayor"),CONCATENATE("R",'Mapa de Riesgos'!$A$48),"")</f>
        <v/>
      </c>
      <c r="AC34" s="453"/>
      <c r="AD34" s="453" t="str">
        <f>IF(AND('Mapa de Riesgos'!$H$54="Baja",'Mapa de Riesgos'!$L$54="Mayor"),CONCATENATE("R",'Mapa de Riesgos'!$A$54),"")</f>
        <v/>
      </c>
      <c r="AE34" s="453"/>
      <c r="AF34" s="453" t="str">
        <f>IF(AND('Mapa de Riesgos'!$H$60="Baja",'Mapa de Riesgos'!$L$60="Mayor"),CONCATENATE("R",'Mapa de Riesgos'!$A$60),"")</f>
        <v/>
      </c>
      <c r="AG34" s="454"/>
      <c r="AH34" s="443" t="str">
        <f>IF(AND('Mapa de Riesgos'!$H$48="Baja",'Mapa de Riesgos'!$L$48="Catastrófico"),CONCATENATE("R",'Mapa de Riesgos'!$A$48),"")</f>
        <v/>
      </c>
      <c r="AI34" s="444"/>
      <c r="AJ34" s="444" t="str">
        <f>IF(AND('Mapa de Riesgos'!$H$54="Baja",'Mapa de Riesgos'!$L$54="Catastrófico"),CONCATENATE("R",'Mapa de Riesgos'!$A$54),"")</f>
        <v/>
      </c>
      <c r="AK34" s="444"/>
      <c r="AL34" s="444" t="str">
        <f>IF(AND('Mapa de Riesgos'!$H$60="Baja",'Mapa de Riesgos'!$L$60="Catastrófico"),CONCATENATE("R",'Mapa de Riesgos'!$A$60),"")</f>
        <v/>
      </c>
      <c r="AM34" s="445"/>
      <c r="AN34" s="83"/>
      <c r="AO34" s="504"/>
      <c r="AP34" s="505"/>
      <c r="AQ34" s="505"/>
      <c r="AR34" s="505"/>
      <c r="AS34" s="505"/>
      <c r="AT34" s="50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72"/>
      <c r="C35" s="472"/>
      <c r="D35" s="473"/>
      <c r="E35" s="465"/>
      <c r="F35" s="466"/>
      <c r="G35" s="466"/>
      <c r="H35" s="466"/>
      <c r="I35" s="466"/>
      <c r="J35" s="425"/>
      <c r="K35" s="426"/>
      <c r="L35" s="426"/>
      <c r="M35" s="426"/>
      <c r="N35" s="426"/>
      <c r="O35" s="427"/>
      <c r="P35" s="435"/>
      <c r="Q35" s="435"/>
      <c r="R35" s="435"/>
      <c r="S35" s="435"/>
      <c r="T35" s="435"/>
      <c r="U35" s="436"/>
      <c r="V35" s="434"/>
      <c r="W35" s="435"/>
      <c r="X35" s="435"/>
      <c r="Y35" s="435"/>
      <c r="Z35" s="435"/>
      <c r="AA35" s="436"/>
      <c r="AB35" s="452"/>
      <c r="AC35" s="453"/>
      <c r="AD35" s="453"/>
      <c r="AE35" s="453"/>
      <c r="AF35" s="453"/>
      <c r="AG35" s="454"/>
      <c r="AH35" s="443"/>
      <c r="AI35" s="444"/>
      <c r="AJ35" s="444"/>
      <c r="AK35" s="444"/>
      <c r="AL35" s="444"/>
      <c r="AM35" s="445"/>
      <c r="AN35" s="83"/>
      <c r="AO35" s="504"/>
      <c r="AP35" s="505"/>
      <c r="AQ35" s="505"/>
      <c r="AR35" s="505"/>
      <c r="AS35" s="505"/>
      <c r="AT35" s="506"/>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72"/>
      <c r="C36" s="472"/>
      <c r="D36" s="473"/>
      <c r="E36" s="465"/>
      <c r="F36" s="466"/>
      <c r="G36" s="466"/>
      <c r="H36" s="466"/>
      <c r="I36" s="466"/>
      <c r="J36" s="425" t="str">
        <f>IF(AND('Mapa de Riesgos'!$H$66="Baja",'Mapa de Riesgos'!$L$66="Leve"),CONCATENATE("R",'Mapa de Riesgos'!$A$66),"")</f>
        <v/>
      </c>
      <c r="K36" s="426"/>
      <c r="L36" s="426" t="str">
        <f>IF(AND('Mapa de Riesgos'!$H$72="Baja",'Mapa de Riesgos'!$L$72="Leve"),CONCATENATE("R",'Mapa de Riesgos'!$A$72),"")</f>
        <v/>
      </c>
      <c r="M36" s="426"/>
      <c r="N36" s="426" t="str">
        <f>IF(AND('Mapa de Riesgos'!$H$78="Baja",'Mapa de Riesgos'!$L$78="Leve"),CONCATENATE("R",'Mapa de Riesgos'!$A$78),"")</f>
        <v/>
      </c>
      <c r="O36" s="427"/>
      <c r="P36" s="435" t="str">
        <f>IF(AND('Mapa de Riesgos'!$H$66="Baja",'Mapa de Riesgos'!$L$66="Menor"),CONCATENATE("R",'Mapa de Riesgos'!$A$66),"")</f>
        <v/>
      </c>
      <c r="Q36" s="435"/>
      <c r="R36" s="435" t="str">
        <f>IF(AND('Mapa de Riesgos'!$H$72="Baja",'Mapa de Riesgos'!$L$72="Menor"),CONCATENATE("R",'Mapa de Riesgos'!$A$72),"")</f>
        <v/>
      </c>
      <c r="S36" s="435"/>
      <c r="T36" s="435" t="str">
        <f>IF(AND('Mapa de Riesgos'!$H$78="Baja",'Mapa de Riesgos'!$L$78="Menor"),CONCATENATE("R",'Mapa de Riesgos'!$A$78),"")</f>
        <v/>
      </c>
      <c r="U36" s="436"/>
      <c r="V36" s="434" t="str">
        <f>IF(AND('Mapa de Riesgos'!$H$66="Baja",'Mapa de Riesgos'!$L$66="Moderado"),CONCATENATE("R",'Mapa de Riesgos'!$A$66),"")</f>
        <v/>
      </c>
      <c r="W36" s="435"/>
      <c r="X36" s="435" t="str">
        <f>IF(AND('Mapa de Riesgos'!$H$72="Baja",'Mapa de Riesgos'!$L$72="Moderado"),CONCATENATE("R",'Mapa de Riesgos'!$A$72),"")</f>
        <v/>
      </c>
      <c r="Y36" s="435"/>
      <c r="Z36" s="435" t="str">
        <f>IF(AND('Mapa de Riesgos'!$H$78="Baja",'Mapa de Riesgos'!$L$78="Moderado"),CONCATENATE("R",'Mapa de Riesgos'!$A$78),"")</f>
        <v/>
      </c>
      <c r="AA36" s="436"/>
      <c r="AB36" s="452" t="str">
        <f>IF(AND('Mapa de Riesgos'!$H$66="Baja",'Mapa de Riesgos'!$L$66="Mayor"),CONCATENATE("R",'Mapa de Riesgos'!$A$66),"")</f>
        <v/>
      </c>
      <c r="AC36" s="453"/>
      <c r="AD36" s="453" t="str">
        <f>IF(AND('Mapa de Riesgos'!$H$72="Baja",'Mapa de Riesgos'!$L$72="Mayor"),CONCATENATE("R",'Mapa de Riesgos'!$A$72),"")</f>
        <v/>
      </c>
      <c r="AE36" s="453"/>
      <c r="AF36" s="453" t="str">
        <f>IF(AND('Mapa de Riesgos'!$H$78="Baja",'Mapa de Riesgos'!$L$78="Mayor"),CONCATENATE("R",'Mapa de Riesgos'!$A$78),"")</f>
        <v/>
      </c>
      <c r="AG36" s="454"/>
      <c r="AH36" s="443" t="str">
        <f>IF(AND('Mapa de Riesgos'!$H$66="Baja",'Mapa de Riesgos'!$L$66="Catastrófico"),CONCATENATE("R",'Mapa de Riesgos'!$A$66),"")</f>
        <v/>
      </c>
      <c r="AI36" s="444"/>
      <c r="AJ36" s="444" t="str">
        <f>IF(AND('Mapa de Riesgos'!$H$72="Baja",'Mapa de Riesgos'!$L$72="Catastrófico"),CONCATENATE("R",'Mapa de Riesgos'!$A$72),"")</f>
        <v/>
      </c>
      <c r="AK36" s="444"/>
      <c r="AL36" s="444" t="str">
        <f>IF(AND('Mapa de Riesgos'!$H$78="Baja",'Mapa de Riesgos'!$L$78="Catastrófico"),CONCATENATE("R",'Mapa de Riesgos'!$A$78),"")</f>
        <v/>
      </c>
      <c r="AM36" s="445"/>
      <c r="AN36" s="83"/>
      <c r="AO36" s="504"/>
      <c r="AP36" s="505"/>
      <c r="AQ36" s="505"/>
      <c r="AR36" s="505"/>
      <c r="AS36" s="505"/>
      <c r="AT36" s="506"/>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72"/>
      <c r="C37" s="472"/>
      <c r="D37" s="473"/>
      <c r="E37" s="468"/>
      <c r="F37" s="469"/>
      <c r="G37" s="469"/>
      <c r="H37" s="469"/>
      <c r="I37" s="469"/>
      <c r="J37" s="428"/>
      <c r="K37" s="429"/>
      <c r="L37" s="429"/>
      <c r="M37" s="429"/>
      <c r="N37" s="429"/>
      <c r="O37" s="430"/>
      <c r="P37" s="438"/>
      <c r="Q37" s="438"/>
      <c r="R37" s="438"/>
      <c r="S37" s="438"/>
      <c r="T37" s="438"/>
      <c r="U37" s="439"/>
      <c r="V37" s="437"/>
      <c r="W37" s="438"/>
      <c r="X37" s="438"/>
      <c r="Y37" s="438"/>
      <c r="Z37" s="438"/>
      <c r="AA37" s="439"/>
      <c r="AB37" s="455"/>
      <c r="AC37" s="456"/>
      <c r="AD37" s="456"/>
      <c r="AE37" s="456"/>
      <c r="AF37" s="456"/>
      <c r="AG37" s="457"/>
      <c r="AH37" s="446"/>
      <c r="AI37" s="447"/>
      <c r="AJ37" s="447"/>
      <c r="AK37" s="447"/>
      <c r="AL37" s="447"/>
      <c r="AM37" s="448"/>
      <c r="AN37" s="83"/>
      <c r="AO37" s="507"/>
      <c r="AP37" s="508"/>
      <c r="AQ37" s="508"/>
      <c r="AR37" s="508"/>
      <c r="AS37" s="508"/>
      <c r="AT37" s="509"/>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72"/>
      <c r="C38" s="472"/>
      <c r="D38" s="473"/>
      <c r="E38" s="462" t="s">
        <v>166</v>
      </c>
      <c r="F38" s="463"/>
      <c r="G38" s="463"/>
      <c r="H38" s="463"/>
      <c r="I38" s="464"/>
      <c r="J38" s="431" t="str">
        <f>IF(AND('Mapa de Riesgos'!$H$12="Muy Baja",'Mapa de Riesgos'!$L$12="Leve"),CONCATENATE("R",'Mapa de Riesgos'!$A$12),"")</f>
        <v/>
      </c>
      <c r="K38" s="432"/>
      <c r="L38" s="432" t="str">
        <f>IF(AND('Mapa de Riesgos'!$H$18="Muy Baja",'Mapa de Riesgos'!$L$18="Leve"),CONCATENATE("R",'Mapa de Riesgos'!$A$18),"")</f>
        <v/>
      </c>
      <c r="M38" s="432"/>
      <c r="N38" s="432" t="str">
        <f>IF(AND('Mapa de Riesgos'!$H$24="Muy Baja",'Mapa de Riesgos'!$L$24="Leve"),CONCATENATE("R",'Mapa de Riesgos'!$A$24),"")</f>
        <v/>
      </c>
      <c r="O38" s="433"/>
      <c r="P38" s="431" t="str">
        <f>IF(AND('Mapa de Riesgos'!$H$12="Muy Baja",'Mapa de Riesgos'!$L$12="Menor"),CONCATENATE("R",'Mapa de Riesgos'!$A$12),"")</f>
        <v/>
      </c>
      <c r="Q38" s="432"/>
      <c r="R38" s="432" t="str">
        <f>IF(AND('Mapa de Riesgos'!$H$18="Muy Baja",'Mapa de Riesgos'!$L$18="Menor"),CONCATENATE("R",'Mapa de Riesgos'!$A$18),"")</f>
        <v/>
      </c>
      <c r="S38" s="432"/>
      <c r="T38" s="432" t="str">
        <f>IF(AND('Mapa de Riesgos'!$H$24="Muy Baja",'Mapa de Riesgos'!$L$24="Menor"),CONCATENATE("R",'Mapa de Riesgos'!$A$24),"")</f>
        <v/>
      </c>
      <c r="U38" s="433"/>
      <c r="V38" s="440" t="str">
        <f>IF(AND('Mapa de Riesgos'!$H$12="Muy Baja",'Mapa de Riesgos'!$L$12="Moderado"),CONCATENATE("R",'Mapa de Riesgos'!$A$12),"")</f>
        <v/>
      </c>
      <c r="W38" s="441"/>
      <c r="X38" s="441" t="str">
        <f>IF(AND('Mapa de Riesgos'!$H$18="Muy Baja",'Mapa de Riesgos'!$L$18="Moderado"),CONCATENATE("R",'Mapa de Riesgos'!$A$18),"")</f>
        <v/>
      </c>
      <c r="Y38" s="441"/>
      <c r="Z38" s="441" t="str">
        <f>IF(AND('Mapa de Riesgos'!$H$24="Muy Baja",'Mapa de Riesgos'!$L$24="Moderado"),CONCATENATE("R",'Mapa de Riesgos'!$A$24),"")</f>
        <v/>
      </c>
      <c r="AA38" s="442"/>
      <c r="AB38" s="458" t="str">
        <f>IF(AND('Mapa de Riesgos'!$H$12="Muy Baja",'Mapa de Riesgos'!$L$12="Mayor"),CONCATENATE("R",'Mapa de Riesgos'!$A$12),"")</f>
        <v/>
      </c>
      <c r="AC38" s="459"/>
      <c r="AD38" s="459" t="str">
        <f>IF(AND('Mapa de Riesgos'!$H$18="Muy Baja",'Mapa de Riesgos'!$L$18="Mayor"),CONCATENATE("R",'Mapa de Riesgos'!$A$18),"")</f>
        <v/>
      </c>
      <c r="AE38" s="459"/>
      <c r="AF38" s="459" t="str">
        <f>IF(AND('Mapa de Riesgos'!$H$24="Muy Baja",'Mapa de Riesgos'!$L$24="Mayor"),CONCATENATE("R",'Mapa de Riesgos'!$A$24),"")</f>
        <v/>
      </c>
      <c r="AG38" s="460"/>
      <c r="AH38" s="449" t="str">
        <f>IF(AND('Mapa de Riesgos'!$H$12="Muy Baja",'Mapa de Riesgos'!$L$12="Catastrófico"),CONCATENATE("R",'Mapa de Riesgos'!$A$12),"")</f>
        <v/>
      </c>
      <c r="AI38" s="450"/>
      <c r="AJ38" s="450" t="str">
        <f>IF(AND('Mapa de Riesgos'!$H$18="Muy Baja",'Mapa de Riesgos'!$L$18="Catastrófico"),CONCATENATE("R",'Mapa de Riesgos'!$A$18),"")</f>
        <v/>
      </c>
      <c r="AK38" s="450"/>
      <c r="AL38" s="450" t="str">
        <f>IF(AND('Mapa de Riesgos'!$H$24="Muy Baja",'Mapa de Riesgos'!$L$24="Catastrófico"),CONCATENATE("R",'Mapa de Riesgos'!$A$24),"")</f>
        <v/>
      </c>
      <c r="AM38" s="451"/>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72"/>
      <c r="C39" s="472"/>
      <c r="D39" s="473"/>
      <c r="E39" s="465"/>
      <c r="F39" s="466"/>
      <c r="G39" s="466"/>
      <c r="H39" s="466"/>
      <c r="I39" s="467"/>
      <c r="J39" s="425"/>
      <c r="K39" s="426"/>
      <c r="L39" s="426"/>
      <c r="M39" s="426"/>
      <c r="N39" s="426"/>
      <c r="O39" s="427"/>
      <c r="P39" s="425"/>
      <c r="Q39" s="426"/>
      <c r="R39" s="426"/>
      <c r="S39" s="426"/>
      <c r="T39" s="426"/>
      <c r="U39" s="427"/>
      <c r="V39" s="434"/>
      <c r="W39" s="435"/>
      <c r="X39" s="435"/>
      <c r="Y39" s="435"/>
      <c r="Z39" s="435"/>
      <c r="AA39" s="436"/>
      <c r="AB39" s="452"/>
      <c r="AC39" s="453"/>
      <c r="AD39" s="453"/>
      <c r="AE39" s="453"/>
      <c r="AF39" s="453"/>
      <c r="AG39" s="454"/>
      <c r="AH39" s="443"/>
      <c r="AI39" s="444"/>
      <c r="AJ39" s="444"/>
      <c r="AK39" s="444"/>
      <c r="AL39" s="444"/>
      <c r="AM39" s="445"/>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72"/>
      <c r="C40" s="472"/>
      <c r="D40" s="473"/>
      <c r="E40" s="465"/>
      <c r="F40" s="466"/>
      <c r="G40" s="466"/>
      <c r="H40" s="466"/>
      <c r="I40" s="467"/>
      <c r="J40" s="425" t="str">
        <f>IF(AND('Mapa de Riesgos'!$H$30="Muy Baja",'Mapa de Riesgos'!$L$30="Leve"),CONCATENATE("R",'Mapa de Riesgos'!$A$30),"")</f>
        <v/>
      </c>
      <c r="K40" s="426"/>
      <c r="L40" s="426" t="str">
        <f>IF(AND('Mapa de Riesgos'!$H$36="Muy Baja",'Mapa de Riesgos'!$L$36="Leve"),CONCATENATE("R",'Mapa de Riesgos'!$A$36),"")</f>
        <v/>
      </c>
      <c r="M40" s="426"/>
      <c r="N40" s="426" t="str">
        <f>IF(AND('Mapa de Riesgos'!$H$42="Muy Baja",'Mapa de Riesgos'!$L$42="Leve"),CONCATENATE("R",'Mapa de Riesgos'!$A$42),"")</f>
        <v/>
      </c>
      <c r="O40" s="427"/>
      <c r="P40" s="425" t="str">
        <f>IF(AND('Mapa de Riesgos'!$H$30="Muy Baja",'Mapa de Riesgos'!$L$30="Menor"),CONCATENATE("R",'Mapa de Riesgos'!$A$30),"")</f>
        <v/>
      </c>
      <c r="Q40" s="426"/>
      <c r="R40" s="426" t="str">
        <f>IF(AND('Mapa de Riesgos'!$H$36="Muy Baja",'Mapa de Riesgos'!$L$36="Menor"),CONCATENATE("R",'Mapa de Riesgos'!$A$36),"")</f>
        <v/>
      </c>
      <c r="S40" s="426"/>
      <c r="T40" s="426" t="str">
        <f>IF(AND('Mapa de Riesgos'!$H$42="Muy Baja",'Mapa de Riesgos'!$L$42="Menor"),CONCATENATE("R",'Mapa de Riesgos'!$A$42),"")</f>
        <v/>
      </c>
      <c r="U40" s="427"/>
      <c r="V40" s="434" t="str">
        <f>IF(AND('Mapa de Riesgos'!$H$30="Muy Baja",'Mapa de Riesgos'!$L$30="Moderado"),CONCATENATE("R",'Mapa de Riesgos'!$A$30),"")</f>
        <v/>
      </c>
      <c r="W40" s="435"/>
      <c r="X40" s="435" t="str">
        <f>IF(AND('Mapa de Riesgos'!$H$36="Muy Baja",'Mapa de Riesgos'!$L$36="Moderado"),CONCATENATE("R",'Mapa de Riesgos'!$A$36),"")</f>
        <v/>
      </c>
      <c r="Y40" s="435"/>
      <c r="Z40" s="435" t="str">
        <f>IF(AND('Mapa de Riesgos'!$H$42="Muy Baja",'Mapa de Riesgos'!$L$42="Moderado"),CONCATENATE("R",'Mapa de Riesgos'!$A$42),"")</f>
        <v/>
      </c>
      <c r="AA40" s="436"/>
      <c r="AB40" s="452" t="str">
        <f>IF(AND('Mapa de Riesgos'!$H$30="Muy Baja",'Mapa de Riesgos'!$L$30="Mayor"),CONCATENATE("R",'Mapa de Riesgos'!$A$30),"")</f>
        <v/>
      </c>
      <c r="AC40" s="453"/>
      <c r="AD40" s="453" t="str">
        <f>IF(AND('Mapa de Riesgos'!$H$36="Muy Baja",'Mapa de Riesgos'!$L$36="Mayor"),CONCATENATE("R",'Mapa de Riesgos'!$A$36),"")</f>
        <v/>
      </c>
      <c r="AE40" s="453"/>
      <c r="AF40" s="453" t="str">
        <f>IF(AND('Mapa de Riesgos'!$H$42="Muy Baja",'Mapa de Riesgos'!$L$42="Mayor"),CONCATENATE("R",'Mapa de Riesgos'!$A$42),"")</f>
        <v/>
      </c>
      <c r="AG40" s="454"/>
      <c r="AH40" s="443" t="str">
        <f>IF(AND('Mapa de Riesgos'!$H$30="Muy Baja",'Mapa de Riesgos'!$L$30="Catastrófico"),CONCATENATE("R",'Mapa de Riesgos'!$A$30),"")</f>
        <v/>
      </c>
      <c r="AI40" s="444"/>
      <c r="AJ40" s="444" t="str">
        <f>IF(AND('Mapa de Riesgos'!$H$36="Muy Baja",'Mapa de Riesgos'!$L$36="Catastrófico"),CONCATENATE("R",'Mapa de Riesgos'!$A$36),"")</f>
        <v/>
      </c>
      <c r="AK40" s="444"/>
      <c r="AL40" s="444" t="str">
        <f>IF(AND('Mapa de Riesgos'!$H$42="Muy Baja",'Mapa de Riesgos'!$L$42="Catastrófico"),CONCATENATE("R",'Mapa de Riesgos'!$A$42),"")</f>
        <v/>
      </c>
      <c r="AM40" s="445"/>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72"/>
      <c r="C41" s="472"/>
      <c r="D41" s="473"/>
      <c r="E41" s="465"/>
      <c r="F41" s="466"/>
      <c r="G41" s="466"/>
      <c r="H41" s="466"/>
      <c r="I41" s="467"/>
      <c r="J41" s="425"/>
      <c r="K41" s="426"/>
      <c r="L41" s="426"/>
      <c r="M41" s="426"/>
      <c r="N41" s="426"/>
      <c r="O41" s="427"/>
      <c r="P41" s="425"/>
      <c r="Q41" s="426"/>
      <c r="R41" s="426"/>
      <c r="S41" s="426"/>
      <c r="T41" s="426"/>
      <c r="U41" s="427"/>
      <c r="V41" s="434"/>
      <c r="W41" s="435"/>
      <c r="X41" s="435"/>
      <c r="Y41" s="435"/>
      <c r="Z41" s="435"/>
      <c r="AA41" s="436"/>
      <c r="AB41" s="452"/>
      <c r="AC41" s="453"/>
      <c r="AD41" s="453"/>
      <c r="AE41" s="453"/>
      <c r="AF41" s="453"/>
      <c r="AG41" s="454"/>
      <c r="AH41" s="443"/>
      <c r="AI41" s="444"/>
      <c r="AJ41" s="444"/>
      <c r="AK41" s="444"/>
      <c r="AL41" s="444"/>
      <c r="AM41" s="445"/>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72"/>
      <c r="C42" s="472"/>
      <c r="D42" s="473"/>
      <c r="E42" s="465"/>
      <c r="F42" s="466"/>
      <c r="G42" s="466"/>
      <c r="H42" s="466"/>
      <c r="I42" s="467"/>
      <c r="J42" s="425" t="str">
        <f>IF(AND('Mapa de Riesgos'!$H$48="Muy Baja",'Mapa de Riesgos'!$L$48="Leve"),CONCATENATE("R",'Mapa de Riesgos'!$A$48),"")</f>
        <v/>
      </c>
      <c r="K42" s="426"/>
      <c r="L42" s="426" t="str">
        <f>IF(AND('Mapa de Riesgos'!$H$54="Muy Baja",'Mapa de Riesgos'!$L$54="Leve"),CONCATENATE("R",'Mapa de Riesgos'!$A$54),"")</f>
        <v/>
      </c>
      <c r="M42" s="426"/>
      <c r="N42" s="426" t="str">
        <f>IF(AND('Mapa de Riesgos'!$H$60="Muy Baja",'Mapa de Riesgos'!$L$60="Leve"),CONCATENATE("R",'Mapa de Riesgos'!$A$60),"")</f>
        <v/>
      </c>
      <c r="O42" s="427"/>
      <c r="P42" s="425" t="str">
        <f>IF(AND('Mapa de Riesgos'!$H$48="Muy Baja",'Mapa de Riesgos'!$L$48="Menor"),CONCATENATE("R",'Mapa de Riesgos'!$A$48),"")</f>
        <v/>
      </c>
      <c r="Q42" s="426"/>
      <c r="R42" s="426" t="str">
        <f>IF(AND('Mapa de Riesgos'!$H$54="Muy Baja",'Mapa de Riesgos'!$L$54="Menor"),CONCATENATE("R",'Mapa de Riesgos'!$A$54),"")</f>
        <v/>
      </c>
      <c r="S42" s="426"/>
      <c r="T42" s="426" t="str">
        <f>IF(AND('Mapa de Riesgos'!$H$60="Muy Baja",'Mapa de Riesgos'!$L$60="Menor"),CONCATENATE("R",'Mapa de Riesgos'!$A$60),"")</f>
        <v/>
      </c>
      <c r="U42" s="427"/>
      <c r="V42" s="434" t="str">
        <f>IF(AND('Mapa de Riesgos'!$H$48="Muy Baja",'Mapa de Riesgos'!$L$48="Moderado"),CONCATENATE("R",'Mapa de Riesgos'!$A$48),"")</f>
        <v/>
      </c>
      <c r="W42" s="435"/>
      <c r="X42" s="435" t="str">
        <f>IF(AND('Mapa de Riesgos'!$H$54="Muy Baja",'Mapa de Riesgos'!$L$54="Moderado"),CONCATENATE("R",'Mapa de Riesgos'!$A$54),"")</f>
        <v/>
      </c>
      <c r="Y42" s="435"/>
      <c r="Z42" s="435" t="str">
        <f>IF(AND('Mapa de Riesgos'!$H$60="Muy Baja",'Mapa de Riesgos'!$L$60="Moderado"),CONCATENATE("R",'Mapa de Riesgos'!$A$60),"")</f>
        <v/>
      </c>
      <c r="AA42" s="436"/>
      <c r="AB42" s="452" t="str">
        <f>IF(AND('Mapa de Riesgos'!$H$48="Muy Baja",'Mapa de Riesgos'!$L$48="Mayor"),CONCATENATE("R",'Mapa de Riesgos'!$A$48),"")</f>
        <v/>
      </c>
      <c r="AC42" s="453"/>
      <c r="AD42" s="453" t="str">
        <f>IF(AND('Mapa de Riesgos'!$H$54="Muy Baja",'Mapa de Riesgos'!$L$54="Mayor"),CONCATENATE("R",'Mapa de Riesgos'!$A$54),"")</f>
        <v/>
      </c>
      <c r="AE42" s="453"/>
      <c r="AF42" s="453" t="str">
        <f>IF(AND('Mapa de Riesgos'!$H$60="Muy Baja",'Mapa de Riesgos'!$L$60="Mayor"),CONCATENATE("R",'Mapa de Riesgos'!$A$60),"")</f>
        <v/>
      </c>
      <c r="AG42" s="454"/>
      <c r="AH42" s="443" t="str">
        <f>IF(AND('Mapa de Riesgos'!$H$48="Muy Baja",'Mapa de Riesgos'!$L$48="Catastrófico"),CONCATENATE("R",'Mapa de Riesgos'!$A$48),"")</f>
        <v/>
      </c>
      <c r="AI42" s="444"/>
      <c r="AJ42" s="444" t="str">
        <f>IF(AND('Mapa de Riesgos'!$H$54="Muy Baja",'Mapa de Riesgos'!$L$54="Catastrófico"),CONCATENATE("R",'Mapa de Riesgos'!$A$54),"")</f>
        <v/>
      </c>
      <c r="AK42" s="444"/>
      <c r="AL42" s="444" t="str">
        <f>IF(AND('Mapa de Riesgos'!$H$60="Muy Baja",'Mapa de Riesgos'!$L$60="Catastrófico"),CONCATENATE("R",'Mapa de Riesgos'!$A$60),"")</f>
        <v/>
      </c>
      <c r="AM42" s="445"/>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72"/>
      <c r="C43" s="472"/>
      <c r="D43" s="473"/>
      <c r="E43" s="465"/>
      <c r="F43" s="466"/>
      <c r="G43" s="466"/>
      <c r="H43" s="466"/>
      <c r="I43" s="467"/>
      <c r="J43" s="425"/>
      <c r="K43" s="426"/>
      <c r="L43" s="426"/>
      <c r="M43" s="426"/>
      <c r="N43" s="426"/>
      <c r="O43" s="427"/>
      <c r="P43" s="425"/>
      <c r="Q43" s="426"/>
      <c r="R43" s="426"/>
      <c r="S43" s="426"/>
      <c r="T43" s="426"/>
      <c r="U43" s="427"/>
      <c r="V43" s="434"/>
      <c r="W43" s="435"/>
      <c r="X43" s="435"/>
      <c r="Y43" s="435"/>
      <c r="Z43" s="435"/>
      <c r="AA43" s="436"/>
      <c r="AB43" s="452"/>
      <c r="AC43" s="453"/>
      <c r="AD43" s="453"/>
      <c r="AE43" s="453"/>
      <c r="AF43" s="453"/>
      <c r="AG43" s="454"/>
      <c r="AH43" s="443"/>
      <c r="AI43" s="444"/>
      <c r="AJ43" s="444"/>
      <c r="AK43" s="444"/>
      <c r="AL43" s="444"/>
      <c r="AM43" s="445"/>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72"/>
      <c r="C44" s="472"/>
      <c r="D44" s="473"/>
      <c r="E44" s="465"/>
      <c r="F44" s="466"/>
      <c r="G44" s="466"/>
      <c r="H44" s="466"/>
      <c r="I44" s="467"/>
      <c r="J44" s="425" t="str">
        <f>IF(AND('Mapa de Riesgos'!$H$66="Muy Baja",'Mapa de Riesgos'!$L$66="Leve"),CONCATENATE("R",'Mapa de Riesgos'!$A$66),"")</f>
        <v/>
      </c>
      <c r="K44" s="426"/>
      <c r="L44" s="426" t="str">
        <f>IF(AND('Mapa de Riesgos'!$H$72="Muy Baja",'Mapa de Riesgos'!$L$72="Leve"),CONCATENATE("R",'Mapa de Riesgos'!$A$72),"")</f>
        <v/>
      </c>
      <c r="M44" s="426"/>
      <c r="N44" s="426" t="str">
        <f>IF(AND('Mapa de Riesgos'!$H$78="Muy Baja",'Mapa de Riesgos'!$L$78="Leve"),CONCATENATE("R",'Mapa de Riesgos'!$A$78),"")</f>
        <v/>
      </c>
      <c r="O44" s="427"/>
      <c r="P44" s="425" t="str">
        <f>IF(AND('Mapa de Riesgos'!$H$66="Muy Baja",'Mapa de Riesgos'!$L$66="Menor"),CONCATENATE("R",'Mapa de Riesgos'!$A$66),"")</f>
        <v/>
      </c>
      <c r="Q44" s="426"/>
      <c r="R44" s="426" t="str">
        <f>IF(AND('Mapa de Riesgos'!$H$72="Muy Baja",'Mapa de Riesgos'!$L$72="Menor"),CONCATENATE("R",'Mapa de Riesgos'!$A$72),"")</f>
        <v/>
      </c>
      <c r="S44" s="426"/>
      <c r="T44" s="426" t="str">
        <f>IF(AND('Mapa de Riesgos'!$H$78="Muy Baja",'Mapa de Riesgos'!$L$78="Menor"),CONCATENATE("R",'Mapa de Riesgos'!$A$78),"")</f>
        <v/>
      </c>
      <c r="U44" s="427"/>
      <c r="V44" s="434" t="str">
        <f>IF(AND('Mapa de Riesgos'!$H$66="Muy Baja",'Mapa de Riesgos'!$L$66="Moderado"),CONCATENATE("R",'Mapa de Riesgos'!$A$66),"")</f>
        <v/>
      </c>
      <c r="W44" s="435"/>
      <c r="X44" s="435" t="str">
        <f>IF(AND('Mapa de Riesgos'!$H$72="Muy Baja",'Mapa de Riesgos'!$L$72="Moderado"),CONCATENATE("R",'Mapa de Riesgos'!$A$72),"")</f>
        <v/>
      </c>
      <c r="Y44" s="435"/>
      <c r="Z44" s="435" t="str">
        <f>IF(AND('Mapa de Riesgos'!$H$78="Muy Baja",'Mapa de Riesgos'!$L$78="Moderado"),CONCATENATE("R",'Mapa de Riesgos'!$A$78),"")</f>
        <v/>
      </c>
      <c r="AA44" s="436"/>
      <c r="AB44" s="452" t="str">
        <f>IF(AND('Mapa de Riesgos'!$H$66="Muy Baja",'Mapa de Riesgos'!$L$66="Mayor"),CONCATENATE("R",'Mapa de Riesgos'!$A$66),"")</f>
        <v/>
      </c>
      <c r="AC44" s="453"/>
      <c r="AD44" s="453" t="str">
        <f>IF(AND('Mapa de Riesgos'!$H$72="Muy Baja",'Mapa de Riesgos'!$L$72="Mayor"),CONCATENATE("R",'Mapa de Riesgos'!$A$72),"")</f>
        <v/>
      </c>
      <c r="AE44" s="453"/>
      <c r="AF44" s="453" t="str">
        <f>IF(AND('Mapa de Riesgos'!$H$78="Muy Baja",'Mapa de Riesgos'!$L$78="Mayor"),CONCATENATE("R",'Mapa de Riesgos'!$A$78),"")</f>
        <v/>
      </c>
      <c r="AG44" s="454"/>
      <c r="AH44" s="443" t="str">
        <f>IF(AND('Mapa de Riesgos'!$H$66="Muy Baja",'Mapa de Riesgos'!$L$66="Catastrófico"),CONCATENATE("R",'Mapa de Riesgos'!$A$66),"")</f>
        <v/>
      </c>
      <c r="AI44" s="444"/>
      <c r="AJ44" s="444" t="str">
        <f>IF(AND('Mapa de Riesgos'!$H$72="Muy Baja",'Mapa de Riesgos'!$L$72="Catastrófico"),CONCATENATE("R",'Mapa de Riesgos'!$A$72),"")</f>
        <v/>
      </c>
      <c r="AK44" s="444"/>
      <c r="AL44" s="444" t="str">
        <f>IF(AND('Mapa de Riesgos'!$H$78="Muy Baja",'Mapa de Riesgos'!$L$78="Catastrófico"),CONCATENATE("R",'Mapa de Riesgos'!$A$78),"")</f>
        <v/>
      </c>
      <c r="AM44" s="445"/>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72"/>
      <c r="C45" s="472"/>
      <c r="D45" s="473"/>
      <c r="E45" s="468"/>
      <c r="F45" s="469"/>
      <c r="G45" s="469"/>
      <c r="H45" s="469"/>
      <c r="I45" s="470"/>
      <c r="J45" s="428"/>
      <c r="K45" s="429"/>
      <c r="L45" s="429"/>
      <c r="M45" s="429"/>
      <c r="N45" s="429"/>
      <c r="O45" s="430"/>
      <c r="P45" s="428"/>
      <c r="Q45" s="429"/>
      <c r="R45" s="429"/>
      <c r="S45" s="429"/>
      <c r="T45" s="429"/>
      <c r="U45" s="430"/>
      <c r="V45" s="437"/>
      <c r="W45" s="438"/>
      <c r="X45" s="438"/>
      <c r="Y45" s="438"/>
      <c r="Z45" s="438"/>
      <c r="AA45" s="439"/>
      <c r="AB45" s="455"/>
      <c r="AC45" s="456"/>
      <c r="AD45" s="456"/>
      <c r="AE45" s="456"/>
      <c r="AF45" s="456"/>
      <c r="AG45" s="457"/>
      <c r="AH45" s="446"/>
      <c r="AI45" s="447"/>
      <c r="AJ45" s="447"/>
      <c r="AK45" s="447"/>
      <c r="AL45" s="447"/>
      <c r="AM45" s="448"/>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62" t="s">
        <v>167</v>
      </c>
      <c r="K46" s="463"/>
      <c r="L46" s="463"/>
      <c r="M46" s="463"/>
      <c r="N46" s="463"/>
      <c r="O46" s="464"/>
      <c r="P46" s="462" t="s">
        <v>168</v>
      </c>
      <c r="Q46" s="463"/>
      <c r="R46" s="463"/>
      <c r="S46" s="463"/>
      <c r="T46" s="463"/>
      <c r="U46" s="464"/>
      <c r="V46" s="462" t="s">
        <v>169</v>
      </c>
      <c r="W46" s="463"/>
      <c r="X46" s="463"/>
      <c r="Y46" s="463"/>
      <c r="Z46" s="463"/>
      <c r="AA46" s="464"/>
      <c r="AB46" s="462" t="s">
        <v>170</v>
      </c>
      <c r="AC46" s="471"/>
      <c r="AD46" s="463"/>
      <c r="AE46" s="463"/>
      <c r="AF46" s="463"/>
      <c r="AG46" s="464"/>
      <c r="AH46" s="462" t="s">
        <v>171</v>
      </c>
      <c r="AI46" s="463"/>
      <c r="AJ46" s="463"/>
      <c r="AK46" s="463"/>
      <c r="AL46" s="463"/>
      <c r="AM46" s="464"/>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65"/>
      <c r="K47" s="466"/>
      <c r="L47" s="466"/>
      <c r="M47" s="466"/>
      <c r="N47" s="466"/>
      <c r="O47" s="467"/>
      <c r="P47" s="465"/>
      <c r="Q47" s="466"/>
      <c r="R47" s="466"/>
      <c r="S47" s="466"/>
      <c r="T47" s="466"/>
      <c r="U47" s="467"/>
      <c r="V47" s="465"/>
      <c r="W47" s="466"/>
      <c r="X47" s="466"/>
      <c r="Y47" s="466"/>
      <c r="Z47" s="466"/>
      <c r="AA47" s="467"/>
      <c r="AB47" s="465"/>
      <c r="AC47" s="466"/>
      <c r="AD47" s="466"/>
      <c r="AE47" s="466"/>
      <c r="AF47" s="466"/>
      <c r="AG47" s="467"/>
      <c r="AH47" s="465"/>
      <c r="AI47" s="466"/>
      <c r="AJ47" s="466"/>
      <c r="AK47" s="466"/>
      <c r="AL47" s="466"/>
      <c r="AM47" s="467"/>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65"/>
      <c r="K48" s="466"/>
      <c r="L48" s="466"/>
      <c r="M48" s="466"/>
      <c r="N48" s="466"/>
      <c r="O48" s="467"/>
      <c r="P48" s="465"/>
      <c r="Q48" s="466"/>
      <c r="R48" s="466"/>
      <c r="S48" s="466"/>
      <c r="T48" s="466"/>
      <c r="U48" s="467"/>
      <c r="V48" s="465"/>
      <c r="W48" s="466"/>
      <c r="X48" s="466"/>
      <c r="Y48" s="466"/>
      <c r="Z48" s="466"/>
      <c r="AA48" s="467"/>
      <c r="AB48" s="465"/>
      <c r="AC48" s="466"/>
      <c r="AD48" s="466"/>
      <c r="AE48" s="466"/>
      <c r="AF48" s="466"/>
      <c r="AG48" s="467"/>
      <c r="AH48" s="465"/>
      <c r="AI48" s="466"/>
      <c r="AJ48" s="466"/>
      <c r="AK48" s="466"/>
      <c r="AL48" s="466"/>
      <c r="AM48" s="467"/>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65"/>
      <c r="K49" s="466"/>
      <c r="L49" s="466"/>
      <c r="M49" s="466"/>
      <c r="N49" s="466"/>
      <c r="O49" s="467"/>
      <c r="P49" s="465"/>
      <c r="Q49" s="466"/>
      <c r="R49" s="466"/>
      <c r="S49" s="466"/>
      <c r="T49" s="466"/>
      <c r="U49" s="467"/>
      <c r="V49" s="465"/>
      <c r="W49" s="466"/>
      <c r="X49" s="466"/>
      <c r="Y49" s="466"/>
      <c r="Z49" s="466"/>
      <c r="AA49" s="467"/>
      <c r="AB49" s="465"/>
      <c r="AC49" s="466"/>
      <c r="AD49" s="466"/>
      <c r="AE49" s="466"/>
      <c r="AF49" s="466"/>
      <c r="AG49" s="467"/>
      <c r="AH49" s="465"/>
      <c r="AI49" s="466"/>
      <c r="AJ49" s="466"/>
      <c r="AK49" s="466"/>
      <c r="AL49" s="466"/>
      <c r="AM49" s="467"/>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65"/>
      <c r="K50" s="466"/>
      <c r="L50" s="466"/>
      <c r="M50" s="466"/>
      <c r="N50" s="466"/>
      <c r="O50" s="467"/>
      <c r="P50" s="465"/>
      <c r="Q50" s="466"/>
      <c r="R50" s="466"/>
      <c r="S50" s="466"/>
      <c r="T50" s="466"/>
      <c r="U50" s="467"/>
      <c r="V50" s="465"/>
      <c r="W50" s="466"/>
      <c r="X50" s="466"/>
      <c r="Y50" s="466"/>
      <c r="Z50" s="466"/>
      <c r="AA50" s="467"/>
      <c r="AB50" s="465"/>
      <c r="AC50" s="466"/>
      <c r="AD50" s="466"/>
      <c r="AE50" s="466"/>
      <c r="AF50" s="466"/>
      <c r="AG50" s="467"/>
      <c r="AH50" s="465"/>
      <c r="AI50" s="466"/>
      <c r="AJ50" s="466"/>
      <c r="AK50" s="466"/>
      <c r="AL50" s="466"/>
      <c r="AM50" s="467"/>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68"/>
      <c r="K51" s="469"/>
      <c r="L51" s="469"/>
      <c r="M51" s="469"/>
      <c r="N51" s="469"/>
      <c r="O51" s="470"/>
      <c r="P51" s="468"/>
      <c r="Q51" s="469"/>
      <c r="R51" s="469"/>
      <c r="S51" s="469"/>
      <c r="T51" s="469"/>
      <c r="U51" s="470"/>
      <c r="V51" s="468"/>
      <c r="W51" s="469"/>
      <c r="X51" s="469"/>
      <c r="Y51" s="469"/>
      <c r="Z51" s="469"/>
      <c r="AA51" s="470"/>
      <c r="AB51" s="468"/>
      <c r="AC51" s="469"/>
      <c r="AD51" s="469"/>
      <c r="AE51" s="469"/>
      <c r="AF51" s="469"/>
      <c r="AG51" s="470"/>
      <c r="AH51" s="468"/>
      <c r="AI51" s="469"/>
      <c r="AJ51" s="469"/>
      <c r="AK51" s="469"/>
      <c r="AL51" s="469"/>
      <c r="AM51" s="470"/>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39" t="s">
        <v>172</v>
      </c>
      <c r="C2" s="540"/>
      <c r="D2" s="540"/>
      <c r="E2" s="540"/>
      <c r="F2" s="540"/>
      <c r="G2" s="540"/>
      <c r="H2" s="540"/>
      <c r="I2" s="540"/>
      <c r="J2" s="461" t="s">
        <v>23</v>
      </c>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40"/>
      <c r="C3" s="540"/>
      <c r="D3" s="540"/>
      <c r="E3" s="540"/>
      <c r="F3" s="540"/>
      <c r="G3" s="540"/>
      <c r="H3" s="540"/>
      <c r="I3" s="540"/>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40"/>
      <c r="C4" s="540"/>
      <c r="D4" s="540"/>
      <c r="E4" s="540"/>
      <c r="F4" s="540"/>
      <c r="G4" s="540"/>
      <c r="H4" s="540"/>
      <c r="I4" s="540"/>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72" t="s">
        <v>157</v>
      </c>
      <c r="C6" s="472"/>
      <c r="D6" s="473"/>
      <c r="E6" s="510" t="s">
        <v>158</v>
      </c>
      <c r="F6" s="511"/>
      <c r="G6" s="511"/>
      <c r="H6" s="511"/>
      <c r="I6" s="512"/>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30" t="s">
        <v>159</v>
      </c>
      <c r="AP6" s="531"/>
      <c r="AQ6" s="531"/>
      <c r="AR6" s="531"/>
      <c r="AS6" s="531"/>
      <c r="AT6" s="532"/>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72"/>
      <c r="C7" s="472"/>
      <c r="D7" s="473"/>
      <c r="E7" s="513"/>
      <c r="F7" s="514"/>
      <c r="G7" s="514"/>
      <c r="H7" s="514"/>
      <c r="I7" s="515"/>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33"/>
      <c r="AP7" s="534"/>
      <c r="AQ7" s="534"/>
      <c r="AR7" s="534"/>
      <c r="AS7" s="534"/>
      <c r="AT7" s="535"/>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72"/>
      <c r="C8" s="472"/>
      <c r="D8" s="473"/>
      <c r="E8" s="513"/>
      <c r="F8" s="514"/>
      <c r="G8" s="514"/>
      <c r="H8" s="514"/>
      <c r="I8" s="515"/>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533"/>
      <c r="AP8" s="534"/>
      <c r="AQ8" s="534"/>
      <c r="AR8" s="534"/>
      <c r="AS8" s="534"/>
      <c r="AT8" s="535"/>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72"/>
      <c r="C9" s="472"/>
      <c r="D9" s="473"/>
      <c r="E9" s="513"/>
      <c r="F9" s="514"/>
      <c r="G9" s="514"/>
      <c r="H9" s="514"/>
      <c r="I9" s="515"/>
      <c r="J9" s="52" t="str">
        <f>IF(AND('Mapa de Riesgos'!$Y$30="Muy Alta",'Mapa de Riesgos'!$AA$30="Leve"),CONCATENATE("R4C",'Mapa de Riesgos'!$O$30),"")</f>
        <v/>
      </c>
      <c r="K9" s="53" t="str">
        <f>IF(AND('Mapa de Riesgos'!$Y$31="Muy Alta",'Mapa de Riesgos'!$AA$31="Leve"),CONCATENATE("R4C",'Mapa de Riesgos'!$O$31),"")</f>
        <v/>
      </c>
      <c r="L9" s="53" t="str">
        <f>IF(AND('Mapa de Riesgos'!$Y$32="Muy Alta",'Mapa de Riesgos'!$AA$32="Leve"),CONCATENATE("R4C",'Mapa de Riesgos'!$O$32),"")</f>
        <v/>
      </c>
      <c r="M9" s="53" t="str">
        <f>IF(AND('Mapa de Riesgos'!$Y$33="Muy Alta",'Mapa de Riesgos'!$AA$33="Leve"),CONCATENATE("R4C",'Mapa de Riesgos'!$O$33),"")</f>
        <v/>
      </c>
      <c r="N9" s="53" t="str">
        <f>IF(AND('Mapa de Riesgos'!$Y$34="Muy Alta",'Mapa de Riesgos'!$AA$34="Leve"),CONCATENATE("R4C",'Mapa de Riesgos'!$O$34),"")</f>
        <v/>
      </c>
      <c r="O9" s="54" t="str">
        <f>IF(AND('Mapa de Riesgos'!$Y$35="Muy Alta",'Mapa de Riesgos'!$AA$35="Leve"),CONCATENATE("R4C",'Mapa de Riesgos'!$O$35),"")</f>
        <v/>
      </c>
      <c r="P9" s="52" t="str">
        <f>IF(AND('Mapa de Riesgos'!$Y$30="Muy Alta",'Mapa de Riesgos'!$AA$30="Menor"),CONCATENATE("R4C",'Mapa de Riesgos'!$O$30),"")</f>
        <v/>
      </c>
      <c r="Q9" s="53" t="str">
        <f>IF(AND('Mapa de Riesgos'!$Y$31="Muy Alta",'Mapa de Riesgos'!$AA$31="Menor"),CONCATENATE("R4C",'Mapa de Riesgos'!$O$31),"")</f>
        <v/>
      </c>
      <c r="R9" s="53" t="str">
        <f>IF(AND('Mapa de Riesgos'!$Y$32="Muy Alta",'Mapa de Riesgos'!$AA$32="Menor"),CONCATENATE("R4C",'Mapa de Riesgos'!$O$32),"")</f>
        <v/>
      </c>
      <c r="S9" s="53" t="str">
        <f>IF(AND('Mapa de Riesgos'!$Y$33="Muy Alta",'Mapa de Riesgos'!$AA$33="Menor"),CONCATENATE("R4C",'Mapa de Riesgos'!$O$33),"")</f>
        <v/>
      </c>
      <c r="T9" s="53" t="str">
        <f>IF(AND('Mapa de Riesgos'!$Y$34="Muy Alta",'Mapa de Riesgos'!$AA$34="Menor"),CONCATENATE("R4C",'Mapa de Riesgos'!$O$34),"")</f>
        <v/>
      </c>
      <c r="U9" s="54" t="str">
        <f>IF(AND('Mapa de Riesgos'!$Y$35="Muy Alta",'Mapa de Riesgos'!$AA$35="Menor"),CONCATENATE("R4C",'Mapa de Riesgos'!$O$35),"")</f>
        <v/>
      </c>
      <c r="V9" s="52" t="str">
        <f>IF(AND('Mapa de Riesgos'!$Y$30="Muy Alta",'Mapa de Riesgos'!$AA$30="Moderado"),CONCATENATE("R4C",'Mapa de Riesgos'!$O$30),"")</f>
        <v/>
      </c>
      <c r="W9" s="53" t="str">
        <f>IF(AND('Mapa de Riesgos'!$Y$31="Muy Alta",'Mapa de Riesgos'!$AA$31="Moderado"),CONCATENATE("R4C",'Mapa de Riesgos'!$O$31),"")</f>
        <v/>
      </c>
      <c r="X9" s="53" t="str">
        <f>IF(AND('Mapa de Riesgos'!$Y$32="Muy Alta",'Mapa de Riesgos'!$AA$32="Moderado"),CONCATENATE("R4C",'Mapa de Riesgos'!$O$32),"")</f>
        <v/>
      </c>
      <c r="Y9" s="53" t="str">
        <f>IF(AND('Mapa de Riesgos'!$Y$33="Muy Alta",'Mapa de Riesgos'!$AA$33="Moderado"),CONCATENATE("R4C",'Mapa de Riesgos'!$O$33),"")</f>
        <v/>
      </c>
      <c r="Z9" s="53" t="str">
        <f>IF(AND('Mapa de Riesgos'!$Y$34="Muy Alta",'Mapa de Riesgos'!$AA$34="Moderado"),CONCATENATE("R4C",'Mapa de Riesgos'!$O$34),"")</f>
        <v/>
      </c>
      <c r="AA9" s="54" t="str">
        <f>IF(AND('Mapa de Riesgos'!$Y$35="Muy Alta",'Mapa de Riesgos'!$AA$35="Moderado"),CONCATENATE("R4C",'Mapa de Riesgos'!$O$35),"")</f>
        <v/>
      </c>
      <c r="AB9" s="52" t="str">
        <f>IF(AND('Mapa de Riesgos'!$Y$30="Muy Alta",'Mapa de Riesgos'!$AA$30="Mayor"),CONCATENATE("R4C",'Mapa de Riesgos'!$O$30),"")</f>
        <v/>
      </c>
      <c r="AC9" s="53" t="str">
        <f>IF(AND('Mapa de Riesgos'!$Y$31="Muy Alta",'Mapa de Riesgos'!$AA$31="Mayor"),CONCATENATE("R4C",'Mapa de Riesgos'!$O$31),"")</f>
        <v/>
      </c>
      <c r="AD9" s="53" t="str">
        <f>IF(AND('Mapa de Riesgos'!$Y$32="Muy Alta",'Mapa de Riesgos'!$AA$32="Mayor"),CONCATENATE("R4C",'Mapa de Riesgos'!$O$32),"")</f>
        <v/>
      </c>
      <c r="AE9" s="53" t="str">
        <f>IF(AND('Mapa de Riesgos'!$Y$33="Muy Alta",'Mapa de Riesgos'!$AA$33="Mayor"),CONCATENATE("R4C",'Mapa de Riesgos'!$O$33),"")</f>
        <v/>
      </c>
      <c r="AF9" s="53" t="str">
        <f>IF(AND('Mapa de Riesgos'!$Y$34="Muy Alta",'Mapa de Riesgos'!$AA$34="Mayor"),CONCATENATE("R4C",'Mapa de Riesgos'!$O$34),"")</f>
        <v/>
      </c>
      <c r="AG9" s="54" t="str">
        <f>IF(AND('Mapa de Riesgos'!$Y$35="Muy Alta",'Mapa de Riesgos'!$AA$35="Mayor"),CONCATENATE("R4C",'Mapa de Riesgos'!$O$35),"")</f>
        <v/>
      </c>
      <c r="AH9" s="55" t="str">
        <f>IF(AND('Mapa de Riesgos'!$Y$30="Muy Alta",'Mapa de Riesgos'!$AA$30="Catastrófico"),CONCATENATE("R4C",'Mapa de Riesgos'!$O$30),"")</f>
        <v/>
      </c>
      <c r="AI9" s="56" t="str">
        <f>IF(AND('Mapa de Riesgos'!$Y$31="Muy Alta",'Mapa de Riesgos'!$AA$31="Catastrófico"),CONCATENATE("R4C",'Mapa de Riesgos'!$O$31),"")</f>
        <v/>
      </c>
      <c r="AJ9" s="56" t="str">
        <f>IF(AND('Mapa de Riesgos'!$Y$32="Muy Alta",'Mapa de Riesgos'!$AA$32="Catastrófico"),CONCATENATE("R4C",'Mapa de Riesgos'!$O$32),"")</f>
        <v/>
      </c>
      <c r="AK9" s="56" t="str">
        <f>IF(AND('Mapa de Riesgos'!$Y$33="Muy Alta",'Mapa de Riesgos'!$AA$33="Catastrófico"),CONCATENATE("R4C",'Mapa de Riesgos'!$O$33),"")</f>
        <v/>
      </c>
      <c r="AL9" s="56" t="str">
        <f>IF(AND('Mapa de Riesgos'!$Y$34="Muy Alta",'Mapa de Riesgos'!$AA$34="Catastrófico"),CONCATENATE("R4C",'Mapa de Riesgos'!$O$34),"")</f>
        <v/>
      </c>
      <c r="AM9" s="57" t="str">
        <f>IF(AND('Mapa de Riesgos'!$Y$35="Muy Alta",'Mapa de Riesgos'!$AA$35="Catastrófico"),CONCATENATE("R4C",'Mapa de Riesgos'!$O$35),"")</f>
        <v/>
      </c>
      <c r="AN9" s="83"/>
      <c r="AO9" s="533"/>
      <c r="AP9" s="534"/>
      <c r="AQ9" s="534"/>
      <c r="AR9" s="534"/>
      <c r="AS9" s="534"/>
      <c r="AT9" s="535"/>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72"/>
      <c r="C10" s="472"/>
      <c r="D10" s="473"/>
      <c r="E10" s="513"/>
      <c r="F10" s="514"/>
      <c r="G10" s="514"/>
      <c r="H10" s="514"/>
      <c r="I10" s="515"/>
      <c r="J10" s="52" t="str">
        <f>IF(AND('Mapa de Riesgos'!$Y$36="Muy Alta",'Mapa de Riesgos'!$AA$36="Leve"),CONCATENATE("R5C",'Mapa de Riesgos'!$O$36),"")</f>
        <v/>
      </c>
      <c r="K10" s="53" t="str">
        <f>IF(AND('Mapa de Riesgos'!$Y$37="Muy Alta",'Mapa de Riesgos'!$AA$37="Leve"),CONCATENATE("R5C",'Mapa de Riesgos'!$O$37),"")</f>
        <v/>
      </c>
      <c r="L10" s="53" t="str">
        <f>IF(AND('Mapa de Riesgos'!$Y$38="Muy Alta",'Mapa de Riesgos'!$AA$38="Leve"),CONCATENATE("R5C",'Mapa de Riesgos'!$O$38),"")</f>
        <v/>
      </c>
      <c r="M10" s="53" t="str">
        <f>IF(AND('Mapa de Riesgos'!$Y$39="Muy Alta",'Mapa de Riesgos'!$AA$39="Leve"),CONCATENATE("R5C",'Mapa de Riesgos'!$O$39),"")</f>
        <v/>
      </c>
      <c r="N10" s="53" t="str">
        <f>IF(AND('Mapa de Riesgos'!$Y$40="Muy Alta",'Mapa de Riesgos'!$AA$40="Leve"),CONCATENATE("R5C",'Mapa de Riesgos'!$O$40),"")</f>
        <v/>
      </c>
      <c r="O10" s="54" t="str">
        <f>IF(AND('Mapa de Riesgos'!$Y$41="Muy Alta",'Mapa de Riesgos'!$AA$41="Leve"),CONCATENATE("R5C",'Mapa de Riesgos'!$O$41),"")</f>
        <v/>
      </c>
      <c r="P10" s="52" t="str">
        <f>IF(AND('Mapa de Riesgos'!$Y$36="Muy Alta",'Mapa de Riesgos'!$AA$36="Menor"),CONCATENATE("R5C",'Mapa de Riesgos'!$O$36),"")</f>
        <v/>
      </c>
      <c r="Q10" s="53" t="str">
        <f>IF(AND('Mapa de Riesgos'!$Y$37="Muy Alta",'Mapa de Riesgos'!$AA$37="Menor"),CONCATENATE("R5C",'Mapa de Riesgos'!$O$37),"")</f>
        <v/>
      </c>
      <c r="R10" s="53" t="str">
        <f>IF(AND('Mapa de Riesgos'!$Y$38="Muy Alta",'Mapa de Riesgos'!$AA$38="Menor"),CONCATENATE("R5C",'Mapa de Riesgos'!$O$38),"")</f>
        <v/>
      </c>
      <c r="S10" s="53" t="str">
        <f>IF(AND('Mapa de Riesgos'!$Y$39="Muy Alta",'Mapa de Riesgos'!$AA$39="Menor"),CONCATENATE("R5C",'Mapa de Riesgos'!$O$39),"")</f>
        <v/>
      </c>
      <c r="T10" s="53" t="str">
        <f>IF(AND('Mapa de Riesgos'!$Y$40="Muy Alta",'Mapa de Riesgos'!$AA$40="Menor"),CONCATENATE("R5C",'Mapa de Riesgos'!$O$40),"")</f>
        <v/>
      </c>
      <c r="U10" s="54" t="str">
        <f>IF(AND('Mapa de Riesgos'!$Y$41="Muy Alta",'Mapa de Riesgos'!$AA$41="Menor"),CONCATENATE("R5C",'Mapa de Riesgos'!$O$41),"")</f>
        <v/>
      </c>
      <c r="V10" s="52" t="str">
        <f>IF(AND('Mapa de Riesgos'!$Y$36="Muy Alta",'Mapa de Riesgos'!$AA$36="Moderado"),CONCATENATE("R5C",'Mapa de Riesgos'!$O$36),"")</f>
        <v/>
      </c>
      <c r="W10" s="53" t="str">
        <f>IF(AND('Mapa de Riesgos'!$Y$37="Muy Alta",'Mapa de Riesgos'!$AA$37="Moderado"),CONCATENATE("R5C",'Mapa de Riesgos'!$O$37),"")</f>
        <v/>
      </c>
      <c r="X10" s="53" t="str">
        <f>IF(AND('Mapa de Riesgos'!$Y$38="Muy Alta",'Mapa de Riesgos'!$AA$38="Moderado"),CONCATENATE("R5C",'Mapa de Riesgos'!$O$38),"")</f>
        <v/>
      </c>
      <c r="Y10" s="53" t="str">
        <f>IF(AND('Mapa de Riesgos'!$Y$39="Muy Alta",'Mapa de Riesgos'!$AA$39="Moderado"),CONCATENATE("R5C",'Mapa de Riesgos'!$O$39),"")</f>
        <v/>
      </c>
      <c r="Z10" s="53" t="str">
        <f>IF(AND('Mapa de Riesgos'!$Y$40="Muy Alta",'Mapa de Riesgos'!$AA$40="Moderado"),CONCATENATE("R5C",'Mapa de Riesgos'!$O$40),"")</f>
        <v/>
      </c>
      <c r="AA10" s="54" t="str">
        <f>IF(AND('Mapa de Riesgos'!$Y$41="Muy Alta",'Mapa de Riesgos'!$AA$41="Moderado"),CONCATENATE("R5C",'Mapa de Riesgos'!$O$41),"")</f>
        <v/>
      </c>
      <c r="AB10" s="52" t="str">
        <f>IF(AND('Mapa de Riesgos'!$Y$36="Muy Alta",'Mapa de Riesgos'!$AA$36="Mayor"),CONCATENATE("R5C",'Mapa de Riesgos'!$O$36),"")</f>
        <v/>
      </c>
      <c r="AC10" s="53" t="str">
        <f>IF(AND('Mapa de Riesgos'!$Y$37="Muy Alta",'Mapa de Riesgos'!$AA$37="Mayor"),CONCATENATE("R5C",'Mapa de Riesgos'!$O$37),"")</f>
        <v/>
      </c>
      <c r="AD10" s="53" t="str">
        <f>IF(AND('Mapa de Riesgos'!$Y$38="Muy Alta",'Mapa de Riesgos'!$AA$38="Mayor"),CONCATENATE("R5C",'Mapa de Riesgos'!$O$38),"")</f>
        <v/>
      </c>
      <c r="AE10" s="53" t="str">
        <f>IF(AND('Mapa de Riesgos'!$Y$39="Muy Alta",'Mapa de Riesgos'!$AA$39="Mayor"),CONCATENATE("R5C",'Mapa de Riesgos'!$O$39),"")</f>
        <v/>
      </c>
      <c r="AF10" s="53" t="str">
        <f>IF(AND('Mapa de Riesgos'!$Y$40="Muy Alta",'Mapa de Riesgos'!$AA$40="Mayor"),CONCATENATE("R5C",'Mapa de Riesgos'!$O$40),"")</f>
        <v/>
      </c>
      <c r="AG10" s="54" t="str">
        <f>IF(AND('Mapa de Riesgos'!$Y$41="Muy Alta",'Mapa de Riesgos'!$AA$41="Mayor"),CONCATENATE("R5C",'Mapa de Riesgos'!$O$41),"")</f>
        <v/>
      </c>
      <c r="AH10" s="55" t="str">
        <f>IF(AND('Mapa de Riesgos'!$Y$36="Muy Alta",'Mapa de Riesgos'!$AA$36="Catastrófico"),CONCATENATE("R5C",'Mapa de Riesgos'!$O$36),"")</f>
        <v/>
      </c>
      <c r="AI10" s="56" t="str">
        <f>IF(AND('Mapa de Riesgos'!$Y$37="Muy Alta",'Mapa de Riesgos'!$AA$37="Catastrófico"),CONCATENATE("R5C",'Mapa de Riesgos'!$O$37),"")</f>
        <v/>
      </c>
      <c r="AJ10" s="56" t="str">
        <f>IF(AND('Mapa de Riesgos'!$Y$38="Muy Alta",'Mapa de Riesgos'!$AA$38="Catastrófico"),CONCATENATE("R5C",'Mapa de Riesgos'!$O$38),"")</f>
        <v/>
      </c>
      <c r="AK10" s="56" t="str">
        <f>IF(AND('Mapa de Riesgos'!$Y$39="Muy Alta",'Mapa de Riesgos'!$AA$39="Catastrófico"),CONCATENATE("R5C",'Mapa de Riesgos'!$O$39),"")</f>
        <v/>
      </c>
      <c r="AL10" s="56" t="str">
        <f>IF(AND('Mapa de Riesgos'!$Y$40="Muy Alta",'Mapa de Riesgos'!$AA$40="Catastrófico"),CONCATENATE("R5C",'Mapa de Riesgos'!$O$40),"")</f>
        <v/>
      </c>
      <c r="AM10" s="57" t="str">
        <f>IF(AND('Mapa de Riesgos'!$Y$41="Muy Alta",'Mapa de Riesgos'!$AA$41="Catastrófico"),CONCATENATE("R5C",'Mapa de Riesgos'!$O$41),"")</f>
        <v/>
      </c>
      <c r="AN10" s="83"/>
      <c r="AO10" s="533"/>
      <c r="AP10" s="534"/>
      <c r="AQ10" s="534"/>
      <c r="AR10" s="534"/>
      <c r="AS10" s="534"/>
      <c r="AT10" s="535"/>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72"/>
      <c r="C11" s="472"/>
      <c r="D11" s="473"/>
      <c r="E11" s="513"/>
      <c r="F11" s="514"/>
      <c r="G11" s="514"/>
      <c r="H11" s="514"/>
      <c r="I11" s="515"/>
      <c r="J11" s="52" t="str">
        <f>IF(AND('Mapa de Riesgos'!$Y$42="Muy Alta",'Mapa de Riesgos'!$AA$42="Leve"),CONCATENATE("R6C",'Mapa de Riesgos'!$O$42),"")</f>
        <v/>
      </c>
      <c r="K11" s="53" t="str">
        <f>IF(AND('Mapa de Riesgos'!$Y$43="Muy Alta",'Mapa de Riesgos'!$AA$43="Leve"),CONCATENATE("R6C",'Mapa de Riesgos'!$O$43),"")</f>
        <v/>
      </c>
      <c r="L11" s="53" t="str">
        <f>IF(AND('Mapa de Riesgos'!$Y$44="Muy Alta",'Mapa de Riesgos'!$AA$44="Leve"),CONCATENATE("R6C",'Mapa de Riesgos'!$O$44),"")</f>
        <v/>
      </c>
      <c r="M11" s="53" t="str">
        <f>IF(AND('Mapa de Riesgos'!$Y$45="Muy Alta",'Mapa de Riesgos'!$AA$45="Leve"),CONCATENATE("R6C",'Mapa de Riesgos'!$O$45),"")</f>
        <v/>
      </c>
      <c r="N11" s="53" t="str">
        <f>IF(AND('Mapa de Riesgos'!$Y$46="Muy Alta",'Mapa de Riesgos'!$AA$46="Leve"),CONCATENATE("R6C",'Mapa de Riesgos'!$O$46),"")</f>
        <v/>
      </c>
      <c r="O11" s="54" t="str">
        <f>IF(AND('Mapa de Riesgos'!$Y$47="Muy Alta",'Mapa de Riesgos'!$AA$47="Leve"),CONCATENATE("R6C",'Mapa de Riesgos'!$O$47),"")</f>
        <v/>
      </c>
      <c r="P11" s="52" t="str">
        <f>IF(AND('Mapa de Riesgos'!$Y$42="Muy Alta",'Mapa de Riesgos'!$AA$42="Menor"),CONCATENATE("R6C",'Mapa de Riesgos'!$O$42),"")</f>
        <v/>
      </c>
      <c r="Q11" s="53" t="str">
        <f>IF(AND('Mapa de Riesgos'!$Y$43="Muy Alta",'Mapa de Riesgos'!$AA$43="Menor"),CONCATENATE("R6C",'Mapa de Riesgos'!$O$43),"")</f>
        <v/>
      </c>
      <c r="R11" s="53" t="str">
        <f>IF(AND('Mapa de Riesgos'!$Y$44="Muy Alta",'Mapa de Riesgos'!$AA$44="Menor"),CONCATENATE("R6C",'Mapa de Riesgos'!$O$44),"")</f>
        <v/>
      </c>
      <c r="S11" s="53" t="str">
        <f>IF(AND('Mapa de Riesgos'!$Y$45="Muy Alta",'Mapa de Riesgos'!$AA$45="Menor"),CONCATENATE("R6C",'Mapa de Riesgos'!$O$45),"")</f>
        <v/>
      </c>
      <c r="T11" s="53" t="str">
        <f>IF(AND('Mapa de Riesgos'!$Y$46="Muy Alta",'Mapa de Riesgos'!$AA$46="Menor"),CONCATENATE("R6C",'Mapa de Riesgos'!$O$46),"")</f>
        <v/>
      </c>
      <c r="U11" s="54" t="str">
        <f>IF(AND('Mapa de Riesgos'!$Y$47="Muy Alta",'Mapa de Riesgos'!$AA$47="Menor"),CONCATENATE("R6C",'Mapa de Riesgos'!$O$47),"")</f>
        <v/>
      </c>
      <c r="V11" s="52" t="str">
        <f>IF(AND('Mapa de Riesgos'!$Y$42="Muy Alta",'Mapa de Riesgos'!$AA$42="Moderado"),CONCATENATE("R6C",'Mapa de Riesgos'!$O$42),"")</f>
        <v/>
      </c>
      <c r="W11" s="53" t="str">
        <f>IF(AND('Mapa de Riesgos'!$Y$43="Muy Alta",'Mapa de Riesgos'!$AA$43="Moderado"),CONCATENATE("R6C",'Mapa de Riesgos'!$O$43),"")</f>
        <v/>
      </c>
      <c r="X11" s="53" t="str">
        <f>IF(AND('Mapa de Riesgos'!$Y$44="Muy Alta",'Mapa de Riesgos'!$AA$44="Moderado"),CONCATENATE("R6C",'Mapa de Riesgos'!$O$44),"")</f>
        <v/>
      </c>
      <c r="Y11" s="53" t="str">
        <f>IF(AND('Mapa de Riesgos'!$Y$45="Muy Alta",'Mapa de Riesgos'!$AA$45="Moderado"),CONCATENATE("R6C",'Mapa de Riesgos'!$O$45),"")</f>
        <v/>
      </c>
      <c r="Z11" s="53" t="str">
        <f>IF(AND('Mapa de Riesgos'!$Y$46="Muy Alta",'Mapa de Riesgos'!$AA$46="Moderado"),CONCATENATE("R6C",'Mapa de Riesgos'!$O$46),"")</f>
        <v/>
      </c>
      <c r="AA11" s="54" t="str">
        <f>IF(AND('Mapa de Riesgos'!$Y$47="Muy Alta",'Mapa de Riesgos'!$AA$47="Moderado"),CONCATENATE("R6C",'Mapa de Riesgos'!$O$47),"")</f>
        <v/>
      </c>
      <c r="AB11" s="52" t="str">
        <f>IF(AND('Mapa de Riesgos'!$Y$42="Muy Alta",'Mapa de Riesgos'!$AA$42="Mayor"),CONCATENATE("R6C",'Mapa de Riesgos'!$O$42),"")</f>
        <v/>
      </c>
      <c r="AC11" s="53" t="str">
        <f>IF(AND('Mapa de Riesgos'!$Y$43="Muy Alta",'Mapa de Riesgos'!$AA$43="Mayor"),CONCATENATE("R6C",'Mapa de Riesgos'!$O$43),"")</f>
        <v/>
      </c>
      <c r="AD11" s="53" t="str">
        <f>IF(AND('Mapa de Riesgos'!$Y$44="Muy Alta",'Mapa de Riesgos'!$AA$44="Mayor"),CONCATENATE("R6C",'Mapa de Riesgos'!$O$44),"")</f>
        <v/>
      </c>
      <c r="AE11" s="53" t="str">
        <f>IF(AND('Mapa de Riesgos'!$Y$45="Muy Alta",'Mapa de Riesgos'!$AA$45="Mayor"),CONCATENATE("R6C",'Mapa de Riesgos'!$O$45),"")</f>
        <v/>
      </c>
      <c r="AF11" s="53" t="str">
        <f>IF(AND('Mapa de Riesgos'!$Y$46="Muy Alta",'Mapa de Riesgos'!$AA$46="Mayor"),CONCATENATE("R6C",'Mapa de Riesgos'!$O$46),"")</f>
        <v/>
      </c>
      <c r="AG11" s="54" t="str">
        <f>IF(AND('Mapa de Riesgos'!$Y$47="Muy Alta",'Mapa de Riesgos'!$AA$47="Mayor"),CONCATENATE("R6C",'Mapa de Riesgos'!$O$47),"")</f>
        <v/>
      </c>
      <c r="AH11" s="55" t="str">
        <f>IF(AND('Mapa de Riesgos'!$Y$42="Muy Alta",'Mapa de Riesgos'!$AA$42="Catastrófico"),CONCATENATE("R6C",'Mapa de Riesgos'!$O$42),"")</f>
        <v/>
      </c>
      <c r="AI11" s="56" t="str">
        <f>IF(AND('Mapa de Riesgos'!$Y$43="Muy Alta",'Mapa de Riesgos'!$AA$43="Catastrófico"),CONCATENATE("R6C",'Mapa de Riesgos'!$O$43),"")</f>
        <v/>
      </c>
      <c r="AJ11" s="56" t="str">
        <f>IF(AND('Mapa de Riesgos'!$Y$44="Muy Alta",'Mapa de Riesgos'!$AA$44="Catastrófico"),CONCATENATE("R6C",'Mapa de Riesgos'!$O$44),"")</f>
        <v/>
      </c>
      <c r="AK11" s="56" t="str">
        <f>IF(AND('Mapa de Riesgos'!$Y$45="Muy Alta",'Mapa de Riesgos'!$AA$45="Catastrófico"),CONCATENATE("R6C",'Mapa de Riesgos'!$O$45),"")</f>
        <v/>
      </c>
      <c r="AL11" s="56" t="str">
        <f>IF(AND('Mapa de Riesgos'!$Y$46="Muy Alta",'Mapa de Riesgos'!$AA$46="Catastrófico"),CONCATENATE("R6C",'Mapa de Riesgos'!$O$46),"")</f>
        <v/>
      </c>
      <c r="AM11" s="57" t="str">
        <f>IF(AND('Mapa de Riesgos'!$Y$47="Muy Alta",'Mapa de Riesgos'!$AA$47="Catastrófico"),CONCATENATE("R6C",'Mapa de Riesgos'!$O$47),"")</f>
        <v/>
      </c>
      <c r="AN11" s="83"/>
      <c r="AO11" s="533"/>
      <c r="AP11" s="534"/>
      <c r="AQ11" s="534"/>
      <c r="AR11" s="534"/>
      <c r="AS11" s="534"/>
      <c r="AT11" s="535"/>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72"/>
      <c r="C12" s="472"/>
      <c r="D12" s="473"/>
      <c r="E12" s="513"/>
      <c r="F12" s="514"/>
      <c r="G12" s="514"/>
      <c r="H12" s="514"/>
      <c r="I12" s="515"/>
      <c r="J12" s="52" t="str">
        <f>IF(AND('Mapa de Riesgos'!$Y$48="Muy Alta",'Mapa de Riesgos'!$AA$48="Leve"),CONCATENATE("R7C",'Mapa de Riesgos'!$O$48),"")</f>
        <v/>
      </c>
      <c r="K12" s="53" t="str">
        <f>IF(AND('Mapa de Riesgos'!$Y$49="Muy Alta",'Mapa de Riesgos'!$AA$49="Leve"),CONCATENATE("R7C",'Mapa de Riesgos'!$O$49),"")</f>
        <v/>
      </c>
      <c r="L12" s="53" t="str">
        <f>IF(AND('Mapa de Riesgos'!$Y$50="Muy Alta",'Mapa de Riesgos'!$AA$50="Leve"),CONCATENATE("R7C",'Mapa de Riesgos'!$O$50),"")</f>
        <v/>
      </c>
      <c r="M12" s="53" t="str">
        <f>IF(AND('Mapa de Riesgos'!$Y$51="Muy Alta",'Mapa de Riesgos'!$AA$51="Leve"),CONCATENATE("R7C",'Mapa de Riesgos'!$O$51),"")</f>
        <v/>
      </c>
      <c r="N12" s="53" t="str">
        <f>IF(AND('Mapa de Riesgos'!$Y$52="Muy Alta",'Mapa de Riesgos'!$AA$52="Leve"),CONCATENATE("R7C",'Mapa de Riesgos'!$O$52),"")</f>
        <v/>
      </c>
      <c r="O12" s="54" t="str">
        <f>IF(AND('Mapa de Riesgos'!$Y$53="Muy Alta",'Mapa de Riesgos'!$AA$53="Leve"),CONCATENATE("R7C",'Mapa de Riesgos'!$O$53),"")</f>
        <v/>
      </c>
      <c r="P12" s="52" t="str">
        <f>IF(AND('Mapa de Riesgos'!$Y$48="Muy Alta",'Mapa de Riesgos'!$AA$48="Menor"),CONCATENATE("R7C",'Mapa de Riesgos'!$O$48),"")</f>
        <v/>
      </c>
      <c r="Q12" s="53" t="str">
        <f>IF(AND('Mapa de Riesgos'!$Y$49="Muy Alta",'Mapa de Riesgos'!$AA$49="Menor"),CONCATENATE("R7C",'Mapa de Riesgos'!$O$49),"")</f>
        <v/>
      </c>
      <c r="R12" s="53" t="str">
        <f>IF(AND('Mapa de Riesgos'!$Y$50="Muy Alta",'Mapa de Riesgos'!$AA$50="Menor"),CONCATENATE("R7C",'Mapa de Riesgos'!$O$50),"")</f>
        <v/>
      </c>
      <c r="S12" s="53" t="str">
        <f>IF(AND('Mapa de Riesgos'!$Y$51="Muy Alta",'Mapa de Riesgos'!$AA$51="Menor"),CONCATENATE("R7C",'Mapa de Riesgos'!$O$51),"")</f>
        <v/>
      </c>
      <c r="T12" s="53" t="str">
        <f>IF(AND('Mapa de Riesgos'!$Y$52="Muy Alta",'Mapa de Riesgos'!$AA$52="Menor"),CONCATENATE("R7C",'Mapa de Riesgos'!$O$52),"")</f>
        <v/>
      </c>
      <c r="U12" s="54" t="str">
        <f>IF(AND('Mapa de Riesgos'!$Y$53="Muy Alta",'Mapa de Riesgos'!$AA$53="Menor"),CONCATENATE("R7C",'Mapa de Riesgos'!$O$53),"")</f>
        <v/>
      </c>
      <c r="V12" s="52" t="str">
        <f>IF(AND('Mapa de Riesgos'!$Y$48="Muy Alta",'Mapa de Riesgos'!$AA$48="Moderado"),CONCATENATE("R7C",'Mapa de Riesgos'!$O$48),"")</f>
        <v/>
      </c>
      <c r="W12" s="53" t="str">
        <f>IF(AND('Mapa de Riesgos'!$Y$49="Muy Alta",'Mapa de Riesgos'!$AA$49="Moderado"),CONCATENATE("R7C",'Mapa de Riesgos'!$O$49),"")</f>
        <v/>
      </c>
      <c r="X12" s="53" t="str">
        <f>IF(AND('Mapa de Riesgos'!$Y$50="Muy Alta",'Mapa de Riesgos'!$AA$50="Moderado"),CONCATENATE("R7C",'Mapa de Riesgos'!$O$50),"")</f>
        <v/>
      </c>
      <c r="Y12" s="53" t="str">
        <f>IF(AND('Mapa de Riesgos'!$Y$51="Muy Alta",'Mapa de Riesgos'!$AA$51="Moderado"),CONCATENATE("R7C",'Mapa de Riesgos'!$O$51),"")</f>
        <v/>
      </c>
      <c r="Z12" s="53" t="str">
        <f>IF(AND('Mapa de Riesgos'!$Y$52="Muy Alta",'Mapa de Riesgos'!$AA$52="Moderado"),CONCATENATE("R7C",'Mapa de Riesgos'!$O$52),"")</f>
        <v/>
      </c>
      <c r="AA12" s="54" t="str">
        <f>IF(AND('Mapa de Riesgos'!$Y$53="Muy Alta",'Mapa de Riesgos'!$AA$53="Moderado"),CONCATENATE("R7C",'Mapa de Riesgos'!$O$53),"")</f>
        <v/>
      </c>
      <c r="AB12" s="52" t="str">
        <f>IF(AND('Mapa de Riesgos'!$Y$48="Muy Alta",'Mapa de Riesgos'!$AA$48="Mayor"),CONCATENATE("R7C",'Mapa de Riesgos'!$O$48),"")</f>
        <v/>
      </c>
      <c r="AC12" s="53" t="str">
        <f>IF(AND('Mapa de Riesgos'!$Y$49="Muy Alta",'Mapa de Riesgos'!$AA$49="Mayor"),CONCATENATE("R7C",'Mapa de Riesgos'!$O$49),"")</f>
        <v/>
      </c>
      <c r="AD12" s="53" t="str">
        <f>IF(AND('Mapa de Riesgos'!$Y$50="Muy Alta",'Mapa de Riesgos'!$AA$50="Mayor"),CONCATENATE("R7C",'Mapa de Riesgos'!$O$50),"")</f>
        <v/>
      </c>
      <c r="AE12" s="53" t="str">
        <f>IF(AND('Mapa de Riesgos'!$Y$51="Muy Alta",'Mapa de Riesgos'!$AA$51="Mayor"),CONCATENATE("R7C",'Mapa de Riesgos'!$O$51),"")</f>
        <v/>
      </c>
      <c r="AF12" s="53" t="str">
        <f>IF(AND('Mapa de Riesgos'!$Y$52="Muy Alta",'Mapa de Riesgos'!$AA$52="Mayor"),CONCATENATE("R7C",'Mapa de Riesgos'!$O$52),"")</f>
        <v/>
      </c>
      <c r="AG12" s="54" t="str">
        <f>IF(AND('Mapa de Riesgos'!$Y$53="Muy Alta",'Mapa de Riesgos'!$AA$53="Mayor"),CONCATENATE("R7C",'Mapa de Riesgos'!$O$53),"")</f>
        <v/>
      </c>
      <c r="AH12" s="55" t="str">
        <f>IF(AND('Mapa de Riesgos'!$Y$48="Muy Alta",'Mapa de Riesgos'!$AA$48="Catastrófico"),CONCATENATE("R7C",'Mapa de Riesgos'!$O$48),"")</f>
        <v/>
      </c>
      <c r="AI12" s="56" t="str">
        <f>IF(AND('Mapa de Riesgos'!$Y$49="Muy Alta",'Mapa de Riesgos'!$AA$49="Catastrófico"),CONCATENATE("R7C",'Mapa de Riesgos'!$O$49),"")</f>
        <v/>
      </c>
      <c r="AJ12" s="56" t="str">
        <f>IF(AND('Mapa de Riesgos'!$Y$50="Muy Alta",'Mapa de Riesgos'!$AA$50="Catastrófico"),CONCATENATE("R7C",'Mapa de Riesgos'!$O$50),"")</f>
        <v/>
      </c>
      <c r="AK12" s="56" t="str">
        <f>IF(AND('Mapa de Riesgos'!$Y$51="Muy Alta",'Mapa de Riesgos'!$AA$51="Catastrófico"),CONCATENATE("R7C",'Mapa de Riesgos'!$O$51),"")</f>
        <v/>
      </c>
      <c r="AL12" s="56" t="str">
        <f>IF(AND('Mapa de Riesgos'!$Y$52="Muy Alta",'Mapa de Riesgos'!$AA$52="Catastrófico"),CONCATENATE("R7C",'Mapa de Riesgos'!$O$52),"")</f>
        <v/>
      </c>
      <c r="AM12" s="57" t="str">
        <f>IF(AND('Mapa de Riesgos'!$Y$53="Muy Alta",'Mapa de Riesgos'!$AA$53="Catastrófico"),CONCATENATE("R7C",'Mapa de Riesgos'!$O$53),"")</f>
        <v/>
      </c>
      <c r="AN12" s="83"/>
      <c r="AO12" s="533"/>
      <c r="AP12" s="534"/>
      <c r="AQ12" s="534"/>
      <c r="AR12" s="534"/>
      <c r="AS12" s="534"/>
      <c r="AT12" s="535"/>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72"/>
      <c r="C13" s="472"/>
      <c r="D13" s="473"/>
      <c r="E13" s="513"/>
      <c r="F13" s="514"/>
      <c r="G13" s="514"/>
      <c r="H13" s="514"/>
      <c r="I13" s="515"/>
      <c r="J13" s="52" t="str">
        <f>IF(AND('Mapa de Riesgos'!$Y$54="Muy Alta",'Mapa de Riesgos'!$AA$54="Leve"),CONCATENATE("R8C",'Mapa de Riesgos'!$O$54),"")</f>
        <v/>
      </c>
      <c r="K13" s="53" t="str">
        <f>IF(AND('Mapa de Riesgos'!$Y$55="Muy Alta",'Mapa de Riesgos'!$AA$55="Leve"),CONCATENATE("R8C",'Mapa de Riesgos'!$O$55),"")</f>
        <v/>
      </c>
      <c r="L13" s="53" t="str">
        <f>IF(AND('Mapa de Riesgos'!$Y$56="Muy Alta",'Mapa de Riesgos'!$AA$56="Leve"),CONCATENATE("R8C",'Mapa de Riesgos'!$O$56),"")</f>
        <v/>
      </c>
      <c r="M13" s="53" t="str">
        <f>IF(AND('Mapa de Riesgos'!$Y$57="Muy Alta",'Mapa de Riesgos'!$AA$57="Leve"),CONCATENATE("R8C",'Mapa de Riesgos'!$O$57),"")</f>
        <v/>
      </c>
      <c r="N13" s="53" t="str">
        <f>IF(AND('Mapa de Riesgos'!$Y$58="Muy Alta",'Mapa de Riesgos'!$AA$58="Leve"),CONCATENATE("R8C",'Mapa de Riesgos'!$O$58),"")</f>
        <v/>
      </c>
      <c r="O13" s="54" t="str">
        <f>IF(AND('Mapa de Riesgos'!$Y$59="Muy Alta",'Mapa de Riesgos'!$AA$59="Leve"),CONCATENATE("R8C",'Mapa de Riesgos'!$O$59),"")</f>
        <v/>
      </c>
      <c r="P13" s="52" t="str">
        <f>IF(AND('Mapa de Riesgos'!$Y$54="Muy Alta",'Mapa de Riesgos'!$AA$54="Menor"),CONCATENATE("R8C",'Mapa de Riesgos'!$O$54),"")</f>
        <v/>
      </c>
      <c r="Q13" s="53" t="str">
        <f>IF(AND('Mapa de Riesgos'!$Y$55="Muy Alta",'Mapa de Riesgos'!$AA$55="Menor"),CONCATENATE("R8C",'Mapa de Riesgos'!$O$55),"")</f>
        <v/>
      </c>
      <c r="R13" s="53" t="str">
        <f>IF(AND('Mapa de Riesgos'!$Y$56="Muy Alta",'Mapa de Riesgos'!$AA$56="Menor"),CONCATENATE("R8C",'Mapa de Riesgos'!$O$56),"")</f>
        <v/>
      </c>
      <c r="S13" s="53" t="str">
        <f>IF(AND('Mapa de Riesgos'!$Y$57="Muy Alta",'Mapa de Riesgos'!$AA$57="Menor"),CONCATENATE("R8C",'Mapa de Riesgos'!$O$57),"")</f>
        <v/>
      </c>
      <c r="T13" s="53" t="str">
        <f>IF(AND('Mapa de Riesgos'!$Y$58="Muy Alta",'Mapa de Riesgos'!$AA$58="Menor"),CONCATENATE("R8C",'Mapa de Riesgos'!$O$58),"")</f>
        <v/>
      </c>
      <c r="U13" s="54" t="str">
        <f>IF(AND('Mapa de Riesgos'!$Y$59="Muy Alta",'Mapa de Riesgos'!$AA$59="Menor"),CONCATENATE("R8C",'Mapa de Riesgos'!$O$59),"")</f>
        <v/>
      </c>
      <c r="V13" s="52" t="str">
        <f>IF(AND('Mapa de Riesgos'!$Y$54="Muy Alta",'Mapa de Riesgos'!$AA$54="Moderado"),CONCATENATE("R8C",'Mapa de Riesgos'!$O$54),"")</f>
        <v/>
      </c>
      <c r="W13" s="53" t="str">
        <f>IF(AND('Mapa de Riesgos'!$Y$55="Muy Alta",'Mapa de Riesgos'!$AA$55="Moderado"),CONCATENATE("R8C",'Mapa de Riesgos'!$O$55),"")</f>
        <v/>
      </c>
      <c r="X13" s="53" t="str">
        <f>IF(AND('Mapa de Riesgos'!$Y$56="Muy Alta",'Mapa de Riesgos'!$AA$56="Moderado"),CONCATENATE("R8C",'Mapa de Riesgos'!$O$56),"")</f>
        <v/>
      </c>
      <c r="Y13" s="53" t="str">
        <f>IF(AND('Mapa de Riesgos'!$Y$57="Muy Alta",'Mapa de Riesgos'!$AA$57="Moderado"),CONCATENATE("R8C",'Mapa de Riesgos'!$O$57),"")</f>
        <v/>
      </c>
      <c r="Z13" s="53" t="str">
        <f>IF(AND('Mapa de Riesgos'!$Y$58="Muy Alta",'Mapa de Riesgos'!$AA$58="Moderado"),CONCATENATE("R8C",'Mapa de Riesgos'!$O$58),"")</f>
        <v/>
      </c>
      <c r="AA13" s="54" t="str">
        <f>IF(AND('Mapa de Riesgos'!$Y$59="Muy Alta",'Mapa de Riesgos'!$AA$59="Moderado"),CONCATENATE("R8C",'Mapa de Riesgos'!$O$59),"")</f>
        <v/>
      </c>
      <c r="AB13" s="52" t="str">
        <f>IF(AND('Mapa de Riesgos'!$Y$54="Muy Alta",'Mapa de Riesgos'!$AA$54="Mayor"),CONCATENATE("R8C",'Mapa de Riesgos'!$O$54),"")</f>
        <v/>
      </c>
      <c r="AC13" s="53" t="str">
        <f>IF(AND('Mapa de Riesgos'!$Y$55="Muy Alta",'Mapa de Riesgos'!$AA$55="Mayor"),CONCATENATE("R8C",'Mapa de Riesgos'!$O$55),"")</f>
        <v/>
      </c>
      <c r="AD13" s="53" t="str">
        <f>IF(AND('Mapa de Riesgos'!$Y$56="Muy Alta",'Mapa de Riesgos'!$AA$56="Mayor"),CONCATENATE("R8C",'Mapa de Riesgos'!$O$56),"")</f>
        <v/>
      </c>
      <c r="AE13" s="53" t="str">
        <f>IF(AND('Mapa de Riesgos'!$Y$57="Muy Alta",'Mapa de Riesgos'!$AA$57="Mayor"),CONCATENATE("R8C",'Mapa de Riesgos'!$O$57),"")</f>
        <v/>
      </c>
      <c r="AF13" s="53" t="str">
        <f>IF(AND('Mapa de Riesgos'!$Y$58="Muy Alta",'Mapa de Riesgos'!$AA$58="Mayor"),CONCATENATE("R8C",'Mapa de Riesgos'!$O$58),"")</f>
        <v/>
      </c>
      <c r="AG13" s="54" t="str">
        <f>IF(AND('Mapa de Riesgos'!$Y$59="Muy Alta",'Mapa de Riesgos'!$AA$59="Mayor"),CONCATENATE("R8C",'Mapa de Riesgos'!$O$59),"")</f>
        <v/>
      </c>
      <c r="AH13" s="55" t="str">
        <f>IF(AND('Mapa de Riesgos'!$Y$54="Muy Alta",'Mapa de Riesgos'!$AA$54="Catastrófico"),CONCATENATE("R8C",'Mapa de Riesgos'!$O$54),"")</f>
        <v/>
      </c>
      <c r="AI13" s="56" t="str">
        <f>IF(AND('Mapa de Riesgos'!$Y$55="Muy Alta",'Mapa de Riesgos'!$AA$55="Catastrófico"),CONCATENATE("R8C",'Mapa de Riesgos'!$O$55),"")</f>
        <v/>
      </c>
      <c r="AJ13" s="56" t="str">
        <f>IF(AND('Mapa de Riesgos'!$Y$56="Muy Alta",'Mapa de Riesgos'!$AA$56="Catastrófico"),CONCATENATE("R8C",'Mapa de Riesgos'!$O$56),"")</f>
        <v/>
      </c>
      <c r="AK13" s="56" t="str">
        <f>IF(AND('Mapa de Riesgos'!$Y$57="Muy Alta",'Mapa de Riesgos'!$AA$57="Catastrófico"),CONCATENATE("R8C",'Mapa de Riesgos'!$O$57),"")</f>
        <v/>
      </c>
      <c r="AL13" s="56" t="str">
        <f>IF(AND('Mapa de Riesgos'!$Y$58="Muy Alta",'Mapa de Riesgos'!$AA$58="Catastrófico"),CONCATENATE("R8C",'Mapa de Riesgos'!$O$58),"")</f>
        <v/>
      </c>
      <c r="AM13" s="57" t="str">
        <f>IF(AND('Mapa de Riesgos'!$Y$59="Muy Alta",'Mapa de Riesgos'!$AA$59="Catastrófico"),CONCATENATE("R8C",'Mapa de Riesgos'!$O$59),"")</f>
        <v/>
      </c>
      <c r="AN13" s="83"/>
      <c r="AO13" s="533"/>
      <c r="AP13" s="534"/>
      <c r="AQ13" s="534"/>
      <c r="AR13" s="534"/>
      <c r="AS13" s="534"/>
      <c r="AT13" s="535"/>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72"/>
      <c r="C14" s="472"/>
      <c r="D14" s="473"/>
      <c r="E14" s="513"/>
      <c r="F14" s="514"/>
      <c r="G14" s="514"/>
      <c r="H14" s="514"/>
      <c r="I14" s="515"/>
      <c r="J14" s="52" t="str">
        <f>IF(AND('Mapa de Riesgos'!$Y$60="Muy Alta",'Mapa de Riesgos'!$AA$60="Leve"),CONCATENATE("R9C",'Mapa de Riesgos'!$O$60),"")</f>
        <v/>
      </c>
      <c r="K14" s="53" t="str">
        <f>IF(AND('Mapa de Riesgos'!$Y$61="Muy Alta",'Mapa de Riesgos'!$AA$61="Leve"),CONCATENATE("R9C",'Mapa de Riesgos'!$O$61),"")</f>
        <v/>
      </c>
      <c r="L14" s="53" t="str">
        <f>IF(AND('Mapa de Riesgos'!$Y$62="Muy Alta",'Mapa de Riesgos'!$AA$62="Leve"),CONCATENATE("R9C",'Mapa de Riesgos'!$O$62),"")</f>
        <v/>
      </c>
      <c r="M14" s="53" t="str">
        <f>IF(AND('Mapa de Riesgos'!$Y$63="Muy Alta",'Mapa de Riesgos'!$AA$63="Leve"),CONCATENATE("R9C",'Mapa de Riesgos'!$O$63),"")</f>
        <v/>
      </c>
      <c r="N14" s="53" t="str">
        <f>IF(AND('Mapa de Riesgos'!$Y$64="Muy Alta",'Mapa de Riesgos'!$AA$64="Leve"),CONCATENATE("R9C",'Mapa de Riesgos'!$O$64),"")</f>
        <v/>
      </c>
      <c r="O14" s="54" t="str">
        <f>IF(AND('Mapa de Riesgos'!$Y$65="Muy Alta",'Mapa de Riesgos'!$AA$65="Leve"),CONCATENATE("R9C",'Mapa de Riesgos'!$O$65),"")</f>
        <v/>
      </c>
      <c r="P14" s="52" t="str">
        <f>IF(AND('Mapa de Riesgos'!$Y$60="Muy Alta",'Mapa de Riesgos'!$AA$60="Menor"),CONCATENATE("R9C",'Mapa de Riesgos'!$O$60),"")</f>
        <v/>
      </c>
      <c r="Q14" s="53" t="str">
        <f>IF(AND('Mapa de Riesgos'!$Y$61="Muy Alta",'Mapa de Riesgos'!$AA$61="Menor"),CONCATENATE("R9C",'Mapa de Riesgos'!$O$61),"")</f>
        <v/>
      </c>
      <c r="R14" s="53" t="str">
        <f>IF(AND('Mapa de Riesgos'!$Y$62="Muy Alta",'Mapa de Riesgos'!$AA$62="Menor"),CONCATENATE("R9C",'Mapa de Riesgos'!$O$62),"")</f>
        <v/>
      </c>
      <c r="S14" s="53" t="str">
        <f>IF(AND('Mapa de Riesgos'!$Y$63="Muy Alta",'Mapa de Riesgos'!$AA$63="Menor"),CONCATENATE("R9C",'Mapa de Riesgos'!$O$63),"")</f>
        <v/>
      </c>
      <c r="T14" s="53" t="str">
        <f>IF(AND('Mapa de Riesgos'!$Y$64="Muy Alta",'Mapa de Riesgos'!$AA$64="Menor"),CONCATENATE("R9C",'Mapa de Riesgos'!$O$64),"")</f>
        <v/>
      </c>
      <c r="U14" s="54" t="str">
        <f>IF(AND('Mapa de Riesgos'!$Y$65="Muy Alta",'Mapa de Riesgos'!$AA$65="Menor"),CONCATENATE("R9C",'Mapa de Riesgos'!$O$65),"")</f>
        <v/>
      </c>
      <c r="V14" s="52" t="str">
        <f>IF(AND('Mapa de Riesgos'!$Y$60="Muy Alta",'Mapa de Riesgos'!$AA$60="Moderado"),CONCATENATE("R9C",'Mapa de Riesgos'!$O$60),"")</f>
        <v/>
      </c>
      <c r="W14" s="53" t="str">
        <f>IF(AND('Mapa de Riesgos'!$Y$61="Muy Alta",'Mapa de Riesgos'!$AA$61="Moderado"),CONCATENATE("R9C",'Mapa de Riesgos'!$O$61),"")</f>
        <v/>
      </c>
      <c r="X14" s="53" t="str">
        <f>IF(AND('Mapa de Riesgos'!$Y$62="Muy Alta",'Mapa de Riesgos'!$AA$62="Moderado"),CONCATENATE("R9C",'Mapa de Riesgos'!$O$62),"")</f>
        <v/>
      </c>
      <c r="Y14" s="53" t="str">
        <f>IF(AND('Mapa de Riesgos'!$Y$63="Muy Alta",'Mapa de Riesgos'!$AA$63="Moderado"),CONCATENATE("R9C",'Mapa de Riesgos'!$O$63),"")</f>
        <v/>
      </c>
      <c r="Z14" s="53" t="str">
        <f>IF(AND('Mapa de Riesgos'!$Y$64="Muy Alta",'Mapa de Riesgos'!$AA$64="Moderado"),CONCATENATE("R9C",'Mapa de Riesgos'!$O$64),"")</f>
        <v/>
      </c>
      <c r="AA14" s="54" t="str">
        <f>IF(AND('Mapa de Riesgos'!$Y$65="Muy Alta",'Mapa de Riesgos'!$AA$65="Moderado"),CONCATENATE("R9C",'Mapa de Riesgos'!$O$65),"")</f>
        <v/>
      </c>
      <c r="AB14" s="52" t="str">
        <f>IF(AND('Mapa de Riesgos'!$Y$60="Muy Alta",'Mapa de Riesgos'!$AA$60="Mayor"),CONCATENATE("R9C",'Mapa de Riesgos'!$O$60),"")</f>
        <v/>
      </c>
      <c r="AC14" s="53" t="str">
        <f>IF(AND('Mapa de Riesgos'!$Y$61="Muy Alta",'Mapa de Riesgos'!$AA$61="Mayor"),CONCATENATE("R9C",'Mapa de Riesgos'!$O$61),"")</f>
        <v/>
      </c>
      <c r="AD14" s="53" t="str">
        <f>IF(AND('Mapa de Riesgos'!$Y$62="Muy Alta",'Mapa de Riesgos'!$AA$62="Mayor"),CONCATENATE("R9C",'Mapa de Riesgos'!$O$62),"")</f>
        <v/>
      </c>
      <c r="AE14" s="53" t="str">
        <f>IF(AND('Mapa de Riesgos'!$Y$63="Muy Alta",'Mapa de Riesgos'!$AA$63="Mayor"),CONCATENATE("R9C",'Mapa de Riesgos'!$O$63),"")</f>
        <v/>
      </c>
      <c r="AF14" s="53" t="str">
        <f>IF(AND('Mapa de Riesgos'!$Y$64="Muy Alta",'Mapa de Riesgos'!$AA$64="Mayor"),CONCATENATE("R9C",'Mapa de Riesgos'!$O$64),"")</f>
        <v/>
      </c>
      <c r="AG14" s="54" t="str">
        <f>IF(AND('Mapa de Riesgos'!$Y$65="Muy Alta",'Mapa de Riesgos'!$AA$65="Mayor"),CONCATENATE("R9C",'Mapa de Riesgos'!$O$65),"")</f>
        <v/>
      </c>
      <c r="AH14" s="55" t="str">
        <f>IF(AND('Mapa de Riesgos'!$Y$60="Muy Alta",'Mapa de Riesgos'!$AA$60="Catastrófico"),CONCATENATE("R9C",'Mapa de Riesgos'!$O$60),"")</f>
        <v/>
      </c>
      <c r="AI14" s="56" t="str">
        <f>IF(AND('Mapa de Riesgos'!$Y$61="Muy Alta",'Mapa de Riesgos'!$AA$61="Catastrófico"),CONCATENATE("R9C",'Mapa de Riesgos'!$O$61),"")</f>
        <v/>
      </c>
      <c r="AJ14" s="56" t="str">
        <f>IF(AND('Mapa de Riesgos'!$Y$62="Muy Alta",'Mapa de Riesgos'!$AA$62="Catastrófico"),CONCATENATE("R9C",'Mapa de Riesgos'!$O$62),"")</f>
        <v/>
      </c>
      <c r="AK14" s="56" t="str">
        <f>IF(AND('Mapa de Riesgos'!$Y$63="Muy Alta",'Mapa de Riesgos'!$AA$63="Catastrófico"),CONCATENATE("R9C",'Mapa de Riesgos'!$O$63),"")</f>
        <v/>
      </c>
      <c r="AL14" s="56" t="str">
        <f>IF(AND('Mapa de Riesgos'!$Y$64="Muy Alta",'Mapa de Riesgos'!$AA$64="Catastrófico"),CONCATENATE("R9C",'Mapa de Riesgos'!$O$64),"")</f>
        <v/>
      </c>
      <c r="AM14" s="57" t="str">
        <f>IF(AND('Mapa de Riesgos'!$Y$65="Muy Alta",'Mapa de Riesgos'!$AA$65="Catastrófico"),CONCATENATE("R9C",'Mapa de Riesgos'!$O$65),"")</f>
        <v/>
      </c>
      <c r="AN14" s="83"/>
      <c r="AO14" s="533"/>
      <c r="AP14" s="534"/>
      <c r="AQ14" s="534"/>
      <c r="AR14" s="534"/>
      <c r="AS14" s="534"/>
      <c r="AT14" s="535"/>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72"/>
      <c r="C15" s="472"/>
      <c r="D15" s="473"/>
      <c r="E15" s="516"/>
      <c r="F15" s="517"/>
      <c r="G15" s="517"/>
      <c r="H15" s="517"/>
      <c r="I15" s="518"/>
      <c r="J15" s="58" t="str">
        <f>IF(AND('Mapa de Riesgos'!$Y$66="Muy Alta",'Mapa de Riesgos'!$AA$66="Leve"),CONCATENATE("R10C",'Mapa de Riesgos'!$O$66),"")</f>
        <v/>
      </c>
      <c r="K15" s="59" t="str">
        <f>IF(AND('Mapa de Riesgos'!$Y$67="Muy Alta",'Mapa de Riesgos'!$AA$67="Leve"),CONCATENATE("R10C",'Mapa de Riesgos'!$O$67),"")</f>
        <v/>
      </c>
      <c r="L15" s="59" t="str">
        <f>IF(AND('Mapa de Riesgos'!$Y$68="Muy Alta",'Mapa de Riesgos'!$AA$68="Leve"),CONCATENATE("R10C",'Mapa de Riesgos'!$O$68),"")</f>
        <v/>
      </c>
      <c r="M15" s="59" t="str">
        <f>IF(AND('Mapa de Riesgos'!$Y$69="Muy Alta",'Mapa de Riesgos'!$AA$69="Leve"),CONCATENATE("R10C",'Mapa de Riesgos'!$O$69),"")</f>
        <v/>
      </c>
      <c r="N15" s="59" t="str">
        <f>IF(AND('Mapa de Riesgos'!$Y$70="Muy Alta",'Mapa de Riesgos'!$AA$70="Leve"),CONCATENATE("R10C",'Mapa de Riesgos'!$O$70),"")</f>
        <v/>
      </c>
      <c r="O15" s="60" t="str">
        <f>IF(AND('Mapa de Riesgos'!$Y$71="Muy Alta",'Mapa de Riesgos'!$AA$71="Leve"),CONCATENATE("R10C",'Mapa de Riesgos'!$O$71),"")</f>
        <v/>
      </c>
      <c r="P15" s="52" t="str">
        <f>IF(AND('Mapa de Riesgos'!$Y$66="Muy Alta",'Mapa de Riesgos'!$AA$66="Menor"),CONCATENATE("R10C",'Mapa de Riesgos'!$O$66),"")</f>
        <v/>
      </c>
      <c r="Q15" s="53" t="str">
        <f>IF(AND('Mapa de Riesgos'!$Y$67="Muy Alta",'Mapa de Riesgos'!$AA$67="Menor"),CONCATENATE("R10C",'Mapa de Riesgos'!$O$67),"")</f>
        <v/>
      </c>
      <c r="R15" s="53" t="str">
        <f>IF(AND('Mapa de Riesgos'!$Y$68="Muy Alta",'Mapa de Riesgos'!$AA$68="Menor"),CONCATENATE("R10C",'Mapa de Riesgos'!$O$68),"")</f>
        <v/>
      </c>
      <c r="S15" s="53" t="str">
        <f>IF(AND('Mapa de Riesgos'!$Y$69="Muy Alta",'Mapa de Riesgos'!$AA$69="Menor"),CONCATENATE("R10C",'Mapa de Riesgos'!$O$69),"")</f>
        <v/>
      </c>
      <c r="T15" s="53" t="str">
        <f>IF(AND('Mapa de Riesgos'!$Y$70="Muy Alta",'Mapa de Riesgos'!$AA$70="Menor"),CONCATENATE("R10C",'Mapa de Riesgos'!$O$70),"")</f>
        <v/>
      </c>
      <c r="U15" s="54" t="str">
        <f>IF(AND('Mapa de Riesgos'!$Y$71="Muy Alta",'Mapa de Riesgos'!$AA$71="Menor"),CONCATENATE("R10C",'Mapa de Riesgos'!$O$71),"")</f>
        <v/>
      </c>
      <c r="V15" s="58" t="str">
        <f>IF(AND('Mapa de Riesgos'!$Y$66="Muy Alta",'Mapa de Riesgos'!$AA$66="Moderado"),CONCATENATE("R10C",'Mapa de Riesgos'!$O$66),"")</f>
        <v/>
      </c>
      <c r="W15" s="59" t="str">
        <f>IF(AND('Mapa de Riesgos'!$Y$67="Muy Alta",'Mapa de Riesgos'!$AA$67="Moderado"),CONCATENATE("R10C",'Mapa de Riesgos'!$O$67),"")</f>
        <v/>
      </c>
      <c r="X15" s="59" t="str">
        <f>IF(AND('Mapa de Riesgos'!$Y$68="Muy Alta",'Mapa de Riesgos'!$AA$68="Moderado"),CONCATENATE("R10C",'Mapa de Riesgos'!$O$68),"")</f>
        <v/>
      </c>
      <c r="Y15" s="59" t="str">
        <f>IF(AND('Mapa de Riesgos'!$Y$69="Muy Alta",'Mapa de Riesgos'!$AA$69="Moderado"),CONCATENATE("R10C",'Mapa de Riesgos'!$O$69),"")</f>
        <v/>
      </c>
      <c r="Z15" s="59" t="str">
        <f>IF(AND('Mapa de Riesgos'!$Y$70="Muy Alta",'Mapa de Riesgos'!$AA$70="Moderado"),CONCATENATE("R10C",'Mapa de Riesgos'!$O$70),"")</f>
        <v/>
      </c>
      <c r="AA15" s="60" t="str">
        <f>IF(AND('Mapa de Riesgos'!$Y$71="Muy Alta",'Mapa de Riesgos'!$AA$71="Moderado"),CONCATENATE("R10C",'Mapa de Riesgos'!$O$71),"")</f>
        <v/>
      </c>
      <c r="AB15" s="52" t="str">
        <f>IF(AND('Mapa de Riesgos'!$Y$66="Muy Alta",'Mapa de Riesgos'!$AA$66="Mayor"),CONCATENATE("R10C",'Mapa de Riesgos'!$O$66),"")</f>
        <v/>
      </c>
      <c r="AC15" s="53" t="str">
        <f>IF(AND('Mapa de Riesgos'!$Y$67="Muy Alta",'Mapa de Riesgos'!$AA$67="Mayor"),CONCATENATE("R10C",'Mapa de Riesgos'!$O$67),"")</f>
        <v/>
      </c>
      <c r="AD15" s="53" t="str">
        <f>IF(AND('Mapa de Riesgos'!$Y$68="Muy Alta",'Mapa de Riesgos'!$AA$68="Mayor"),CONCATENATE("R10C",'Mapa de Riesgos'!$O$68),"")</f>
        <v/>
      </c>
      <c r="AE15" s="53" t="str">
        <f>IF(AND('Mapa de Riesgos'!$Y$69="Muy Alta",'Mapa de Riesgos'!$AA$69="Mayor"),CONCATENATE("R10C",'Mapa de Riesgos'!$O$69),"")</f>
        <v/>
      </c>
      <c r="AF15" s="53" t="str">
        <f>IF(AND('Mapa de Riesgos'!$Y$70="Muy Alta",'Mapa de Riesgos'!$AA$70="Mayor"),CONCATENATE("R10C",'Mapa de Riesgos'!$O$70),"")</f>
        <v/>
      </c>
      <c r="AG15" s="54" t="str">
        <f>IF(AND('Mapa de Riesgos'!$Y$71="Muy Alta",'Mapa de Riesgos'!$AA$71="Mayor"),CONCATENATE("R10C",'Mapa de Riesgos'!$O$71),"")</f>
        <v/>
      </c>
      <c r="AH15" s="61" t="str">
        <f>IF(AND('Mapa de Riesgos'!$Y$66="Muy Alta",'Mapa de Riesgos'!$AA$66="Catastrófico"),CONCATENATE("R10C",'Mapa de Riesgos'!$O$66),"")</f>
        <v/>
      </c>
      <c r="AI15" s="62" t="str">
        <f>IF(AND('Mapa de Riesgos'!$Y$67="Muy Alta",'Mapa de Riesgos'!$AA$67="Catastrófico"),CONCATENATE("R10C",'Mapa de Riesgos'!$O$67),"")</f>
        <v/>
      </c>
      <c r="AJ15" s="62" t="str">
        <f>IF(AND('Mapa de Riesgos'!$Y$68="Muy Alta",'Mapa de Riesgos'!$AA$68="Catastrófico"),CONCATENATE("R10C",'Mapa de Riesgos'!$O$68),"")</f>
        <v/>
      </c>
      <c r="AK15" s="62" t="str">
        <f>IF(AND('Mapa de Riesgos'!$Y$69="Muy Alta",'Mapa de Riesgos'!$AA$69="Catastrófico"),CONCATENATE("R10C",'Mapa de Riesgos'!$O$69),"")</f>
        <v/>
      </c>
      <c r="AL15" s="62" t="str">
        <f>IF(AND('Mapa de Riesgos'!$Y$70="Muy Alta",'Mapa de Riesgos'!$AA$70="Catastrófico"),CONCATENATE("R10C",'Mapa de Riesgos'!$O$70),"")</f>
        <v/>
      </c>
      <c r="AM15" s="63" t="str">
        <f>IF(AND('Mapa de Riesgos'!$Y$71="Muy Alta",'Mapa de Riesgos'!$AA$71="Catastrófico"),CONCATENATE("R10C",'Mapa de Riesgos'!$O$71),"")</f>
        <v/>
      </c>
      <c r="AN15" s="83"/>
      <c r="AO15" s="536"/>
      <c r="AP15" s="537"/>
      <c r="AQ15" s="537"/>
      <c r="AR15" s="537"/>
      <c r="AS15" s="537"/>
      <c r="AT15" s="538"/>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72"/>
      <c r="C16" s="472"/>
      <c r="D16" s="473"/>
      <c r="E16" s="510" t="s">
        <v>160</v>
      </c>
      <c r="F16" s="511"/>
      <c r="G16" s="511"/>
      <c r="H16" s="511"/>
      <c r="I16" s="511"/>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20" t="s">
        <v>161</v>
      </c>
      <c r="AP16" s="521"/>
      <c r="AQ16" s="521"/>
      <c r="AR16" s="521"/>
      <c r="AS16" s="521"/>
      <c r="AT16" s="522"/>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72"/>
      <c r="C17" s="472"/>
      <c r="D17" s="473"/>
      <c r="E17" s="529"/>
      <c r="F17" s="514"/>
      <c r="G17" s="514"/>
      <c r="H17" s="514"/>
      <c r="I17" s="514"/>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23"/>
      <c r="AP17" s="524"/>
      <c r="AQ17" s="524"/>
      <c r="AR17" s="524"/>
      <c r="AS17" s="524"/>
      <c r="AT17" s="52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72"/>
      <c r="C18" s="472"/>
      <c r="D18" s="473"/>
      <c r="E18" s="513"/>
      <c r="F18" s="514"/>
      <c r="G18" s="514"/>
      <c r="H18" s="514"/>
      <c r="I18" s="514"/>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523"/>
      <c r="AP18" s="524"/>
      <c r="AQ18" s="524"/>
      <c r="AR18" s="524"/>
      <c r="AS18" s="524"/>
      <c r="AT18" s="52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72"/>
      <c r="C19" s="472"/>
      <c r="D19" s="473"/>
      <c r="E19" s="513"/>
      <c r="F19" s="514"/>
      <c r="G19" s="514"/>
      <c r="H19" s="514"/>
      <c r="I19" s="514"/>
      <c r="J19" s="67" t="str">
        <f>IF(AND('Mapa de Riesgos'!$Y$30="Alta",'Mapa de Riesgos'!$AA$30="Leve"),CONCATENATE("R4C",'Mapa de Riesgos'!$O$30),"")</f>
        <v/>
      </c>
      <c r="K19" s="68" t="str">
        <f>IF(AND('Mapa de Riesgos'!$Y$31="Alta",'Mapa de Riesgos'!$AA$31="Leve"),CONCATENATE("R4C",'Mapa de Riesgos'!$O$31),"")</f>
        <v/>
      </c>
      <c r="L19" s="68" t="str">
        <f>IF(AND('Mapa de Riesgos'!$Y$32="Alta",'Mapa de Riesgos'!$AA$32="Leve"),CONCATENATE("R4C",'Mapa de Riesgos'!$O$32),"")</f>
        <v/>
      </c>
      <c r="M19" s="68" t="str">
        <f>IF(AND('Mapa de Riesgos'!$Y$33="Alta",'Mapa de Riesgos'!$AA$33="Leve"),CONCATENATE("R4C",'Mapa de Riesgos'!$O$33),"")</f>
        <v/>
      </c>
      <c r="N19" s="68" t="str">
        <f>IF(AND('Mapa de Riesgos'!$Y$34="Alta",'Mapa de Riesgos'!$AA$34="Leve"),CONCATENATE("R4C",'Mapa de Riesgos'!$O$34),"")</f>
        <v/>
      </c>
      <c r="O19" s="69" t="str">
        <f>IF(AND('Mapa de Riesgos'!$Y$35="Alta",'Mapa de Riesgos'!$AA$35="Leve"),CONCATENATE("R4C",'Mapa de Riesgos'!$O$35),"")</f>
        <v/>
      </c>
      <c r="P19" s="67" t="str">
        <f>IF(AND('Mapa de Riesgos'!$Y$30="Alta",'Mapa de Riesgos'!$AA$30="Menor"),CONCATENATE("R4C",'Mapa de Riesgos'!$O$30),"")</f>
        <v/>
      </c>
      <c r="Q19" s="68" t="str">
        <f>IF(AND('Mapa de Riesgos'!$Y$31="Alta",'Mapa de Riesgos'!$AA$31="Menor"),CONCATENATE("R4C",'Mapa de Riesgos'!$O$31),"")</f>
        <v/>
      </c>
      <c r="R19" s="68" t="str">
        <f>IF(AND('Mapa de Riesgos'!$Y$32="Alta",'Mapa de Riesgos'!$AA$32="Menor"),CONCATENATE("R4C",'Mapa de Riesgos'!$O$32),"")</f>
        <v/>
      </c>
      <c r="S19" s="68" t="str">
        <f>IF(AND('Mapa de Riesgos'!$Y$33="Alta",'Mapa de Riesgos'!$AA$33="Menor"),CONCATENATE("R4C",'Mapa de Riesgos'!$O$33),"")</f>
        <v/>
      </c>
      <c r="T19" s="68" t="str">
        <f>IF(AND('Mapa de Riesgos'!$Y$34="Alta",'Mapa de Riesgos'!$AA$34="Menor"),CONCATENATE("R4C",'Mapa de Riesgos'!$O$34),"")</f>
        <v/>
      </c>
      <c r="U19" s="69" t="str">
        <f>IF(AND('Mapa de Riesgos'!$Y$35="Alta",'Mapa de Riesgos'!$AA$35="Menor"),CONCATENATE("R4C",'Mapa de Riesgos'!$O$35),"")</f>
        <v/>
      </c>
      <c r="V19" s="52" t="str">
        <f>IF(AND('Mapa de Riesgos'!$Y$30="Alta",'Mapa de Riesgos'!$AA$30="Moderado"),CONCATENATE("R4C",'Mapa de Riesgos'!$O$30),"")</f>
        <v/>
      </c>
      <c r="W19" s="53" t="str">
        <f>IF(AND('Mapa de Riesgos'!$Y$31="Alta",'Mapa de Riesgos'!$AA$31="Moderado"),CONCATENATE("R4C",'Mapa de Riesgos'!$O$31),"")</f>
        <v/>
      </c>
      <c r="X19" s="53" t="str">
        <f>IF(AND('Mapa de Riesgos'!$Y$32="Alta",'Mapa de Riesgos'!$AA$32="Moderado"),CONCATENATE("R4C",'Mapa de Riesgos'!$O$32),"")</f>
        <v/>
      </c>
      <c r="Y19" s="53" t="str">
        <f>IF(AND('Mapa de Riesgos'!$Y$33="Alta",'Mapa de Riesgos'!$AA$33="Moderado"),CONCATENATE("R4C",'Mapa de Riesgos'!$O$33),"")</f>
        <v/>
      </c>
      <c r="Z19" s="53" t="str">
        <f>IF(AND('Mapa de Riesgos'!$Y$34="Alta",'Mapa de Riesgos'!$AA$34="Moderado"),CONCATENATE("R4C",'Mapa de Riesgos'!$O$34),"")</f>
        <v/>
      </c>
      <c r="AA19" s="54" t="str">
        <f>IF(AND('Mapa de Riesgos'!$Y$35="Alta",'Mapa de Riesgos'!$AA$35="Moderado"),CONCATENATE("R4C",'Mapa de Riesgos'!$O$35),"")</f>
        <v/>
      </c>
      <c r="AB19" s="52" t="str">
        <f>IF(AND('Mapa de Riesgos'!$Y$30="Alta",'Mapa de Riesgos'!$AA$30="Mayor"),CONCATENATE("R4C",'Mapa de Riesgos'!$O$30),"")</f>
        <v/>
      </c>
      <c r="AC19" s="53" t="str">
        <f>IF(AND('Mapa de Riesgos'!$Y$31="Alta",'Mapa de Riesgos'!$AA$31="Mayor"),CONCATENATE("R4C",'Mapa de Riesgos'!$O$31),"")</f>
        <v/>
      </c>
      <c r="AD19" s="53" t="str">
        <f>IF(AND('Mapa de Riesgos'!$Y$32="Alta",'Mapa de Riesgos'!$AA$32="Mayor"),CONCATENATE("R4C",'Mapa de Riesgos'!$O$32),"")</f>
        <v/>
      </c>
      <c r="AE19" s="53" t="str">
        <f>IF(AND('Mapa de Riesgos'!$Y$33="Alta",'Mapa de Riesgos'!$AA$33="Mayor"),CONCATENATE("R4C",'Mapa de Riesgos'!$O$33),"")</f>
        <v/>
      </c>
      <c r="AF19" s="53" t="str">
        <f>IF(AND('Mapa de Riesgos'!$Y$34="Alta",'Mapa de Riesgos'!$AA$34="Mayor"),CONCATENATE("R4C",'Mapa de Riesgos'!$O$34),"")</f>
        <v/>
      </c>
      <c r="AG19" s="54" t="str">
        <f>IF(AND('Mapa de Riesgos'!$Y$35="Alta",'Mapa de Riesgos'!$AA$35="Mayor"),CONCATENATE("R4C",'Mapa de Riesgos'!$O$35),"")</f>
        <v/>
      </c>
      <c r="AH19" s="55" t="str">
        <f>IF(AND('Mapa de Riesgos'!$Y$30="Alta",'Mapa de Riesgos'!$AA$30="Catastrófico"),CONCATENATE("R4C",'Mapa de Riesgos'!$O$30),"")</f>
        <v/>
      </c>
      <c r="AI19" s="56" t="str">
        <f>IF(AND('Mapa de Riesgos'!$Y$31="Alta",'Mapa de Riesgos'!$AA$31="Catastrófico"),CONCATENATE("R4C",'Mapa de Riesgos'!$O$31),"")</f>
        <v/>
      </c>
      <c r="AJ19" s="56" t="str">
        <f>IF(AND('Mapa de Riesgos'!$Y$32="Alta",'Mapa de Riesgos'!$AA$32="Catastrófico"),CONCATENATE("R4C",'Mapa de Riesgos'!$O$32),"")</f>
        <v/>
      </c>
      <c r="AK19" s="56" t="str">
        <f>IF(AND('Mapa de Riesgos'!$Y$33="Alta",'Mapa de Riesgos'!$AA$33="Catastrófico"),CONCATENATE("R4C",'Mapa de Riesgos'!$O$33),"")</f>
        <v/>
      </c>
      <c r="AL19" s="56" t="str">
        <f>IF(AND('Mapa de Riesgos'!$Y$34="Alta",'Mapa de Riesgos'!$AA$34="Catastrófico"),CONCATENATE("R4C",'Mapa de Riesgos'!$O$34),"")</f>
        <v/>
      </c>
      <c r="AM19" s="57" t="str">
        <f>IF(AND('Mapa de Riesgos'!$Y$35="Alta",'Mapa de Riesgos'!$AA$35="Catastrófico"),CONCATENATE("R4C",'Mapa de Riesgos'!$O$35),"")</f>
        <v/>
      </c>
      <c r="AN19" s="83"/>
      <c r="AO19" s="523"/>
      <c r="AP19" s="524"/>
      <c r="AQ19" s="524"/>
      <c r="AR19" s="524"/>
      <c r="AS19" s="524"/>
      <c r="AT19" s="52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72"/>
      <c r="C20" s="472"/>
      <c r="D20" s="473"/>
      <c r="E20" s="513"/>
      <c r="F20" s="514"/>
      <c r="G20" s="514"/>
      <c r="H20" s="514"/>
      <c r="I20" s="514"/>
      <c r="J20" s="67" t="str">
        <f>IF(AND('Mapa de Riesgos'!$Y$36="Alta",'Mapa de Riesgos'!$AA$36="Leve"),CONCATENATE("R5C",'Mapa de Riesgos'!$O$36),"")</f>
        <v/>
      </c>
      <c r="K20" s="68" t="str">
        <f>IF(AND('Mapa de Riesgos'!$Y$37="Alta",'Mapa de Riesgos'!$AA$37="Leve"),CONCATENATE("R5C",'Mapa de Riesgos'!$O$37),"")</f>
        <v/>
      </c>
      <c r="L20" s="68" t="str">
        <f>IF(AND('Mapa de Riesgos'!$Y$38="Alta",'Mapa de Riesgos'!$AA$38="Leve"),CONCATENATE("R5C",'Mapa de Riesgos'!$O$38),"")</f>
        <v/>
      </c>
      <c r="M20" s="68" t="str">
        <f>IF(AND('Mapa de Riesgos'!$Y$39="Alta",'Mapa de Riesgos'!$AA$39="Leve"),CONCATENATE("R5C",'Mapa de Riesgos'!$O$39),"")</f>
        <v/>
      </c>
      <c r="N20" s="68" t="str">
        <f>IF(AND('Mapa de Riesgos'!$Y$40="Alta",'Mapa de Riesgos'!$AA$40="Leve"),CONCATENATE("R5C",'Mapa de Riesgos'!$O$40),"")</f>
        <v/>
      </c>
      <c r="O20" s="69" t="str">
        <f>IF(AND('Mapa de Riesgos'!$Y$41="Alta",'Mapa de Riesgos'!$AA$41="Leve"),CONCATENATE("R5C",'Mapa de Riesgos'!$O$41),"")</f>
        <v/>
      </c>
      <c r="P20" s="67" t="str">
        <f>IF(AND('Mapa de Riesgos'!$Y$36="Alta",'Mapa de Riesgos'!$AA$36="Menor"),CONCATENATE("R5C",'Mapa de Riesgos'!$O$36),"")</f>
        <v/>
      </c>
      <c r="Q20" s="68" t="str">
        <f>IF(AND('Mapa de Riesgos'!$Y$37="Alta",'Mapa de Riesgos'!$AA$37="Menor"),CONCATENATE("R5C",'Mapa de Riesgos'!$O$37),"")</f>
        <v/>
      </c>
      <c r="R20" s="68" t="str">
        <f>IF(AND('Mapa de Riesgos'!$Y$38="Alta",'Mapa de Riesgos'!$AA$38="Menor"),CONCATENATE("R5C",'Mapa de Riesgos'!$O$38),"")</f>
        <v/>
      </c>
      <c r="S20" s="68" t="str">
        <f>IF(AND('Mapa de Riesgos'!$Y$39="Alta",'Mapa de Riesgos'!$AA$39="Menor"),CONCATENATE("R5C",'Mapa de Riesgos'!$O$39),"")</f>
        <v/>
      </c>
      <c r="T20" s="68" t="str">
        <f>IF(AND('Mapa de Riesgos'!$Y$40="Alta",'Mapa de Riesgos'!$AA$40="Menor"),CONCATENATE("R5C",'Mapa de Riesgos'!$O$40),"")</f>
        <v/>
      </c>
      <c r="U20" s="69" t="str">
        <f>IF(AND('Mapa de Riesgos'!$Y$41="Alta",'Mapa de Riesgos'!$AA$41="Menor"),CONCATENATE("R5C",'Mapa de Riesgos'!$O$41),"")</f>
        <v/>
      </c>
      <c r="V20" s="52" t="str">
        <f>IF(AND('Mapa de Riesgos'!$Y$36="Alta",'Mapa de Riesgos'!$AA$36="Moderado"),CONCATENATE("R5C",'Mapa de Riesgos'!$O$36),"")</f>
        <v/>
      </c>
      <c r="W20" s="53" t="str">
        <f>IF(AND('Mapa de Riesgos'!$Y$37="Alta",'Mapa de Riesgos'!$AA$37="Moderado"),CONCATENATE("R5C",'Mapa de Riesgos'!$O$37),"")</f>
        <v/>
      </c>
      <c r="X20" s="53" t="str">
        <f>IF(AND('Mapa de Riesgos'!$Y$38="Alta",'Mapa de Riesgos'!$AA$38="Moderado"),CONCATENATE("R5C",'Mapa de Riesgos'!$O$38),"")</f>
        <v/>
      </c>
      <c r="Y20" s="53" t="str">
        <f>IF(AND('Mapa de Riesgos'!$Y$39="Alta",'Mapa de Riesgos'!$AA$39="Moderado"),CONCATENATE("R5C",'Mapa de Riesgos'!$O$39),"")</f>
        <v/>
      </c>
      <c r="Z20" s="53" t="str">
        <f>IF(AND('Mapa de Riesgos'!$Y$40="Alta",'Mapa de Riesgos'!$AA$40="Moderado"),CONCATENATE("R5C",'Mapa de Riesgos'!$O$40),"")</f>
        <v/>
      </c>
      <c r="AA20" s="54" t="str">
        <f>IF(AND('Mapa de Riesgos'!$Y$41="Alta",'Mapa de Riesgos'!$AA$41="Moderado"),CONCATENATE("R5C",'Mapa de Riesgos'!$O$41),"")</f>
        <v/>
      </c>
      <c r="AB20" s="52" t="str">
        <f>IF(AND('Mapa de Riesgos'!$Y$36="Alta",'Mapa de Riesgos'!$AA$36="Mayor"),CONCATENATE("R5C",'Mapa de Riesgos'!$O$36),"")</f>
        <v/>
      </c>
      <c r="AC20" s="53" t="str">
        <f>IF(AND('Mapa de Riesgos'!$Y$37="Alta",'Mapa de Riesgos'!$AA$37="Mayor"),CONCATENATE("R5C",'Mapa de Riesgos'!$O$37),"")</f>
        <v/>
      </c>
      <c r="AD20" s="53" t="str">
        <f>IF(AND('Mapa de Riesgos'!$Y$38="Alta",'Mapa de Riesgos'!$AA$38="Mayor"),CONCATENATE("R5C",'Mapa de Riesgos'!$O$38),"")</f>
        <v/>
      </c>
      <c r="AE20" s="53" t="str">
        <f>IF(AND('Mapa de Riesgos'!$Y$39="Alta",'Mapa de Riesgos'!$AA$39="Mayor"),CONCATENATE("R5C",'Mapa de Riesgos'!$O$39),"")</f>
        <v/>
      </c>
      <c r="AF20" s="53" t="str">
        <f>IF(AND('Mapa de Riesgos'!$Y$40="Alta",'Mapa de Riesgos'!$AA$40="Mayor"),CONCATENATE("R5C",'Mapa de Riesgos'!$O$40),"")</f>
        <v/>
      </c>
      <c r="AG20" s="54" t="str">
        <f>IF(AND('Mapa de Riesgos'!$Y$41="Alta",'Mapa de Riesgos'!$AA$41="Mayor"),CONCATENATE("R5C",'Mapa de Riesgos'!$O$41),"")</f>
        <v/>
      </c>
      <c r="AH20" s="55" t="str">
        <f>IF(AND('Mapa de Riesgos'!$Y$36="Alta",'Mapa de Riesgos'!$AA$36="Catastrófico"),CONCATENATE("R5C",'Mapa de Riesgos'!$O$36),"")</f>
        <v/>
      </c>
      <c r="AI20" s="56" t="str">
        <f>IF(AND('Mapa de Riesgos'!$Y$37="Alta",'Mapa de Riesgos'!$AA$37="Catastrófico"),CONCATENATE("R5C",'Mapa de Riesgos'!$O$37),"")</f>
        <v/>
      </c>
      <c r="AJ20" s="56" t="str">
        <f>IF(AND('Mapa de Riesgos'!$Y$38="Alta",'Mapa de Riesgos'!$AA$38="Catastrófico"),CONCATENATE("R5C",'Mapa de Riesgos'!$O$38),"")</f>
        <v/>
      </c>
      <c r="AK20" s="56" t="str">
        <f>IF(AND('Mapa de Riesgos'!$Y$39="Alta",'Mapa de Riesgos'!$AA$39="Catastrófico"),CONCATENATE("R5C",'Mapa de Riesgos'!$O$39),"")</f>
        <v/>
      </c>
      <c r="AL20" s="56" t="str">
        <f>IF(AND('Mapa de Riesgos'!$Y$40="Alta",'Mapa de Riesgos'!$AA$40="Catastrófico"),CONCATENATE("R5C",'Mapa de Riesgos'!$O$40),"")</f>
        <v/>
      </c>
      <c r="AM20" s="57" t="str">
        <f>IF(AND('Mapa de Riesgos'!$Y$41="Alta",'Mapa de Riesgos'!$AA$41="Catastrófico"),CONCATENATE("R5C",'Mapa de Riesgos'!$O$41),"")</f>
        <v/>
      </c>
      <c r="AN20" s="83"/>
      <c r="AO20" s="523"/>
      <c r="AP20" s="524"/>
      <c r="AQ20" s="524"/>
      <c r="AR20" s="524"/>
      <c r="AS20" s="524"/>
      <c r="AT20" s="52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72"/>
      <c r="C21" s="472"/>
      <c r="D21" s="473"/>
      <c r="E21" s="513"/>
      <c r="F21" s="514"/>
      <c r="G21" s="514"/>
      <c r="H21" s="514"/>
      <c r="I21" s="514"/>
      <c r="J21" s="67" t="str">
        <f>IF(AND('Mapa de Riesgos'!$Y$42="Alta",'Mapa de Riesgos'!$AA$42="Leve"),CONCATENATE("R6C",'Mapa de Riesgos'!$O$42),"")</f>
        <v/>
      </c>
      <c r="K21" s="68" t="str">
        <f>IF(AND('Mapa de Riesgos'!$Y$43="Alta",'Mapa de Riesgos'!$AA$43="Leve"),CONCATENATE("R6C",'Mapa de Riesgos'!$O$43),"")</f>
        <v/>
      </c>
      <c r="L21" s="68" t="str">
        <f>IF(AND('Mapa de Riesgos'!$Y$44="Alta",'Mapa de Riesgos'!$AA$44="Leve"),CONCATENATE("R6C",'Mapa de Riesgos'!$O$44),"")</f>
        <v/>
      </c>
      <c r="M21" s="68" t="str">
        <f>IF(AND('Mapa de Riesgos'!$Y$45="Alta",'Mapa de Riesgos'!$AA$45="Leve"),CONCATENATE("R6C",'Mapa de Riesgos'!$O$45),"")</f>
        <v/>
      </c>
      <c r="N21" s="68" t="str">
        <f>IF(AND('Mapa de Riesgos'!$Y$46="Alta",'Mapa de Riesgos'!$AA$46="Leve"),CONCATENATE("R6C",'Mapa de Riesgos'!$O$46),"")</f>
        <v/>
      </c>
      <c r="O21" s="69" t="str">
        <f>IF(AND('Mapa de Riesgos'!$Y$47="Alta",'Mapa de Riesgos'!$AA$47="Leve"),CONCATENATE("R6C",'Mapa de Riesgos'!$O$47),"")</f>
        <v/>
      </c>
      <c r="P21" s="67" t="str">
        <f>IF(AND('Mapa de Riesgos'!$Y$42="Alta",'Mapa de Riesgos'!$AA$42="Menor"),CONCATENATE("R6C",'Mapa de Riesgos'!$O$42),"")</f>
        <v/>
      </c>
      <c r="Q21" s="68" t="str">
        <f>IF(AND('Mapa de Riesgos'!$Y$43="Alta",'Mapa de Riesgos'!$AA$43="Menor"),CONCATENATE("R6C",'Mapa de Riesgos'!$O$43),"")</f>
        <v/>
      </c>
      <c r="R21" s="68" t="str">
        <f>IF(AND('Mapa de Riesgos'!$Y$44="Alta",'Mapa de Riesgos'!$AA$44="Menor"),CONCATENATE("R6C",'Mapa de Riesgos'!$O$44),"")</f>
        <v/>
      </c>
      <c r="S21" s="68" t="str">
        <f>IF(AND('Mapa de Riesgos'!$Y$45="Alta",'Mapa de Riesgos'!$AA$45="Menor"),CONCATENATE("R6C",'Mapa de Riesgos'!$O$45),"")</f>
        <v/>
      </c>
      <c r="T21" s="68" t="str">
        <f>IF(AND('Mapa de Riesgos'!$Y$46="Alta",'Mapa de Riesgos'!$AA$46="Menor"),CONCATENATE("R6C",'Mapa de Riesgos'!$O$46),"")</f>
        <v/>
      </c>
      <c r="U21" s="69" t="str">
        <f>IF(AND('Mapa de Riesgos'!$Y$47="Alta",'Mapa de Riesgos'!$AA$47="Menor"),CONCATENATE("R6C",'Mapa de Riesgos'!$O$47),"")</f>
        <v/>
      </c>
      <c r="V21" s="52" t="str">
        <f>IF(AND('Mapa de Riesgos'!$Y$42="Alta",'Mapa de Riesgos'!$AA$42="Moderado"),CONCATENATE("R6C",'Mapa de Riesgos'!$O$42),"")</f>
        <v/>
      </c>
      <c r="W21" s="53" t="str">
        <f>IF(AND('Mapa de Riesgos'!$Y$43="Alta",'Mapa de Riesgos'!$AA$43="Moderado"),CONCATENATE("R6C",'Mapa de Riesgos'!$O$43),"")</f>
        <v/>
      </c>
      <c r="X21" s="53" t="str">
        <f>IF(AND('Mapa de Riesgos'!$Y$44="Alta",'Mapa de Riesgos'!$AA$44="Moderado"),CONCATENATE("R6C",'Mapa de Riesgos'!$O$44),"")</f>
        <v/>
      </c>
      <c r="Y21" s="53" t="str">
        <f>IF(AND('Mapa de Riesgos'!$Y$45="Alta",'Mapa de Riesgos'!$AA$45="Moderado"),CONCATENATE("R6C",'Mapa de Riesgos'!$O$45),"")</f>
        <v/>
      </c>
      <c r="Z21" s="53" t="str">
        <f>IF(AND('Mapa de Riesgos'!$Y$46="Alta",'Mapa de Riesgos'!$AA$46="Moderado"),CONCATENATE("R6C",'Mapa de Riesgos'!$O$46),"")</f>
        <v/>
      </c>
      <c r="AA21" s="54" t="str">
        <f>IF(AND('Mapa de Riesgos'!$Y$47="Alta",'Mapa de Riesgos'!$AA$47="Moderado"),CONCATENATE("R6C",'Mapa de Riesgos'!$O$47),"")</f>
        <v/>
      </c>
      <c r="AB21" s="52" t="str">
        <f>IF(AND('Mapa de Riesgos'!$Y$42="Alta",'Mapa de Riesgos'!$AA$42="Mayor"),CONCATENATE("R6C",'Mapa de Riesgos'!$O$42),"")</f>
        <v/>
      </c>
      <c r="AC21" s="53" t="str">
        <f>IF(AND('Mapa de Riesgos'!$Y$43="Alta",'Mapa de Riesgos'!$AA$43="Mayor"),CONCATENATE("R6C",'Mapa de Riesgos'!$O$43),"")</f>
        <v/>
      </c>
      <c r="AD21" s="53" t="str">
        <f>IF(AND('Mapa de Riesgos'!$Y$44="Alta",'Mapa de Riesgos'!$AA$44="Mayor"),CONCATENATE("R6C",'Mapa de Riesgos'!$O$44),"")</f>
        <v/>
      </c>
      <c r="AE21" s="53" t="str">
        <f>IF(AND('Mapa de Riesgos'!$Y$45="Alta",'Mapa de Riesgos'!$AA$45="Mayor"),CONCATENATE("R6C",'Mapa de Riesgos'!$O$45),"")</f>
        <v/>
      </c>
      <c r="AF21" s="53" t="str">
        <f>IF(AND('Mapa de Riesgos'!$Y$46="Alta",'Mapa de Riesgos'!$AA$46="Mayor"),CONCATENATE("R6C",'Mapa de Riesgos'!$O$46),"")</f>
        <v/>
      </c>
      <c r="AG21" s="54" t="str">
        <f>IF(AND('Mapa de Riesgos'!$Y$47="Alta",'Mapa de Riesgos'!$AA$47="Mayor"),CONCATENATE("R6C",'Mapa de Riesgos'!$O$47),"")</f>
        <v/>
      </c>
      <c r="AH21" s="55" t="str">
        <f>IF(AND('Mapa de Riesgos'!$Y$42="Alta",'Mapa de Riesgos'!$AA$42="Catastrófico"),CONCATENATE("R6C",'Mapa de Riesgos'!$O$42),"")</f>
        <v/>
      </c>
      <c r="AI21" s="56" t="str">
        <f>IF(AND('Mapa de Riesgos'!$Y$43="Alta",'Mapa de Riesgos'!$AA$43="Catastrófico"),CONCATENATE("R6C",'Mapa de Riesgos'!$O$43),"")</f>
        <v/>
      </c>
      <c r="AJ21" s="56" t="str">
        <f>IF(AND('Mapa de Riesgos'!$Y$44="Alta",'Mapa de Riesgos'!$AA$44="Catastrófico"),CONCATENATE("R6C",'Mapa de Riesgos'!$O$44),"")</f>
        <v/>
      </c>
      <c r="AK21" s="56" t="str">
        <f>IF(AND('Mapa de Riesgos'!$Y$45="Alta",'Mapa de Riesgos'!$AA$45="Catastrófico"),CONCATENATE("R6C",'Mapa de Riesgos'!$O$45),"")</f>
        <v/>
      </c>
      <c r="AL21" s="56" t="str">
        <f>IF(AND('Mapa de Riesgos'!$Y$46="Alta",'Mapa de Riesgos'!$AA$46="Catastrófico"),CONCATENATE("R6C",'Mapa de Riesgos'!$O$46),"")</f>
        <v/>
      </c>
      <c r="AM21" s="57" t="str">
        <f>IF(AND('Mapa de Riesgos'!$Y$47="Alta",'Mapa de Riesgos'!$AA$47="Catastrófico"),CONCATENATE("R6C",'Mapa de Riesgos'!$O$47),"")</f>
        <v/>
      </c>
      <c r="AN21" s="83"/>
      <c r="AO21" s="523"/>
      <c r="AP21" s="524"/>
      <c r="AQ21" s="524"/>
      <c r="AR21" s="524"/>
      <c r="AS21" s="524"/>
      <c r="AT21" s="525"/>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72"/>
      <c r="C22" s="472"/>
      <c r="D22" s="473"/>
      <c r="E22" s="513"/>
      <c r="F22" s="514"/>
      <c r="G22" s="514"/>
      <c r="H22" s="514"/>
      <c r="I22" s="514"/>
      <c r="J22" s="67" t="str">
        <f>IF(AND('Mapa de Riesgos'!$Y$48="Alta",'Mapa de Riesgos'!$AA$48="Leve"),CONCATENATE("R7C",'Mapa de Riesgos'!$O$48),"")</f>
        <v/>
      </c>
      <c r="K22" s="68" t="str">
        <f>IF(AND('Mapa de Riesgos'!$Y$49="Alta",'Mapa de Riesgos'!$AA$49="Leve"),CONCATENATE("R7C",'Mapa de Riesgos'!$O$49),"")</f>
        <v/>
      </c>
      <c r="L22" s="68" t="str">
        <f>IF(AND('Mapa de Riesgos'!$Y$50="Alta",'Mapa de Riesgos'!$AA$50="Leve"),CONCATENATE("R7C",'Mapa de Riesgos'!$O$50),"")</f>
        <v/>
      </c>
      <c r="M22" s="68" t="str">
        <f>IF(AND('Mapa de Riesgos'!$Y$51="Alta",'Mapa de Riesgos'!$AA$51="Leve"),CONCATENATE("R7C",'Mapa de Riesgos'!$O$51),"")</f>
        <v/>
      </c>
      <c r="N22" s="68" t="str">
        <f>IF(AND('Mapa de Riesgos'!$Y$52="Alta",'Mapa de Riesgos'!$AA$52="Leve"),CONCATENATE("R7C",'Mapa de Riesgos'!$O$52),"")</f>
        <v/>
      </c>
      <c r="O22" s="69" t="str">
        <f>IF(AND('Mapa de Riesgos'!$Y$53="Alta",'Mapa de Riesgos'!$AA$53="Leve"),CONCATENATE("R7C",'Mapa de Riesgos'!$O$53),"")</f>
        <v/>
      </c>
      <c r="P22" s="67" t="str">
        <f>IF(AND('Mapa de Riesgos'!$Y$48="Alta",'Mapa de Riesgos'!$AA$48="Menor"),CONCATENATE("R7C",'Mapa de Riesgos'!$O$48),"")</f>
        <v/>
      </c>
      <c r="Q22" s="68" t="str">
        <f>IF(AND('Mapa de Riesgos'!$Y$49="Alta",'Mapa de Riesgos'!$AA$49="Menor"),CONCATENATE("R7C",'Mapa de Riesgos'!$O$49),"")</f>
        <v/>
      </c>
      <c r="R22" s="68" t="str">
        <f>IF(AND('Mapa de Riesgos'!$Y$50="Alta",'Mapa de Riesgos'!$AA$50="Menor"),CONCATENATE("R7C",'Mapa de Riesgos'!$O$50),"")</f>
        <v/>
      </c>
      <c r="S22" s="68" t="str">
        <f>IF(AND('Mapa de Riesgos'!$Y$51="Alta",'Mapa de Riesgos'!$AA$51="Menor"),CONCATENATE("R7C",'Mapa de Riesgos'!$O$51),"")</f>
        <v/>
      </c>
      <c r="T22" s="68" t="str">
        <f>IF(AND('Mapa de Riesgos'!$Y$52="Alta",'Mapa de Riesgos'!$AA$52="Menor"),CONCATENATE("R7C",'Mapa de Riesgos'!$O$52),"")</f>
        <v/>
      </c>
      <c r="U22" s="69" t="str">
        <f>IF(AND('Mapa de Riesgos'!$Y$53="Alta",'Mapa de Riesgos'!$AA$53="Menor"),CONCATENATE("R7C",'Mapa de Riesgos'!$O$53),"")</f>
        <v/>
      </c>
      <c r="V22" s="52" t="str">
        <f>IF(AND('Mapa de Riesgos'!$Y$48="Alta",'Mapa de Riesgos'!$AA$48="Moderado"),CONCATENATE("R7C",'Mapa de Riesgos'!$O$48),"")</f>
        <v/>
      </c>
      <c r="W22" s="53" t="str">
        <f>IF(AND('Mapa de Riesgos'!$Y$49="Alta",'Mapa de Riesgos'!$AA$49="Moderado"),CONCATENATE("R7C",'Mapa de Riesgos'!$O$49),"")</f>
        <v/>
      </c>
      <c r="X22" s="53" t="str">
        <f>IF(AND('Mapa de Riesgos'!$Y$50="Alta",'Mapa de Riesgos'!$AA$50="Moderado"),CONCATENATE("R7C",'Mapa de Riesgos'!$O$50),"")</f>
        <v/>
      </c>
      <c r="Y22" s="53" t="str">
        <f>IF(AND('Mapa de Riesgos'!$Y$51="Alta",'Mapa de Riesgos'!$AA$51="Moderado"),CONCATENATE("R7C",'Mapa de Riesgos'!$O$51),"")</f>
        <v/>
      </c>
      <c r="Z22" s="53" t="str">
        <f>IF(AND('Mapa de Riesgos'!$Y$52="Alta",'Mapa de Riesgos'!$AA$52="Moderado"),CONCATENATE("R7C",'Mapa de Riesgos'!$O$52),"")</f>
        <v/>
      </c>
      <c r="AA22" s="54" t="str">
        <f>IF(AND('Mapa de Riesgos'!$Y$53="Alta",'Mapa de Riesgos'!$AA$53="Moderado"),CONCATENATE("R7C",'Mapa de Riesgos'!$O$53),"")</f>
        <v/>
      </c>
      <c r="AB22" s="52" t="str">
        <f>IF(AND('Mapa de Riesgos'!$Y$48="Alta",'Mapa de Riesgos'!$AA$48="Mayor"),CONCATENATE("R7C",'Mapa de Riesgos'!$O$48),"")</f>
        <v/>
      </c>
      <c r="AC22" s="53" t="str">
        <f>IF(AND('Mapa de Riesgos'!$Y$49="Alta",'Mapa de Riesgos'!$AA$49="Mayor"),CONCATENATE("R7C",'Mapa de Riesgos'!$O$49),"")</f>
        <v/>
      </c>
      <c r="AD22" s="53" t="str">
        <f>IF(AND('Mapa de Riesgos'!$Y$50="Alta",'Mapa de Riesgos'!$AA$50="Mayor"),CONCATENATE("R7C",'Mapa de Riesgos'!$O$50),"")</f>
        <v/>
      </c>
      <c r="AE22" s="53" t="str">
        <f>IF(AND('Mapa de Riesgos'!$Y$51="Alta",'Mapa de Riesgos'!$AA$51="Mayor"),CONCATENATE("R7C",'Mapa de Riesgos'!$O$51),"")</f>
        <v/>
      </c>
      <c r="AF22" s="53" t="str">
        <f>IF(AND('Mapa de Riesgos'!$Y$52="Alta",'Mapa de Riesgos'!$AA$52="Mayor"),CONCATENATE("R7C",'Mapa de Riesgos'!$O$52),"")</f>
        <v/>
      </c>
      <c r="AG22" s="54" t="str">
        <f>IF(AND('Mapa de Riesgos'!$Y$53="Alta",'Mapa de Riesgos'!$AA$53="Mayor"),CONCATENATE("R7C",'Mapa de Riesgos'!$O$53),"")</f>
        <v/>
      </c>
      <c r="AH22" s="55" t="str">
        <f>IF(AND('Mapa de Riesgos'!$Y$48="Alta",'Mapa de Riesgos'!$AA$48="Catastrófico"),CONCATENATE("R7C",'Mapa de Riesgos'!$O$48),"")</f>
        <v/>
      </c>
      <c r="AI22" s="56" t="str">
        <f>IF(AND('Mapa de Riesgos'!$Y$49="Alta",'Mapa de Riesgos'!$AA$49="Catastrófico"),CONCATENATE("R7C",'Mapa de Riesgos'!$O$49),"")</f>
        <v/>
      </c>
      <c r="AJ22" s="56" t="str">
        <f>IF(AND('Mapa de Riesgos'!$Y$50="Alta",'Mapa de Riesgos'!$AA$50="Catastrófico"),CONCATENATE("R7C",'Mapa de Riesgos'!$O$50),"")</f>
        <v/>
      </c>
      <c r="AK22" s="56" t="str">
        <f>IF(AND('Mapa de Riesgos'!$Y$51="Alta",'Mapa de Riesgos'!$AA$51="Catastrófico"),CONCATENATE("R7C",'Mapa de Riesgos'!$O$51),"")</f>
        <v/>
      </c>
      <c r="AL22" s="56" t="str">
        <f>IF(AND('Mapa de Riesgos'!$Y$52="Alta",'Mapa de Riesgos'!$AA$52="Catastrófico"),CONCATENATE("R7C",'Mapa de Riesgos'!$O$52),"")</f>
        <v/>
      </c>
      <c r="AM22" s="57" t="str">
        <f>IF(AND('Mapa de Riesgos'!$Y$53="Alta",'Mapa de Riesgos'!$AA$53="Catastrófico"),CONCATENATE("R7C",'Mapa de Riesgos'!$O$53),"")</f>
        <v/>
      </c>
      <c r="AN22" s="83"/>
      <c r="AO22" s="523"/>
      <c r="AP22" s="524"/>
      <c r="AQ22" s="524"/>
      <c r="AR22" s="524"/>
      <c r="AS22" s="524"/>
      <c r="AT22" s="525"/>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72"/>
      <c r="C23" s="472"/>
      <c r="D23" s="473"/>
      <c r="E23" s="513"/>
      <c r="F23" s="514"/>
      <c r="G23" s="514"/>
      <c r="H23" s="514"/>
      <c r="I23" s="514"/>
      <c r="J23" s="67" t="str">
        <f>IF(AND('Mapa de Riesgos'!$Y$54="Alta",'Mapa de Riesgos'!$AA$54="Leve"),CONCATENATE("R8C",'Mapa de Riesgos'!$O$54),"")</f>
        <v/>
      </c>
      <c r="K23" s="68" t="str">
        <f>IF(AND('Mapa de Riesgos'!$Y$55="Alta",'Mapa de Riesgos'!$AA$55="Leve"),CONCATENATE("R8C",'Mapa de Riesgos'!$O$55),"")</f>
        <v/>
      </c>
      <c r="L23" s="68" t="str">
        <f>IF(AND('Mapa de Riesgos'!$Y$56="Alta",'Mapa de Riesgos'!$AA$56="Leve"),CONCATENATE("R8C",'Mapa de Riesgos'!$O$56),"")</f>
        <v/>
      </c>
      <c r="M23" s="68" t="str">
        <f>IF(AND('Mapa de Riesgos'!$Y$57="Alta",'Mapa de Riesgos'!$AA$57="Leve"),CONCATENATE("R8C",'Mapa de Riesgos'!$O$57),"")</f>
        <v/>
      </c>
      <c r="N23" s="68" t="str">
        <f>IF(AND('Mapa de Riesgos'!$Y$58="Alta",'Mapa de Riesgos'!$AA$58="Leve"),CONCATENATE("R8C",'Mapa de Riesgos'!$O$58),"")</f>
        <v/>
      </c>
      <c r="O23" s="69" t="str">
        <f>IF(AND('Mapa de Riesgos'!$Y$59="Alta",'Mapa de Riesgos'!$AA$59="Leve"),CONCATENATE("R8C",'Mapa de Riesgos'!$O$59),"")</f>
        <v/>
      </c>
      <c r="P23" s="67" t="str">
        <f>IF(AND('Mapa de Riesgos'!$Y$54="Alta",'Mapa de Riesgos'!$AA$54="Menor"),CONCATENATE("R8C",'Mapa de Riesgos'!$O$54),"")</f>
        <v/>
      </c>
      <c r="Q23" s="68" t="str">
        <f>IF(AND('Mapa de Riesgos'!$Y$55="Alta",'Mapa de Riesgos'!$AA$55="Menor"),CONCATENATE("R8C",'Mapa de Riesgos'!$O$55),"")</f>
        <v/>
      </c>
      <c r="R23" s="68" t="str">
        <f>IF(AND('Mapa de Riesgos'!$Y$56="Alta",'Mapa de Riesgos'!$AA$56="Menor"),CONCATENATE("R8C",'Mapa de Riesgos'!$O$56),"")</f>
        <v/>
      </c>
      <c r="S23" s="68" t="str">
        <f>IF(AND('Mapa de Riesgos'!$Y$57="Alta",'Mapa de Riesgos'!$AA$57="Menor"),CONCATENATE("R8C",'Mapa de Riesgos'!$O$57),"")</f>
        <v/>
      </c>
      <c r="T23" s="68" t="str">
        <f>IF(AND('Mapa de Riesgos'!$Y$58="Alta",'Mapa de Riesgos'!$AA$58="Menor"),CONCATENATE("R8C",'Mapa de Riesgos'!$O$58),"")</f>
        <v/>
      </c>
      <c r="U23" s="69" t="str">
        <f>IF(AND('Mapa de Riesgos'!$Y$59="Alta",'Mapa de Riesgos'!$AA$59="Menor"),CONCATENATE("R8C",'Mapa de Riesgos'!$O$59),"")</f>
        <v/>
      </c>
      <c r="V23" s="52" t="str">
        <f>IF(AND('Mapa de Riesgos'!$Y$54="Alta",'Mapa de Riesgos'!$AA$54="Moderado"),CONCATENATE("R8C",'Mapa de Riesgos'!$O$54),"")</f>
        <v/>
      </c>
      <c r="W23" s="53" t="str">
        <f>IF(AND('Mapa de Riesgos'!$Y$55="Alta",'Mapa de Riesgos'!$AA$55="Moderado"),CONCATENATE("R8C",'Mapa de Riesgos'!$O$55),"")</f>
        <v/>
      </c>
      <c r="X23" s="53" t="str">
        <f>IF(AND('Mapa de Riesgos'!$Y$56="Alta",'Mapa de Riesgos'!$AA$56="Moderado"),CONCATENATE("R8C",'Mapa de Riesgos'!$O$56),"")</f>
        <v/>
      </c>
      <c r="Y23" s="53" t="str">
        <f>IF(AND('Mapa de Riesgos'!$Y$57="Alta",'Mapa de Riesgos'!$AA$57="Moderado"),CONCATENATE("R8C",'Mapa de Riesgos'!$O$57),"")</f>
        <v/>
      </c>
      <c r="Z23" s="53" t="str">
        <f>IF(AND('Mapa de Riesgos'!$Y$58="Alta",'Mapa de Riesgos'!$AA$58="Moderado"),CONCATENATE("R8C",'Mapa de Riesgos'!$O$58),"")</f>
        <v/>
      </c>
      <c r="AA23" s="54" t="str">
        <f>IF(AND('Mapa de Riesgos'!$Y$59="Alta",'Mapa de Riesgos'!$AA$59="Moderado"),CONCATENATE("R8C",'Mapa de Riesgos'!$O$59),"")</f>
        <v/>
      </c>
      <c r="AB23" s="52" t="str">
        <f>IF(AND('Mapa de Riesgos'!$Y$54="Alta",'Mapa de Riesgos'!$AA$54="Mayor"),CONCATENATE("R8C",'Mapa de Riesgos'!$O$54),"")</f>
        <v/>
      </c>
      <c r="AC23" s="53" t="str">
        <f>IF(AND('Mapa de Riesgos'!$Y$55="Alta",'Mapa de Riesgos'!$AA$55="Mayor"),CONCATENATE("R8C",'Mapa de Riesgos'!$O$55),"")</f>
        <v/>
      </c>
      <c r="AD23" s="53" t="str">
        <f>IF(AND('Mapa de Riesgos'!$Y$56="Alta",'Mapa de Riesgos'!$AA$56="Mayor"),CONCATENATE("R8C",'Mapa de Riesgos'!$O$56),"")</f>
        <v/>
      </c>
      <c r="AE23" s="53" t="str">
        <f>IF(AND('Mapa de Riesgos'!$Y$57="Alta",'Mapa de Riesgos'!$AA$57="Mayor"),CONCATENATE("R8C",'Mapa de Riesgos'!$O$57),"")</f>
        <v/>
      </c>
      <c r="AF23" s="53" t="str">
        <f>IF(AND('Mapa de Riesgos'!$Y$58="Alta",'Mapa de Riesgos'!$AA$58="Mayor"),CONCATENATE("R8C",'Mapa de Riesgos'!$O$58),"")</f>
        <v/>
      </c>
      <c r="AG23" s="54" t="str">
        <f>IF(AND('Mapa de Riesgos'!$Y$59="Alta",'Mapa de Riesgos'!$AA$59="Mayor"),CONCATENATE("R8C",'Mapa de Riesgos'!$O$59),"")</f>
        <v/>
      </c>
      <c r="AH23" s="55" t="str">
        <f>IF(AND('Mapa de Riesgos'!$Y$54="Alta",'Mapa de Riesgos'!$AA$54="Catastrófico"),CONCATENATE("R8C",'Mapa de Riesgos'!$O$54),"")</f>
        <v/>
      </c>
      <c r="AI23" s="56" t="str">
        <f>IF(AND('Mapa de Riesgos'!$Y$55="Alta",'Mapa de Riesgos'!$AA$55="Catastrófico"),CONCATENATE("R8C",'Mapa de Riesgos'!$O$55),"")</f>
        <v/>
      </c>
      <c r="AJ23" s="56" t="str">
        <f>IF(AND('Mapa de Riesgos'!$Y$56="Alta",'Mapa de Riesgos'!$AA$56="Catastrófico"),CONCATENATE("R8C",'Mapa de Riesgos'!$O$56),"")</f>
        <v/>
      </c>
      <c r="AK23" s="56" t="str">
        <f>IF(AND('Mapa de Riesgos'!$Y$57="Alta",'Mapa de Riesgos'!$AA$57="Catastrófico"),CONCATENATE("R8C",'Mapa de Riesgos'!$O$57),"")</f>
        <v/>
      </c>
      <c r="AL23" s="56" t="str">
        <f>IF(AND('Mapa de Riesgos'!$Y$58="Alta",'Mapa de Riesgos'!$AA$58="Catastrófico"),CONCATENATE("R8C",'Mapa de Riesgos'!$O$58),"")</f>
        <v/>
      </c>
      <c r="AM23" s="57" t="str">
        <f>IF(AND('Mapa de Riesgos'!$Y$59="Alta",'Mapa de Riesgos'!$AA$59="Catastrófico"),CONCATENATE("R8C",'Mapa de Riesgos'!$O$59),"")</f>
        <v/>
      </c>
      <c r="AN23" s="83"/>
      <c r="AO23" s="523"/>
      <c r="AP23" s="524"/>
      <c r="AQ23" s="524"/>
      <c r="AR23" s="524"/>
      <c r="AS23" s="524"/>
      <c r="AT23" s="525"/>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72"/>
      <c r="C24" s="472"/>
      <c r="D24" s="473"/>
      <c r="E24" s="513"/>
      <c r="F24" s="514"/>
      <c r="G24" s="514"/>
      <c r="H24" s="514"/>
      <c r="I24" s="514"/>
      <c r="J24" s="67" t="str">
        <f>IF(AND('Mapa de Riesgos'!$Y$60="Alta",'Mapa de Riesgos'!$AA$60="Leve"),CONCATENATE("R9C",'Mapa de Riesgos'!$O$60),"")</f>
        <v/>
      </c>
      <c r="K24" s="68" t="str">
        <f>IF(AND('Mapa de Riesgos'!$Y$61="Alta",'Mapa de Riesgos'!$AA$61="Leve"),CONCATENATE("R9C",'Mapa de Riesgos'!$O$61),"")</f>
        <v/>
      </c>
      <c r="L24" s="68" t="str">
        <f>IF(AND('Mapa de Riesgos'!$Y$62="Alta",'Mapa de Riesgos'!$AA$62="Leve"),CONCATENATE("R9C",'Mapa de Riesgos'!$O$62),"")</f>
        <v/>
      </c>
      <c r="M24" s="68" t="str">
        <f>IF(AND('Mapa de Riesgos'!$Y$63="Alta",'Mapa de Riesgos'!$AA$63="Leve"),CONCATENATE("R9C",'Mapa de Riesgos'!$O$63),"")</f>
        <v/>
      </c>
      <c r="N24" s="68" t="str">
        <f>IF(AND('Mapa de Riesgos'!$Y$64="Alta",'Mapa de Riesgos'!$AA$64="Leve"),CONCATENATE("R9C",'Mapa de Riesgos'!$O$64),"")</f>
        <v/>
      </c>
      <c r="O24" s="69" t="str">
        <f>IF(AND('Mapa de Riesgos'!$Y$65="Alta",'Mapa de Riesgos'!$AA$65="Leve"),CONCATENATE("R9C",'Mapa de Riesgos'!$O$65),"")</f>
        <v/>
      </c>
      <c r="P24" s="67" t="str">
        <f>IF(AND('Mapa de Riesgos'!$Y$60="Alta",'Mapa de Riesgos'!$AA$60="Menor"),CONCATENATE("R9C",'Mapa de Riesgos'!$O$60),"")</f>
        <v/>
      </c>
      <c r="Q24" s="68" t="str">
        <f>IF(AND('Mapa de Riesgos'!$Y$61="Alta",'Mapa de Riesgos'!$AA$61="Menor"),CONCATENATE("R9C",'Mapa de Riesgos'!$O$61),"")</f>
        <v/>
      </c>
      <c r="R24" s="68" t="str">
        <f>IF(AND('Mapa de Riesgos'!$Y$62="Alta",'Mapa de Riesgos'!$AA$62="Menor"),CONCATENATE("R9C",'Mapa de Riesgos'!$O$62),"")</f>
        <v/>
      </c>
      <c r="S24" s="68" t="str">
        <f>IF(AND('Mapa de Riesgos'!$Y$63="Alta",'Mapa de Riesgos'!$AA$63="Menor"),CONCATENATE("R9C",'Mapa de Riesgos'!$O$63),"")</f>
        <v/>
      </c>
      <c r="T24" s="68" t="str">
        <f>IF(AND('Mapa de Riesgos'!$Y$64="Alta",'Mapa de Riesgos'!$AA$64="Menor"),CONCATENATE("R9C",'Mapa de Riesgos'!$O$64),"")</f>
        <v/>
      </c>
      <c r="U24" s="69" t="str">
        <f>IF(AND('Mapa de Riesgos'!$Y$65="Alta",'Mapa de Riesgos'!$AA$65="Menor"),CONCATENATE("R9C",'Mapa de Riesgos'!$O$65),"")</f>
        <v/>
      </c>
      <c r="V24" s="52" t="str">
        <f>IF(AND('Mapa de Riesgos'!$Y$60="Alta",'Mapa de Riesgos'!$AA$60="Moderado"),CONCATENATE("R9C",'Mapa de Riesgos'!$O$60),"")</f>
        <v/>
      </c>
      <c r="W24" s="53" t="str">
        <f>IF(AND('Mapa de Riesgos'!$Y$61="Alta",'Mapa de Riesgos'!$AA$61="Moderado"),CONCATENATE("R9C",'Mapa de Riesgos'!$O$61),"")</f>
        <v/>
      </c>
      <c r="X24" s="53" t="str">
        <f>IF(AND('Mapa de Riesgos'!$Y$62="Alta",'Mapa de Riesgos'!$AA$62="Moderado"),CONCATENATE("R9C",'Mapa de Riesgos'!$O$62),"")</f>
        <v/>
      </c>
      <c r="Y24" s="53" t="str">
        <f>IF(AND('Mapa de Riesgos'!$Y$63="Alta",'Mapa de Riesgos'!$AA$63="Moderado"),CONCATENATE("R9C",'Mapa de Riesgos'!$O$63),"")</f>
        <v/>
      </c>
      <c r="Z24" s="53" t="str">
        <f>IF(AND('Mapa de Riesgos'!$Y$64="Alta",'Mapa de Riesgos'!$AA$64="Moderado"),CONCATENATE("R9C",'Mapa de Riesgos'!$O$64),"")</f>
        <v/>
      </c>
      <c r="AA24" s="54" t="str">
        <f>IF(AND('Mapa de Riesgos'!$Y$65="Alta",'Mapa de Riesgos'!$AA$65="Moderado"),CONCATENATE("R9C",'Mapa de Riesgos'!$O$65),"")</f>
        <v/>
      </c>
      <c r="AB24" s="52" t="str">
        <f>IF(AND('Mapa de Riesgos'!$Y$60="Alta",'Mapa de Riesgos'!$AA$60="Mayor"),CONCATENATE("R9C",'Mapa de Riesgos'!$O$60),"")</f>
        <v/>
      </c>
      <c r="AC24" s="53" t="str">
        <f>IF(AND('Mapa de Riesgos'!$Y$61="Alta",'Mapa de Riesgos'!$AA$61="Mayor"),CONCATENATE("R9C",'Mapa de Riesgos'!$O$61),"")</f>
        <v/>
      </c>
      <c r="AD24" s="53" t="str">
        <f>IF(AND('Mapa de Riesgos'!$Y$62="Alta",'Mapa de Riesgos'!$AA$62="Mayor"),CONCATENATE("R9C",'Mapa de Riesgos'!$O$62),"")</f>
        <v/>
      </c>
      <c r="AE24" s="53" t="str">
        <f>IF(AND('Mapa de Riesgos'!$Y$63="Alta",'Mapa de Riesgos'!$AA$63="Mayor"),CONCATENATE("R9C",'Mapa de Riesgos'!$O$63),"")</f>
        <v/>
      </c>
      <c r="AF24" s="53" t="str">
        <f>IF(AND('Mapa de Riesgos'!$Y$64="Alta",'Mapa de Riesgos'!$AA$64="Mayor"),CONCATENATE("R9C",'Mapa de Riesgos'!$O$64),"")</f>
        <v/>
      </c>
      <c r="AG24" s="54" t="str">
        <f>IF(AND('Mapa de Riesgos'!$Y$65="Alta",'Mapa de Riesgos'!$AA$65="Mayor"),CONCATENATE("R9C",'Mapa de Riesgos'!$O$65),"")</f>
        <v/>
      </c>
      <c r="AH24" s="55" t="str">
        <f>IF(AND('Mapa de Riesgos'!$Y$60="Alta",'Mapa de Riesgos'!$AA$60="Catastrófico"),CONCATENATE("R9C",'Mapa de Riesgos'!$O$60),"")</f>
        <v/>
      </c>
      <c r="AI24" s="56" t="str">
        <f>IF(AND('Mapa de Riesgos'!$Y$61="Alta",'Mapa de Riesgos'!$AA$61="Catastrófico"),CONCATENATE("R9C",'Mapa de Riesgos'!$O$61),"")</f>
        <v/>
      </c>
      <c r="AJ24" s="56" t="str">
        <f>IF(AND('Mapa de Riesgos'!$Y$62="Alta",'Mapa de Riesgos'!$AA$62="Catastrófico"),CONCATENATE("R9C",'Mapa de Riesgos'!$O$62),"")</f>
        <v/>
      </c>
      <c r="AK24" s="56" t="str">
        <f>IF(AND('Mapa de Riesgos'!$Y$63="Alta",'Mapa de Riesgos'!$AA$63="Catastrófico"),CONCATENATE("R9C",'Mapa de Riesgos'!$O$63),"")</f>
        <v/>
      </c>
      <c r="AL24" s="56" t="str">
        <f>IF(AND('Mapa de Riesgos'!$Y$64="Alta",'Mapa de Riesgos'!$AA$64="Catastrófico"),CONCATENATE("R9C",'Mapa de Riesgos'!$O$64),"")</f>
        <v/>
      </c>
      <c r="AM24" s="57" t="str">
        <f>IF(AND('Mapa de Riesgos'!$Y$65="Alta",'Mapa de Riesgos'!$AA$65="Catastrófico"),CONCATENATE("R9C",'Mapa de Riesgos'!$O$65),"")</f>
        <v/>
      </c>
      <c r="AN24" s="83"/>
      <c r="AO24" s="523"/>
      <c r="AP24" s="524"/>
      <c r="AQ24" s="524"/>
      <c r="AR24" s="524"/>
      <c r="AS24" s="524"/>
      <c r="AT24" s="525"/>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72"/>
      <c r="C25" s="472"/>
      <c r="D25" s="473"/>
      <c r="E25" s="516"/>
      <c r="F25" s="517"/>
      <c r="G25" s="517"/>
      <c r="H25" s="517"/>
      <c r="I25" s="517"/>
      <c r="J25" s="70" t="str">
        <f>IF(AND('Mapa de Riesgos'!$Y$66="Alta",'Mapa de Riesgos'!$AA$66="Leve"),CONCATENATE("R10C",'Mapa de Riesgos'!$O$66),"")</f>
        <v/>
      </c>
      <c r="K25" s="71" t="str">
        <f>IF(AND('Mapa de Riesgos'!$Y$67="Alta",'Mapa de Riesgos'!$AA$67="Leve"),CONCATENATE("R10C",'Mapa de Riesgos'!$O$67),"")</f>
        <v/>
      </c>
      <c r="L25" s="71" t="str">
        <f>IF(AND('Mapa de Riesgos'!$Y$68="Alta",'Mapa de Riesgos'!$AA$68="Leve"),CONCATENATE("R10C",'Mapa de Riesgos'!$O$68),"")</f>
        <v/>
      </c>
      <c r="M25" s="71" t="str">
        <f>IF(AND('Mapa de Riesgos'!$Y$69="Alta",'Mapa de Riesgos'!$AA$69="Leve"),CONCATENATE("R10C",'Mapa de Riesgos'!$O$69),"")</f>
        <v/>
      </c>
      <c r="N25" s="71" t="str">
        <f>IF(AND('Mapa de Riesgos'!$Y$70="Alta",'Mapa de Riesgos'!$AA$70="Leve"),CONCATENATE("R10C",'Mapa de Riesgos'!$O$70),"")</f>
        <v/>
      </c>
      <c r="O25" s="72" t="str">
        <f>IF(AND('Mapa de Riesgos'!$Y$71="Alta",'Mapa de Riesgos'!$AA$71="Leve"),CONCATENATE("R10C",'Mapa de Riesgos'!$O$71),"")</f>
        <v/>
      </c>
      <c r="P25" s="70" t="str">
        <f>IF(AND('Mapa de Riesgos'!$Y$66="Alta",'Mapa de Riesgos'!$AA$66="Menor"),CONCATENATE("R10C",'Mapa de Riesgos'!$O$66),"")</f>
        <v/>
      </c>
      <c r="Q25" s="71" t="str">
        <f>IF(AND('Mapa de Riesgos'!$Y$67="Alta",'Mapa de Riesgos'!$AA$67="Menor"),CONCATENATE("R10C",'Mapa de Riesgos'!$O$67),"")</f>
        <v/>
      </c>
      <c r="R25" s="71" t="str">
        <f>IF(AND('Mapa de Riesgos'!$Y$68="Alta",'Mapa de Riesgos'!$AA$68="Menor"),CONCATENATE("R10C",'Mapa de Riesgos'!$O$68),"")</f>
        <v/>
      </c>
      <c r="S25" s="71" t="str">
        <f>IF(AND('Mapa de Riesgos'!$Y$69="Alta",'Mapa de Riesgos'!$AA$69="Menor"),CONCATENATE("R10C",'Mapa de Riesgos'!$O$69),"")</f>
        <v/>
      </c>
      <c r="T25" s="71" t="str">
        <f>IF(AND('Mapa de Riesgos'!$Y$70="Alta",'Mapa de Riesgos'!$AA$70="Menor"),CONCATENATE("R10C",'Mapa de Riesgos'!$O$70),"")</f>
        <v/>
      </c>
      <c r="U25" s="72" t="str">
        <f>IF(AND('Mapa de Riesgos'!$Y$71="Alta",'Mapa de Riesgos'!$AA$71="Menor"),CONCATENATE("R10C",'Mapa de Riesgos'!$O$71),"")</f>
        <v/>
      </c>
      <c r="V25" s="58" t="str">
        <f>IF(AND('Mapa de Riesgos'!$Y$66="Alta",'Mapa de Riesgos'!$AA$66="Moderado"),CONCATENATE("R10C",'Mapa de Riesgos'!$O$66),"")</f>
        <v/>
      </c>
      <c r="W25" s="59" t="str">
        <f>IF(AND('Mapa de Riesgos'!$Y$67="Alta",'Mapa de Riesgos'!$AA$67="Moderado"),CONCATENATE("R10C",'Mapa de Riesgos'!$O$67),"")</f>
        <v/>
      </c>
      <c r="X25" s="59" t="str">
        <f>IF(AND('Mapa de Riesgos'!$Y$68="Alta",'Mapa de Riesgos'!$AA$68="Moderado"),CONCATENATE("R10C",'Mapa de Riesgos'!$O$68),"")</f>
        <v/>
      </c>
      <c r="Y25" s="59" t="str">
        <f>IF(AND('Mapa de Riesgos'!$Y$69="Alta",'Mapa de Riesgos'!$AA$69="Moderado"),CONCATENATE("R10C",'Mapa de Riesgos'!$O$69),"")</f>
        <v/>
      </c>
      <c r="Z25" s="59" t="str">
        <f>IF(AND('Mapa de Riesgos'!$Y$70="Alta",'Mapa de Riesgos'!$AA$70="Moderado"),CONCATENATE("R10C",'Mapa de Riesgos'!$O$70),"")</f>
        <v/>
      </c>
      <c r="AA25" s="60" t="str">
        <f>IF(AND('Mapa de Riesgos'!$Y$71="Alta",'Mapa de Riesgos'!$AA$71="Moderado"),CONCATENATE("R10C",'Mapa de Riesgos'!$O$71),"")</f>
        <v/>
      </c>
      <c r="AB25" s="58" t="str">
        <f>IF(AND('Mapa de Riesgos'!$Y$66="Alta",'Mapa de Riesgos'!$AA$66="Mayor"),CONCATENATE("R10C",'Mapa de Riesgos'!$O$66),"")</f>
        <v/>
      </c>
      <c r="AC25" s="59" t="str">
        <f>IF(AND('Mapa de Riesgos'!$Y$67="Alta",'Mapa de Riesgos'!$AA$67="Mayor"),CONCATENATE("R10C",'Mapa de Riesgos'!$O$67),"")</f>
        <v/>
      </c>
      <c r="AD25" s="59" t="str">
        <f>IF(AND('Mapa de Riesgos'!$Y$68="Alta",'Mapa de Riesgos'!$AA$68="Mayor"),CONCATENATE("R10C",'Mapa de Riesgos'!$O$68),"")</f>
        <v/>
      </c>
      <c r="AE25" s="59" t="str">
        <f>IF(AND('Mapa de Riesgos'!$Y$69="Alta",'Mapa de Riesgos'!$AA$69="Mayor"),CONCATENATE("R10C",'Mapa de Riesgos'!$O$69),"")</f>
        <v/>
      </c>
      <c r="AF25" s="59" t="str">
        <f>IF(AND('Mapa de Riesgos'!$Y$70="Alta",'Mapa de Riesgos'!$AA$70="Mayor"),CONCATENATE("R10C",'Mapa de Riesgos'!$O$70),"")</f>
        <v/>
      </c>
      <c r="AG25" s="60" t="str">
        <f>IF(AND('Mapa de Riesgos'!$Y$71="Alta",'Mapa de Riesgos'!$AA$71="Mayor"),CONCATENATE("R10C",'Mapa de Riesgos'!$O$71),"")</f>
        <v/>
      </c>
      <c r="AH25" s="61" t="str">
        <f>IF(AND('Mapa de Riesgos'!$Y$66="Alta",'Mapa de Riesgos'!$AA$66="Catastrófico"),CONCATENATE("R10C",'Mapa de Riesgos'!$O$66),"")</f>
        <v/>
      </c>
      <c r="AI25" s="62" t="str">
        <f>IF(AND('Mapa de Riesgos'!$Y$67="Alta",'Mapa de Riesgos'!$AA$67="Catastrófico"),CONCATENATE("R10C",'Mapa de Riesgos'!$O$67),"")</f>
        <v/>
      </c>
      <c r="AJ25" s="62" t="str">
        <f>IF(AND('Mapa de Riesgos'!$Y$68="Alta",'Mapa de Riesgos'!$AA$68="Catastrófico"),CONCATENATE("R10C",'Mapa de Riesgos'!$O$68),"")</f>
        <v/>
      </c>
      <c r="AK25" s="62" t="str">
        <f>IF(AND('Mapa de Riesgos'!$Y$69="Alta",'Mapa de Riesgos'!$AA$69="Catastrófico"),CONCATENATE("R10C",'Mapa de Riesgos'!$O$69),"")</f>
        <v/>
      </c>
      <c r="AL25" s="62" t="str">
        <f>IF(AND('Mapa de Riesgos'!$Y$70="Alta",'Mapa de Riesgos'!$AA$70="Catastrófico"),CONCATENATE("R10C",'Mapa de Riesgos'!$O$70),"")</f>
        <v/>
      </c>
      <c r="AM25" s="63" t="str">
        <f>IF(AND('Mapa de Riesgos'!$Y$71="Alta",'Mapa de Riesgos'!$AA$71="Catastrófico"),CONCATENATE("R10C",'Mapa de Riesgos'!$O$71),"")</f>
        <v/>
      </c>
      <c r="AN25" s="83"/>
      <c r="AO25" s="526"/>
      <c r="AP25" s="527"/>
      <c r="AQ25" s="527"/>
      <c r="AR25" s="527"/>
      <c r="AS25" s="527"/>
      <c r="AT25" s="528"/>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72"/>
      <c r="C26" s="472"/>
      <c r="D26" s="473"/>
      <c r="E26" s="510" t="s">
        <v>162</v>
      </c>
      <c r="F26" s="511"/>
      <c r="G26" s="511"/>
      <c r="H26" s="511"/>
      <c r="I26" s="512"/>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50" t="s">
        <v>163</v>
      </c>
      <c r="AP26" s="551"/>
      <c r="AQ26" s="551"/>
      <c r="AR26" s="551"/>
      <c r="AS26" s="551"/>
      <c r="AT26" s="552"/>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72"/>
      <c r="C27" s="472"/>
      <c r="D27" s="473"/>
      <c r="E27" s="529"/>
      <c r="F27" s="514"/>
      <c r="G27" s="514"/>
      <c r="H27" s="514"/>
      <c r="I27" s="515"/>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53"/>
      <c r="AP27" s="554"/>
      <c r="AQ27" s="554"/>
      <c r="AR27" s="554"/>
      <c r="AS27" s="554"/>
      <c r="AT27" s="555"/>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72"/>
      <c r="C28" s="472"/>
      <c r="D28" s="473"/>
      <c r="E28" s="513"/>
      <c r="F28" s="514"/>
      <c r="G28" s="514"/>
      <c r="H28" s="514"/>
      <c r="I28" s="515"/>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553"/>
      <c r="AP28" s="554"/>
      <c r="AQ28" s="554"/>
      <c r="AR28" s="554"/>
      <c r="AS28" s="554"/>
      <c r="AT28" s="555"/>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72"/>
      <c r="C29" s="472"/>
      <c r="D29" s="473"/>
      <c r="E29" s="513"/>
      <c r="F29" s="514"/>
      <c r="G29" s="514"/>
      <c r="H29" s="514"/>
      <c r="I29" s="515"/>
      <c r="J29" s="67" t="str">
        <f>IF(AND('Mapa de Riesgos'!$Y$30="Media",'Mapa de Riesgos'!$AA$30="Leve"),CONCATENATE("R4C",'Mapa de Riesgos'!$O$30),"")</f>
        <v/>
      </c>
      <c r="K29" s="68" t="str">
        <f>IF(AND('Mapa de Riesgos'!$Y$31="Media",'Mapa de Riesgos'!$AA$31="Leve"),CONCATENATE("R4C",'Mapa de Riesgos'!$O$31),"")</f>
        <v/>
      </c>
      <c r="L29" s="68" t="str">
        <f>IF(AND('Mapa de Riesgos'!$Y$32="Media",'Mapa de Riesgos'!$AA$32="Leve"),CONCATENATE("R4C",'Mapa de Riesgos'!$O$32),"")</f>
        <v/>
      </c>
      <c r="M29" s="68" t="str">
        <f>IF(AND('Mapa de Riesgos'!$Y$33="Media",'Mapa de Riesgos'!$AA$33="Leve"),CONCATENATE("R4C",'Mapa de Riesgos'!$O$33),"")</f>
        <v/>
      </c>
      <c r="N29" s="68" t="str">
        <f>IF(AND('Mapa de Riesgos'!$Y$34="Media",'Mapa de Riesgos'!$AA$34="Leve"),CONCATENATE("R4C",'Mapa de Riesgos'!$O$34),"")</f>
        <v/>
      </c>
      <c r="O29" s="69" t="str">
        <f>IF(AND('Mapa de Riesgos'!$Y$35="Media",'Mapa de Riesgos'!$AA$35="Leve"),CONCATENATE("R4C",'Mapa de Riesgos'!$O$35),"")</f>
        <v/>
      </c>
      <c r="P29" s="67" t="str">
        <f>IF(AND('Mapa de Riesgos'!$Y$30="Media",'Mapa de Riesgos'!$AA$30="Menor"),CONCATENATE("R4C",'Mapa de Riesgos'!$O$30),"")</f>
        <v/>
      </c>
      <c r="Q29" s="68" t="str">
        <f>IF(AND('Mapa de Riesgos'!$Y$31="Media",'Mapa de Riesgos'!$AA$31="Menor"),CONCATENATE("R4C",'Mapa de Riesgos'!$O$31),"")</f>
        <v/>
      </c>
      <c r="R29" s="68" t="str">
        <f>IF(AND('Mapa de Riesgos'!$Y$32="Media",'Mapa de Riesgos'!$AA$32="Menor"),CONCATENATE("R4C",'Mapa de Riesgos'!$O$32),"")</f>
        <v/>
      </c>
      <c r="S29" s="68" t="str">
        <f>IF(AND('Mapa de Riesgos'!$Y$33="Media",'Mapa de Riesgos'!$AA$33="Menor"),CONCATENATE("R4C",'Mapa de Riesgos'!$O$33),"")</f>
        <v/>
      </c>
      <c r="T29" s="68" t="str">
        <f>IF(AND('Mapa de Riesgos'!$Y$34="Media",'Mapa de Riesgos'!$AA$34="Menor"),CONCATENATE("R4C",'Mapa de Riesgos'!$O$34),"")</f>
        <v/>
      </c>
      <c r="U29" s="69" t="str">
        <f>IF(AND('Mapa de Riesgos'!$Y$35="Media",'Mapa de Riesgos'!$AA$35="Menor"),CONCATENATE("R4C",'Mapa de Riesgos'!$O$35),"")</f>
        <v/>
      </c>
      <c r="V29" s="67" t="str">
        <f>IF(AND('Mapa de Riesgos'!$Y$30="Media",'Mapa de Riesgos'!$AA$30="Moderado"),CONCATENATE("R4C",'Mapa de Riesgos'!$O$30),"")</f>
        <v/>
      </c>
      <c r="W29" s="68" t="str">
        <f>IF(AND('Mapa de Riesgos'!$Y$31="Media",'Mapa de Riesgos'!$AA$31="Moderado"),CONCATENATE("R4C",'Mapa de Riesgos'!$O$31),"")</f>
        <v/>
      </c>
      <c r="X29" s="68" t="str">
        <f>IF(AND('Mapa de Riesgos'!$Y$32="Media",'Mapa de Riesgos'!$AA$32="Moderado"),CONCATENATE("R4C",'Mapa de Riesgos'!$O$32),"")</f>
        <v/>
      </c>
      <c r="Y29" s="68" t="str">
        <f>IF(AND('Mapa de Riesgos'!$Y$33="Media",'Mapa de Riesgos'!$AA$33="Moderado"),CONCATENATE("R4C",'Mapa de Riesgos'!$O$33),"")</f>
        <v/>
      </c>
      <c r="Z29" s="68" t="str">
        <f>IF(AND('Mapa de Riesgos'!$Y$34="Media",'Mapa de Riesgos'!$AA$34="Moderado"),CONCATENATE("R4C",'Mapa de Riesgos'!$O$34),"")</f>
        <v/>
      </c>
      <c r="AA29" s="69" t="str">
        <f>IF(AND('Mapa de Riesgos'!$Y$35="Media",'Mapa de Riesgos'!$AA$35="Moderado"),CONCATENATE("R4C",'Mapa de Riesgos'!$O$35),"")</f>
        <v/>
      </c>
      <c r="AB29" s="52" t="str">
        <f>IF(AND('Mapa de Riesgos'!$Y$30="Media",'Mapa de Riesgos'!$AA$30="Mayor"),CONCATENATE("R4C",'Mapa de Riesgos'!$O$30),"")</f>
        <v/>
      </c>
      <c r="AC29" s="53" t="str">
        <f>IF(AND('Mapa de Riesgos'!$Y$31="Media",'Mapa de Riesgos'!$AA$31="Mayor"),CONCATENATE("R4C",'Mapa de Riesgos'!$O$31),"")</f>
        <v/>
      </c>
      <c r="AD29" s="53" t="str">
        <f>IF(AND('Mapa de Riesgos'!$Y$32="Media",'Mapa de Riesgos'!$AA$32="Mayor"),CONCATENATE("R4C",'Mapa de Riesgos'!$O$32),"")</f>
        <v/>
      </c>
      <c r="AE29" s="53" t="str">
        <f>IF(AND('Mapa de Riesgos'!$Y$33="Media",'Mapa de Riesgos'!$AA$33="Mayor"),CONCATENATE("R4C",'Mapa de Riesgos'!$O$33),"")</f>
        <v/>
      </c>
      <c r="AF29" s="53" t="str">
        <f>IF(AND('Mapa de Riesgos'!$Y$34="Media",'Mapa de Riesgos'!$AA$34="Mayor"),CONCATENATE("R4C",'Mapa de Riesgos'!$O$34),"")</f>
        <v/>
      </c>
      <c r="AG29" s="54" t="str">
        <f>IF(AND('Mapa de Riesgos'!$Y$35="Media",'Mapa de Riesgos'!$AA$35="Mayor"),CONCATENATE("R4C",'Mapa de Riesgos'!$O$35),"")</f>
        <v/>
      </c>
      <c r="AH29" s="55" t="str">
        <f>IF(AND('Mapa de Riesgos'!$Y$30="Media",'Mapa de Riesgos'!$AA$30="Catastrófico"),CONCATENATE("R4C",'Mapa de Riesgos'!$O$30),"")</f>
        <v/>
      </c>
      <c r="AI29" s="56" t="str">
        <f>IF(AND('Mapa de Riesgos'!$Y$31="Media",'Mapa de Riesgos'!$AA$31="Catastrófico"),CONCATENATE("R4C",'Mapa de Riesgos'!$O$31),"")</f>
        <v/>
      </c>
      <c r="AJ29" s="56" t="str">
        <f>IF(AND('Mapa de Riesgos'!$Y$32="Media",'Mapa de Riesgos'!$AA$32="Catastrófico"),CONCATENATE("R4C",'Mapa de Riesgos'!$O$32),"")</f>
        <v/>
      </c>
      <c r="AK29" s="56" t="str">
        <f>IF(AND('Mapa de Riesgos'!$Y$33="Media",'Mapa de Riesgos'!$AA$33="Catastrófico"),CONCATENATE("R4C",'Mapa de Riesgos'!$O$33),"")</f>
        <v/>
      </c>
      <c r="AL29" s="56" t="str">
        <f>IF(AND('Mapa de Riesgos'!$Y$34="Media",'Mapa de Riesgos'!$AA$34="Catastrófico"),CONCATENATE("R4C",'Mapa de Riesgos'!$O$34),"")</f>
        <v/>
      </c>
      <c r="AM29" s="57" t="str">
        <f>IF(AND('Mapa de Riesgos'!$Y$35="Media",'Mapa de Riesgos'!$AA$35="Catastrófico"),CONCATENATE("R4C",'Mapa de Riesgos'!$O$35),"")</f>
        <v/>
      </c>
      <c r="AN29" s="83"/>
      <c r="AO29" s="553"/>
      <c r="AP29" s="554"/>
      <c r="AQ29" s="554"/>
      <c r="AR29" s="554"/>
      <c r="AS29" s="554"/>
      <c r="AT29" s="555"/>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72"/>
      <c r="C30" s="472"/>
      <c r="D30" s="473"/>
      <c r="E30" s="513"/>
      <c r="F30" s="514"/>
      <c r="G30" s="514"/>
      <c r="H30" s="514"/>
      <c r="I30" s="515"/>
      <c r="J30" s="67" t="str">
        <f>IF(AND('Mapa de Riesgos'!$Y$36="Media",'Mapa de Riesgos'!$AA$36="Leve"),CONCATENATE("R5C",'Mapa de Riesgos'!$O$36),"")</f>
        <v/>
      </c>
      <c r="K30" s="68" t="str">
        <f>IF(AND('Mapa de Riesgos'!$Y$37="Media",'Mapa de Riesgos'!$AA$37="Leve"),CONCATENATE("R5C",'Mapa de Riesgos'!$O$37),"")</f>
        <v/>
      </c>
      <c r="L30" s="68" t="str">
        <f>IF(AND('Mapa de Riesgos'!$Y$38="Media",'Mapa de Riesgos'!$AA$38="Leve"),CONCATENATE("R5C",'Mapa de Riesgos'!$O$38),"")</f>
        <v/>
      </c>
      <c r="M30" s="68" t="str">
        <f>IF(AND('Mapa de Riesgos'!$Y$39="Media",'Mapa de Riesgos'!$AA$39="Leve"),CONCATENATE("R5C",'Mapa de Riesgos'!$O$39),"")</f>
        <v/>
      </c>
      <c r="N30" s="68" t="str">
        <f>IF(AND('Mapa de Riesgos'!$Y$40="Media",'Mapa de Riesgos'!$AA$40="Leve"),CONCATENATE("R5C",'Mapa de Riesgos'!$O$40),"")</f>
        <v/>
      </c>
      <c r="O30" s="69" t="str">
        <f>IF(AND('Mapa de Riesgos'!$Y$41="Media",'Mapa de Riesgos'!$AA$41="Leve"),CONCATENATE("R5C",'Mapa de Riesgos'!$O$41),"")</f>
        <v/>
      </c>
      <c r="P30" s="67" t="str">
        <f>IF(AND('Mapa de Riesgos'!$Y$36="Media",'Mapa de Riesgos'!$AA$36="Menor"),CONCATENATE("R5C",'Mapa de Riesgos'!$O$36),"")</f>
        <v/>
      </c>
      <c r="Q30" s="68" t="str">
        <f>IF(AND('Mapa de Riesgos'!$Y$37="Media",'Mapa de Riesgos'!$AA$37="Menor"),CONCATENATE("R5C",'Mapa de Riesgos'!$O$37),"")</f>
        <v/>
      </c>
      <c r="R30" s="68" t="str">
        <f>IF(AND('Mapa de Riesgos'!$Y$38="Media",'Mapa de Riesgos'!$AA$38="Menor"),CONCATENATE("R5C",'Mapa de Riesgos'!$O$38),"")</f>
        <v/>
      </c>
      <c r="S30" s="68" t="str">
        <f>IF(AND('Mapa de Riesgos'!$Y$39="Media",'Mapa de Riesgos'!$AA$39="Menor"),CONCATENATE("R5C",'Mapa de Riesgos'!$O$39),"")</f>
        <v/>
      </c>
      <c r="T30" s="68" t="str">
        <f>IF(AND('Mapa de Riesgos'!$Y$40="Media",'Mapa de Riesgos'!$AA$40="Menor"),CONCATENATE("R5C",'Mapa de Riesgos'!$O$40),"")</f>
        <v/>
      </c>
      <c r="U30" s="69" t="str">
        <f>IF(AND('Mapa de Riesgos'!$Y$41="Media",'Mapa de Riesgos'!$AA$41="Menor"),CONCATENATE("R5C",'Mapa de Riesgos'!$O$41),"")</f>
        <v/>
      </c>
      <c r="V30" s="67" t="str">
        <f>IF(AND('Mapa de Riesgos'!$Y$36="Media",'Mapa de Riesgos'!$AA$36="Moderado"),CONCATENATE("R5C",'Mapa de Riesgos'!$O$36),"")</f>
        <v/>
      </c>
      <c r="W30" s="68" t="str">
        <f>IF(AND('Mapa de Riesgos'!$Y$37="Media",'Mapa de Riesgos'!$AA$37="Moderado"),CONCATENATE("R5C",'Mapa de Riesgos'!$O$37),"")</f>
        <v/>
      </c>
      <c r="X30" s="68" t="str">
        <f>IF(AND('Mapa de Riesgos'!$Y$38="Media",'Mapa de Riesgos'!$AA$38="Moderado"),CONCATENATE("R5C",'Mapa de Riesgos'!$O$38),"")</f>
        <v/>
      </c>
      <c r="Y30" s="68" t="str">
        <f>IF(AND('Mapa de Riesgos'!$Y$39="Media",'Mapa de Riesgos'!$AA$39="Moderado"),CONCATENATE("R5C",'Mapa de Riesgos'!$O$39),"")</f>
        <v/>
      </c>
      <c r="Z30" s="68" t="str">
        <f>IF(AND('Mapa de Riesgos'!$Y$40="Media",'Mapa de Riesgos'!$AA$40="Moderado"),CONCATENATE("R5C",'Mapa de Riesgos'!$O$40),"")</f>
        <v/>
      </c>
      <c r="AA30" s="69" t="str">
        <f>IF(AND('Mapa de Riesgos'!$Y$41="Media",'Mapa de Riesgos'!$AA$41="Moderado"),CONCATENATE("R5C",'Mapa de Riesgos'!$O$41),"")</f>
        <v/>
      </c>
      <c r="AB30" s="52" t="str">
        <f>IF(AND('Mapa de Riesgos'!$Y$36="Media",'Mapa de Riesgos'!$AA$36="Mayor"),CONCATENATE("R5C",'Mapa de Riesgos'!$O$36),"")</f>
        <v/>
      </c>
      <c r="AC30" s="53" t="str">
        <f>IF(AND('Mapa de Riesgos'!$Y$37="Media",'Mapa de Riesgos'!$AA$37="Mayor"),CONCATENATE("R5C",'Mapa de Riesgos'!$O$37),"")</f>
        <v/>
      </c>
      <c r="AD30" s="53" t="str">
        <f>IF(AND('Mapa de Riesgos'!$Y$38="Media",'Mapa de Riesgos'!$AA$38="Mayor"),CONCATENATE("R5C",'Mapa de Riesgos'!$O$38),"")</f>
        <v/>
      </c>
      <c r="AE30" s="53" t="str">
        <f>IF(AND('Mapa de Riesgos'!$Y$39="Media",'Mapa de Riesgos'!$AA$39="Mayor"),CONCATENATE("R5C",'Mapa de Riesgos'!$O$39),"")</f>
        <v/>
      </c>
      <c r="AF30" s="53" t="str">
        <f>IF(AND('Mapa de Riesgos'!$Y$40="Media",'Mapa de Riesgos'!$AA$40="Mayor"),CONCATENATE("R5C",'Mapa de Riesgos'!$O$40),"")</f>
        <v/>
      </c>
      <c r="AG30" s="54" t="str">
        <f>IF(AND('Mapa de Riesgos'!$Y$41="Media",'Mapa de Riesgos'!$AA$41="Mayor"),CONCATENATE("R5C",'Mapa de Riesgos'!$O$41),"")</f>
        <v/>
      </c>
      <c r="AH30" s="55" t="str">
        <f>IF(AND('Mapa de Riesgos'!$Y$36="Media",'Mapa de Riesgos'!$AA$36="Catastrófico"),CONCATENATE("R5C",'Mapa de Riesgos'!$O$36),"")</f>
        <v/>
      </c>
      <c r="AI30" s="56" t="str">
        <f>IF(AND('Mapa de Riesgos'!$Y$37="Media",'Mapa de Riesgos'!$AA$37="Catastrófico"),CONCATENATE("R5C",'Mapa de Riesgos'!$O$37),"")</f>
        <v/>
      </c>
      <c r="AJ30" s="56" t="str">
        <f>IF(AND('Mapa de Riesgos'!$Y$38="Media",'Mapa de Riesgos'!$AA$38="Catastrófico"),CONCATENATE("R5C",'Mapa de Riesgos'!$O$38),"")</f>
        <v/>
      </c>
      <c r="AK30" s="56" t="str">
        <f>IF(AND('Mapa de Riesgos'!$Y$39="Media",'Mapa de Riesgos'!$AA$39="Catastrófico"),CONCATENATE("R5C",'Mapa de Riesgos'!$O$39),"")</f>
        <v/>
      </c>
      <c r="AL30" s="56" t="str">
        <f>IF(AND('Mapa de Riesgos'!$Y$40="Media",'Mapa de Riesgos'!$AA$40="Catastrófico"),CONCATENATE("R5C",'Mapa de Riesgos'!$O$40),"")</f>
        <v/>
      </c>
      <c r="AM30" s="57" t="str">
        <f>IF(AND('Mapa de Riesgos'!$Y$41="Media",'Mapa de Riesgos'!$AA$41="Catastrófico"),CONCATENATE("R5C",'Mapa de Riesgos'!$O$41),"")</f>
        <v/>
      </c>
      <c r="AN30" s="83"/>
      <c r="AO30" s="553"/>
      <c r="AP30" s="554"/>
      <c r="AQ30" s="554"/>
      <c r="AR30" s="554"/>
      <c r="AS30" s="554"/>
      <c r="AT30" s="555"/>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72"/>
      <c r="C31" s="472"/>
      <c r="D31" s="473"/>
      <c r="E31" s="513"/>
      <c r="F31" s="514"/>
      <c r="G31" s="514"/>
      <c r="H31" s="514"/>
      <c r="I31" s="515"/>
      <c r="J31" s="67" t="str">
        <f>IF(AND('Mapa de Riesgos'!$Y$42="Media",'Mapa de Riesgos'!$AA$42="Leve"),CONCATENATE("R6C",'Mapa de Riesgos'!$O$42),"")</f>
        <v/>
      </c>
      <c r="K31" s="68" t="str">
        <f>IF(AND('Mapa de Riesgos'!$Y$43="Media",'Mapa de Riesgos'!$AA$43="Leve"),CONCATENATE("R6C",'Mapa de Riesgos'!$O$43),"")</f>
        <v/>
      </c>
      <c r="L31" s="68" t="str">
        <f>IF(AND('Mapa de Riesgos'!$Y$44="Media",'Mapa de Riesgos'!$AA$44="Leve"),CONCATENATE("R6C",'Mapa de Riesgos'!$O$44),"")</f>
        <v/>
      </c>
      <c r="M31" s="68" t="str">
        <f>IF(AND('Mapa de Riesgos'!$Y$45="Media",'Mapa de Riesgos'!$AA$45="Leve"),CONCATENATE("R6C",'Mapa de Riesgos'!$O$45),"")</f>
        <v/>
      </c>
      <c r="N31" s="68" t="str">
        <f>IF(AND('Mapa de Riesgos'!$Y$46="Media",'Mapa de Riesgos'!$AA$46="Leve"),CONCATENATE("R6C",'Mapa de Riesgos'!$O$46),"")</f>
        <v/>
      </c>
      <c r="O31" s="69" t="str">
        <f>IF(AND('Mapa de Riesgos'!$Y$47="Media",'Mapa de Riesgos'!$AA$47="Leve"),CONCATENATE("R6C",'Mapa de Riesgos'!$O$47),"")</f>
        <v/>
      </c>
      <c r="P31" s="67" t="str">
        <f>IF(AND('Mapa de Riesgos'!$Y$42="Media",'Mapa de Riesgos'!$AA$42="Menor"),CONCATENATE("R6C",'Mapa de Riesgos'!$O$42),"")</f>
        <v/>
      </c>
      <c r="Q31" s="68" t="str">
        <f>IF(AND('Mapa de Riesgos'!$Y$43="Media",'Mapa de Riesgos'!$AA$43="Menor"),CONCATENATE("R6C",'Mapa de Riesgos'!$O$43),"")</f>
        <v/>
      </c>
      <c r="R31" s="68" t="str">
        <f>IF(AND('Mapa de Riesgos'!$Y$44="Media",'Mapa de Riesgos'!$AA$44="Menor"),CONCATENATE("R6C",'Mapa de Riesgos'!$O$44),"")</f>
        <v/>
      </c>
      <c r="S31" s="68" t="str">
        <f>IF(AND('Mapa de Riesgos'!$Y$45="Media",'Mapa de Riesgos'!$AA$45="Menor"),CONCATENATE("R6C",'Mapa de Riesgos'!$O$45),"")</f>
        <v/>
      </c>
      <c r="T31" s="68" t="str">
        <f>IF(AND('Mapa de Riesgos'!$Y$46="Media",'Mapa de Riesgos'!$AA$46="Menor"),CONCATENATE("R6C",'Mapa de Riesgos'!$O$46),"")</f>
        <v/>
      </c>
      <c r="U31" s="69" t="str">
        <f>IF(AND('Mapa de Riesgos'!$Y$47="Media",'Mapa de Riesgos'!$AA$47="Menor"),CONCATENATE("R6C",'Mapa de Riesgos'!$O$47),"")</f>
        <v/>
      </c>
      <c r="V31" s="67" t="str">
        <f>IF(AND('Mapa de Riesgos'!$Y$42="Media",'Mapa de Riesgos'!$AA$42="Moderado"),CONCATENATE("R6C",'Mapa de Riesgos'!$O$42),"")</f>
        <v/>
      </c>
      <c r="W31" s="68" t="str">
        <f>IF(AND('Mapa de Riesgos'!$Y$43="Media",'Mapa de Riesgos'!$AA$43="Moderado"),CONCATENATE("R6C",'Mapa de Riesgos'!$O$43),"")</f>
        <v/>
      </c>
      <c r="X31" s="68" t="str">
        <f>IF(AND('Mapa de Riesgos'!$Y$44="Media",'Mapa de Riesgos'!$AA$44="Moderado"),CONCATENATE("R6C",'Mapa de Riesgos'!$O$44),"")</f>
        <v/>
      </c>
      <c r="Y31" s="68" t="str">
        <f>IF(AND('Mapa de Riesgos'!$Y$45="Media",'Mapa de Riesgos'!$AA$45="Moderado"),CONCATENATE("R6C",'Mapa de Riesgos'!$O$45),"")</f>
        <v/>
      </c>
      <c r="Z31" s="68" t="str">
        <f>IF(AND('Mapa de Riesgos'!$Y$46="Media",'Mapa de Riesgos'!$AA$46="Moderado"),CONCATENATE("R6C",'Mapa de Riesgos'!$O$46),"")</f>
        <v/>
      </c>
      <c r="AA31" s="69" t="str">
        <f>IF(AND('Mapa de Riesgos'!$Y$47="Media",'Mapa de Riesgos'!$AA$47="Moderado"),CONCATENATE("R6C",'Mapa de Riesgos'!$O$47),"")</f>
        <v/>
      </c>
      <c r="AB31" s="52" t="str">
        <f>IF(AND('Mapa de Riesgos'!$Y$42="Media",'Mapa de Riesgos'!$AA$42="Mayor"),CONCATENATE("R6C",'Mapa de Riesgos'!$O$42),"")</f>
        <v/>
      </c>
      <c r="AC31" s="53" t="str">
        <f>IF(AND('Mapa de Riesgos'!$Y$43="Media",'Mapa de Riesgos'!$AA$43="Mayor"),CONCATENATE("R6C",'Mapa de Riesgos'!$O$43),"")</f>
        <v/>
      </c>
      <c r="AD31" s="53" t="str">
        <f>IF(AND('Mapa de Riesgos'!$Y$44="Media",'Mapa de Riesgos'!$AA$44="Mayor"),CONCATENATE("R6C",'Mapa de Riesgos'!$O$44),"")</f>
        <v/>
      </c>
      <c r="AE31" s="53" t="str">
        <f>IF(AND('Mapa de Riesgos'!$Y$45="Media",'Mapa de Riesgos'!$AA$45="Mayor"),CONCATENATE("R6C",'Mapa de Riesgos'!$O$45),"")</f>
        <v/>
      </c>
      <c r="AF31" s="53" t="str">
        <f>IF(AND('Mapa de Riesgos'!$Y$46="Media",'Mapa de Riesgos'!$AA$46="Mayor"),CONCATENATE("R6C",'Mapa de Riesgos'!$O$46),"")</f>
        <v/>
      </c>
      <c r="AG31" s="54" t="str">
        <f>IF(AND('Mapa de Riesgos'!$Y$47="Media",'Mapa de Riesgos'!$AA$47="Mayor"),CONCATENATE("R6C",'Mapa de Riesgos'!$O$47),"")</f>
        <v/>
      </c>
      <c r="AH31" s="55" t="str">
        <f>IF(AND('Mapa de Riesgos'!$Y$42="Media",'Mapa de Riesgos'!$AA$42="Catastrófico"),CONCATENATE("R6C",'Mapa de Riesgos'!$O$42),"")</f>
        <v/>
      </c>
      <c r="AI31" s="56" t="str">
        <f>IF(AND('Mapa de Riesgos'!$Y$43="Media",'Mapa de Riesgos'!$AA$43="Catastrófico"),CONCATENATE("R6C",'Mapa de Riesgos'!$O$43),"")</f>
        <v/>
      </c>
      <c r="AJ31" s="56" t="str">
        <f>IF(AND('Mapa de Riesgos'!$Y$44="Media",'Mapa de Riesgos'!$AA$44="Catastrófico"),CONCATENATE("R6C",'Mapa de Riesgos'!$O$44),"")</f>
        <v/>
      </c>
      <c r="AK31" s="56" t="str">
        <f>IF(AND('Mapa de Riesgos'!$Y$45="Media",'Mapa de Riesgos'!$AA$45="Catastrófico"),CONCATENATE("R6C",'Mapa de Riesgos'!$O$45),"")</f>
        <v/>
      </c>
      <c r="AL31" s="56" t="str">
        <f>IF(AND('Mapa de Riesgos'!$Y$46="Media",'Mapa de Riesgos'!$AA$46="Catastrófico"),CONCATENATE("R6C",'Mapa de Riesgos'!$O$46),"")</f>
        <v/>
      </c>
      <c r="AM31" s="57" t="str">
        <f>IF(AND('Mapa de Riesgos'!$Y$47="Media",'Mapa de Riesgos'!$AA$47="Catastrófico"),CONCATENATE("R6C",'Mapa de Riesgos'!$O$47),"")</f>
        <v/>
      </c>
      <c r="AN31" s="83"/>
      <c r="AO31" s="553"/>
      <c r="AP31" s="554"/>
      <c r="AQ31" s="554"/>
      <c r="AR31" s="554"/>
      <c r="AS31" s="554"/>
      <c r="AT31" s="555"/>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72"/>
      <c r="C32" s="472"/>
      <c r="D32" s="473"/>
      <c r="E32" s="513"/>
      <c r="F32" s="514"/>
      <c r="G32" s="514"/>
      <c r="H32" s="514"/>
      <c r="I32" s="515"/>
      <c r="J32" s="67" t="str">
        <f>IF(AND('Mapa de Riesgos'!$Y$48="Media",'Mapa de Riesgos'!$AA$48="Leve"),CONCATENATE("R7C",'Mapa de Riesgos'!$O$48),"")</f>
        <v/>
      </c>
      <c r="K32" s="68" t="str">
        <f>IF(AND('Mapa de Riesgos'!$Y$49="Media",'Mapa de Riesgos'!$AA$49="Leve"),CONCATENATE("R7C",'Mapa de Riesgos'!$O$49),"")</f>
        <v/>
      </c>
      <c r="L32" s="68" t="str">
        <f>IF(AND('Mapa de Riesgos'!$Y$50="Media",'Mapa de Riesgos'!$AA$50="Leve"),CONCATENATE("R7C",'Mapa de Riesgos'!$O$50),"")</f>
        <v/>
      </c>
      <c r="M32" s="68" t="str">
        <f>IF(AND('Mapa de Riesgos'!$Y$51="Media",'Mapa de Riesgos'!$AA$51="Leve"),CONCATENATE("R7C",'Mapa de Riesgos'!$O$51),"")</f>
        <v/>
      </c>
      <c r="N32" s="68" t="str">
        <f>IF(AND('Mapa de Riesgos'!$Y$52="Media",'Mapa de Riesgos'!$AA$52="Leve"),CONCATENATE("R7C",'Mapa de Riesgos'!$O$52),"")</f>
        <v/>
      </c>
      <c r="O32" s="69" t="str">
        <f>IF(AND('Mapa de Riesgos'!$Y$53="Media",'Mapa de Riesgos'!$AA$53="Leve"),CONCATENATE("R7C",'Mapa de Riesgos'!$O$53),"")</f>
        <v/>
      </c>
      <c r="P32" s="67" t="str">
        <f>IF(AND('Mapa de Riesgos'!$Y$48="Media",'Mapa de Riesgos'!$AA$48="Menor"),CONCATENATE("R7C",'Mapa de Riesgos'!$O$48),"")</f>
        <v/>
      </c>
      <c r="Q32" s="68" t="str">
        <f>IF(AND('Mapa de Riesgos'!$Y$49="Media",'Mapa de Riesgos'!$AA$49="Menor"),CONCATENATE("R7C",'Mapa de Riesgos'!$O$49),"")</f>
        <v/>
      </c>
      <c r="R32" s="68" t="str">
        <f>IF(AND('Mapa de Riesgos'!$Y$50="Media",'Mapa de Riesgos'!$AA$50="Menor"),CONCATENATE("R7C",'Mapa de Riesgos'!$O$50),"")</f>
        <v/>
      </c>
      <c r="S32" s="68" t="str">
        <f>IF(AND('Mapa de Riesgos'!$Y$51="Media",'Mapa de Riesgos'!$AA$51="Menor"),CONCATENATE("R7C",'Mapa de Riesgos'!$O$51),"")</f>
        <v/>
      </c>
      <c r="T32" s="68" t="str">
        <f>IF(AND('Mapa de Riesgos'!$Y$52="Media",'Mapa de Riesgos'!$AA$52="Menor"),CONCATENATE("R7C",'Mapa de Riesgos'!$O$52),"")</f>
        <v/>
      </c>
      <c r="U32" s="69" t="str">
        <f>IF(AND('Mapa de Riesgos'!$Y$53="Media",'Mapa de Riesgos'!$AA$53="Menor"),CONCATENATE("R7C",'Mapa de Riesgos'!$O$53),"")</f>
        <v/>
      </c>
      <c r="V32" s="67" t="str">
        <f>IF(AND('Mapa de Riesgos'!$Y$48="Media",'Mapa de Riesgos'!$AA$48="Moderado"),CONCATENATE("R7C",'Mapa de Riesgos'!$O$48),"")</f>
        <v/>
      </c>
      <c r="W32" s="68" t="str">
        <f>IF(AND('Mapa de Riesgos'!$Y$49="Media",'Mapa de Riesgos'!$AA$49="Moderado"),CONCATENATE("R7C",'Mapa de Riesgos'!$O$49),"")</f>
        <v/>
      </c>
      <c r="X32" s="68" t="str">
        <f>IF(AND('Mapa de Riesgos'!$Y$50="Media",'Mapa de Riesgos'!$AA$50="Moderado"),CONCATENATE("R7C",'Mapa de Riesgos'!$O$50),"")</f>
        <v/>
      </c>
      <c r="Y32" s="68" t="str">
        <f>IF(AND('Mapa de Riesgos'!$Y$51="Media",'Mapa de Riesgos'!$AA$51="Moderado"),CONCATENATE("R7C",'Mapa de Riesgos'!$O$51),"")</f>
        <v/>
      </c>
      <c r="Z32" s="68" t="str">
        <f>IF(AND('Mapa de Riesgos'!$Y$52="Media",'Mapa de Riesgos'!$AA$52="Moderado"),CONCATENATE("R7C",'Mapa de Riesgos'!$O$52),"")</f>
        <v/>
      </c>
      <c r="AA32" s="69" t="str">
        <f>IF(AND('Mapa de Riesgos'!$Y$53="Media",'Mapa de Riesgos'!$AA$53="Moderado"),CONCATENATE("R7C",'Mapa de Riesgos'!$O$53),"")</f>
        <v/>
      </c>
      <c r="AB32" s="52" t="str">
        <f>IF(AND('Mapa de Riesgos'!$Y$48="Media",'Mapa de Riesgos'!$AA$48="Mayor"),CONCATENATE("R7C",'Mapa de Riesgos'!$O$48),"")</f>
        <v/>
      </c>
      <c r="AC32" s="53" t="str">
        <f>IF(AND('Mapa de Riesgos'!$Y$49="Media",'Mapa de Riesgos'!$AA$49="Mayor"),CONCATENATE("R7C",'Mapa de Riesgos'!$O$49),"")</f>
        <v/>
      </c>
      <c r="AD32" s="53" t="str">
        <f>IF(AND('Mapa de Riesgos'!$Y$50="Media",'Mapa de Riesgos'!$AA$50="Mayor"),CONCATENATE("R7C",'Mapa de Riesgos'!$O$50),"")</f>
        <v/>
      </c>
      <c r="AE32" s="53" t="str">
        <f>IF(AND('Mapa de Riesgos'!$Y$51="Media",'Mapa de Riesgos'!$AA$51="Mayor"),CONCATENATE("R7C",'Mapa de Riesgos'!$O$51),"")</f>
        <v/>
      </c>
      <c r="AF32" s="53" t="str">
        <f>IF(AND('Mapa de Riesgos'!$Y$52="Media",'Mapa de Riesgos'!$AA$52="Mayor"),CONCATENATE("R7C",'Mapa de Riesgos'!$O$52),"")</f>
        <v/>
      </c>
      <c r="AG32" s="54" t="str">
        <f>IF(AND('Mapa de Riesgos'!$Y$53="Media",'Mapa de Riesgos'!$AA$53="Mayor"),CONCATENATE("R7C",'Mapa de Riesgos'!$O$53),"")</f>
        <v/>
      </c>
      <c r="AH32" s="55" t="str">
        <f>IF(AND('Mapa de Riesgos'!$Y$48="Media",'Mapa de Riesgos'!$AA$48="Catastrófico"),CONCATENATE("R7C",'Mapa de Riesgos'!$O$48),"")</f>
        <v/>
      </c>
      <c r="AI32" s="56" t="str">
        <f>IF(AND('Mapa de Riesgos'!$Y$49="Media",'Mapa de Riesgos'!$AA$49="Catastrófico"),CONCATENATE("R7C",'Mapa de Riesgos'!$O$49),"")</f>
        <v/>
      </c>
      <c r="AJ32" s="56" t="str">
        <f>IF(AND('Mapa de Riesgos'!$Y$50="Media",'Mapa de Riesgos'!$AA$50="Catastrófico"),CONCATENATE("R7C",'Mapa de Riesgos'!$O$50),"")</f>
        <v/>
      </c>
      <c r="AK32" s="56" t="str">
        <f>IF(AND('Mapa de Riesgos'!$Y$51="Media",'Mapa de Riesgos'!$AA$51="Catastrófico"),CONCATENATE("R7C",'Mapa de Riesgos'!$O$51),"")</f>
        <v/>
      </c>
      <c r="AL32" s="56" t="str">
        <f>IF(AND('Mapa de Riesgos'!$Y$52="Media",'Mapa de Riesgos'!$AA$52="Catastrófico"),CONCATENATE("R7C",'Mapa de Riesgos'!$O$52),"")</f>
        <v/>
      </c>
      <c r="AM32" s="57" t="str">
        <f>IF(AND('Mapa de Riesgos'!$Y$53="Media",'Mapa de Riesgos'!$AA$53="Catastrófico"),CONCATENATE("R7C",'Mapa de Riesgos'!$O$53),"")</f>
        <v/>
      </c>
      <c r="AN32" s="83"/>
      <c r="AO32" s="553"/>
      <c r="AP32" s="554"/>
      <c r="AQ32" s="554"/>
      <c r="AR32" s="554"/>
      <c r="AS32" s="554"/>
      <c r="AT32" s="555"/>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72"/>
      <c r="C33" s="472"/>
      <c r="D33" s="473"/>
      <c r="E33" s="513"/>
      <c r="F33" s="514"/>
      <c r="G33" s="514"/>
      <c r="H33" s="514"/>
      <c r="I33" s="515"/>
      <c r="J33" s="67" t="str">
        <f>IF(AND('Mapa de Riesgos'!$Y$54="Media",'Mapa de Riesgos'!$AA$54="Leve"),CONCATENATE("R8C",'Mapa de Riesgos'!$O$54),"")</f>
        <v/>
      </c>
      <c r="K33" s="68" t="str">
        <f>IF(AND('Mapa de Riesgos'!$Y$55="Media",'Mapa de Riesgos'!$AA$55="Leve"),CONCATENATE("R8C",'Mapa de Riesgos'!$O$55),"")</f>
        <v/>
      </c>
      <c r="L33" s="68" t="str">
        <f>IF(AND('Mapa de Riesgos'!$Y$56="Media",'Mapa de Riesgos'!$AA$56="Leve"),CONCATENATE("R8C",'Mapa de Riesgos'!$O$56),"")</f>
        <v/>
      </c>
      <c r="M33" s="68" t="str">
        <f>IF(AND('Mapa de Riesgos'!$Y$57="Media",'Mapa de Riesgos'!$AA$57="Leve"),CONCATENATE("R8C",'Mapa de Riesgos'!$O$57),"")</f>
        <v/>
      </c>
      <c r="N33" s="68" t="str">
        <f>IF(AND('Mapa de Riesgos'!$Y$58="Media",'Mapa de Riesgos'!$AA$58="Leve"),CONCATENATE("R8C",'Mapa de Riesgos'!$O$58),"")</f>
        <v/>
      </c>
      <c r="O33" s="69" t="str">
        <f>IF(AND('Mapa de Riesgos'!$Y$59="Media",'Mapa de Riesgos'!$AA$59="Leve"),CONCATENATE("R8C",'Mapa de Riesgos'!$O$59),"")</f>
        <v/>
      </c>
      <c r="P33" s="67" t="str">
        <f>IF(AND('Mapa de Riesgos'!$Y$54="Media",'Mapa de Riesgos'!$AA$54="Menor"),CONCATENATE("R8C",'Mapa de Riesgos'!$O$54),"")</f>
        <v/>
      </c>
      <c r="Q33" s="68" t="str">
        <f>IF(AND('Mapa de Riesgos'!$Y$55="Media",'Mapa de Riesgos'!$AA$55="Menor"),CONCATENATE("R8C",'Mapa de Riesgos'!$O$55),"")</f>
        <v/>
      </c>
      <c r="R33" s="68" t="str">
        <f>IF(AND('Mapa de Riesgos'!$Y$56="Media",'Mapa de Riesgos'!$AA$56="Menor"),CONCATENATE("R8C",'Mapa de Riesgos'!$O$56),"")</f>
        <v/>
      </c>
      <c r="S33" s="68" t="str">
        <f>IF(AND('Mapa de Riesgos'!$Y$57="Media",'Mapa de Riesgos'!$AA$57="Menor"),CONCATENATE("R8C",'Mapa de Riesgos'!$O$57),"")</f>
        <v/>
      </c>
      <c r="T33" s="68" t="str">
        <f>IF(AND('Mapa de Riesgos'!$Y$58="Media",'Mapa de Riesgos'!$AA$58="Menor"),CONCATENATE("R8C",'Mapa de Riesgos'!$O$58),"")</f>
        <v/>
      </c>
      <c r="U33" s="69" t="str">
        <f>IF(AND('Mapa de Riesgos'!$Y$59="Media",'Mapa de Riesgos'!$AA$59="Menor"),CONCATENATE("R8C",'Mapa de Riesgos'!$O$59),"")</f>
        <v/>
      </c>
      <c r="V33" s="67" t="str">
        <f>IF(AND('Mapa de Riesgos'!$Y$54="Media",'Mapa de Riesgos'!$AA$54="Moderado"),CONCATENATE("R8C",'Mapa de Riesgos'!$O$54),"")</f>
        <v/>
      </c>
      <c r="W33" s="68" t="str">
        <f>IF(AND('Mapa de Riesgos'!$Y$55="Media",'Mapa de Riesgos'!$AA$55="Moderado"),CONCATENATE("R8C",'Mapa de Riesgos'!$O$55),"")</f>
        <v/>
      </c>
      <c r="X33" s="68" t="str">
        <f>IF(AND('Mapa de Riesgos'!$Y$56="Media",'Mapa de Riesgos'!$AA$56="Moderado"),CONCATENATE("R8C",'Mapa de Riesgos'!$O$56),"")</f>
        <v/>
      </c>
      <c r="Y33" s="68" t="str">
        <f>IF(AND('Mapa de Riesgos'!$Y$57="Media",'Mapa de Riesgos'!$AA$57="Moderado"),CONCATENATE("R8C",'Mapa de Riesgos'!$O$57),"")</f>
        <v/>
      </c>
      <c r="Z33" s="68" t="str">
        <f>IF(AND('Mapa de Riesgos'!$Y$58="Media",'Mapa de Riesgos'!$AA$58="Moderado"),CONCATENATE("R8C",'Mapa de Riesgos'!$O$58),"")</f>
        <v/>
      </c>
      <c r="AA33" s="69" t="str">
        <f>IF(AND('Mapa de Riesgos'!$Y$59="Media",'Mapa de Riesgos'!$AA$59="Moderado"),CONCATENATE("R8C",'Mapa de Riesgos'!$O$59),"")</f>
        <v/>
      </c>
      <c r="AB33" s="52" t="str">
        <f>IF(AND('Mapa de Riesgos'!$Y$54="Media",'Mapa de Riesgos'!$AA$54="Mayor"),CONCATENATE("R8C",'Mapa de Riesgos'!$O$54),"")</f>
        <v/>
      </c>
      <c r="AC33" s="53" t="str">
        <f>IF(AND('Mapa de Riesgos'!$Y$55="Media",'Mapa de Riesgos'!$AA$55="Mayor"),CONCATENATE("R8C",'Mapa de Riesgos'!$O$55),"")</f>
        <v/>
      </c>
      <c r="AD33" s="53" t="str">
        <f>IF(AND('Mapa de Riesgos'!$Y$56="Media",'Mapa de Riesgos'!$AA$56="Mayor"),CONCATENATE("R8C",'Mapa de Riesgos'!$O$56),"")</f>
        <v/>
      </c>
      <c r="AE33" s="53" t="str">
        <f>IF(AND('Mapa de Riesgos'!$Y$57="Media",'Mapa de Riesgos'!$AA$57="Mayor"),CONCATENATE("R8C",'Mapa de Riesgos'!$O$57),"")</f>
        <v/>
      </c>
      <c r="AF33" s="53" t="str">
        <f>IF(AND('Mapa de Riesgos'!$Y$58="Media",'Mapa de Riesgos'!$AA$58="Mayor"),CONCATENATE("R8C",'Mapa de Riesgos'!$O$58),"")</f>
        <v/>
      </c>
      <c r="AG33" s="54" t="str">
        <f>IF(AND('Mapa de Riesgos'!$Y$59="Media",'Mapa de Riesgos'!$AA$59="Mayor"),CONCATENATE("R8C",'Mapa de Riesgos'!$O$59),"")</f>
        <v/>
      </c>
      <c r="AH33" s="55" t="str">
        <f>IF(AND('Mapa de Riesgos'!$Y$54="Media",'Mapa de Riesgos'!$AA$54="Catastrófico"),CONCATENATE("R8C",'Mapa de Riesgos'!$O$54),"")</f>
        <v/>
      </c>
      <c r="AI33" s="56" t="str">
        <f>IF(AND('Mapa de Riesgos'!$Y$55="Media",'Mapa de Riesgos'!$AA$55="Catastrófico"),CONCATENATE("R8C",'Mapa de Riesgos'!$O$55),"")</f>
        <v/>
      </c>
      <c r="AJ33" s="56" t="str">
        <f>IF(AND('Mapa de Riesgos'!$Y$56="Media",'Mapa de Riesgos'!$AA$56="Catastrófico"),CONCATENATE("R8C",'Mapa de Riesgos'!$O$56),"")</f>
        <v/>
      </c>
      <c r="AK33" s="56" t="str">
        <f>IF(AND('Mapa de Riesgos'!$Y$57="Media",'Mapa de Riesgos'!$AA$57="Catastrófico"),CONCATENATE("R8C",'Mapa de Riesgos'!$O$57),"")</f>
        <v/>
      </c>
      <c r="AL33" s="56" t="str">
        <f>IF(AND('Mapa de Riesgos'!$Y$58="Media",'Mapa de Riesgos'!$AA$58="Catastrófico"),CONCATENATE("R8C",'Mapa de Riesgos'!$O$58),"")</f>
        <v/>
      </c>
      <c r="AM33" s="57" t="str">
        <f>IF(AND('Mapa de Riesgos'!$Y$59="Media",'Mapa de Riesgos'!$AA$59="Catastrófico"),CONCATENATE("R8C",'Mapa de Riesgos'!$O$59),"")</f>
        <v/>
      </c>
      <c r="AN33" s="83"/>
      <c r="AO33" s="553"/>
      <c r="AP33" s="554"/>
      <c r="AQ33" s="554"/>
      <c r="AR33" s="554"/>
      <c r="AS33" s="554"/>
      <c r="AT33" s="555"/>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72"/>
      <c r="C34" s="472"/>
      <c r="D34" s="473"/>
      <c r="E34" s="513"/>
      <c r="F34" s="514"/>
      <c r="G34" s="514"/>
      <c r="H34" s="514"/>
      <c r="I34" s="515"/>
      <c r="J34" s="67" t="str">
        <f>IF(AND('Mapa de Riesgos'!$Y$60="Media",'Mapa de Riesgos'!$AA$60="Leve"),CONCATENATE("R9C",'Mapa de Riesgos'!$O$60),"")</f>
        <v/>
      </c>
      <c r="K34" s="68" t="str">
        <f>IF(AND('Mapa de Riesgos'!$Y$61="Media",'Mapa de Riesgos'!$AA$61="Leve"),CONCATENATE("R9C",'Mapa de Riesgos'!$O$61),"")</f>
        <v/>
      </c>
      <c r="L34" s="68" t="str">
        <f>IF(AND('Mapa de Riesgos'!$Y$62="Media",'Mapa de Riesgos'!$AA$62="Leve"),CONCATENATE("R9C",'Mapa de Riesgos'!$O$62),"")</f>
        <v/>
      </c>
      <c r="M34" s="68" t="str">
        <f>IF(AND('Mapa de Riesgos'!$Y$63="Media",'Mapa de Riesgos'!$AA$63="Leve"),CONCATENATE("R9C",'Mapa de Riesgos'!$O$63),"")</f>
        <v/>
      </c>
      <c r="N34" s="68" t="str">
        <f>IF(AND('Mapa de Riesgos'!$Y$64="Media",'Mapa de Riesgos'!$AA$64="Leve"),CONCATENATE("R9C",'Mapa de Riesgos'!$O$64),"")</f>
        <v/>
      </c>
      <c r="O34" s="69" t="str">
        <f>IF(AND('Mapa de Riesgos'!$Y$65="Media",'Mapa de Riesgos'!$AA$65="Leve"),CONCATENATE("R9C",'Mapa de Riesgos'!$O$65),"")</f>
        <v/>
      </c>
      <c r="P34" s="67" t="str">
        <f>IF(AND('Mapa de Riesgos'!$Y$60="Media",'Mapa de Riesgos'!$AA$60="Menor"),CONCATENATE("R9C",'Mapa de Riesgos'!$O$60),"")</f>
        <v/>
      </c>
      <c r="Q34" s="68" t="str">
        <f>IF(AND('Mapa de Riesgos'!$Y$61="Media",'Mapa de Riesgos'!$AA$61="Menor"),CONCATENATE("R9C",'Mapa de Riesgos'!$O$61),"")</f>
        <v/>
      </c>
      <c r="R34" s="68" t="str">
        <f>IF(AND('Mapa de Riesgos'!$Y$62="Media",'Mapa de Riesgos'!$AA$62="Menor"),CONCATENATE("R9C",'Mapa de Riesgos'!$O$62),"")</f>
        <v/>
      </c>
      <c r="S34" s="68" t="str">
        <f>IF(AND('Mapa de Riesgos'!$Y$63="Media",'Mapa de Riesgos'!$AA$63="Menor"),CONCATENATE("R9C",'Mapa de Riesgos'!$O$63),"")</f>
        <v/>
      </c>
      <c r="T34" s="68" t="str">
        <f>IF(AND('Mapa de Riesgos'!$Y$64="Media",'Mapa de Riesgos'!$AA$64="Menor"),CONCATENATE("R9C",'Mapa de Riesgos'!$O$64),"")</f>
        <v/>
      </c>
      <c r="U34" s="69" t="str">
        <f>IF(AND('Mapa de Riesgos'!$Y$65="Media",'Mapa de Riesgos'!$AA$65="Menor"),CONCATENATE("R9C",'Mapa de Riesgos'!$O$65),"")</f>
        <v/>
      </c>
      <c r="V34" s="67" t="str">
        <f>IF(AND('Mapa de Riesgos'!$Y$60="Media",'Mapa de Riesgos'!$AA$60="Moderado"),CONCATENATE("R9C",'Mapa de Riesgos'!$O$60),"")</f>
        <v/>
      </c>
      <c r="W34" s="68" t="str">
        <f>IF(AND('Mapa de Riesgos'!$Y$61="Media",'Mapa de Riesgos'!$AA$61="Moderado"),CONCATENATE("R9C",'Mapa de Riesgos'!$O$61),"")</f>
        <v/>
      </c>
      <c r="X34" s="68" t="str">
        <f>IF(AND('Mapa de Riesgos'!$Y$62="Media",'Mapa de Riesgos'!$AA$62="Moderado"),CONCATENATE("R9C",'Mapa de Riesgos'!$O$62),"")</f>
        <v/>
      </c>
      <c r="Y34" s="68" t="str">
        <f>IF(AND('Mapa de Riesgos'!$Y$63="Media",'Mapa de Riesgos'!$AA$63="Moderado"),CONCATENATE("R9C",'Mapa de Riesgos'!$O$63),"")</f>
        <v/>
      </c>
      <c r="Z34" s="68" t="str">
        <f>IF(AND('Mapa de Riesgos'!$Y$64="Media",'Mapa de Riesgos'!$AA$64="Moderado"),CONCATENATE("R9C",'Mapa de Riesgos'!$O$64),"")</f>
        <v/>
      </c>
      <c r="AA34" s="69" t="str">
        <f>IF(AND('Mapa de Riesgos'!$Y$65="Media",'Mapa de Riesgos'!$AA$65="Moderado"),CONCATENATE("R9C",'Mapa de Riesgos'!$O$65),"")</f>
        <v/>
      </c>
      <c r="AB34" s="52" t="str">
        <f>IF(AND('Mapa de Riesgos'!$Y$60="Media",'Mapa de Riesgos'!$AA$60="Mayor"),CONCATENATE("R9C",'Mapa de Riesgos'!$O$60),"")</f>
        <v/>
      </c>
      <c r="AC34" s="53" t="str">
        <f>IF(AND('Mapa de Riesgos'!$Y$61="Media",'Mapa de Riesgos'!$AA$61="Mayor"),CONCATENATE("R9C",'Mapa de Riesgos'!$O$61),"")</f>
        <v/>
      </c>
      <c r="AD34" s="53" t="str">
        <f>IF(AND('Mapa de Riesgos'!$Y$62="Media",'Mapa de Riesgos'!$AA$62="Mayor"),CONCATENATE("R9C",'Mapa de Riesgos'!$O$62),"")</f>
        <v/>
      </c>
      <c r="AE34" s="53" t="str">
        <f>IF(AND('Mapa de Riesgos'!$Y$63="Media",'Mapa de Riesgos'!$AA$63="Mayor"),CONCATENATE("R9C",'Mapa de Riesgos'!$O$63),"")</f>
        <v/>
      </c>
      <c r="AF34" s="53" t="str">
        <f>IF(AND('Mapa de Riesgos'!$Y$64="Media",'Mapa de Riesgos'!$AA$64="Mayor"),CONCATENATE("R9C",'Mapa de Riesgos'!$O$64),"")</f>
        <v/>
      </c>
      <c r="AG34" s="54" t="str">
        <f>IF(AND('Mapa de Riesgos'!$Y$65="Media",'Mapa de Riesgos'!$AA$65="Mayor"),CONCATENATE("R9C",'Mapa de Riesgos'!$O$65),"")</f>
        <v/>
      </c>
      <c r="AH34" s="55" t="str">
        <f>IF(AND('Mapa de Riesgos'!$Y$60="Media",'Mapa de Riesgos'!$AA$60="Catastrófico"),CONCATENATE("R9C",'Mapa de Riesgos'!$O$60),"")</f>
        <v/>
      </c>
      <c r="AI34" s="56" t="str">
        <f>IF(AND('Mapa de Riesgos'!$Y$61="Media",'Mapa de Riesgos'!$AA$61="Catastrófico"),CONCATENATE("R9C",'Mapa de Riesgos'!$O$61),"")</f>
        <v/>
      </c>
      <c r="AJ34" s="56" t="str">
        <f>IF(AND('Mapa de Riesgos'!$Y$62="Media",'Mapa de Riesgos'!$AA$62="Catastrófico"),CONCATENATE("R9C",'Mapa de Riesgos'!$O$62),"")</f>
        <v/>
      </c>
      <c r="AK34" s="56" t="str">
        <f>IF(AND('Mapa de Riesgos'!$Y$63="Media",'Mapa de Riesgos'!$AA$63="Catastrófico"),CONCATENATE("R9C",'Mapa de Riesgos'!$O$63),"")</f>
        <v/>
      </c>
      <c r="AL34" s="56" t="str">
        <f>IF(AND('Mapa de Riesgos'!$Y$64="Media",'Mapa de Riesgos'!$AA$64="Catastrófico"),CONCATENATE("R9C",'Mapa de Riesgos'!$O$64),"")</f>
        <v/>
      </c>
      <c r="AM34" s="57" t="str">
        <f>IF(AND('Mapa de Riesgos'!$Y$65="Media",'Mapa de Riesgos'!$AA$65="Catastrófico"),CONCATENATE("R9C",'Mapa de Riesgos'!$O$65),"")</f>
        <v/>
      </c>
      <c r="AN34" s="83"/>
      <c r="AO34" s="553"/>
      <c r="AP34" s="554"/>
      <c r="AQ34" s="554"/>
      <c r="AR34" s="554"/>
      <c r="AS34" s="554"/>
      <c r="AT34" s="555"/>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72"/>
      <c r="C35" s="472"/>
      <c r="D35" s="473"/>
      <c r="E35" s="516"/>
      <c r="F35" s="517"/>
      <c r="G35" s="517"/>
      <c r="H35" s="517"/>
      <c r="I35" s="518"/>
      <c r="J35" s="67" t="str">
        <f>IF(AND('Mapa de Riesgos'!$Y$66="Media",'Mapa de Riesgos'!$AA$66="Leve"),CONCATENATE("R10C",'Mapa de Riesgos'!$O$66),"")</f>
        <v/>
      </c>
      <c r="K35" s="68" t="str">
        <f>IF(AND('Mapa de Riesgos'!$Y$67="Media",'Mapa de Riesgos'!$AA$67="Leve"),CONCATENATE("R10C",'Mapa de Riesgos'!$O$67),"")</f>
        <v/>
      </c>
      <c r="L35" s="68" t="str">
        <f>IF(AND('Mapa de Riesgos'!$Y$68="Media",'Mapa de Riesgos'!$AA$68="Leve"),CONCATENATE("R10C",'Mapa de Riesgos'!$O$68),"")</f>
        <v/>
      </c>
      <c r="M35" s="68" t="str">
        <f>IF(AND('Mapa de Riesgos'!$Y$69="Media",'Mapa de Riesgos'!$AA$69="Leve"),CONCATENATE("R10C",'Mapa de Riesgos'!$O$69),"")</f>
        <v/>
      </c>
      <c r="N35" s="68" t="str">
        <f>IF(AND('Mapa de Riesgos'!$Y$70="Media",'Mapa de Riesgos'!$AA$70="Leve"),CONCATENATE("R10C",'Mapa de Riesgos'!$O$70),"")</f>
        <v/>
      </c>
      <c r="O35" s="69" t="str">
        <f>IF(AND('Mapa de Riesgos'!$Y$71="Media",'Mapa de Riesgos'!$AA$71="Leve"),CONCATENATE("R10C",'Mapa de Riesgos'!$O$71),"")</f>
        <v/>
      </c>
      <c r="P35" s="67" t="str">
        <f>IF(AND('Mapa de Riesgos'!$Y$66="Media",'Mapa de Riesgos'!$AA$66="Menor"),CONCATENATE("R10C",'Mapa de Riesgos'!$O$66),"")</f>
        <v/>
      </c>
      <c r="Q35" s="68" t="str">
        <f>IF(AND('Mapa de Riesgos'!$Y$67="Media",'Mapa de Riesgos'!$AA$67="Menor"),CONCATENATE("R10C",'Mapa de Riesgos'!$O$67),"")</f>
        <v/>
      </c>
      <c r="R35" s="68" t="str">
        <f>IF(AND('Mapa de Riesgos'!$Y$68="Media",'Mapa de Riesgos'!$AA$68="Menor"),CONCATENATE("R10C",'Mapa de Riesgos'!$O$68),"")</f>
        <v/>
      </c>
      <c r="S35" s="68" t="str">
        <f>IF(AND('Mapa de Riesgos'!$Y$69="Media",'Mapa de Riesgos'!$AA$69="Menor"),CONCATENATE("R10C",'Mapa de Riesgos'!$O$69),"")</f>
        <v/>
      </c>
      <c r="T35" s="68" t="str">
        <f>IF(AND('Mapa de Riesgos'!$Y$70="Media",'Mapa de Riesgos'!$AA$70="Menor"),CONCATENATE("R10C",'Mapa de Riesgos'!$O$70),"")</f>
        <v/>
      </c>
      <c r="U35" s="69" t="str">
        <f>IF(AND('Mapa de Riesgos'!$Y$71="Media",'Mapa de Riesgos'!$AA$71="Menor"),CONCATENATE("R10C",'Mapa de Riesgos'!$O$71),"")</f>
        <v/>
      </c>
      <c r="V35" s="67" t="str">
        <f>IF(AND('Mapa de Riesgos'!$Y$66="Media",'Mapa de Riesgos'!$AA$66="Moderado"),CONCATENATE("R10C",'Mapa de Riesgos'!$O$66),"")</f>
        <v/>
      </c>
      <c r="W35" s="68" t="str">
        <f>IF(AND('Mapa de Riesgos'!$Y$67="Media",'Mapa de Riesgos'!$AA$67="Moderado"),CONCATENATE("R10C",'Mapa de Riesgos'!$O$67),"")</f>
        <v/>
      </c>
      <c r="X35" s="68" t="str">
        <f>IF(AND('Mapa de Riesgos'!$Y$68="Media",'Mapa de Riesgos'!$AA$68="Moderado"),CONCATENATE("R10C",'Mapa de Riesgos'!$O$68),"")</f>
        <v/>
      </c>
      <c r="Y35" s="68" t="str">
        <f>IF(AND('Mapa de Riesgos'!$Y$69="Media",'Mapa de Riesgos'!$AA$69="Moderado"),CONCATENATE("R10C",'Mapa de Riesgos'!$O$69),"")</f>
        <v/>
      </c>
      <c r="Z35" s="68" t="str">
        <f>IF(AND('Mapa de Riesgos'!$Y$70="Media",'Mapa de Riesgos'!$AA$70="Moderado"),CONCATENATE("R10C",'Mapa de Riesgos'!$O$70),"")</f>
        <v/>
      </c>
      <c r="AA35" s="69" t="str">
        <f>IF(AND('Mapa de Riesgos'!$Y$71="Media",'Mapa de Riesgos'!$AA$71="Moderado"),CONCATENATE("R10C",'Mapa de Riesgos'!$O$71),"")</f>
        <v/>
      </c>
      <c r="AB35" s="58" t="str">
        <f>IF(AND('Mapa de Riesgos'!$Y$66="Media",'Mapa de Riesgos'!$AA$66="Mayor"),CONCATENATE("R10C",'Mapa de Riesgos'!$O$66),"")</f>
        <v/>
      </c>
      <c r="AC35" s="59" t="str">
        <f>IF(AND('Mapa de Riesgos'!$Y$67="Media",'Mapa de Riesgos'!$AA$67="Mayor"),CONCATENATE("R10C",'Mapa de Riesgos'!$O$67),"")</f>
        <v/>
      </c>
      <c r="AD35" s="59" t="str">
        <f>IF(AND('Mapa de Riesgos'!$Y$68="Media",'Mapa de Riesgos'!$AA$68="Mayor"),CONCATENATE("R10C",'Mapa de Riesgos'!$O$68),"")</f>
        <v/>
      </c>
      <c r="AE35" s="59" t="str">
        <f>IF(AND('Mapa de Riesgos'!$Y$69="Media",'Mapa de Riesgos'!$AA$69="Mayor"),CONCATENATE("R10C",'Mapa de Riesgos'!$O$69),"")</f>
        <v/>
      </c>
      <c r="AF35" s="59" t="str">
        <f>IF(AND('Mapa de Riesgos'!$Y$70="Media",'Mapa de Riesgos'!$AA$70="Mayor"),CONCATENATE("R10C",'Mapa de Riesgos'!$O$70),"")</f>
        <v/>
      </c>
      <c r="AG35" s="60" t="str">
        <f>IF(AND('Mapa de Riesgos'!$Y$71="Media",'Mapa de Riesgos'!$AA$71="Mayor"),CONCATENATE("R10C",'Mapa de Riesgos'!$O$71),"")</f>
        <v/>
      </c>
      <c r="AH35" s="61" t="str">
        <f>IF(AND('Mapa de Riesgos'!$Y$66="Media",'Mapa de Riesgos'!$AA$66="Catastrófico"),CONCATENATE("R10C",'Mapa de Riesgos'!$O$66),"")</f>
        <v/>
      </c>
      <c r="AI35" s="62" t="str">
        <f>IF(AND('Mapa de Riesgos'!$Y$67="Media",'Mapa de Riesgos'!$AA$67="Catastrófico"),CONCATENATE("R10C",'Mapa de Riesgos'!$O$67),"")</f>
        <v/>
      </c>
      <c r="AJ35" s="62" t="str">
        <f>IF(AND('Mapa de Riesgos'!$Y$68="Media",'Mapa de Riesgos'!$AA$68="Catastrófico"),CONCATENATE("R10C",'Mapa de Riesgos'!$O$68),"")</f>
        <v/>
      </c>
      <c r="AK35" s="62" t="str">
        <f>IF(AND('Mapa de Riesgos'!$Y$69="Media",'Mapa de Riesgos'!$AA$69="Catastrófico"),CONCATENATE("R10C",'Mapa de Riesgos'!$O$69),"")</f>
        <v/>
      </c>
      <c r="AL35" s="62" t="str">
        <f>IF(AND('Mapa de Riesgos'!$Y$70="Media",'Mapa de Riesgos'!$AA$70="Catastrófico"),CONCATENATE("R10C",'Mapa de Riesgos'!$O$70),"")</f>
        <v/>
      </c>
      <c r="AM35" s="63" t="str">
        <f>IF(AND('Mapa de Riesgos'!$Y$71="Media",'Mapa de Riesgos'!$AA$71="Catastrófico"),CONCATENATE("R10C",'Mapa de Riesgos'!$O$71),"")</f>
        <v/>
      </c>
      <c r="AN35" s="83"/>
      <c r="AO35" s="556"/>
      <c r="AP35" s="557"/>
      <c r="AQ35" s="557"/>
      <c r="AR35" s="557"/>
      <c r="AS35" s="557"/>
      <c r="AT35" s="558"/>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72"/>
      <c r="C36" s="472"/>
      <c r="D36" s="473"/>
      <c r="E36" s="510" t="s">
        <v>164</v>
      </c>
      <c r="F36" s="511"/>
      <c r="G36" s="511"/>
      <c r="H36" s="511"/>
      <c r="I36" s="511"/>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R1C1</v>
      </c>
      <c r="W36" s="65" t="str">
        <f>IF(AND('Mapa de Riesgos'!$Y$13="Baja",'Mapa de Riesgos'!$AA$13="Moderado"),CONCATENATE("R1C",'Mapa de Riesgos'!$O$13),"")</f>
        <v>R1C2</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41" t="s">
        <v>165</v>
      </c>
      <c r="AP36" s="542"/>
      <c r="AQ36" s="542"/>
      <c r="AR36" s="542"/>
      <c r="AS36" s="542"/>
      <c r="AT36" s="54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72"/>
      <c r="C37" s="472"/>
      <c r="D37" s="473"/>
      <c r="E37" s="529"/>
      <c r="F37" s="514"/>
      <c r="G37" s="514"/>
      <c r="H37" s="514"/>
      <c r="I37" s="514"/>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R2C1</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44"/>
      <c r="AP37" s="545"/>
      <c r="AQ37" s="545"/>
      <c r="AR37" s="545"/>
      <c r="AS37" s="545"/>
      <c r="AT37" s="546"/>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72"/>
      <c r="C38" s="472"/>
      <c r="D38" s="473"/>
      <c r="E38" s="513"/>
      <c r="F38" s="514"/>
      <c r="G38" s="514"/>
      <c r="H38" s="514"/>
      <c r="I38" s="514"/>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
      </c>
      <c r="AC38" s="53" t="str">
        <f>IF(AND('Mapa de Riesgos'!$Y$25="Baja",'Mapa de Riesgos'!$AA$25="Mayor"),CONCATENATE("R3C",'Mapa de Riesgos'!$O$25),"")</f>
        <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44"/>
      <c r="AP38" s="545"/>
      <c r="AQ38" s="545"/>
      <c r="AR38" s="545"/>
      <c r="AS38" s="545"/>
      <c r="AT38" s="546"/>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72"/>
      <c r="C39" s="472"/>
      <c r="D39" s="473"/>
      <c r="E39" s="513"/>
      <c r="F39" s="514"/>
      <c r="G39" s="514"/>
      <c r="H39" s="514"/>
      <c r="I39" s="514"/>
      <c r="J39" s="76" t="str">
        <f>IF(AND('Mapa de Riesgos'!$Y$30="Baja",'Mapa de Riesgos'!$AA$30="Leve"),CONCATENATE("R4C",'Mapa de Riesgos'!$O$30),"")</f>
        <v/>
      </c>
      <c r="K39" s="77" t="str">
        <f>IF(AND('Mapa de Riesgos'!$Y$31="Baja",'Mapa de Riesgos'!$AA$31="Leve"),CONCATENATE("R4C",'Mapa de Riesgos'!$O$31),"")</f>
        <v/>
      </c>
      <c r="L39" s="77" t="str">
        <f>IF(AND('Mapa de Riesgos'!$Y$32="Baja",'Mapa de Riesgos'!$AA$32="Leve"),CONCATENATE("R4C",'Mapa de Riesgos'!$O$32),"")</f>
        <v/>
      </c>
      <c r="M39" s="77" t="str">
        <f>IF(AND('Mapa de Riesgos'!$Y$33="Baja",'Mapa de Riesgos'!$AA$33="Leve"),CONCATENATE("R4C",'Mapa de Riesgos'!$O$33),"")</f>
        <v/>
      </c>
      <c r="N39" s="77" t="str">
        <f>IF(AND('Mapa de Riesgos'!$Y$34="Baja",'Mapa de Riesgos'!$AA$34="Leve"),CONCATENATE("R4C",'Mapa de Riesgos'!$O$34),"")</f>
        <v/>
      </c>
      <c r="O39" s="78" t="str">
        <f>IF(AND('Mapa de Riesgos'!$Y$35="Baja",'Mapa de Riesgos'!$AA$35="Leve"),CONCATENATE("R4C",'Mapa de Riesgos'!$O$35),"")</f>
        <v/>
      </c>
      <c r="P39" s="67" t="str">
        <f>IF(AND('Mapa de Riesgos'!$Y$30="Baja",'Mapa de Riesgos'!$AA$30="Menor"),CONCATENATE("R4C",'Mapa de Riesgos'!$O$30),"")</f>
        <v/>
      </c>
      <c r="Q39" s="68" t="str">
        <f>IF(AND('Mapa de Riesgos'!$Y$31="Baja",'Mapa de Riesgos'!$AA$31="Menor"),CONCATENATE("R4C",'Mapa de Riesgos'!$O$31),"")</f>
        <v/>
      </c>
      <c r="R39" s="68" t="str">
        <f>IF(AND('Mapa de Riesgos'!$Y$32="Baja",'Mapa de Riesgos'!$AA$32="Menor"),CONCATENATE("R4C",'Mapa de Riesgos'!$O$32),"")</f>
        <v/>
      </c>
      <c r="S39" s="68" t="str">
        <f>IF(AND('Mapa de Riesgos'!$Y$33="Baja",'Mapa de Riesgos'!$AA$33="Menor"),CONCATENATE("R4C",'Mapa de Riesgos'!$O$33),"")</f>
        <v/>
      </c>
      <c r="T39" s="68" t="str">
        <f>IF(AND('Mapa de Riesgos'!$Y$34="Baja",'Mapa de Riesgos'!$AA$34="Menor"),CONCATENATE("R4C",'Mapa de Riesgos'!$O$34),"")</f>
        <v/>
      </c>
      <c r="U39" s="69" t="str">
        <f>IF(AND('Mapa de Riesgos'!$Y$35="Baja",'Mapa de Riesgos'!$AA$35="Menor"),CONCATENATE("R4C",'Mapa de Riesgos'!$O$35),"")</f>
        <v/>
      </c>
      <c r="V39" s="67" t="str">
        <f>IF(AND('Mapa de Riesgos'!$Y$30="Baja",'Mapa de Riesgos'!$AA$30="Moderado"),CONCATENATE("R4C",'Mapa de Riesgos'!$O$30),"")</f>
        <v/>
      </c>
      <c r="W39" s="68" t="str">
        <f>IF(AND('Mapa de Riesgos'!$Y$31="Baja",'Mapa de Riesgos'!$AA$31="Moderado"),CONCATENATE("R4C",'Mapa de Riesgos'!$O$31),"")</f>
        <v/>
      </c>
      <c r="X39" s="68" t="str">
        <f>IF(AND('Mapa de Riesgos'!$Y$32="Baja",'Mapa de Riesgos'!$AA$32="Moderado"),CONCATENATE("R4C",'Mapa de Riesgos'!$O$32),"")</f>
        <v/>
      </c>
      <c r="Y39" s="68" t="str">
        <f>IF(AND('Mapa de Riesgos'!$Y$33="Baja",'Mapa de Riesgos'!$AA$33="Moderado"),CONCATENATE("R4C",'Mapa de Riesgos'!$O$33),"")</f>
        <v/>
      </c>
      <c r="Z39" s="68" t="str">
        <f>IF(AND('Mapa de Riesgos'!$Y$34="Baja",'Mapa de Riesgos'!$AA$34="Moderado"),CONCATENATE("R4C",'Mapa de Riesgos'!$O$34),"")</f>
        <v/>
      </c>
      <c r="AA39" s="69" t="str">
        <f>IF(AND('Mapa de Riesgos'!$Y$35="Baja",'Mapa de Riesgos'!$AA$35="Moderado"),CONCATENATE("R4C",'Mapa de Riesgos'!$O$35),"")</f>
        <v/>
      </c>
      <c r="AB39" s="52" t="str">
        <f>IF(AND('Mapa de Riesgos'!$Y$30="Baja",'Mapa de Riesgos'!$AA$30="Mayor"),CONCATENATE("R4C",'Mapa de Riesgos'!$O$30),"")</f>
        <v/>
      </c>
      <c r="AC39" s="53" t="str">
        <f>IF(AND('Mapa de Riesgos'!$Y$31="Baja",'Mapa de Riesgos'!$AA$31="Mayor"),CONCATENATE("R4C",'Mapa de Riesgos'!$O$31),"")</f>
        <v/>
      </c>
      <c r="AD39" s="53" t="str">
        <f>IF(AND('Mapa de Riesgos'!$Y$32="Baja",'Mapa de Riesgos'!$AA$32="Mayor"),CONCATENATE("R4C",'Mapa de Riesgos'!$O$32),"")</f>
        <v/>
      </c>
      <c r="AE39" s="53" t="str">
        <f>IF(AND('Mapa de Riesgos'!$Y$33="Baja",'Mapa de Riesgos'!$AA$33="Mayor"),CONCATENATE("R4C",'Mapa de Riesgos'!$O$33),"")</f>
        <v/>
      </c>
      <c r="AF39" s="53" t="str">
        <f>IF(AND('Mapa de Riesgos'!$Y$34="Baja",'Mapa de Riesgos'!$AA$34="Mayor"),CONCATENATE("R4C",'Mapa de Riesgos'!$O$34),"")</f>
        <v/>
      </c>
      <c r="AG39" s="54" t="str">
        <f>IF(AND('Mapa de Riesgos'!$Y$35="Baja",'Mapa de Riesgos'!$AA$35="Mayor"),CONCATENATE("R4C",'Mapa de Riesgos'!$O$35),"")</f>
        <v/>
      </c>
      <c r="AH39" s="55" t="str">
        <f>IF(AND('Mapa de Riesgos'!$Y$30="Baja",'Mapa de Riesgos'!$AA$30="Catastrófico"),CONCATENATE("R4C",'Mapa de Riesgos'!$O$30),"")</f>
        <v/>
      </c>
      <c r="AI39" s="56" t="str">
        <f>IF(AND('Mapa de Riesgos'!$Y$31="Baja",'Mapa de Riesgos'!$AA$31="Catastrófico"),CONCATENATE("R4C",'Mapa de Riesgos'!$O$31),"")</f>
        <v/>
      </c>
      <c r="AJ39" s="56" t="str">
        <f>IF(AND('Mapa de Riesgos'!$Y$32="Baja",'Mapa de Riesgos'!$AA$32="Catastrófico"),CONCATENATE("R4C",'Mapa de Riesgos'!$O$32),"")</f>
        <v/>
      </c>
      <c r="AK39" s="56" t="str">
        <f>IF(AND('Mapa de Riesgos'!$Y$33="Baja",'Mapa de Riesgos'!$AA$33="Catastrófico"),CONCATENATE("R4C",'Mapa de Riesgos'!$O$33),"")</f>
        <v/>
      </c>
      <c r="AL39" s="56" t="str">
        <f>IF(AND('Mapa de Riesgos'!$Y$34="Baja",'Mapa de Riesgos'!$AA$34="Catastrófico"),CONCATENATE("R4C",'Mapa de Riesgos'!$O$34),"")</f>
        <v/>
      </c>
      <c r="AM39" s="57" t="str">
        <f>IF(AND('Mapa de Riesgos'!$Y$35="Baja",'Mapa de Riesgos'!$AA$35="Catastrófico"),CONCATENATE("R4C",'Mapa de Riesgos'!$O$35),"")</f>
        <v/>
      </c>
      <c r="AN39" s="83"/>
      <c r="AO39" s="544"/>
      <c r="AP39" s="545"/>
      <c r="AQ39" s="545"/>
      <c r="AR39" s="545"/>
      <c r="AS39" s="545"/>
      <c r="AT39" s="546"/>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72"/>
      <c r="C40" s="472"/>
      <c r="D40" s="473"/>
      <c r="E40" s="513"/>
      <c r="F40" s="514"/>
      <c r="G40" s="514"/>
      <c r="H40" s="514"/>
      <c r="I40" s="514"/>
      <c r="J40" s="76" t="str">
        <f>IF(AND('Mapa de Riesgos'!$Y$36="Baja",'Mapa de Riesgos'!$AA$36="Leve"),CONCATENATE("R5C",'Mapa de Riesgos'!$O$36),"")</f>
        <v/>
      </c>
      <c r="K40" s="77" t="str">
        <f>IF(AND('Mapa de Riesgos'!$Y$37="Baja",'Mapa de Riesgos'!$AA$37="Leve"),CONCATENATE("R5C",'Mapa de Riesgos'!$O$37),"")</f>
        <v/>
      </c>
      <c r="L40" s="77" t="str">
        <f>IF(AND('Mapa de Riesgos'!$Y$38="Baja",'Mapa de Riesgos'!$AA$38="Leve"),CONCATENATE("R5C",'Mapa de Riesgos'!$O$38),"")</f>
        <v/>
      </c>
      <c r="M40" s="77" t="str">
        <f>IF(AND('Mapa de Riesgos'!$Y$39="Baja",'Mapa de Riesgos'!$AA$39="Leve"),CONCATENATE("R5C",'Mapa de Riesgos'!$O$39),"")</f>
        <v/>
      </c>
      <c r="N40" s="77" t="str">
        <f>IF(AND('Mapa de Riesgos'!$Y$40="Baja",'Mapa de Riesgos'!$AA$40="Leve"),CONCATENATE("R5C",'Mapa de Riesgos'!$O$40),"")</f>
        <v/>
      </c>
      <c r="O40" s="78" t="str">
        <f>IF(AND('Mapa de Riesgos'!$Y$41="Baja",'Mapa de Riesgos'!$AA$41="Leve"),CONCATENATE("R5C",'Mapa de Riesgos'!$O$41),"")</f>
        <v/>
      </c>
      <c r="P40" s="67" t="str">
        <f>IF(AND('Mapa de Riesgos'!$Y$36="Baja",'Mapa de Riesgos'!$AA$36="Menor"),CONCATENATE("R5C",'Mapa de Riesgos'!$O$36),"")</f>
        <v/>
      </c>
      <c r="Q40" s="68" t="str">
        <f>IF(AND('Mapa de Riesgos'!$Y$37="Baja",'Mapa de Riesgos'!$AA$37="Menor"),CONCATENATE("R5C",'Mapa de Riesgos'!$O$37),"")</f>
        <v/>
      </c>
      <c r="R40" s="68" t="str">
        <f>IF(AND('Mapa de Riesgos'!$Y$38="Baja",'Mapa de Riesgos'!$AA$38="Menor"),CONCATENATE("R5C",'Mapa de Riesgos'!$O$38),"")</f>
        <v/>
      </c>
      <c r="S40" s="68" t="str">
        <f>IF(AND('Mapa de Riesgos'!$Y$39="Baja",'Mapa de Riesgos'!$AA$39="Menor"),CONCATENATE("R5C",'Mapa de Riesgos'!$O$39),"")</f>
        <v/>
      </c>
      <c r="T40" s="68" t="str">
        <f>IF(AND('Mapa de Riesgos'!$Y$40="Baja",'Mapa de Riesgos'!$AA$40="Menor"),CONCATENATE("R5C",'Mapa de Riesgos'!$O$40),"")</f>
        <v/>
      </c>
      <c r="U40" s="69" t="str">
        <f>IF(AND('Mapa de Riesgos'!$Y$41="Baja",'Mapa de Riesgos'!$AA$41="Menor"),CONCATENATE("R5C",'Mapa de Riesgos'!$O$41),"")</f>
        <v/>
      </c>
      <c r="V40" s="67" t="str">
        <f>IF(AND('Mapa de Riesgos'!$Y$36="Baja",'Mapa de Riesgos'!$AA$36="Moderado"),CONCATENATE("R5C",'Mapa de Riesgos'!$O$36),"")</f>
        <v/>
      </c>
      <c r="W40" s="68" t="str">
        <f>IF(AND('Mapa de Riesgos'!$Y$37="Baja",'Mapa de Riesgos'!$AA$37="Moderado"),CONCATENATE("R5C",'Mapa de Riesgos'!$O$37),"")</f>
        <v/>
      </c>
      <c r="X40" s="68" t="str">
        <f>IF(AND('Mapa de Riesgos'!$Y$38="Baja",'Mapa de Riesgos'!$AA$38="Moderado"),CONCATENATE("R5C",'Mapa de Riesgos'!$O$38),"")</f>
        <v/>
      </c>
      <c r="Y40" s="68" t="str">
        <f>IF(AND('Mapa de Riesgos'!$Y$39="Baja",'Mapa de Riesgos'!$AA$39="Moderado"),CONCATENATE("R5C",'Mapa de Riesgos'!$O$39),"")</f>
        <v/>
      </c>
      <c r="Z40" s="68" t="str">
        <f>IF(AND('Mapa de Riesgos'!$Y$40="Baja",'Mapa de Riesgos'!$AA$40="Moderado"),CONCATENATE("R5C",'Mapa de Riesgos'!$O$40),"")</f>
        <v/>
      </c>
      <c r="AA40" s="69" t="str">
        <f>IF(AND('Mapa de Riesgos'!$Y$41="Baja",'Mapa de Riesgos'!$AA$41="Moderado"),CONCATENATE("R5C",'Mapa de Riesgos'!$O$41),"")</f>
        <v/>
      </c>
      <c r="AB40" s="52" t="str">
        <f>IF(AND('Mapa de Riesgos'!$Y$36="Baja",'Mapa de Riesgos'!$AA$36="Mayor"),CONCATENATE("R5C",'Mapa de Riesgos'!$O$36),"")</f>
        <v/>
      </c>
      <c r="AC40" s="53" t="str">
        <f>IF(AND('Mapa de Riesgos'!$Y$37="Baja",'Mapa de Riesgos'!$AA$37="Mayor"),CONCATENATE("R5C",'Mapa de Riesgos'!$O$37),"")</f>
        <v/>
      </c>
      <c r="AD40" s="53" t="str">
        <f>IF(AND('Mapa de Riesgos'!$Y$38="Baja",'Mapa de Riesgos'!$AA$38="Mayor"),CONCATENATE("R5C",'Mapa de Riesgos'!$O$38),"")</f>
        <v/>
      </c>
      <c r="AE40" s="53" t="str">
        <f>IF(AND('Mapa de Riesgos'!$Y$39="Baja",'Mapa de Riesgos'!$AA$39="Mayor"),CONCATENATE("R5C",'Mapa de Riesgos'!$O$39),"")</f>
        <v/>
      </c>
      <c r="AF40" s="53" t="str">
        <f>IF(AND('Mapa de Riesgos'!$Y$40="Baja",'Mapa de Riesgos'!$AA$40="Mayor"),CONCATENATE("R5C",'Mapa de Riesgos'!$O$40),"")</f>
        <v/>
      </c>
      <c r="AG40" s="54" t="str">
        <f>IF(AND('Mapa de Riesgos'!$Y$41="Baja",'Mapa de Riesgos'!$AA$41="Mayor"),CONCATENATE("R5C",'Mapa de Riesgos'!$O$41),"")</f>
        <v/>
      </c>
      <c r="AH40" s="55" t="str">
        <f>IF(AND('Mapa de Riesgos'!$Y$36="Baja",'Mapa de Riesgos'!$AA$36="Catastrófico"),CONCATENATE("R5C",'Mapa de Riesgos'!$O$36),"")</f>
        <v/>
      </c>
      <c r="AI40" s="56" t="str">
        <f>IF(AND('Mapa de Riesgos'!$Y$37="Baja",'Mapa de Riesgos'!$AA$37="Catastrófico"),CONCATENATE("R5C",'Mapa de Riesgos'!$O$37),"")</f>
        <v/>
      </c>
      <c r="AJ40" s="56" t="str">
        <f>IF(AND('Mapa de Riesgos'!$Y$38="Baja",'Mapa de Riesgos'!$AA$38="Catastrófico"),CONCATENATE("R5C",'Mapa de Riesgos'!$O$38),"")</f>
        <v/>
      </c>
      <c r="AK40" s="56" t="str">
        <f>IF(AND('Mapa de Riesgos'!$Y$39="Baja",'Mapa de Riesgos'!$AA$39="Catastrófico"),CONCATENATE("R5C",'Mapa de Riesgos'!$O$39),"")</f>
        <v/>
      </c>
      <c r="AL40" s="56" t="str">
        <f>IF(AND('Mapa de Riesgos'!$Y$40="Baja",'Mapa de Riesgos'!$AA$40="Catastrófico"),CONCATENATE("R5C",'Mapa de Riesgos'!$O$40),"")</f>
        <v/>
      </c>
      <c r="AM40" s="57" t="str">
        <f>IF(AND('Mapa de Riesgos'!$Y$41="Baja",'Mapa de Riesgos'!$AA$41="Catastrófico"),CONCATENATE("R5C",'Mapa de Riesgos'!$O$41),"")</f>
        <v/>
      </c>
      <c r="AN40" s="83"/>
      <c r="AO40" s="544"/>
      <c r="AP40" s="545"/>
      <c r="AQ40" s="545"/>
      <c r="AR40" s="545"/>
      <c r="AS40" s="545"/>
      <c r="AT40" s="546"/>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72"/>
      <c r="C41" s="472"/>
      <c r="D41" s="473"/>
      <c r="E41" s="513"/>
      <c r="F41" s="514"/>
      <c r="G41" s="514"/>
      <c r="H41" s="514"/>
      <c r="I41" s="514"/>
      <c r="J41" s="76" t="str">
        <f>IF(AND('Mapa de Riesgos'!$Y$42="Baja",'Mapa de Riesgos'!$AA$42="Leve"),CONCATENATE("R6C",'Mapa de Riesgos'!$O$42),"")</f>
        <v/>
      </c>
      <c r="K41" s="77" t="str">
        <f>IF(AND('Mapa de Riesgos'!$Y$43="Baja",'Mapa de Riesgos'!$AA$43="Leve"),CONCATENATE("R6C",'Mapa de Riesgos'!$O$43),"")</f>
        <v/>
      </c>
      <c r="L41" s="77" t="str">
        <f>IF(AND('Mapa de Riesgos'!$Y$44="Baja",'Mapa de Riesgos'!$AA$44="Leve"),CONCATENATE("R6C",'Mapa de Riesgos'!$O$44),"")</f>
        <v/>
      </c>
      <c r="M41" s="77" t="str">
        <f>IF(AND('Mapa de Riesgos'!$Y$45="Baja",'Mapa de Riesgos'!$AA$45="Leve"),CONCATENATE("R6C",'Mapa de Riesgos'!$O$45),"")</f>
        <v/>
      </c>
      <c r="N41" s="77" t="str">
        <f>IF(AND('Mapa de Riesgos'!$Y$46="Baja",'Mapa de Riesgos'!$AA$46="Leve"),CONCATENATE("R6C",'Mapa de Riesgos'!$O$46),"")</f>
        <v/>
      </c>
      <c r="O41" s="78" t="str">
        <f>IF(AND('Mapa de Riesgos'!$Y$47="Baja",'Mapa de Riesgos'!$AA$47="Leve"),CONCATENATE("R6C",'Mapa de Riesgos'!$O$47),"")</f>
        <v/>
      </c>
      <c r="P41" s="67" t="str">
        <f>IF(AND('Mapa de Riesgos'!$Y$42="Baja",'Mapa de Riesgos'!$AA$42="Menor"),CONCATENATE("R6C",'Mapa de Riesgos'!$O$42),"")</f>
        <v/>
      </c>
      <c r="Q41" s="68" t="str">
        <f>IF(AND('Mapa de Riesgos'!$Y$43="Baja",'Mapa de Riesgos'!$AA$43="Menor"),CONCATENATE("R6C",'Mapa de Riesgos'!$O$43),"")</f>
        <v/>
      </c>
      <c r="R41" s="68" t="str">
        <f>IF(AND('Mapa de Riesgos'!$Y$44="Baja",'Mapa de Riesgos'!$AA$44="Menor"),CONCATENATE("R6C",'Mapa de Riesgos'!$O$44),"")</f>
        <v/>
      </c>
      <c r="S41" s="68" t="str">
        <f>IF(AND('Mapa de Riesgos'!$Y$45="Baja",'Mapa de Riesgos'!$AA$45="Menor"),CONCATENATE("R6C",'Mapa de Riesgos'!$O$45),"")</f>
        <v/>
      </c>
      <c r="T41" s="68" t="str">
        <f>IF(AND('Mapa de Riesgos'!$Y$46="Baja",'Mapa de Riesgos'!$AA$46="Menor"),CONCATENATE("R6C",'Mapa de Riesgos'!$O$46),"")</f>
        <v/>
      </c>
      <c r="U41" s="69" t="str">
        <f>IF(AND('Mapa de Riesgos'!$Y$47="Baja",'Mapa de Riesgos'!$AA$47="Menor"),CONCATENATE("R6C",'Mapa de Riesgos'!$O$47),"")</f>
        <v/>
      </c>
      <c r="V41" s="67" t="str">
        <f>IF(AND('Mapa de Riesgos'!$Y$42="Baja",'Mapa de Riesgos'!$AA$42="Moderado"),CONCATENATE("R6C",'Mapa de Riesgos'!$O$42),"")</f>
        <v/>
      </c>
      <c r="W41" s="68" t="str">
        <f>IF(AND('Mapa de Riesgos'!$Y$43="Baja",'Mapa de Riesgos'!$AA$43="Moderado"),CONCATENATE("R6C",'Mapa de Riesgos'!$O$43),"")</f>
        <v/>
      </c>
      <c r="X41" s="68" t="str">
        <f>IF(AND('Mapa de Riesgos'!$Y$44="Baja",'Mapa de Riesgos'!$AA$44="Moderado"),CONCATENATE("R6C",'Mapa de Riesgos'!$O$44),"")</f>
        <v/>
      </c>
      <c r="Y41" s="68" t="str">
        <f>IF(AND('Mapa de Riesgos'!$Y$45="Baja",'Mapa de Riesgos'!$AA$45="Moderado"),CONCATENATE("R6C",'Mapa de Riesgos'!$O$45),"")</f>
        <v/>
      </c>
      <c r="Z41" s="68" t="str">
        <f>IF(AND('Mapa de Riesgos'!$Y$46="Baja",'Mapa de Riesgos'!$AA$46="Moderado"),CONCATENATE("R6C",'Mapa de Riesgos'!$O$46),"")</f>
        <v/>
      </c>
      <c r="AA41" s="69" t="str">
        <f>IF(AND('Mapa de Riesgos'!$Y$47="Baja",'Mapa de Riesgos'!$AA$47="Moderado"),CONCATENATE("R6C",'Mapa de Riesgos'!$O$47),"")</f>
        <v/>
      </c>
      <c r="AB41" s="52" t="str">
        <f>IF(AND('Mapa de Riesgos'!$Y$42="Baja",'Mapa de Riesgos'!$AA$42="Mayor"),CONCATENATE("R6C",'Mapa de Riesgos'!$O$42),"")</f>
        <v/>
      </c>
      <c r="AC41" s="53" t="str">
        <f>IF(AND('Mapa de Riesgos'!$Y$43="Baja",'Mapa de Riesgos'!$AA$43="Mayor"),CONCATENATE("R6C",'Mapa de Riesgos'!$O$43),"")</f>
        <v/>
      </c>
      <c r="AD41" s="53" t="str">
        <f>IF(AND('Mapa de Riesgos'!$Y$44="Baja",'Mapa de Riesgos'!$AA$44="Mayor"),CONCATENATE("R6C",'Mapa de Riesgos'!$O$44),"")</f>
        <v/>
      </c>
      <c r="AE41" s="53" t="str">
        <f>IF(AND('Mapa de Riesgos'!$Y$45="Baja",'Mapa de Riesgos'!$AA$45="Mayor"),CONCATENATE("R6C",'Mapa de Riesgos'!$O$45),"")</f>
        <v/>
      </c>
      <c r="AF41" s="53" t="str">
        <f>IF(AND('Mapa de Riesgos'!$Y$46="Baja",'Mapa de Riesgos'!$AA$46="Mayor"),CONCATENATE("R6C",'Mapa de Riesgos'!$O$46),"")</f>
        <v/>
      </c>
      <c r="AG41" s="54" t="str">
        <f>IF(AND('Mapa de Riesgos'!$Y$47="Baja",'Mapa de Riesgos'!$AA$47="Mayor"),CONCATENATE("R6C",'Mapa de Riesgos'!$O$47),"")</f>
        <v/>
      </c>
      <c r="AH41" s="55" t="str">
        <f>IF(AND('Mapa de Riesgos'!$Y$42="Baja",'Mapa de Riesgos'!$AA$42="Catastrófico"),CONCATENATE("R6C",'Mapa de Riesgos'!$O$42),"")</f>
        <v/>
      </c>
      <c r="AI41" s="56" t="str">
        <f>IF(AND('Mapa de Riesgos'!$Y$43="Baja",'Mapa de Riesgos'!$AA$43="Catastrófico"),CONCATENATE("R6C",'Mapa de Riesgos'!$O$43),"")</f>
        <v/>
      </c>
      <c r="AJ41" s="56" t="str">
        <f>IF(AND('Mapa de Riesgos'!$Y$44="Baja",'Mapa de Riesgos'!$AA$44="Catastrófico"),CONCATENATE("R6C",'Mapa de Riesgos'!$O$44),"")</f>
        <v/>
      </c>
      <c r="AK41" s="56" t="str">
        <f>IF(AND('Mapa de Riesgos'!$Y$45="Baja",'Mapa de Riesgos'!$AA$45="Catastrófico"),CONCATENATE("R6C",'Mapa de Riesgos'!$O$45),"")</f>
        <v/>
      </c>
      <c r="AL41" s="56" t="str">
        <f>IF(AND('Mapa de Riesgos'!$Y$46="Baja",'Mapa de Riesgos'!$AA$46="Catastrófico"),CONCATENATE("R6C",'Mapa de Riesgos'!$O$46),"")</f>
        <v/>
      </c>
      <c r="AM41" s="57" t="str">
        <f>IF(AND('Mapa de Riesgos'!$Y$47="Baja",'Mapa de Riesgos'!$AA$47="Catastrófico"),CONCATENATE("R6C",'Mapa de Riesgos'!$O$47),"")</f>
        <v/>
      </c>
      <c r="AN41" s="83"/>
      <c r="AO41" s="544"/>
      <c r="AP41" s="545"/>
      <c r="AQ41" s="545"/>
      <c r="AR41" s="545"/>
      <c r="AS41" s="545"/>
      <c r="AT41" s="546"/>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72"/>
      <c r="C42" s="472"/>
      <c r="D42" s="473"/>
      <c r="E42" s="513"/>
      <c r="F42" s="514"/>
      <c r="G42" s="514"/>
      <c r="H42" s="514"/>
      <c r="I42" s="514"/>
      <c r="J42" s="76" t="str">
        <f>IF(AND('Mapa de Riesgos'!$Y$48="Baja",'Mapa de Riesgos'!$AA$48="Leve"),CONCATENATE("R7C",'Mapa de Riesgos'!$O$48),"")</f>
        <v/>
      </c>
      <c r="K42" s="77" t="str">
        <f>IF(AND('Mapa de Riesgos'!$Y$49="Baja",'Mapa de Riesgos'!$AA$49="Leve"),CONCATENATE("R7C",'Mapa de Riesgos'!$O$49),"")</f>
        <v/>
      </c>
      <c r="L42" s="77" t="str">
        <f>IF(AND('Mapa de Riesgos'!$Y$50="Baja",'Mapa de Riesgos'!$AA$50="Leve"),CONCATENATE("R7C",'Mapa de Riesgos'!$O$50),"")</f>
        <v/>
      </c>
      <c r="M42" s="77" t="str">
        <f>IF(AND('Mapa de Riesgos'!$Y$51="Baja",'Mapa de Riesgos'!$AA$51="Leve"),CONCATENATE("R7C",'Mapa de Riesgos'!$O$51),"")</f>
        <v/>
      </c>
      <c r="N42" s="77" t="str">
        <f>IF(AND('Mapa de Riesgos'!$Y$52="Baja",'Mapa de Riesgos'!$AA$52="Leve"),CONCATENATE("R7C",'Mapa de Riesgos'!$O$52),"")</f>
        <v/>
      </c>
      <c r="O42" s="78" t="str">
        <f>IF(AND('Mapa de Riesgos'!$Y$53="Baja",'Mapa de Riesgos'!$AA$53="Leve"),CONCATENATE("R7C",'Mapa de Riesgos'!$O$53),"")</f>
        <v/>
      </c>
      <c r="P42" s="67" t="str">
        <f>IF(AND('Mapa de Riesgos'!$Y$48="Baja",'Mapa de Riesgos'!$AA$48="Menor"),CONCATENATE("R7C",'Mapa de Riesgos'!$O$48),"")</f>
        <v/>
      </c>
      <c r="Q42" s="68" t="str">
        <f>IF(AND('Mapa de Riesgos'!$Y$49="Baja",'Mapa de Riesgos'!$AA$49="Menor"),CONCATENATE("R7C",'Mapa de Riesgos'!$O$49),"")</f>
        <v/>
      </c>
      <c r="R42" s="68" t="str">
        <f>IF(AND('Mapa de Riesgos'!$Y$50="Baja",'Mapa de Riesgos'!$AA$50="Menor"),CONCATENATE("R7C",'Mapa de Riesgos'!$O$50),"")</f>
        <v/>
      </c>
      <c r="S42" s="68" t="str">
        <f>IF(AND('Mapa de Riesgos'!$Y$51="Baja",'Mapa de Riesgos'!$AA$51="Menor"),CONCATENATE("R7C",'Mapa de Riesgos'!$O$51),"")</f>
        <v/>
      </c>
      <c r="T42" s="68" t="str">
        <f>IF(AND('Mapa de Riesgos'!$Y$52="Baja",'Mapa de Riesgos'!$AA$52="Menor"),CONCATENATE("R7C",'Mapa de Riesgos'!$O$52),"")</f>
        <v/>
      </c>
      <c r="U42" s="69" t="str">
        <f>IF(AND('Mapa de Riesgos'!$Y$53="Baja",'Mapa de Riesgos'!$AA$53="Menor"),CONCATENATE("R7C",'Mapa de Riesgos'!$O$53),"")</f>
        <v/>
      </c>
      <c r="V42" s="67" t="str">
        <f>IF(AND('Mapa de Riesgos'!$Y$48="Baja",'Mapa de Riesgos'!$AA$48="Moderado"),CONCATENATE("R7C",'Mapa de Riesgos'!$O$48),"")</f>
        <v/>
      </c>
      <c r="W42" s="68" t="str">
        <f>IF(AND('Mapa de Riesgos'!$Y$49="Baja",'Mapa de Riesgos'!$AA$49="Moderado"),CONCATENATE("R7C",'Mapa de Riesgos'!$O$49),"")</f>
        <v/>
      </c>
      <c r="X42" s="68" t="str">
        <f>IF(AND('Mapa de Riesgos'!$Y$50="Baja",'Mapa de Riesgos'!$AA$50="Moderado"),CONCATENATE("R7C",'Mapa de Riesgos'!$O$50),"")</f>
        <v/>
      </c>
      <c r="Y42" s="68" t="str">
        <f>IF(AND('Mapa de Riesgos'!$Y$51="Baja",'Mapa de Riesgos'!$AA$51="Moderado"),CONCATENATE("R7C",'Mapa de Riesgos'!$O$51),"")</f>
        <v/>
      </c>
      <c r="Z42" s="68" t="str">
        <f>IF(AND('Mapa de Riesgos'!$Y$52="Baja",'Mapa de Riesgos'!$AA$52="Moderado"),CONCATENATE("R7C",'Mapa de Riesgos'!$O$52),"")</f>
        <v/>
      </c>
      <c r="AA42" s="69" t="str">
        <f>IF(AND('Mapa de Riesgos'!$Y$53="Baja",'Mapa de Riesgos'!$AA$53="Moderado"),CONCATENATE("R7C",'Mapa de Riesgos'!$O$53),"")</f>
        <v/>
      </c>
      <c r="AB42" s="52" t="str">
        <f>IF(AND('Mapa de Riesgos'!$Y$48="Baja",'Mapa de Riesgos'!$AA$48="Mayor"),CONCATENATE("R7C",'Mapa de Riesgos'!$O$48),"")</f>
        <v/>
      </c>
      <c r="AC42" s="53" t="str">
        <f>IF(AND('Mapa de Riesgos'!$Y$49="Baja",'Mapa de Riesgos'!$AA$49="Mayor"),CONCATENATE("R7C",'Mapa de Riesgos'!$O$49),"")</f>
        <v/>
      </c>
      <c r="AD42" s="53" t="str">
        <f>IF(AND('Mapa de Riesgos'!$Y$50="Baja",'Mapa de Riesgos'!$AA$50="Mayor"),CONCATENATE("R7C",'Mapa de Riesgos'!$O$50),"")</f>
        <v/>
      </c>
      <c r="AE42" s="53" t="str">
        <f>IF(AND('Mapa de Riesgos'!$Y$51="Baja",'Mapa de Riesgos'!$AA$51="Mayor"),CONCATENATE("R7C",'Mapa de Riesgos'!$O$51),"")</f>
        <v/>
      </c>
      <c r="AF42" s="53" t="str">
        <f>IF(AND('Mapa de Riesgos'!$Y$52="Baja",'Mapa de Riesgos'!$AA$52="Mayor"),CONCATENATE("R7C",'Mapa de Riesgos'!$O$52),"")</f>
        <v/>
      </c>
      <c r="AG42" s="54" t="str">
        <f>IF(AND('Mapa de Riesgos'!$Y$53="Baja",'Mapa de Riesgos'!$AA$53="Mayor"),CONCATENATE("R7C",'Mapa de Riesgos'!$O$53),"")</f>
        <v/>
      </c>
      <c r="AH42" s="55" t="str">
        <f>IF(AND('Mapa de Riesgos'!$Y$48="Baja",'Mapa de Riesgos'!$AA$48="Catastrófico"),CONCATENATE("R7C",'Mapa de Riesgos'!$O$48),"")</f>
        <v/>
      </c>
      <c r="AI42" s="56" t="str">
        <f>IF(AND('Mapa de Riesgos'!$Y$49="Baja",'Mapa de Riesgos'!$AA$49="Catastrófico"),CONCATENATE("R7C",'Mapa de Riesgos'!$O$49),"")</f>
        <v/>
      </c>
      <c r="AJ42" s="56" t="str">
        <f>IF(AND('Mapa de Riesgos'!$Y$50="Baja",'Mapa de Riesgos'!$AA$50="Catastrófico"),CONCATENATE("R7C",'Mapa de Riesgos'!$O$50),"")</f>
        <v/>
      </c>
      <c r="AK42" s="56" t="str">
        <f>IF(AND('Mapa de Riesgos'!$Y$51="Baja",'Mapa de Riesgos'!$AA$51="Catastrófico"),CONCATENATE("R7C",'Mapa de Riesgos'!$O$51),"")</f>
        <v/>
      </c>
      <c r="AL42" s="56" t="str">
        <f>IF(AND('Mapa de Riesgos'!$Y$52="Baja",'Mapa de Riesgos'!$AA$52="Catastrófico"),CONCATENATE("R7C",'Mapa de Riesgos'!$O$52),"")</f>
        <v/>
      </c>
      <c r="AM42" s="57" t="str">
        <f>IF(AND('Mapa de Riesgos'!$Y$53="Baja",'Mapa de Riesgos'!$AA$53="Catastrófico"),CONCATENATE("R7C",'Mapa de Riesgos'!$O$53),"")</f>
        <v/>
      </c>
      <c r="AN42" s="83"/>
      <c r="AO42" s="544"/>
      <c r="AP42" s="545"/>
      <c r="AQ42" s="545"/>
      <c r="AR42" s="545"/>
      <c r="AS42" s="545"/>
      <c r="AT42" s="546"/>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72"/>
      <c r="C43" s="472"/>
      <c r="D43" s="473"/>
      <c r="E43" s="513"/>
      <c r="F43" s="514"/>
      <c r="G43" s="514"/>
      <c r="H43" s="514"/>
      <c r="I43" s="514"/>
      <c r="J43" s="76" t="str">
        <f>IF(AND('Mapa de Riesgos'!$Y$54="Baja",'Mapa de Riesgos'!$AA$54="Leve"),CONCATENATE("R8C",'Mapa de Riesgos'!$O$54),"")</f>
        <v/>
      </c>
      <c r="K43" s="77" t="str">
        <f>IF(AND('Mapa de Riesgos'!$Y$55="Baja",'Mapa de Riesgos'!$AA$55="Leve"),CONCATENATE("R8C",'Mapa de Riesgos'!$O$55),"")</f>
        <v/>
      </c>
      <c r="L43" s="77" t="str">
        <f>IF(AND('Mapa de Riesgos'!$Y$56="Baja",'Mapa de Riesgos'!$AA$56="Leve"),CONCATENATE("R8C",'Mapa de Riesgos'!$O$56),"")</f>
        <v/>
      </c>
      <c r="M43" s="77" t="str">
        <f>IF(AND('Mapa de Riesgos'!$Y$57="Baja",'Mapa de Riesgos'!$AA$57="Leve"),CONCATENATE("R8C",'Mapa de Riesgos'!$O$57),"")</f>
        <v/>
      </c>
      <c r="N43" s="77" t="str">
        <f>IF(AND('Mapa de Riesgos'!$Y$58="Baja",'Mapa de Riesgos'!$AA$58="Leve"),CONCATENATE("R8C",'Mapa de Riesgos'!$O$58),"")</f>
        <v/>
      </c>
      <c r="O43" s="78" t="str">
        <f>IF(AND('Mapa de Riesgos'!$Y$59="Baja",'Mapa de Riesgos'!$AA$59="Leve"),CONCATENATE("R8C",'Mapa de Riesgos'!$O$59),"")</f>
        <v/>
      </c>
      <c r="P43" s="67" t="str">
        <f>IF(AND('Mapa de Riesgos'!$Y$54="Baja",'Mapa de Riesgos'!$AA$54="Menor"),CONCATENATE("R8C",'Mapa de Riesgos'!$O$54),"")</f>
        <v/>
      </c>
      <c r="Q43" s="68" t="str">
        <f>IF(AND('Mapa de Riesgos'!$Y$55="Baja",'Mapa de Riesgos'!$AA$55="Menor"),CONCATENATE("R8C",'Mapa de Riesgos'!$O$55),"")</f>
        <v/>
      </c>
      <c r="R43" s="68" t="str">
        <f>IF(AND('Mapa de Riesgos'!$Y$56="Baja",'Mapa de Riesgos'!$AA$56="Menor"),CONCATENATE("R8C",'Mapa de Riesgos'!$O$56),"")</f>
        <v/>
      </c>
      <c r="S43" s="68" t="str">
        <f>IF(AND('Mapa de Riesgos'!$Y$57="Baja",'Mapa de Riesgos'!$AA$57="Menor"),CONCATENATE("R8C",'Mapa de Riesgos'!$O$57),"")</f>
        <v/>
      </c>
      <c r="T43" s="68" t="str">
        <f>IF(AND('Mapa de Riesgos'!$Y$58="Baja",'Mapa de Riesgos'!$AA$58="Menor"),CONCATENATE("R8C",'Mapa de Riesgos'!$O$58),"")</f>
        <v/>
      </c>
      <c r="U43" s="69" t="str">
        <f>IF(AND('Mapa de Riesgos'!$Y$59="Baja",'Mapa de Riesgos'!$AA$59="Menor"),CONCATENATE("R8C",'Mapa de Riesgos'!$O$59),"")</f>
        <v/>
      </c>
      <c r="V43" s="67" t="str">
        <f>IF(AND('Mapa de Riesgos'!$Y$54="Baja",'Mapa de Riesgos'!$AA$54="Moderado"),CONCATENATE("R8C",'Mapa de Riesgos'!$O$54),"")</f>
        <v/>
      </c>
      <c r="W43" s="68" t="str">
        <f>IF(AND('Mapa de Riesgos'!$Y$55="Baja",'Mapa de Riesgos'!$AA$55="Moderado"),CONCATENATE("R8C",'Mapa de Riesgos'!$O$55),"")</f>
        <v/>
      </c>
      <c r="X43" s="68" t="str">
        <f>IF(AND('Mapa de Riesgos'!$Y$56="Baja",'Mapa de Riesgos'!$AA$56="Moderado"),CONCATENATE("R8C",'Mapa de Riesgos'!$O$56),"")</f>
        <v/>
      </c>
      <c r="Y43" s="68" t="str">
        <f>IF(AND('Mapa de Riesgos'!$Y$57="Baja",'Mapa de Riesgos'!$AA$57="Moderado"),CONCATENATE("R8C",'Mapa de Riesgos'!$O$57),"")</f>
        <v/>
      </c>
      <c r="Z43" s="68" t="str">
        <f>IF(AND('Mapa de Riesgos'!$Y$58="Baja",'Mapa de Riesgos'!$AA$58="Moderado"),CONCATENATE("R8C",'Mapa de Riesgos'!$O$58),"")</f>
        <v/>
      </c>
      <c r="AA43" s="69" t="str">
        <f>IF(AND('Mapa de Riesgos'!$Y$59="Baja",'Mapa de Riesgos'!$AA$59="Moderado"),CONCATENATE("R8C",'Mapa de Riesgos'!$O$59),"")</f>
        <v/>
      </c>
      <c r="AB43" s="52" t="str">
        <f>IF(AND('Mapa de Riesgos'!$Y$54="Baja",'Mapa de Riesgos'!$AA$54="Mayor"),CONCATENATE("R8C",'Mapa de Riesgos'!$O$54),"")</f>
        <v/>
      </c>
      <c r="AC43" s="53" t="str">
        <f>IF(AND('Mapa de Riesgos'!$Y$55="Baja",'Mapa de Riesgos'!$AA$55="Mayor"),CONCATENATE("R8C",'Mapa de Riesgos'!$O$55),"")</f>
        <v/>
      </c>
      <c r="AD43" s="53" t="str">
        <f>IF(AND('Mapa de Riesgos'!$Y$56="Baja",'Mapa de Riesgos'!$AA$56="Mayor"),CONCATENATE("R8C",'Mapa de Riesgos'!$O$56),"")</f>
        <v/>
      </c>
      <c r="AE43" s="53" t="str">
        <f>IF(AND('Mapa de Riesgos'!$Y$57="Baja",'Mapa de Riesgos'!$AA$57="Mayor"),CONCATENATE("R8C",'Mapa de Riesgos'!$O$57),"")</f>
        <v/>
      </c>
      <c r="AF43" s="53" t="str">
        <f>IF(AND('Mapa de Riesgos'!$Y$58="Baja",'Mapa de Riesgos'!$AA$58="Mayor"),CONCATENATE("R8C",'Mapa de Riesgos'!$O$58),"")</f>
        <v/>
      </c>
      <c r="AG43" s="54" t="str">
        <f>IF(AND('Mapa de Riesgos'!$Y$59="Baja",'Mapa de Riesgos'!$AA$59="Mayor"),CONCATENATE("R8C",'Mapa de Riesgos'!$O$59),"")</f>
        <v/>
      </c>
      <c r="AH43" s="55" t="str">
        <f>IF(AND('Mapa de Riesgos'!$Y$54="Baja",'Mapa de Riesgos'!$AA$54="Catastrófico"),CONCATENATE("R8C",'Mapa de Riesgos'!$O$54),"")</f>
        <v/>
      </c>
      <c r="AI43" s="56" t="str">
        <f>IF(AND('Mapa de Riesgos'!$Y$55="Baja",'Mapa de Riesgos'!$AA$55="Catastrófico"),CONCATENATE("R8C",'Mapa de Riesgos'!$O$55),"")</f>
        <v/>
      </c>
      <c r="AJ43" s="56" t="str">
        <f>IF(AND('Mapa de Riesgos'!$Y$56="Baja",'Mapa de Riesgos'!$AA$56="Catastrófico"),CONCATENATE("R8C",'Mapa de Riesgos'!$O$56),"")</f>
        <v/>
      </c>
      <c r="AK43" s="56" t="str">
        <f>IF(AND('Mapa de Riesgos'!$Y$57="Baja",'Mapa de Riesgos'!$AA$57="Catastrófico"),CONCATENATE("R8C",'Mapa de Riesgos'!$O$57),"")</f>
        <v/>
      </c>
      <c r="AL43" s="56" t="str">
        <f>IF(AND('Mapa de Riesgos'!$Y$58="Baja",'Mapa de Riesgos'!$AA$58="Catastrófico"),CONCATENATE("R8C",'Mapa de Riesgos'!$O$58),"")</f>
        <v/>
      </c>
      <c r="AM43" s="57" t="str">
        <f>IF(AND('Mapa de Riesgos'!$Y$59="Baja",'Mapa de Riesgos'!$AA$59="Catastrófico"),CONCATENATE("R8C",'Mapa de Riesgos'!$O$59),"")</f>
        <v/>
      </c>
      <c r="AN43" s="83"/>
      <c r="AO43" s="544"/>
      <c r="AP43" s="545"/>
      <c r="AQ43" s="545"/>
      <c r="AR43" s="545"/>
      <c r="AS43" s="545"/>
      <c r="AT43" s="546"/>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72"/>
      <c r="C44" s="472"/>
      <c r="D44" s="473"/>
      <c r="E44" s="513"/>
      <c r="F44" s="514"/>
      <c r="G44" s="514"/>
      <c r="H44" s="514"/>
      <c r="I44" s="514"/>
      <c r="J44" s="76" t="str">
        <f>IF(AND('Mapa de Riesgos'!$Y$60="Baja",'Mapa de Riesgos'!$AA$60="Leve"),CONCATENATE("R9C",'Mapa de Riesgos'!$O$60),"")</f>
        <v/>
      </c>
      <c r="K44" s="77" t="str">
        <f>IF(AND('Mapa de Riesgos'!$Y$61="Baja",'Mapa de Riesgos'!$AA$61="Leve"),CONCATENATE("R9C",'Mapa de Riesgos'!$O$61),"")</f>
        <v/>
      </c>
      <c r="L44" s="77" t="str">
        <f>IF(AND('Mapa de Riesgos'!$Y$62="Baja",'Mapa de Riesgos'!$AA$62="Leve"),CONCATENATE("R9C",'Mapa de Riesgos'!$O$62),"")</f>
        <v/>
      </c>
      <c r="M44" s="77" t="str">
        <f>IF(AND('Mapa de Riesgos'!$Y$63="Baja",'Mapa de Riesgos'!$AA$63="Leve"),CONCATENATE("R9C",'Mapa de Riesgos'!$O$63),"")</f>
        <v/>
      </c>
      <c r="N44" s="77" t="str">
        <f>IF(AND('Mapa de Riesgos'!$Y$64="Baja",'Mapa de Riesgos'!$AA$64="Leve"),CONCATENATE("R9C",'Mapa de Riesgos'!$O$64),"")</f>
        <v/>
      </c>
      <c r="O44" s="78" t="str">
        <f>IF(AND('Mapa de Riesgos'!$Y$65="Baja",'Mapa de Riesgos'!$AA$65="Leve"),CONCATENATE("R9C",'Mapa de Riesgos'!$O$65),"")</f>
        <v/>
      </c>
      <c r="P44" s="67" t="str">
        <f>IF(AND('Mapa de Riesgos'!$Y$60="Baja",'Mapa de Riesgos'!$AA$60="Menor"),CONCATENATE("R9C",'Mapa de Riesgos'!$O$60),"")</f>
        <v/>
      </c>
      <c r="Q44" s="68" t="str">
        <f>IF(AND('Mapa de Riesgos'!$Y$61="Baja",'Mapa de Riesgos'!$AA$61="Menor"),CONCATENATE("R9C",'Mapa de Riesgos'!$O$61),"")</f>
        <v/>
      </c>
      <c r="R44" s="68" t="str">
        <f>IF(AND('Mapa de Riesgos'!$Y$62="Baja",'Mapa de Riesgos'!$AA$62="Menor"),CONCATENATE("R9C",'Mapa de Riesgos'!$O$62),"")</f>
        <v/>
      </c>
      <c r="S44" s="68" t="str">
        <f>IF(AND('Mapa de Riesgos'!$Y$63="Baja",'Mapa de Riesgos'!$AA$63="Menor"),CONCATENATE("R9C",'Mapa de Riesgos'!$O$63),"")</f>
        <v/>
      </c>
      <c r="T44" s="68" t="str">
        <f>IF(AND('Mapa de Riesgos'!$Y$64="Baja",'Mapa de Riesgos'!$AA$64="Menor"),CONCATENATE("R9C",'Mapa de Riesgos'!$O$64),"")</f>
        <v/>
      </c>
      <c r="U44" s="69" t="str">
        <f>IF(AND('Mapa de Riesgos'!$Y$65="Baja",'Mapa de Riesgos'!$AA$65="Menor"),CONCATENATE("R9C",'Mapa de Riesgos'!$O$65),"")</f>
        <v/>
      </c>
      <c r="V44" s="67" t="str">
        <f>IF(AND('Mapa de Riesgos'!$Y$60="Baja",'Mapa de Riesgos'!$AA$60="Moderado"),CONCATENATE("R9C",'Mapa de Riesgos'!$O$60),"")</f>
        <v/>
      </c>
      <c r="W44" s="68" t="str">
        <f>IF(AND('Mapa de Riesgos'!$Y$61="Baja",'Mapa de Riesgos'!$AA$61="Moderado"),CONCATENATE("R9C",'Mapa de Riesgos'!$O$61),"")</f>
        <v/>
      </c>
      <c r="X44" s="68" t="str">
        <f>IF(AND('Mapa de Riesgos'!$Y$62="Baja",'Mapa de Riesgos'!$AA$62="Moderado"),CONCATENATE("R9C",'Mapa de Riesgos'!$O$62),"")</f>
        <v/>
      </c>
      <c r="Y44" s="68" t="str">
        <f>IF(AND('Mapa de Riesgos'!$Y$63="Baja",'Mapa de Riesgos'!$AA$63="Moderado"),CONCATENATE("R9C",'Mapa de Riesgos'!$O$63),"")</f>
        <v/>
      </c>
      <c r="Z44" s="68" t="str">
        <f>IF(AND('Mapa de Riesgos'!$Y$64="Baja",'Mapa de Riesgos'!$AA$64="Moderado"),CONCATENATE("R9C",'Mapa de Riesgos'!$O$64),"")</f>
        <v/>
      </c>
      <c r="AA44" s="69" t="str">
        <f>IF(AND('Mapa de Riesgos'!$Y$65="Baja",'Mapa de Riesgos'!$AA$65="Moderado"),CONCATENATE("R9C",'Mapa de Riesgos'!$O$65),"")</f>
        <v/>
      </c>
      <c r="AB44" s="52" t="str">
        <f>IF(AND('Mapa de Riesgos'!$Y$60="Baja",'Mapa de Riesgos'!$AA$60="Mayor"),CONCATENATE("R9C",'Mapa de Riesgos'!$O$60),"")</f>
        <v/>
      </c>
      <c r="AC44" s="53" t="str">
        <f>IF(AND('Mapa de Riesgos'!$Y$61="Baja",'Mapa de Riesgos'!$AA$61="Mayor"),CONCATENATE("R9C",'Mapa de Riesgos'!$O$61),"")</f>
        <v/>
      </c>
      <c r="AD44" s="53" t="str">
        <f>IF(AND('Mapa de Riesgos'!$Y$62="Baja",'Mapa de Riesgos'!$AA$62="Mayor"),CONCATENATE("R9C",'Mapa de Riesgos'!$O$62),"")</f>
        <v/>
      </c>
      <c r="AE44" s="53" t="str">
        <f>IF(AND('Mapa de Riesgos'!$Y$63="Baja",'Mapa de Riesgos'!$AA$63="Mayor"),CONCATENATE("R9C",'Mapa de Riesgos'!$O$63),"")</f>
        <v/>
      </c>
      <c r="AF44" s="53" t="str">
        <f>IF(AND('Mapa de Riesgos'!$Y$64="Baja",'Mapa de Riesgos'!$AA$64="Mayor"),CONCATENATE("R9C",'Mapa de Riesgos'!$O$64),"")</f>
        <v/>
      </c>
      <c r="AG44" s="54" t="str">
        <f>IF(AND('Mapa de Riesgos'!$Y$65="Baja",'Mapa de Riesgos'!$AA$65="Mayor"),CONCATENATE("R9C",'Mapa de Riesgos'!$O$65),"")</f>
        <v/>
      </c>
      <c r="AH44" s="55" t="str">
        <f>IF(AND('Mapa de Riesgos'!$Y$60="Baja",'Mapa de Riesgos'!$AA$60="Catastrófico"),CONCATENATE("R9C",'Mapa de Riesgos'!$O$60),"")</f>
        <v/>
      </c>
      <c r="AI44" s="56" t="str">
        <f>IF(AND('Mapa de Riesgos'!$Y$61="Baja",'Mapa de Riesgos'!$AA$61="Catastrófico"),CONCATENATE("R9C",'Mapa de Riesgos'!$O$61),"")</f>
        <v/>
      </c>
      <c r="AJ44" s="56" t="str">
        <f>IF(AND('Mapa de Riesgos'!$Y$62="Baja",'Mapa de Riesgos'!$AA$62="Catastrófico"),CONCATENATE("R9C",'Mapa de Riesgos'!$O$62),"")</f>
        <v/>
      </c>
      <c r="AK44" s="56" t="str">
        <f>IF(AND('Mapa de Riesgos'!$Y$63="Baja",'Mapa de Riesgos'!$AA$63="Catastrófico"),CONCATENATE("R9C",'Mapa de Riesgos'!$O$63),"")</f>
        <v/>
      </c>
      <c r="AL44" s="56" t="str">
        <f>IF(AND('Mapa de Riesgos'!$Y$64="Baja",'Mapa de Riesgos'!$AA$64="Catastrófico"),CONCATENATE("R9C",'Mapa de Riesgos'!$O$64),"")</f>
        <v/>
      </c>
      <c r="AM44" s="57" t="str">
        <f>IF(AND('Mapa de Riesgos'!$Y$65="Baja",'Mapa de Riesgos'!$AA$65="Catastrófico"),CONCATENATE("R9C",'Mapa de Riesgos'!$O$65),"")</f>
        <v/>
      </c>
      <c r="AN44" s="83"/>
      <c r="AO44" s="544"/>
      <c r="AP44" s="545"/>
      <c r="AQ44" s="545"/>
      <c r="AR44" s="545"/>
      <c r="AS44" s="545"/>
      <c r="AT44" s="546"/>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72"/>
      <c r="C45" s="472"/>
      <c r="D45" s="473"/>
      <c r="E45" s="516"/>
      <c r="F45" s="517"/>
      <c r="G45" s="517"/>
      <c r="H45" s="517"/>
      <c r="I45" s="517"/>
      <c r="J45" s="79" t="str">
        <f>IF(AND('Mapa de Riesgos'!$Y$66="Baja",'Mapa de Riesgos'!$AA$66="Leve"),CONCATENATE("R10C",'Mapa de Riesgos'!$O$66),"")</f>
        <v/>
      </c>
      <c r="K45" s="80" t="str">
        <f>IF(AND('Mapa de Riesgos'!$Y$67="Baja",'Mapa de Riesgos'!$AA$67="Leve"),CONCATENATE("R10C",'Mapa de Riesgos'!$O$67),"")</f>
        <v/>
      </c>
      <c r="L45" s="80" t="str">
        <f>IF(AND('Mapa de Riesgos'!$Y$68="Baja",'Mapa de Riesgos'!$AA$68="Leve"),CONCATENATE("R10C",'Mapa de Riesgos'!$O$68),"")</f>
        <v/>
      </c>
      <c r="M45" s="80" t="str">
        <f>IF(AND('Mapa de Riesgos'!$Y$69="Baja",'Mapa de Riesgos'!$AA$69="Leve"),CONCATENATE("R10C",'Mapa de Riesgos'!$O$69),"")</f>
        <v/>
      </c>
      <c r="N45" s="80" t="str">
        <f>IF(AND('Mapa de Riesgos'!$Y$70="Baja",'Mapa de Riesgos'!$AA$70="Leve"),CONCATENATE("R10C",'Mapa de Riesgos'!$O$70),"")</f>
        <v/>
      </c>
      <c r="O45" s="81" t="str">
        <f>IF(AND('Mapa de Riesgos'!$Y$71="Baja",'Mapa de Riesgos'!$AA$71="Leve"),CONCATENATE("R10C",'Mapa de Riesgos'!$O$71),"")</f>
        <v/>
      </c>
      <c r="P45" s="67" t="str">
        <f>IF(AND('Mapa de Riesgos'!$Y$66="Baja",'Mapa de Riesgos'!$AA$66="Menor"),CONCATENATE("R10C",'Mapa de Riesgos'!$O$66),"")</f>
        <v/>
      </c>
      <c r="Q45" s="68" t="str">
        <f>IF(AND('Mapa de Riesgos'!$Y$67="Baja",'Mapa de Riesgos'!$AA$67="Menor"),CONCATENATE("R10C",'Mapa de Riesgos'!$O$67),"")</f>
        <v/>
      </c>
      <c r="R45" s="68" t="str">
        <f>IF(AND('Mapa de Riesgos'!$Y$68="Baja",'Mapa de Riesgos'!$AA$68="Menor"),CONCATENATE("R10C",'Mapa de Riesgos'!$O$68),"")</f>
        <v/>
      </c>
      <c r="S45" s="68" t="str">
        <f>IF(AND('Mapa de Riesgos'!$Y$69="Baja",'Mapa de Riesgos'!$AA$69="Menor"),CONCATENATE("R10C",'Mapa de Riesgos'!$O$69),"")</f>
        <v/>
      </c>
      <c r="T45" s="68" t="str">
        <f>IF(AND('Mapa de Riesgos'!$Y$70="Baja",'Mapa de Riesgos'!$AA$70="Menor"),CONCATENATE("R10C",'Mapa de Riesgos'!$O$70),"")</f>
        <v/>
      </c>
      <c r="U45" s="69" t="str">
        <f>IF(AND('Mapa de Riesgos'!$Y$71="Baja",'Mapa de Riesgos'!$AA$71="Menor"),CONCATENATE("R10C",'Mapa de Riesgos'!$O$71),"")</f>
        <v/>
      </c>
      <c r="V45" s="70" t="str">
        <f>IF(AND('Mapa de Riesgos'!$Y$66="Baja",'Mapa de Riesgos'!$AA$66="Moderado"),CONCATENATE("R10C",'Mapa de Riesgos'!$O$66),"")</f>
        <v/>
      </c>
      <c r="W45" s="71" t="str">
        <f>IF(AND('Mapa de Riesgos'!$Y$67="Baja",'Mapa de Riesgos'!$AA$67="Moderado"),CONCATENATE("R10C",'Mapa de Riesgos'!$O$67),"")</f>
        <v/>
      </c>
      <c r="X45" s="71" t="str">
        <f>IF(AND('Mapa de Riesgos'!$Y$68="Baja",'Mapa de Riesgos'!$AA$68="Moderado"),CONCATENATE("R10C",'Mapa de Riesgos'!$O$68),"")</f>
        <v/>
      </c>
      <c r="Y45" s="71" t="str">
        <f>IF(AND('Mapa de Riesgos'!$Y$69="Baja",'Mapa de Riesgos'!$AA$69="Moderado"),CONCATENATE("R10C",'Mapa de Riesgos'!$O$69),"")</f>
        <v/>
      </c>
      <c r="Z45" s="71" t="str">
        <f>IF(AND('Mapa de Riesgos'!$Y$70="Baja",'Mapa de Riesgos'!$AA$70="Moderado"),CONCATENATE("R10C",'Mapa de Riesgos'!$O$70),"")</f>
        <v/>
      </c>
      <c r="AA45" s="72" t="str">
        <f>IF(AND('Mapa de Riesgos'!$Y$71="Baja",'Mapa de Riesgos'!$AA$71="Moderado"),CONCATENATE("R10C",'Mapa de Riesgos'!$O$71),"")</f>
        <v/>
      </c>
      <c r="AB45" s="58" t="str">
        <f>IF(AND('Mapa de Riesgos'!$Y$66="Baja",'Mapa de Riesgos'!$AA$66="Mayor"),CONCATENATE("R10C",'Mapa de Riesgos'!$O$66),"")</f>
        <v/>
      </c>
      <c r="AC45" s="59" t="str">
        <f>IF(AND('Mapa de Riesgos'!$Y$67="Baja",'Mapa de Riesgos'!$AA$67="Mayor"),CONCATENATE("R10C",'Mapa de Riesgos'!$O$67),"")</f>
        <v/>
      </c>
      <c r="AD45" s="59" t="str">
        <f>IF(AND('Mapa de Riesgos'!$Y$68="Baja",'Mapa de Riesgos'!$AA$68="Mayor"),CONCATENATE("R10C",'Mapa de Riesgos'!$O$68),"")</f>
        <v/>
      </c>
      <c r="AE45" s="59" t="str">
        <f>IF(AND('Mapa de Riesgos'!$Y$69="Baja",'Mapa de Riesgos'!$AA$69="Mayor"),CONCATENATE("R10C",'Mapa de Riesgos'!$O$69),"")</f>
        <v/>
      </c>
      <c r="AF45" s="59" t="str">
        <f>IF(AND('Mapa de Riesgos'!$Y$70="Baja",'Mapa de Riesgos'!$AA$70="Mayor"),CONCATENATE("R10C",'Mapa de Riesgos'!$O$70),"")</f>
        <v/>
      </c>
      <c r="AG45" s="60" t="str">
        <f>IF(AND('Mapa de Riesgos'!$Y$71="Baja",'Mapa de Riesgos'!$AA$71="Mayor"),CONCATENATE("R10C",'Mapa de Riesgos'!$O$71),"")</f>
        <v/>
      </c>
      <c r="AH45" s="61" t="str">
        <f>IF(AND('Mapa de Riesgos'!$Y$66="Baja",'Mapa de Riesgos'!$AA$66="Catastrófico"),CONCATENATE("R10C",'Mapa de Riesgos'!$O$66),"")</f>
        <v/>
      </c>
      <c r="AI45" s="62" t="str">
        <f>IF(AND('Mapa de Riesgos'!$Y$67="Baja",'Mapa de Riesgos'!$AA$67="Catastrófico"),CONCATENATE("R10C",'Mapa de Riesgos'!$O$67),"")</f>
        <v/>
      </c>
      <c r="AJ45" s="62" t="str">
        <f>IF(AND('Mapa de Riesgos'!$Y$68="Baja",'Mapa de Riesgos'!$AA$68="Catastrófico"),CONCATENATE("R10C",'Mapa de Riesgos'!$O$68),"")</f>
        <v/>
      </c>
      <c r="AK45" s="62" t="str">
        <f>IF(AND('Mapa de Riesgos'!$Y$69="Baja",'Mapa de Riesgos'!$AA$69="Catastrófico"),CONCATENATE("R10C",'Mapa de Riesgos'!$O$69),"")</f>
        <v/>
      </c>
      <c r="AL45" s="62" t="str">
        <f>IF(AND('Mapa de Riesgos'!$Y$70="Baja",'Mapa de Riesgos'!$AA$70="Catastrófico"),CONCATENATE("R10C",'Mapa de Riesgos'!$O$70),"")</f>
        <v/>
      </c>
      <c r="AM45" s="63" t="str">
        <f>IF(AND('Mapa de Riesgos'!$Y$71="Baja",'Mapa de Riesgos'!$AA$71="Catastrófico"),CONCATENATE("R10C",'Mapa de Riesgos'!$O$71),"")</f>
        <v/>
      </c>
      <c r="AN45" s="83"/>
      <c r="AO45" s="547"/>
      <c r="AP45" s="548"/>
      <c r="AQ45" s="548"/>
      <c r="AR45" s="548"/>
      <c r="AS45" s="548"/>
      <c r="AT45" s="549"/>
    </row>
    <row r="46" spans="1:80" ht="46.5" customHeight="1" x14ac:dyDescent="0.35">
      <c r="A46" s="83"/>
      <c r="B46" s="472"/>
      <c r="C46" s="472"/>
      <c r="D46" s="473"/>
      <c r="E46" s="510" t="s">
        <v>166</v>
      </c>
      <c r="F46" s="511"/>
      <c r="G46" s="511"/>
      <c r="H46" s="511"/>
      <c r="I46" s="512"/>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72"/>
      <c r="C47" s="472"/>
      <c r="D47" s="473"/>
      <c r="E47" s="529"/>
      <c r="F47" s="514"/>
      <c r="G47" s="514"/>
      <c r="H47" s="514"/>
      <c r="I47" s="515"/>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72"/>
      <c r="C48" s="472"/>
      <c r="D48" s="473"/>
      <c r="E48" s="529"/>
      <c r="F48" s="514"/>
      <c r="G48" s="514"/>
      <c r="H48" s="514"/>
      <c r="I48" s="515"/>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72"/>
      <c r="C49" s="472"/>
      <c r="D49" s="473"/>
      <c r="E49" s="513"/>
      <c r="F49" s="514"/>
      <c r="G49" s="514"/>
      <c r="H49" s="514"/>
      <c r="I49" s="515"/>
      <c r="J49" s="76" t="str">
        <f>IF(AND('Mapa de Riesgos'!$Y$30="Muy Baja",'Mapa de Riesgos'!$AA$30="Leve"),CONCATENATE("R4C",'Mapa de Riesgos'!$O$30),"")</f>
        <v/>
      </c>
      <c r="K49" s="77" t="str">
        <f>IF(AND('Mapa de Riesgos'!$Y$31="Muy Baja",'Mapa de Riesgos'!$AA$31="Leve"),CONCATENATE("R4C",'Mapa de Riesgos'!$O$31),"")</f>
        <v/>
      </c>
      <c r="L49" s="77" t="str">
        <f>IF(AND('Mapa de Riesgos'!$Y$32="Muy Baja",'Mapa de Riesgos'!$AA$32="Leve"),CONCATENATE("R4C",'Mapa de Riesgos'!$O$32),"")</f>
        <v/>
      </c>
      <c r="M49" s="77" t="str">
        <f>IF(AND('Mapa de Riesgos'!$Y$33="Muy Baja",'Mapa de Riesgos'!$AA$33="Leve"),CONCATENATE("R4C",'Mapa de Riesgos'!$O$33),"")</f>
        <v/>
      </c>
      <c r="N49" s="77" t="str">
        <f>IF(AND('Mapa de Riesgos'!$Y$34="Muy Baja",'Mapa de Riesgos'!$AA$34="Leve"),CONCATENATE("R4C",'Mapa de Riesgos'!$O$34),"")</f>
        <v/>
      </c>
      <c r="O49" s="78" t="str">
        <f>IF(AND('Mapa de Riesgos'!$Y$35="Muy Baja",'Mapa de Riesgos'!$AA$35="Leve"),CONCATENATE("R4C",'Mapa de Riesgos'!$O$35),"")</f>
        <v/>
      </c>
      <c r="P49" s="76" t="str">
        <f>IF(AND('Mapa de Riesgos'!$Y$30="Muy Baja",'Mapa de Riesgos'!$AA$30="Menor"),CONCATENATE("R4C",'Mapa de Riesgos'!$O$30),"")</f>
        <v/>
      </c>
      <c r="Q49" s="77" t="str">
        <f>IF(AND('Mapa de Riesgos'!$Y$31="Muy Baja",'Mapa de Riesgos'!$AA$31="Menor"),CONCATENATE("R4C",'Mapa de Riesgos'!$O$31),"")</f>
        <v/>
      </c>
      <c r="R49" s="77" t="str">
        <f>IF(AND('Mapa de Riesgos'!$Y$32="Muy Baja",'Mapa de Riesgos'!$AA$32="Menor"),CONCATENATE("R4C",'Mapa de Riesgos'!$O$32),"")</f>
        <v/>
      </c>
      <c r="S49" s="77" t="str">
        <f>IF(AND('Mapa de Riesgos'!$Y$33="Muy Baja",'Mapa de Riesgos'!$AA$33="Menor"),CONCATENATE("R4C",'Mapa de Riesgos'!$O$33),"")</f>
        <v/>
      </c>
      <c r="T49" s="77" t="str">
        <f>IF(AND('Mapa de Riesgos'!$Y$34="Muy Baja",'Mapa de Riesgos'!$AA$34="Menor"),CONCATENATE("R4C",'Mapa de Riesgos'!$O$34),"")</f>
        <v/>
      </c>
      <c r="U49" s="78" t="str">
        <f>IF(AND('Mapa de Riesgos'!$Y$35="Muy Baja",'Mapa de Riesgos'!$AA$35="Menor"),CONCATENATE("R4C",'Mapa de Riesgos'!$O$35),"")</f>
        <v/>
      </c>
      <c r="V49" s="67" t="str">
        <f>IF(AND('Mapa de Riesgos'!$Y$30="Muy Baja",'Mapa de Riesgos'!$AA$30="Moderado"),CONCATENATE("R4C",'Mapa de Riesgos'!$O$30),"")</f>
        <v/>
      </c>
      <c r="W49" s="68" t="str">
        <f>IF(AND('Mapa de Riesgos'!$Y$31="Muy Baja",'Mapa de Riesgos'!$AA$31="Moderado"),CONCATENATE("R4C",'Mapa de Riesgos'!$O$31),"")</f>
        <v/>
      </c>
      <c r="X49" s="68" t="str">
        <f>IF(AND('Mapa de Riesgos'!$Y$32="Muy Baja",'Mapa de Riesgos'!$AA$32="Moderado"),CONCATENATE("R4C",'Mapa de Riesgos'!$O$32),"")</f>
        <v/>
      </c>
      <c r="Y49" s="68" t="str">
        <f>IF(AND('Mapa de Riesgos'!$Y$33="Muy Baja",'Mapa de Riesgos'!$AA$33="Moderado"),CONCATENATE("R4C",'Mapa de Riesgos'!$O$33),"")</f>
        <v/>
      </c>
      <c r="Z49" s="68" t="str">
        <f>IF(AND('Mapa de Riesgos'!$Y$34="Muy Baja",'Mapa de Riesgos'!$AA$34="Moderado"),CONCATENATE("R4C",'Mapa de Riesgos'!$O$34),"")</f>
        <v/>
      </c>
      <c r="AA49" s="69" t="str">
        <f>IF(AND('Mapa de Riesgos'!$Y$35="Muy Baja",'Mapa de Riesgos'!$AA$35="Moderado"),CONCATENATE("R4C",'Mapa de Riesgos'!$O$35),"")</f>
        <v/>
      </c>
      <c r="AB49" s="52" t="str">
        <f>IF(AND('Mapa de Riesgos'!$Y$30="Muy Baja",'Mapa de Riesgos'!$AA$30="Mayor"),CONCATENATE("R4C",'Mapa de Riesgos'!$O$30),"")</f>
        <v/>
      </c>
      <c r="AC49" s="53" t="str">
        <f>IF(AND('Mapa de Riesgos'!$Y$31="Muy Baja",'Mapa de Riesgos'!$AA$31="Mayor"),CONCATENATE("R4C",'Mapa de Riesgos'!$O$31),"")</f>
        <v/>
      </c>
      <c r="AD49" s="53" t="str">
        <f>IF(AND('Mapa de Riesgos'!$Y$32="Muy Baja",'Mapa de Riesgos'!$AA$32="Mayor"),CONCATENATE("R4C",'Mapa de Riesgos'!$O$32),"")</f>
        <v/>
      </c>
      <c r="AE49" s="53" t="str">
        <f>IF(AND('Mapa de Riesgos'!$Y$33="Muy Baja",'Mapa de Riesgos'!$AA$33="Mayor"),CONCATENATE("R4C",'Mapa de Riesgos'!$O$33),"")</f>
        <v/>
      </c>
      <c r="AF49" s="53" t="str">
        <f>IF(AND('Mapa de Riesgos'!$Y$34="Muy Baja",'Mapa de Riesgos'!$AA$34="Mayor"),CONCATENATE("R4C",'Mapa de Riesgos'!$O$34),"")</f>
        <v/>
      </c>
      <c r="AG49" s="54" t="str">
        <f>IF(AND('Mapa de Riesgos'!$Y$35="Muy Baja",'Mapa de Riesgos'!$AA$35="Mayor"),CONCATENATE("R4C",'Mapa de Riesgos'!$O$35),"")</f>
        <v/>
      </c>
      <c r="AH49" s="55" t="str">
        <f>IF(AND('Mapa de Riesgos'!$Y$30="Muy Baja",'Mapa de Riesgos'!$AA$30="Catastrófico"),CONCATENATE("R4C",'Mapa de Riesgos'!$O$30),"")</f>
        <v/>
      </c>
      <c r="AI49" s="56" t="str">
        <f>IF(AND('Mapa de Riesgos'!$Y$31="Muy Baja",'Mapa de Riesgos'!$AA$31="Catastrófico"),CONCATENATE("R4C",'Mapa de Riesgos'!$O$31),"")</f>
        <v/>
      </c>
      <c r="AJ49" s="56" t="str">
        <f>IF(AND('Mapa de Riesgos'!$Y$32="Muy Baja",'Mapa de Riesgos'!$AA$32="Catastrófico"),CONCATENATE("R4C",'Mapa de Riesgos'!$O$32),"")</f>
        <v/>
      </c>
      <c r="AK49" s="56" t="str">
        <f>IF(AND('Mapa de Riesgos'!$Y$33="Muy Baja",'Mapa de Riesgos'!$AA$33="Catastrófico"),CONCATENATE("R4C",'Mapa de Riesgos'!$O$33),"")</f>
        <v/>
      </c>
      <c r="AL49" s="56" t="str">
        <f>IF(AND('Mapa de Riesgos'!$Y$34="Muy Baja",'Mapa de Riesgos'!$AA$34="Catastrófico"),CONCATENATE("R4C",'Mapa de Riesgos'!$O$34),"")</f>
        <v/>
      </c>
      <c r="AM49" s="57" t="str">
        <f>IF(AND('Mapa de Riesgos'!$Y$35="Muy Baja",'Mapa de Riesgos'!$AA$35="Catastrófico"),CONCATENATE("R4C",'Mapa de Riesgos'!$O$35),"")</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72"/>
      <c r="C50" s="472"/>
      <c r="D50" s="473"/>
      <c r="E50" s="513"/>
      <c r="F50" s="514"/>
      <c r="G50" s="514"/>
      <c r="H50" s="514"/>
      <c r="I50" s="515"/>
      <c r="J50" s="76" t="str">
        <f>IF(AND('Mapa de Riesgos'!$Y$36="Muy Baja",'Mapa de Riesgos'!$AA$36="Leve"),CONCATENATE("R5C",'Mapa de Riesgos'!$O$36),"")</f>
        <v/>
      </c>
      <c r="K50" s="77" t="str">
        <f>IF(AND('Mapa de Riesgos'!$Y$37="Muy Baja",'Mapa de Riesgos'!$AA$37="Leve"),CONCATENATE("R5C",'Mapa de Riesgos'!$O$37),"")</f>
        <v/>
      </c>
      <c r="L50" s="77" t="str">
        <f>IF(AND('Mapa de Riesgos'!$Y$38="Muy Baja",'Mapa de Riesgos'!$AA$38="Leve"),CONCATENATE("R5C",'Mapa de Riesgos'!$O$38),"")</f>
        <v/>
      </c>
      <c r="M50" s="77" t="str">
        <f>IF(AND('Mapa de Riesgos'!$Y$39="Muy Baja",'Mapa de Riesgos'!$AA$39="Leve"),CONCATENATE("R5C",'Mapa de Riesgos'!$O$39),"")</f>
        <v/>
      </c>
      <c r="N50" s="77" t="str">
        <f>IF(AND('Mapa de Riesgos'!$Y$40="Muy Baja",'Mapa de Riesgos'!$AA$40="Leve"),CONCATENATE("R5C",'Mapa de Riesgos'!$O$40),"")</f>
        <v/>
      </c>
      <c r="O50" s="78" t="str">
        <f>IF(AND('Mapa de Riesgos'!$Y$41="Muy Baja",'Mapa de Riesgos'!$AA$41="Leve"),CONCATENATE("R5C",'Mapa de Riesgos'!$O$41),"")</f>
        <v/>
      </c>
      <c r="P50" s="76" t="str">
        <f>IF(AND('Mapa de Riesgos'!$Y$36="Muy Baja",'Mapa de Riesgos'!$AA$36="Menor"),CONCATENATE("R5C",'Mapa de Riesgos'!$O$36),"")</f>
        <v/>
      </c>
      <c r="Q50" s="77" t="str">
        <f>IF(AND('Mapa de Riesgos'!$Y$37="Muy Baja",'Mapa de Riesgos'!$AA$37="Menor"),CONCATENATE("R5C",'Mapa de Riesgos'!$O$37),"")</f>
        <v/>
      </c>
      <c r="R50" s="77" t="str">
        <f>IF(AND('Mapa de Riesgos'!$Y$38="Muy Baja",'Mapa de Riesgos'!$AA$38="Menor"),CONCATENATE("R5C",'Mapa de Riesgos'!$O$38),"")</f>
        <v/>
      </c>
      <c r="S50" s="77" t="str">
        <f>IF(AND('Mapa de Riesgos'!$Y$39="Muy Baja",'Mapa de Riesgos'!$AA$39="Menor"),CONCATENATE("R5C",'Mapa de Riesgos'!$O$39),"")</f>
        <v/>
      </c>
      <c r="T50" s="77" t="str">
        <f>IF(AND('Mapa de Riesgos'!$Y$40="Muy Baja",'Mapa de Riesgos'!$AA$40="Menor"),CONCATENATE("R5C",'Mapa de Riesgos'!$O$40),"")</f>
        <v/>
      </c>
      <c r="U50" s="78" t="str">
        <f>IF(AND('Mapa de Riesgos'!$Y$41="Muy Baja",'Mapa de Riesgos'!$AA$41="Menor"),CONCATENATE("R5C",'Mapa de Riesgos'!$O$41),"")</f>
        <v/>
      </c>
      <c r="V50" s="67" t="str">
        <f>IF(AND('Mapa de Riesgos'!$Y$36="Muy Baja",'Mapa de Riesgos'!$AA$36="Moderado"),CONCATENATE("R5C",'Mapa de Riesgos'!$O$36),"")</f>
        <v/>
      </c>
      <c r="W50" s="68" t="str">
        <f>IF(AND('Mapa de Riesgos'!$Y$37="Muy Baja",'Mapa de Riesgos'!$AA$37="Moderado"),CONCATENATE("R5C",'Mapa de Riesgos'!$O$37),"")</f>
        <v/>
      </c>
      <c r="X50" s="68" t="str">
        <f>IF(AND('Mapa de Riesgos'!$Y$38="Muy Baja",'Mapa de Riesgos'!$AA$38="Moderado"),CONCATENATE("R5C",'Mapa de Riesgos'!$O$38),"")</f>
        <v/>
      </c>
      <c r="Y50" s="68" t="str">
        <f>IF(AND('Mapa de Riesgos'!$Y$39="Muy Baja",'Mapa de Riesgos'!$AA$39="Moderado"),CONCATENATE("R5C",'Mapa de Riesgos'!$O$39),"")</f>
        <v/>
      </c>
      <c r="Z50" s="68" t="str">
        <f>IF(AND('Mapa de Riesgos'!$Y$40="Muy Baja",'Mapa de Riesgos'!$AA$40="Moderado"),CONCATENATE("R5C",'Mapa de Riesgos'!$O$40),"")</f>
        <v/>
      </c>
      <c r="AA50" s="69" t="str">
        <f>IF(AND('Mapa de Riesgos'!$Y$41="Muy Baja",'Mapa de Riesgos'!$AA$41="Moderado"),CONCATENATE("R5C",'Mapa de Riesgos'!$O$41),"")</f>
        <v/>
      </c>
      <c r="AB50" s="52" t="str">
        <f>IF(AND('Mapa de Riesgos'!$Y$36="Muy Baja",'Mapa de Riesgos'!$AA$36="Mayor"),CONCATENATE("R5C",'Mapa de Riesgos'!$O$36),"")</f>
        <v/>
      </c>
      <c r="AC50" s="53" t="str">
        <f>IF(AND('Mapa de Riesgos'!$Y$37="Muy Baja",'Mapa de Riesgos'!$AA$37="Mayor"),CONCATENATE("R5C",'Mapa de Riesgos'!$O$37),"")</f>
        <v/>
      </c>
      <c r="AD50" s="53" t="str">
        <f>IF(AND('Mapa de Riesgos'!$Y$38="Muy Baja",'Mapa de Riesgos'!$AA$38="Mayor"),CONCATENATE("R5C",'Mapa de Riesgos'!$O$38),"")</f>
        <v/>
      </c>
      <c r="AE50" s="53" t="str">
        <f>IF(AND('Mapa de Riesgos'!$Y$39="Muy Baja",'Mapa de Riesgos'!$AA$39="Mayor"),CONCATENATE("R5C",'Mapa de Riesgos'!$O$39),"")</f>
        <v/>
      </c>
      <c r="AF50" s="53" t="str">
        <f>IF(AND('Mapa de Riesgos'!$Y$40="Muy Baja",'Mapa de Riesgos'!$AA$40="Mayor"),CONCATENATE("R5C",'Mapa de Riesgos'!$O$40),"")</f>
        <v/>
      </c>
      <c r="AG50" s="54" t="str">
        <f>IF(AND('Mapa de Riesgos'!$Y$41="Muy Baja",'Mapa de Riesgos'!$AA$41="Mayor"),CONCATENATE("R5C",'Mapa de Riesgos'!$O$41),"")</f>
        <v/>
      </c>
      <c r="AH50" s="55" t="str">
        <f>IF(AND('Mapa de Riesgos'!$Y$36="Muy Baja",'Mapa de Riesgos'!$AA$36="Catastrófico"),CONCATENATE("R5C",'Mapa de Riesgos'!$O$36),"")</f>
        <v/>
      </c>
      <c r="AI50" s="56" t="str">
        <f>IF(AND('Mapa de Riesgos'!$Y$37="Muy Baja",'Mapa de Riesgos'!$AA$37="Catastrófico"),CONCATENATE("R5C",'Mapa de Riesgos'!$O$37),"")</f>
        <v/>
      </c>
      <c r="AJ50" s="56" t="str">
        <f>IF(AND('Mapa de Riesgos'!$Y$38="Muy Baja",'Mapa de Riesgos'!$AA$38="Catastrófico"),CONCATENATE("R5C",'Mapa de Riesgos'!$O$38),"")</f>
        <v/>
      </c>
      <c r="AK50" s="56" t="str">
        <f>IF(AND('Mapa de Riesgos'!$Y$39="Muy Baja",'Mapa de Riesgos'!$AA$39="Catastrófico"),CONCATENATE("R5C",'Mapa de Riesgos'!$O$39),"")</f>
        <v/>
      </c>
      <c r="AL50" s="56" t="str">
        <f>IF(AND('Mapa de Riesgos'!$Y$40="Muy Baja",'Mapa de Riesgos'!$AA$40="Catastrófico"),CONCATENATE("R5C",'Mapa de Riesgos'!$O$40),"")</f>
        <v/>
      </c>
      <c r="AM50" s="57" t="str">
        <f>IF(AND('Mapa de Riesgos'!$Y$41="Muy Baja",'Mapa de Riesgos'!$AA$41="Catastrófico"),CONCATENATE("R5C",'Mapa de Riesgos'!$O$41),"")</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72"/>
      <c r="C51" s="472"/>
      <c r="D51" s="473"/>
      <c r="E51" s="513"/>
      <c r="F51" s="514"/>
      <c r="G51" s="514"/>
      <c r="H51" s="514"/>
      <c r="I51" s="515"/>
      <c r="J51" s="76" t="str">
        <f>IF(AND('Mapa de Riesgos'!$Y$42="Muy Baja",'Mapa de Riesgos'!$AA$42="Leve"),CONCATENATE("R6C",'Mapa de Riesgos'!$O$42),"")</f>
        <v/>
      </c>
      <c r="K51" s="77" t="str">
        <f>IF(AND('Mapa de Riesgos'!$Y$43="Muy Baja",'Mapa de Riesgos'!$AA$43="Leve"),CONCATENATE("R6C",'Mapa de Riesgos'!$O$43),"")</f>
        <v/>
      </c>
      <c r="L51" s="77" t="str">
        <f>IF(AND('Mapa de Riesgos'!$Y$44="Muy Baja",'Mapa de Riesgos'!$AA$44="Leve"),CONCATENATE("R6C",'Mapa de Riesgos'!$O$44),"")</f>
        <v/>
      </c>
      <c r="M51" s="77" t="str">
        <f>IF(AND('Mapa de Riesgos'!$Y$45="Muy Baja",'Mapa de Riesgos'!$AA$45="Leve"),CONCATENATE("R6C",'Mapa de Riesgos'!$O$45),"")</f>
        <v/>
      </c>
      <c r="N51" s="77" t="str">
        <f>IF(AND('Mapa de Riesgos'!$Y$46="Muy Baja",'Mapa de Riesgos'!$AA$46="Leve"),CONCATENATE("R6C",'Mapa de Riesgos'!$O$46),"")</f>
        <v/>
      </c>
      <c r="O51" s="78" t="str">
        <f>IF(AND('Mapa de Riesgos'!$Y$47="Muy Baja",'Mapa de Riesgos'!$AA$47="Leve"),CONCATENATE("R6C",'Mapa de Riesgos'!$O$47),"")</f>
        <v/>
      </c>
      <c r="P51" s="76" t="str">
        <f>IF(AND('Mapa de Riesgos'!$Y$42="Muy Baja",'Mapa de Riesgos'!$AA$42="Menor"),CONCATENATE("R6C",'Mapa de Riesgos'!$O$42),"")</f>
        <v/>
      </c>
      <c r="Q51" s="77" t="str">
        <f>IF(AND('Mapa de Riesgos'!$Y$43="Muy Baja",'Mapa de Riesgos'!$AA$43="Menor"),CONCATENATE("R6C",'Mapa de Riesgos'!$O$43),"")</f>
        <v/>
      </c>
      <c r="R51" s="77" t="str">
        <f>IF(AND('Mapa de Riesgos'!$Y$44="Muy Baja",'Mapa de Riesgos'!$AA$44="Menor"),CONCATENATE("R6C",'Mapa de Riesgos'!$O$44),"")</f>
        <v/>
      </c>
      <c r="S51" s="77" t="str">
        <f>IF(AND('Mapa de Riesgos'!$Y$45="Muy Baja",'Mapa de Riesgos'!$AA$45="Menor"),CONCATENATE("R6C",'Mapa de Riesgos'!$O$45),"")</f>
        <v/>
      </c>
      <c r="T51" s="77" t="str">
        <f>IF(AND('Mapa de Riesgos'!$Y$46="Muy Baja",'Mapa de Riesgos'!$AA$46="Menor"),CONCATENATE("R6C",'Mapa de Riesgos'!$O$46),"")</f>
        <v/>
      </c>
      <c r="U51" s="78" t="str">
        <f>IF(AND('Mapa de Riesgos'!$Y$47="Muy Baja",'Mapa de Riesgos'!$AA$47="Menor"),CONCATENATE("R6C",'Mapa de Riesgos'!$O$47),"")</f>
        <v/>
      </c>
      <c r="V51" s="67" t="str">
        <f>IF(AND('Mapa de Riesgos'!$Y$42="Muy Baja",'Mapa de Riesgos'!$AA$42="Moderado"),CONCATENATE("R6C",'Mapa de Riesgos'!$O$42),"")</f>
        <v/>
      </c>
      <c r="W51" s="68" t="str">
        <f>IF(AND('Mapa de Riesgos'!$Y$43="Muy Baja",'Mapa de Riesgos'!$AA$43="Moderado"),CONCATENATE("R6C",'Mapa de Riesgos'!$O$43),"")</f>
        <v/>
      </c>
      <c r="X51" s="68" t="str">
        <f>IF(AND('Mapa de Riesgos'!$Y$44="Muy Baja",'Mapa de Riesgos'!$AA$44="Moderado"),CONCATENATE("R6C",'Mapa de Riesgos'!$O$44),"")</f>
        <v/>
      </c>
      <c r="Y51" s="68" t="str">
        <f>IF(AND('Mapa de Riesgos'!$Y$45="Muy Baja",'Mapa de Riesgos'!$AA$45="Moderado"),CONCATENATE("R6C",'Mapa de Riesgos'!$O$45),"")</f>
        <v/>
      </c>
      <c r="Z51" s="68" t="str">
        <f>IF(AND('Mapa de Riesgos'!$Y$46="Muy Baja",'Mapa de Riesgos'!$AA$46="Moderado"),CONCATENATE("R6C",'Mapa de Riesgos'!$O$46),"")</f>
        <v/>
      </c>
      <c r="AA51" s="69" t="str">
        <f>IF(AND('Mapa de Riesgos'!$Y$47="Muy Baja",'Mapa de Riesgos'!$AA$47="Moderado"),CONCATENATE("R6C",'Mapa de Riesgos'!$O$47),"")</f>
        <v/>
      </c>
      <c r="AB51" s="52" t="str">
        <f>IF(AND('Mapa de Riesgos'!$Y$42="Muy Baja",'Mapa de Riesgos'!$AA$42="Mayor"),CONCATENATE("R6C",'Mapa de Riesgos'!$O$42),"")</f>
        <v/>
      </c>
      <c r="AC51" s="53" t="str">
        <f>IF(AND('Mapa de Riesgos'!$Y$43="Muy Baja",'Mapa de Riesgos'!$AA$43="Mayor"),CONCATENATE("R6C",'Mapa de Riesgos'!$O$43),"")</f>
        <v/>
      </c>
      <c r="AD51" s="53" t="str">
        <f>IF(AND('Mapa de Riesgos'!$Y$44="Muy Baja",'Mapa de Riesgos'!$AA$44="Mayor"),CONCATENATE("R6C",'Mapa de Riesgos'!$O$44),"")</f>
        <v/>
      </c>
      <c r="AE51" s="53" t="str">
        <f>IF(AND('Mapa de Riesgos'!$Y$45="Muy Baja",'Mapa de Riesgos'!$AA$45="Mayor"),CONCATENATE("R6C",'Mapa de Riesgos'!$O$45),"")</f>
        <v/>
      </c>
      <c r="AF51" s="53" t="str">
        <f>IF(AND('Mapa de Riesgos'!$Y$46="Muy Baja",'Mapa de Riesgos'!$AA$46="Mayor"),CONCATENATE("R6C",'Mapa de Riesgos'!$O$46),"")</f>
        <v/>
      </c>
      <c r="AG51" s="54" t="str">
        <f>IF(AND('Mapa de Riesgos'!$Y$47="Muy Baja",'Mapa de Riesgos'!$AA$47="Mayor"),CONCATENATE("R6C",'Mapa de Riesgos'!$O$47),"")</f>
        <v/>
      </c>
      <c r="AH51" s="55" t="str">
        <f>IF(AND('Mapa de Riesgos'!$Y$42="Muy Baja",'Mapa de Riesgos'!$AA$42="Catastrófico"),CONCATENATE("R6C",'Mapa de Riesgos'!$O$42),"")</f>
        <v/>
      </c>
      <c r="AI51" s="56" t="str">
        <f>IF(AND('Mapa de Riesgos'!$Y$43="Muy Baja",'Mapa de Riesgos'!$AA$43="Catastrófico"),CONCATENATE("R6C",'Mapa de Riesgos'!$O$43),"")</f>
        <v/>
      </c>
      <c r="AJ51" s="56" t="str">
        <f>IF(AND('Mapa de Riesgos'!$Y$44="Muy Baja",'Mapa de Riesgos'!$AA$44="Catastrófico"),CONCATENATE("R6C",'Mapa de Riesgos'!$O$44),"")</f>
        <v/>
      </c>
      <c r="AK51" s="56" t="str">
        <f>IF(AND('Mapa de Riesgos'!$Y$45="Muy Baja",'Mapa de Riesgos'!$AA$45="Catastrófico"),CONCATENATE("R6C",'Mapa de Riesgos'!$O$45),"")</f>
        <v/>
      </c>
      <c r="AL51" s="56" t="str">
        <f>IF(AND('Mapa de Riesgos'!$Y$46="Muy Baja",'Mapa de Riesgos'!$AA$46="Catastrófico"),CONCATENATE("R6C",'Mapa de Riesgos'!$O$46),"")</f>
        <v/>
      </c>
      <c r="AM51" s="57" t="str">
        <f>IF(AND('Mapa de Riesgos'!$Y$47="Muy Baja",'Mapa de Riesgos'!$AA$47="Catastrófico"),CONCATENATE("R6C",'Mapa de Riesgos'!$O$47),"")</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72"/>
      <c r="C52" s="472"/>
      <c r="D52" s="473"/>
      <c r="E52" s="513"/>
      <c r="F52" s="514"/>
      <c r="G52" s="514"/>
      <c r="H52" s="514"/>
      <c r="I52" s="515"/>
      <c r="J52" s="76" t="str">
        <f>IF(AND('Mapa de Riesgos'!$Y$48="Muy Baja",'Mapa de Riesgos'!$AA$48="Leve"),CONCATENATE("R7C",'Mapa de Riesgos'!$O$48),"")</f>
        <v/>
      </c>
      <c r="K52" s="77" t="str">
        <f>IF(AND('Mapa de Riesgos'!$Y$49="Muy Baja",'Mapa de Riesgos'!$AA$49="Leve"),CONCATENATE("R7C",'Mapa de Riesgos'!$O$49),"")</f>
        <v/>
      </c>
      <c r="L52" s="77" t="str">
        <f>IF(AND('Mapa de Riesgos'!$Y$50="Muy Baja",'Mapa de Riesgos'!$AA$50="Leve"),CONCATENATE("R7C",'Mapa de Riesgos'!$O$50),"")</f>
        <v/>
      </c>
      <c r="M52" s="77" t="str">
        <f>IF(AND('Mapa de Riesgos'!$Y$51="Muy Baja",'Mapa de Riesgos'!$AA$51="Leve"),CONCATENATE("R7C",'Mapa de Riesgos'!$O$51),"")</f>
        <v/>
      </c>
      <c r="N52" s="77" t="str">
        <f>IF(AND('Mapa de Riesgos'!$Y$52="Muy Baja",'Mapa de Riesgos'!$AA$52="Leve"),CONCATENATE("R7C",'Mapa de Riesgos'!$O$52),"")</f>
        <v/>
      </c>
      <c r="O52" s="78" t="str">
        <f>IF(AND('Mapa de Riesgos'!$Y$53="Muy Baja",'Mapa de Riesgos'!$AA$53="Leve"),CONCATENATE("R7C",'Mapa de Riesgos'!$O$53),"")</f>
        <v/>
      </c>
      <c r="P52" s="76" t="str">
        <f>IF(AND('Mapa de Riesgos'!$Y$48="Muy Baja",'Mapa de Riesgos'!$AA$48="Menor"),CONCATENATE("R7C",'Mapa de Riesgos'!$O$48),"")</f>
        <v/>
      </c>
      <c r="Q52" s="77" t="str">
        <f>IF(AND('Mapa de Riesgos'!$Y$49="Muy Baja",'Mapa de Riesgos'!$AA$49="Menor"),CONCATENATE("R7C",'Mapa de Riesgos'!$O$49),"")</f>
        <v/>
      </c>
      <c r="R52" s="77" t="str">
        <f>IF(AND('Mapa de Riesgos'!$Y$50="Muy Baja",'Mapa de Riesgos'!$AA$50="Menor"),CONCATENATE("R7C",'Mapa de Riesgos'!$O$50),"")</f>
        <v/>
      </c>
      <c r="S52" s="77" t="str">
        <f>IF(AND('Mapa de Riesgos'!$Y$51="Muy Baja",'Mapa de Riesgos'!$AA$51="Menor"),CONCATENATE("R7C",'Mapa de Riesgos'!$O$51),"")</f>
        <v/>
      </c>
      <c r="T52" s="77" t="str">
        <f>IF(AND('Mapa de Riesgos'!$Y$52="Muy Baja",'Mapa de Riesgos'!$AA$52="Menor"),CONCATENATE("R7C",'Mapa de Riesgos'!$O$52),"")</f>
        <v/>
      </c>
      <c r="U52" s="78" t="str">
        <f>IF(AND('Mapa de Riesgos'!$Y$53="Muy Baja",'Mapa de Riesgos'!$AA$53="Menor"),CONCATENATE("R7C",'Mapa de Riesgos'!$O$53),"")</f>
        <v/>
      </c>
      <c r="V52" s="67" t="str">
        <f>IF(AND('Mapa de Riesgos'!$Y$48="Muy Baja",'Mapa de Riesgos'!$AA$48="Moderado"),CONCATENATE("R7C",'Mapa de Riesgos'!$O$48),"")</f>
        <v/>
      </c>
      <c r="W52" s="68" t="str">
        <f>IF(AND('Mapa de Riesgos'!$Y$49="Muy Baja",'Mapa de Riesgos'!$AA$49="Moderado"),CONCATENATE("R7C",'Mapa de Riesgos'!$O$49),"")</f>
        <v/>
      </c>
      <c r="X52" s="68" t="str">
        <f>IF(AND('Mapa de Riesgos'!$Y$50="Muy Baja",'Mapa de Riesgos'!$AA$50="Moderado"),CONCATENATE("R7C",'Mapa de Riesgos'!$O$50),"")</f>
        <v/>
      </c>
      <c r="Y52" s="68" t="str">
        <f>IF(AND('Mapa de Riesgos'!$Y$51="Muy Baja",'Mapa de Riesgos'!$AA$51="Moderado"),CONCATENATE("R7C",'Mapa de Riesgos'!$O$51),"")</f>
        <v/>
      </c>
      <c r="Z52" s="68" t="str">
        <f>IF(AND('Mapa de Riesgos'!$Y$52="Muy Baja",'Mapa de Riesgos'!$AA$52="Moderado"),CONCATENATE("R7C",'Mapa de Riesgos'!$O$52),"")</f>
        <v/>
      </c>
      <c r="AA52" s="69" t="str">
        <f>IF(AND('Mapa de Riesgos'!$Y$53="Muy Baja",'Mapa de Riesgos'!$AA$53="Moderado"),CONCATENATE("R7C",'Mapa de Riesgos'!$O$53),"")</f>
        <v/>
      </c>
      <c r="AB52" s="52" t="str">
        <f>IF(AND('Mapa de Riesgos'!$Y$48="Muy Baja",'Mapa de Riesgos'!$AA$48="Mayor"),CONCATENATE("R7C",'Mapa de Riesgos'!$O$48),"")</f>
        <v/>
      </c>
      <c r="AC52" s="53" t="str">
        <f>IF(AND('Mapa de Riesgos'!$Y$49="Muy Baja",'Mapa de Riesgos'!$AA$49="Mayor"),CONCATENATE("R7C",'Mapa de Riesgos'!$O$49),"")</f>
        <v/>
      </c>
      <c r="AD52" s="53" t="str">
        <f>IF(AND('Mapa de Riesgos'!$Y$50="Muy Baja",'Mapa de Riesgos'!$AA$50="Mayor"),CONCATENATE("R7C",'Mapa de Riesgos'!$O$50),"")</f>
        <v/>
      </c>
      <c r="AE52" s="53" t="str">
        <f>IF(AND('Mapa de Riesgos'!$Y$51="Muy Baja",'Mapa de Riesgos'!$AA$51="Mayor"),CONCATENATE("R7C",'Mapa de Riesgos'!$O$51),"")</f>
        <v/>
      </c>
      <c r="AF52" s="53" t="str">
        <f>IF(AND('Mapa de Riesgos'!$Y$52="Muy Baja",'Mapa de Riesgos'!$AA$52="Mayor"),CONCATENATE("R7C",'Mapa de Riesgos'!$O$52),"")</f>
        <v/>
      </c>
      <c r="AG52" s="54" t="str">
        <f>IF(AND('Mapa de Riesgos'!$Y$53="Muy Baja",'Mapa de Riesgos'!$AA$53="Mayor"),CONCATENATE("R7C",'Mapa de Riesgos'!$O$53),"")</f>
        <v/>
      </c>
      <c r="AH52" s="55" t="str">
        <f>IF(AND('Mapa de Riesgos'!$Y$48="Muy Baja",'Mapa de Riesgos'!$AA$48="Catastrófico"),CONCATENATE("R7C",'Mapa de Riesgos'!$O$48),"")</f>
        <v/>
      </c>
      <c r="AI52" s="56" t="str">
        <f>IF(AND('Mapa de Riesgos'!$Y$49="Muy Baja",'Mapa de Riesgos'!$AA$49="Catastrófico"),CONCATENATE("R7C",'Mapa de Riesgos'!$O$49),"")</f>
        <v/>
      </c>
      <c r="AJ52" s="56" t="str">
        <f>IF(AND('Mapa de Riesgos'!$Y$50="Muy Baja",'Mapa de Riesgos'!$AA$50="Catastrófico"),CONCATENATE("R7C",'Mapa de Riesgos'!$O$50),"")</f>
        <v/>
      </c>
      <c r="AK52" s="56" t="str">
        <f>IF(AND('Mapa de Riesgos'!$Y$51="Muy Baja",'Mapa de Riesgos'!$AA$51="Catastrófico"),CONCATENATE("R7C",'Mapa de Riesgos'!$O$51),"")</f>
        <v/>
      </c>
      <c r="AL52" s="56" t="str">
        <f>IF(AND('Mapa de Riesgos'!$Y$52="Muy Baja",'Mapa de Riesgos'!$AA$52="Catastrófico"),CONCATENATE("R7C",'Mapa de Riesgos'!$O$52),"")</f>
        <v/>
      </c>
      <c r="AM52" s="57" t="str">
        <f>IF(AND('Mapa de Riesgos'!$Y$53="Muy Baja",'Mapa de Riesgos'!$AA$53="Catastrófico"),CONCATENATE("R7C",'Mapa de Riesgos'!$O$53),"")</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72"/>
      <c r="C53" s="472"/>
      <c r="D53" s="473"/>
      <c r="E53" s="513"/>
      <c r="F53" s="514"/>
      <c r="G53" s="514"/>
      <c r="H53" s="514"/>
      <c r="I53" s="515"/>
      <c r="J53" s="76" t="str">
        <f>IF(AND('Mapa de Riesgos'!$Y$54="Muy Baja",'Mapa de Riesgos'!$AA$54="Leve"),CONCATENATE("R8C",'Mapa de Riesgos'!$O$54),"")</f>
        <v/>
      </c>
      <c r="K53" s="77" t="str">
        <f>IF(AND('Mapa de Riesgos'!$Y$55="Muy Baja",'Mapa de Riesgos'!$AA$55="Leve"),CONCATENATE("R8C",'Mapa de Riesgos'!$O$55),"")</f>
        <v/>
      </c>
      <c r="L53" s="77" t="str">
        <f>IF(AND('Mapa de Riesgos'!$Y$56="Muy Baja",'Mapa de Riesgos'!$AA$56="Leve"),CONCATENATE("R8C",'Mapa de Riesgos'!$O$56),"")</f>
        <v/>
      </c>
      <c r="M53" s="77" t="str">
        <f>IF(AND('Mapa de Riesgos'!$Y$57="Muy Baja",'Mapa de Riesgos'!$AA$57="Leve"),CONCATENATE("R8C",'Mapa de Riesgos'!$O$57),"")</f>
        <v/>
      </c>
      <c r="N53" s="77" t="str">
        <f>IF(AND('Mapa de Riesgos'!$Y$58="Muy Baja",'Mapa de Riesgos'!$AA$58="Leve"),CONCATENATE("R8C",'Mapa de Riesgos'!$O$58),"")</f>
        <v/>
      </c>
      <c r="O53" s="78" t="str">
        <f>IF(AND('Mapa de Riesgos'!$Y$59="Muy Baja",'Mapa de Riesgos'!$AA$59="Leve"),CONCATENATE("R8C",'Mapa de Riesgos'!$O$59),"")</f>
        <v/>
      </c>
      <c r="P53" s="76" t="str">
        <f>IF(AND('Mapa de Riesgos'!$Y$54="Muy Baja",'Mapa de Riesgos'!$AA$54="Menor"),CONCATENATE("R8C",'Mapa de Riesgos'!$O$54),"")</f>
        <v/>
      </c>
      <c r="Q53" s="77" t="str">
        <f>IF(AND('Mapa de Riesgos'!$Y$55="Muy Baja",'Mapa de Riesgos'!$AA$55="Menor"),CONCATENATE("R8C",'Mapa de Riesgos'!$O$55),"")</f>
        <v/>
      </c>
      <c r="R53" s="77" t="str">
        <f>IF(AND('Mapa de Riesgos'!$Y$56="Muy Baja",'Mapa de Riesgos'!$AA$56="Menor"),CONCATENATE("R8C",'Mapa de Riesgos'!$O$56),"")</f>
        <v/>
      </c>
      <c r="S53" s="77" t="str">
        <f>IF(AND('Mapa de Riesgos'!$Y$57="Muy Baja",'Mapa de Riesgos'!$AA$57="Menor"),CONCATENATE("R8C",'Mapa de Riesgos'!$O$57),"")</f>
        <v/>
      </c>
      <c r="T53" s="77" t="str">
        <f>IF(AND('Mapa de Riesgos'!$Y$58="Muy Baja",'Mapa de Riesgos'!$AA$58="Menor"),CONCATENATE("R8C",'Mapa de Riesgos'!$O$58),"")</f>
        <v/>
      </c>
      <c r="U53" s="78" t="str">
        <f>IF(AND('Mapa de Riesgos'!$Y$59="Muy Baja",'Mapa de Riesgos'!$AA$59="Menor"),CONCATENATE("R8C",'Mapa de Riesgos'!$O$59),"")</f>
        <v/>
      </c>
      <c r="V53" s="67" t="str">
        <f>IF(AND('Mapa de Riesgos'!$Y$54="Muy Baja",'Mapa de Riesgos'!$AA$54="Moderado"),CONCATENATE("R8C",'Mapa de Riesgos'!$O$54),"")</f>
        <v/>
      </c>
      <c r="W53" s="68" t="str">
        <f>IF(AND('Mapa de Riesgos'!$Y$55="Muy Baja",'Mapa de Riesgos'!$AA$55="Moderado"),CONCATENATE("R8C",'Mapa de Riesgos'!$O$55),"")</f>
        <v/>
      </c>
      <c r="X53" s="68" t="str">
        <f>IF(AND('Mapa de Riesgos'!$Y$56="Muy Baja",'Mapa de Riesgos'!$AA$56="Moderado"),CONCATENATE("R8C",'Mapa de Riesgos'!$O$56),"")</f>
        <v/>
      </c>
      <c r="Y53" s="68" t="str">
        <f>IF(AND('Mapa de Riesgos'!$Y$57="Muy Baja",'Mapa de Riesgos'!$AA$57="Moderado"),CONCATENATE("R8C",'Mapa de Riesgos'!$O$57),"")</f>
        <v/>
      </c>
      <c r="Z53" s="68" t="str">
        <f>IF(AND('Mapa de Riesgos'!$Y$58="Muy Baja",'Mapa de Riesgos'!$AA$58="Moderado"),CONCATENATE("R8C",'Mapa de Riesgos'!$O$58),"")</f>
        <v/>
      </c>
      <c r="AA53" s="69" t="str">
        <f>IF(AND('Mapa de Riesgos'!$Y$59="Muy Baja",'Mapa de Riesgos'!$AA$59="Moderado"),CONCATENATE("R8C",'Mapa de Riesgos'!$O$59),"")</f>
        <v/>
      </c>
      <c r="AB53" s="52" t="str">
        <f>IF(AND('Mapa de Riesgos'!$Y$54="Muy Baja",'Mapa de Riesgos'!$AA$54="Mayor"),CONCATENATE("R8C",'Mapa de Riesgos'!$O$54),"")</f>
        <v/>
      </c>
      <c r="AC53" s="53" t="str">
        <f>IF(AND('Mapa de Riesgos'!$Y$55="Muy Baja",'Mapa de Riesgos'!$AA$55="Mayor"),CONCATENATE("R8C",'Mapa de Riesgos'!$O$55),"")</f>
        <v/>
      </c>
      <c r="AD53" s="53" t="str">
        <f>IF(AND('Mapa de Riesgos'!$Y$56="Muy Baja",'Mapa de Riesgos'!$AA$56="Mayor"),CONCATENATE("R8C",'Mapa de Riesgos'!$O$56),"")</f>
        <v/>
      </c>
      <c r="AE53" s="53" t="str">
        <f>IF(AND('Mapa de Riesgos'!$Y$57="Muy Baja",'Mapa de Riesgos'!$AA$57="Mayor"),CONCATENATE("R8C",'Mapa de Riesgos'!$O$57),"")</f>
        <v/>
      </c>
      <c r="AF53" s="53" t="str">
        <f>IF(AND('Mapa de Riesgos'!$Y$58="Muy Baja",'Mapa de Riesgos'!$AA$58="Mayor"),CONCATENATE("R8C",'Mapa de Riesgos'!$O$58),"")</f>
        <v/>
      </c>
      <c r="AG53" s="54" t="str">
        <f>IF(AND('Mapa de Riesgos'!$Y$59="Muy Baja",'Mapa de Riesgos'!$AA$59="Mayor"),CONCATENATE("R8C",'Mapa de Riesgos'!$O$59),"")</f>
        <v/>
      </c>
      <c r="AH53" s="55" t="str">
        <f>IF(AND('Mapa de Riesgos'!$Y$54="Muy Baja",'Mapa de Riesgos'!$AA$54="Catastrófico"),CONCATENATE("R8C",'Mapa de Riesgos'!$O$54),"")</f>
        <v/>
      </c>
      <c r="AI53" s="56" t="str">
        <f>IF(AND('Mapa de Riesgos'!$Y$55="Muy Baja",'Mapa de Riesgos'!$AA$55="Catastrófico"),CONCATENATE("R8C",'Mapa de Riesgos'!$O$55),"")</f>
        <v/>
      </c>
      <c r="AJ53" s="56" t="str">
        <f>IF(AND('Mapa de Riesgos'!$Y$56="Muy Baja",'Mapa de Riesgos'!$AA$56="Catastrófico"),CONCATENATE("R8C",'Mapa de Riesgos'!$O$56),"")</f>
        <v/>
      </c>
      <c r="AK53" s="56" t="str">
        <f>IF(AND('Mapa de Riesgos'!$Y$57="Muy Baja",'Mapa de Riesgos'!$AA$57="Catastrófico"),CONCATENATE("R8C",'Mapa de Riesgos'!$O$57),"")</f>
        <v/>
      </c>
      <c r="AL53" s="56" t="str">
        <f>IF(AND('Mapa de Riesgos'!$Y$58="Muy Baja",'Mapa de Riesgos'!$AA$58="Catastrófico"),CONCATENATE("R8C",'Mapa de Riesgos'!$O$58),"")</f>
        <v/>
      </c>
      <c r="AM53" s="57" t="str">
        <f>IF(AND('Mapa de Riesgos'!$Y$59="Muy Baja",'Mapa de Riesgos'!$AA$59="Catastrófico"),CONCATENATE("R8C",'Mapa de Riesgos'!$O$59),"")</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72"/>
      <c r="C54" s="472"/>
      <c r="D54" s="473"/>
      <c r="E54" s="513"/>
      <c r="F54" s="514"/>
      <c r="G54" s="514"/>
      <c r="H54" s="514"/>
      <c r="I54" s="515"/>
      <c r="J54" s="76" t="str">
        <f>IF(AND('Mapa de Riesgos'!$Y$60="Muy Baja",'Mapa de Riesgos'!$AA$60="Leve"),CONCATENATE("R9C",'Mapa de Riesgos'!$O$60),"")</f>
        <v/>
      </c>
      <c r="K54" s="77" t="str">
        <f>IF(AND('Mapa de Riesgos'!$Y$61="Muy Baja",'Mapa de Riesgos'!$AA$61="Leve"),CONCATENATE("R9C",'Mapa de Riesgos'!$O$61),"")</f>
        <v/>
      </c>
      <c r="L54" s="77" t="str">
        <f>IF(AND('Mapa de Riesgos'!$Y$62="Muy Baja",'Mapa de Riesgos'!$AA$62="Leve"),CONCATENATE("R9C",'Mapa de Riesgos'!$O$62),"")</f>
        <v/>
      </c>
      <c r="M54" s="77" t="str">
        <f>IF(AND('Mapa de Riesgos'!$Y$63="Muy Baja",'Mapa de Riesgos'!$AA$63="Leve"),CONCATENATE("R9C",'Mapa de Riesgos'!$O$63),"")</f>
        <v/>
      </c>
      <c r="N54" s="77" t="str">
        <f>IF(AND('Mapa de Riesgos'!$Y$64="Muy Baja",'Mapa de Riesgos'!$AA$64="Leve"),CONCATENATE("R9C",'Mapa de Riesgos'!$O$64),"")</f>
        <v/>
      </c>
      <c r="O54" s="78" t="str">
        <f>IF(AND('Mapa de Riesgos'!$Y$65="Muy Baja",'Mapa de Riesgos'!$AA$65="Leve"),CONCATENATE("R9C",'Mapa de Riesgos'!$O$65),"")</f>
        <v/>
      </c>
      <c r="P54" s="76" t="str">
        <f>IF(AND('Mapa de Riesgos'!$Y$60="Muy Baja",'Mapa de Riesgos'!$AA$60="Menor"),CONCATENATE("R9C",'Mapa de Riesgos'!$O$60),"")</f>
        <v/>
      </c>
      <c r="Q54" s="77" t="str">
        <f>IF(AND('Mapa de Riesgos'!$Y$61="Muy Baja",'Mapa de Riesgos'!$AA$61="Menor"),CONCATENATE("R9C",'Mapa de Riesgos'!$O$61),"")</f>
        <v/>
      </c>
      <c r="R54" s="77" t="str">
        <f>IF(AND('Mapa de Riesgos'!$Y$62="Muy Baja",'Mapa de Riesgos'!$AA$62="Menor"),CONCATENATE("R9C",'Mapa de Riesgos'!$O$62),"")</f>
        <v/>
      </c>
      <c r="S54" s="77" t="str">
        <f>IF(AND('Mapa de Riesgos'!$Y$63="Muy Baja",'Mapa de Riesgos'!$AA$63="Menor"),CONCATENATE("R9C",'Mapa de Riesgos'!$O$63),"")</f>
        <v/>
      </c>
      <c r="T54" s="77" t="str">
        <f>IF(AND('Mapa de Riesgos'!$Y$64="Muy Baja",'Mapa de Riesgos'!$AA$64="Menor"),CONCATENATE("R9C",'Mapa de Riesgos'!$O$64),"")</f>
        <v/>
      </c>
      <c r="U54" s="78" t="str">
        <f>IF(AND('Mapa de Riesgos'!$Y$65="Muy Baja",'Mapa de Riesgos'!$AA$65="Menor"),CONCATENATE("R9C",'Mapa de Riesgos'!$O$65),"")</f>
        <v/>
      </c>
      <c r="V54" s="67" t="str">
        <f>IF(AND('Mapa de Riesgos'!$Y$60="Muy Baja",'Mapa de Riesgos'!$AA$60="Moderado"),CONCATENATE("R9C",'Mapa de Riesgos'!$O$60),"")</f>
        <v/>
      </c>
      <c r="W54" s="68" t="str">
        <f>IF(AND('Mapa de Riesgos'!$Y$61="Muy Baja",'Mapa de Riesgos'!$AA$61="Moderado"),CONCATENATE("R9C",'Mapa de Riesgos'!$O$61),"")</f>
        <v/>
      </c>
      <c r="X54" s="68" t="str">
        <f>IF(AND('Mapa de Riesgos'!$Y$62="Muy Baja",'Mapa de Riesgos'!$AA$62="Moderado"),CONCATENATE("R9C",'Mapa de Riesgos'!$O$62),"")</f>
        <v/>
      </c>
      <c r="Y54" s="68" t="str">
        <f>IF(AND('Mapa de Riesgos'!$Y$63="Muy Baja",'Mapa de Riesgos'!$AA$63="Moderado"),CONCATENATE("R9C",'Mapa de Riesgos'!$O$63),"")</f>
        <v/>
      </c>
      <c r="Z54" s="68" t="str">
        <f>IF(AND('Mapa de Riesgos'!$Y$64="Muy Baja",'Mapa de Riesgos'!$AA$64="Moderado"),CONCATENATE("R9C",'Mapa de Riesgos'!$O$64),"")</f>
        <v/>
      </c>
      <c r="AA54" s="69" t="str">
        <f>IF(AND('Mapa de Riesgos'!$Y$65="Muy Baja",'Mapa de Riesgos'!$AA$65="Moderado"),CONCATENATE("R9C",'Mapa de Riesgos'!$O$65),"")</f>
        <v/>
      </c>
      <c r="AB54" s="52" t="str">
        <f>IF(AND('Mapa de Riesgos'!$Y$60="Muy Baja",'Mapa de Riesgos'!$AA$60="Mayor"),CONCATENATE("R9C",'Mapa de Riesgos'!$O$60),"")</f>
        <v/>
      </c>
      <c r="AC54" s="53" t="str">
        <f>IF(AND('Mapa de Riesgos'!$Y$61="Muy Baja",'Mapa de Riesgos'!$AA$61="Mayor"),CONCATENATE("R9C",'Mapa de Riesgos'!$O$61),"")</f>
        <v/>
      </c>
      <c r="AD54" s="53" t="str">
        <f>IF(AND('Mapa de Riesgos'!$Y$62="Muy Baja",'Mapa de Riesgos'!$AA$62="Mayor"),CONCATENATE("R9C",'Mapa de Riesgos'!$O$62),"")</f>
        <v/>
      </c>
      <c r="AE54" s="53" t="str">
        <f>IF(AND('Mapa de Riesgos'!$Y$63="Muy Baja",'Mapa de Riesgos'!$AA$63="Mayor"),CONCATENATE("R9C",'Mapa de Riesgos'!$O$63),"")</f>
        <v/>
      </c>
      <c r="AF54" s="53" t="str">
        <f>IF(AND('Mapa de Riesgos'!$Y$64="Muy Baja",'Mapa de Riesgos'!$AA$64="Mayor"),CONCATENATE("R9C",'Mapa de Riesgos'!$O$64),"")</f>
        <v/>
      </c>
      <c r="AG54" s="54" t="str">
        <f>IF(AND('Mapa de Riesgos'!$Y$65="Muy Baja",'Mapa de Riesgos'!$AA$65="Mayor"),CONCATENATE("R9C",'Mapa de Riesgos'!$O$65),"")</f>
        <v/>
      </c>
      <c r="AH54" s="55" t="str">
        <f>IF(AND('Mapa de Riesgos'!$Y$60="Muy Baja",'Mapa de Riesgos'!$AA$60="Catastrófico"),CONCATENATE("R9C",'Mapa de Riesgos'!$O$60),"")</f>
        <v/>
      </c>
      <c r="AI54" s="56" t="str">
        <f>IF(AND('Mapa de Riesgos'!$Y$61="Muy Baja",'Mapa de Riesgos'!$AA$61="Catastrófico"),CONCATENATE("R9C",'Mapa de Riesgos'!$O$61),"")</f>
        <v/>
      </c>
      <c r="AJ54" s="56" t="str">
        <f>IF(AND('Mapa de Riesgos'!$Y$62="Muy Baja",'Mapa de Riesgos'!$AA$62="Catastrófico"),CONCATENATE("R9C",'Mapa de Riesgos'!$O$62),"")</f>
        <v/>
      </c>
      <c r="AK54" s="56" t="str">
        <f>IF(AND('Mapa de Riesgos'!$Y$63="Muy Baja",'Mapa de Riesgos'!$AA$63="Catastrófico"),CONCATENATE("R9C",'Mapa de Riesgos'!$O$63),"")</f>
        <v/>
      </c>
      <c r="AL54" s="56" t="str">
        <f>IF(AND('Mapa de Riesgos'!$Y$64="Muy Baja",'Mapa de Riesgos'!$AA$64="Catastrófico"),CONCATENATE("R9C",'Mapa de Riesgos'!$O$64),"")</f>
        <v/>
      </c>
      <c r="AM54" s="57" t="str">
        <f>IF(AND('Mapa de Riesgos'!$Y$65="Muy Baja",'Mapa de Riesgos'!$AA$65="Catastrófico"),CONCATENATE("R9C",'Mapa de Riesgos'!$O$65),"")</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72"/>
      <c r="C55" s="472"/>
      <c r="D55" s="473"/>
      <c r="E55" s="516"/>
      <c r="F55" s="517"/>
      <c r="G55" s="517"/>
      <c r="H55" s="517"/>
      <c r="I55" s="518"/>
      <c r="J55" s="79" t="str">
        <f>IF(AND('Mapa de Riesgos'!$Y$66="Muy Baja",'Mapa de Riesgos'!$AA$66="Leve"),CONCATENATE("R10C",'Mapa de Riesgos'!$O$66),"")</f>
        <v/>
      </c>
      <c r="K55" s="80" t="str">
        <f>IF(AND('Mapa de Riesgos'!$Y$67="Muy Baja",'Mapa de Riesgos'!$AA$67="Leve"),CONCATENATE("R10C",'Mapa de Riesgos'!$O$67),"")</f>
        <v/>
      </c>
      <c r="L55" s="80" t="str">
        <f>IF(AND('Mapa de Riesgos'!$Y$68="Muy Baja",'Mapa de Riesgos'!$AA$68="Leve"),CONCATENATE("R10C",'Mapa de Riesgos'!$O$68),"")</f>
        <v/>
      </c>
      <c r="M55" s="80" t="str">
        <f>IF(AND('Mapa de Riesgos'!$Y$69="Muy Baja",'Mapa de Riesgos'!$AA$69="Leve"),CONCATENATE("R10C",'Mapa de Riesgos'!$O$69),"")</f>
        <v/>
      </c>
      <c r="N55" s="80" t="str">
        <f>IF(AND('Mapa de Riesgos'!$Y$70="Muy Baja",'Mapa de Riesgos'!$AA$70="Leve"),CONCATENATE("R10C",'Mapa de Riesgos'!$O$70),"")</f>
        <v/>
      </c>
      <c r="O55" s="81" t="str">
        <f>IF(AND('Mapa de Riesgos'!$Y$71="Muy Baja",'Mapa de Riesgos'!$AA$71="Leve"),CONCATENATE("R10C",'Mapa de Riesgos'!$O$71),"")</f>
        <v/>
      </c>
      <c r="P55" s="79" t="str">
        <f>IF(AND('Mapa de Riesgos'!$Y$66="Muy Baja",'Mapa de Riesgos'!$AA$66="Menor"),CONCATENATE("R10C",'Mapa de Riesgos'!$O$66),"")</f>
        <v/>
      </c>
      <c r="Q55" s="80" t="str">
        <f>IF(AND('Mapa de Riesgos'!$Y$67="Muy Baja",'Mapa de Riesgos'!$AA$67="Menor"),CONCATENATE("R10C",'Mapa de Riesgos'!$O$67),"")</f>
        <v/>
      </c>
      <c r="R55" s="80" t="str">
        <f>IF(AND('Mapa de Riesgos'!$Y$68="Muy Baja",'Mapa de Riesgos'!$AA$68="Menor"),CONCATENATE("R10C",'Mapa de Riesgos'!$O$68),"")</f>
        <v/>
      </c>
      <c r="S55" s="80" t="str">
        <f>IF(AND('Mapa de Riesgos'!$Y$69="Muy Baja",'Mapa de Riesgos'!$AA$69="Menor"),CONCATENATE("R10C",'Mapa de Riesgos'!$O$69),"")</f>
        <v/>
      </c>
      <c r="T55" s="80" t="str">
        <f>IF(AND('Mapa de Riesgos'!$Y$70="Muy Baja",'Mapa de Riesgos'!$AA$70="Menor"),CONCATENATE("R10C",'Mapa de Riesgos'!$O$70),"")</f>
        <v/>
      </c>
      <c r="U55" s="81" t="str">
        <f>IF(AND('Mapa de Riesgos'!$Y$71="Muy Baja",'Mapa de Riesgos'!$AA$71="Menor"),CONCATENATE("R10C",'Mapa de Riesgos'!$O$71),"")</f>
        <v/>
      </c>
      <c r="V55" s="70" t="str">
        <f>IF(AND('Mapa de Riesgos'!$Y$66="Muy Baja",'Mapa de Riesgos'!$AA$66="Moderado"),CONCATENATE("R10C",'Mapa de Riesgos'!$O$66),"")</f>
        <v/>
      </c>
      <c r="W55" s="71" t="str">
        <f>IF(AND('Mapa de Riesgos'!$Y$67="Muy Baja",'Mapa de Riesgos'!$AA$67="Moderado"),CONCATENATE("R10C",'Mapa de Riesgos'!$O$67),"")</f>
        <v/>
      </c>
      <c r="X55" s="71" t="str">
        <f>IF(AND('Mapa de Riesgos'!$Y$68="Muy Baja",'Mapa de Riesgos'!$AA$68="Moderado"),CONCATENATE("R10C",'Mapa de Riesgos'!$O$68),"")</f>
        <v/>
      </c>
      <c r="Y55" s="71" t="str">
        <f>IF(AND('Mapa de Riesgos'!$Y$69="Muy Baja",'Mapa de Riesgos'!$AA$69="Moderado"),CONCATENATE("R10C",'Mapa de Riesgos'!$O$69),"")</f>
        <v/>
      </c>
      <c r="Z55" s="71" t="str">
        <f>IF(AND('Mapa de Riesgos'!$Y$70="Muy Baja",'Mapa de Riesgos'!$AA$70="Moderado"),CONCATENATE("R10C",'Mapa de Riesgos'!$O$70),"")</f>
        <v/>
      </c>
      <c r="AA55" s="72" t="str">
        <f>IF(AND('Mapa de Riesgos'!$Y$71="Muy Baja",'Mapa de Riesgos'!$AA$71="Moderado"),CONCATENATE("R10C",'Mapa de Riesgos'!$O$71),"")</f>
        <v/>
      </c>
      <c r="AB55" s="58" t="str">
        <f>IF(AND('Mapa de Riesgos'!$Y$66="Muy Baja",'Mapa de Riesgos'!$AA$66="Mayor"),CONCATENATE("R10C",'Mapa de Riesgos'!$O$66),"")</f>
        <v/>
      </c>
      <c r="AC55" s="59" t="str">
        <f>IF(AND('Mapa de Riesgos'!$Y$67="Muy Baja",'Mapa de Riesgos'!$AA$67="Mayor"),CONCATENATE("R10C",'Mapa de Riesgos'!$O$67),"")</f>
        <v/>
      </c>
      <c r="AD55" s="59" t="str">
        <f>IF(AND('Mapa de Riesgos'!$Y$68="Muy Baja",'Mapa de Riesgos'!$AA$68="Mayor"),CONCATENATE("R10C",'Mapa de Riesgos'!$O$68),"")</f>
        <v/>
      </c>
      <c r="AE55" s="59" t="str">
        <f>IF(AND('Mapa de Riesgos'!$Y$69="Muy Baja",'Mapa de Riesgos'!$AA$69="Mayor"),CONCATENATE("R10C",'Mapa de Riesgos'!$O$69),"")</f>
        <v/>
      </c>
      <c r="AF55" s="59" t="str">
        <f>IF(AND('Mapa de Riesgos'!$Y$70="Muy Baja",'Mapa de Riesgos'!$AA$70="Mayor"),CONCATENATE("R10C",'Mapa de Riesgos'!$O$70),"")</f>
        <v/>
      </c>
      <c r="AG55" s="60" t="str">
        <f>IF(AND('Mapa de Riesgos'!$Y$71="Muy Baja",'Mapa de Riesgos'!$AA$71="Mayor"),CONCATENATE("R10C",'Mapa de Riesgos'!$O$71),"")</f>
        <v/>
      </c>
      <c r="AH55" s="61" t="str">
        <f>IF(AND('Mapa de Riesgos'!$Y$66="Muy Baja",'Mapa de Riesgos'!$AA$66="Catastrófico"),CONCATENATE("R10C",'Mapa de Riesgos'!$O$66),"")</f>
        <v/>
      </c>
      <c r="AI55" s="62" t="str">
        <f>IF(AND('Mapa de Riesgos'!$Y$67="Muy Baja",'Mapa de Riesgos'!$AA$67="Catastrófico"),CONCATENATE("R10C",'Mapa de Riesgos'!$O$67),"")</f>
        <v/>
      </c>
      <c r="AJ55" s="62" t="str">
        <f>IF(AND('Mapa de Riesgos'!$Y$68="Muy Baja",'Mapa de Riesgos'!$AA$68="Catastrófico"),CONCATENATE("R10C",'Mapa de Riesgos'!$O$68),"")</f>
        <v/>
      </c>
      <c r="AK55" s="62" t="str">
        <f>IF(AND('Mapa de Riesgos'!$Y$69="Muy Baja",'Mapa de Riesgos'!$AA$69="Catastrófico"),CONCATENATE("R10C",'Mapa de Riesgos'!$O$69),"")</f>
        <v/>
      </c>
      <c r="AL55" s="62" t="str">
        <f>IF(AND('Mapa de Riesgos'!$Y$70="Muy Baja",'Mapa de Riesgos'!$AA$70="Catastrófico"),CONCATENATE("R10C",'Mapa de Riesgos'!$O$70),"")</f>
        <v/>
      </c>
      <c r="AM55" s="63" t="str">
        <f>IF(AND('Mapa de Riesgos'!$Y$71="Muy Baja",'Mapa de Riesgos'!$AA$71="Catastrófico"),CONCATENATE("R10C",'Mapa de Riesgos'!$O$71),"")</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10" t="s">
        <v>167</v>
      </c>
      <c r="K56" s="511"/>
      <c r="L56" s="511"/>
      <c r="M56" s="511"/>
      <c r="N56" s="511"/>
      <c r="O56" s="512"/>
      <c r="P56" s="510" t="s">
        <v>168</v>
      </c>
      <c r="Q56" s="511"/>
      <c r="R56" s="511"/>
      <c r="S56" s="511"/>
      <c r="T56" s="511"/>
      <c r="U56" s="512"/>
      <c r="V56" s="510" t="s">
        <v>169</v>
      </c>
      <c r="W56" s="511"/>
      <c r="X56" s="511"/>
      <c r="Y56" s="511"/>
      <c r="Z56" s="511"/>
      <c r="AA56" s="512"/>
      <c r="AB56" s="510" t="s">
        <v>170</v>
      </c>
      <c r="AC56" s="519"/>
      <c r="AD56" s="511"/>
      <c r="AE56" s="511"/>
      <c r="AF56" s="511"/>
      <c r="AG56" s="512"/>
      <c r="AH56" s="510" t="s">
        <v>171</v>
      </c>
      <c r="AI56" s="511"/>
      <c r="AJ56" s="511"/>
      <c r="AK56" s="511"/>
      <c r="AL56" s="511"/>
      <c r="AM56" s="512"/>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13"/>
      <c r="K57" s="514"/>
      <c r="L57" s="514"/>
      <c r="M57" s="514"/>
      <c r="N57" s="514"/>
      <c r="O57" s="515"/>
      <c r="P57" s="513"/>
      <c r="Q57" s="514"/>
      <c r="R57" s="514"/>
      <c r="S57" s="514"/>
      <c r="T57" s="514"/>
      <c r="U57" s="515"/>
      <c r="V57" s="513"/>
      <c r="W57" s="514"/>
      <c r="X57" s="514"/>
      <c r="Y57" s="514"/>
      <c r="Z57" s="514"/>
      <c r="AA57" s="515"/>
      <c r="AB57" s="513"/>
      <c r="AC57" s="514"/>
      <c r="AD57" s="514"/>
      <c r="AE57" s="514"/>
      <c r="AF57" s="514"/>
      <c r="AG57" s="515"/>
      <c r="AH57" s="513"/>
      <c r="AI57" s="514"/>
      <c r="AJ57" s="514"/>
      <c r="AK57" s="514"/>
      <c r="AL57" s="514"/>
      <c r="AM57" s="515"/>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13"/>
      <c r="K58" s="514"/>
      <c r="L58" s="514"/>
      <c r="M58" s="514"/>
      <c r="N58" s="514"/>
      <c r="O58" s="515"/>
      <c r="P58" s="513"/>
      <c r="Q58" s="514"/>
      <c r="R58" s="514"/>
      <c r="S58" s="514"/>
      <c r="T58" s="514"/>
      <c r="U58" s="515"/>
      <c r="V58" s="513"/>
      <c r="W58" s="514"/>
      <c r="X58" s="514"/>
      <c r="Y58" s="514"/>
      <c r="Z58" s="514"/>
      <c r="AA58" s="515"/>
      <c r="AB58" s="513"/>
      <c r="AC58" s="514"/>
      <c r="AD58" s="514"/>
      <c r="AE58" s="514"/>
      <c r="AF58" s="514"/>
      <c r="AG58" s="515"/>
      <c r="AH58" s="513"/>
      <c r="AI58" s="514"/>
      <c r="AJ58" s="514"/>
      <c r="AK58" s="514"/>
      <c r="AL58" s="514"/>
      <c r="AM58" s="515"/>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13"/>
      <c r="K59" s="514"/>
      <c r="L59" s="514"/>
      <c r="M59" s="514"/>
      <c r="N59" s="514"/>
      <c r="O59" s="515"/>
      <c r="P59" s="513"/>
      <c r="Q59" s="514"/>
      <c r="R59" s="514"/>
      <c r="S59" s="514"/>
      <c r="T59" s="514"/>
      <c r="U59" s="515"/>
      <c r="V59" s="513"/>
      <c r="W59" s="514"/>
      <c r="X59" s="514"/>
      <c r="Y59" s="514"/>
      <c r="Z59" s="514"/>
      <c r="AA59" s="515"/>
      <c r="AB59" s="513"/>
      <c r="AC59" s="514"/>
      <c r="AD59" s="514"/>
      <c r="AE59" s="514"/>
      <c r="AF59" s="514"/>
      <c r="AG59" s="515"/>
      <c r="AH59" s="513"/>
      <c r="AI59" s="514"/>
      <c r="AJ59" s="514"/>
      <c r="AK59" s="514"/>
      <c r="AL59" s="514"/>
      <c r="AM59" s="515"/>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13"/>
      <c r="K60" s="514"/>
      <c r="L60" s="514"/>
      <c r="M60" s="514"/>
      <c r="N60" s="514"/>
      <c r="O60" s="515"/>
      <c r="P60" s="513"/>
      <c r="Q60" s="514"/>
      <c r="R60" s="514"/>
      <c r="S60" s="514"/>
      <c r="T60" s="514"/>
      <c r="U60" s="515"/>
      <c r="V60" s="513"/>
      <c r="W60" s="514"/>
      <c r="X60" s="514"/>
      <c r="Y60" s="514"/>
      <c r="Z60" s="514"/>
      <c r="AA60" s="515"/>
      <c r="AB60" s="513"/>
      <c r="AC60" s="514"/>
      <c r="AD60" s="514"/>
      <c r="AE60" s="514"/>
      <c r="AF60" s="514"/>
      <c r="AG60" s="515"/>
      <c r="AH60" s="513"/>
      <c r="AI60" s="514"/>
      <c r="AJ60" s="514"/>
      <c r="AK60" s="514"/>
      <c r="AL60" s="514"/>
      <c r="AM60" s="515"/>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16"/>
      <c r="K61" s="517"/>
      <c r="L61" s="517"/>
      <c r="M61" s="517"/>
      <c r="N61" s="517"/>
      <c r="O61" s="518"/>
      <c r="P61" s="516"/>
      <c r="Q61" s="517"/>
      <c r="R61" s="517"/>
      <c r="S61" s="517"/>
      <c r="T61" s="517"/>
      <c r="U61" s="518"/>
      <c r="V61" s="516"/>
      <c r="W61" s="517"/>
      <c r="X61" s="517"/>
      <c r="Y61" s="517"/>
      <c r="Z61" s="517"/>
      <c r="AA61" s="518"/>
      <c r="AB61" s="516"/>
      <c r="AC61" s="517"/>
      <c r="AD61" s="517"/>
      <c r="AE61" s="517"/>
      <c r="AF61" s="517"/>
      <c r="AG61" s="518"/>
      <c r="AH61" s="516"/>
      <c r="AI61" s="517"/>
      <c r="AJ61" s="517"/>
      <c r="AK61" s="517"/>
      <c r="AL61" s="517"/>
      <c r="AM61" s="518"/>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59" t="s">
        <v>173</v>
      </c>
      <c r="C1" s="559"/>
      <c r="D1" s="559"/>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174</v>
      </c>
      <c r="D3" s="12" t="s">
        <v>157</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175</v>
      </c>
      <c r="C4" s="14" t="s">
        <v>176</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177</v>
      </c>
      <c r="C5" s="17" t="s">
        <v>178</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179</v>
      </c>
      <c r="C6" s="17" t="s">
        <v>180</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181</v>
      </c>
      <c r="C7" s="17" t="s">
        <v>182</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183</v>
      </c>
      <c r="C8" s="17" t="s">
        <v>184</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60" t="s">
        <v>185</v>
      </c>
      <c r="C1" s="560"/>
      <c r="D1" s="560"/>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186</v>
      </c>
      <c r="D3" s="36" t="s">
        <v>187</v>
      </c>
      <c r="E3" s="83"/>
      <c r="F3" s="83"/>
      <c r="G3" s="83"/>
      <c r="H3" s="83"/>
      <c r="I3" s="83"/>
      <c r="J3" s="83"/>
      <c r="K3" s="83"/>
      <c r="L3" s="83"/>
      <c r="M3" s="83"/>
      <c r="N3" s="83"/>
      <c r="O3" s="83"/>
      <c r="P3" s="83"/>
      <c r="Q3" s="83"/>
      <c r="R3" s="83"/>
      <c r="S3" s="83"/>
      <c r="T3" s="83"/>
      <c r="U3" s="83"/>
    </row>
    <row r="4" spans="1:21" ht="33.75" x14ac:dyDescent="0.25">
      <c r="A4" s="100" t="s">
        <v>188</v>
      </c>
      <c r="B4" s="39" t="s">
        <v>189</v>
      </c>
      <c r="C4" s="44" t="s">
        <v>190</v>
      </c>
      <c r="D4" s="37" t="s">
        <v>191</v>
      </c>
      <c r="E4" s="83"/>
      <c r="F4" s="83"/>
      <c r="G4" s="83"/>
      <c r="H4" s="83"/>
      <c r="I4" s="83"/>
      <c r="J4" s="83"/>
      <c r="K4" s="83"/>
      <c r="L4" s="83"/>
      <c r="M4" s="83"/>
      <c r="N4" s="83"/>
      <c r="O4" s="83"/>
      <c r="P4" s="83"/>
      <c r="Q4" s="83"/>
      <c r="R4" s="83"/>
      <c r="S4" s="83"/>
      <c r="T4" s="83"/>
      <c r="U4" s="83"/>
    </row>
    <row r="5" spans="1:21" ht="67.5" x14ac:dyDescent="0.25">
      <c r="A5" s="100" t="s">
        <v>192</v>
      </c>
      <c r="B5" s="40" t="s">
        <v>193</v>
      </c>
      <c r="C5" s="45" t="s">
        <v>194</v>
      </c>
      <c r="D5" s="38" t="s">
        <v>195</v>
      </c>
      <c r="E5" s="83"/>
      <c r="F5" s="83"/>
      <c r="G5" s="83"/>
      <c r="H5" s="83"/>
      <c r="I5" s="83"/>
      <c r="J5" s="83"/>
      <c r="K5" s="83"/>
      <c r="L5" s="83"/>
      <c r="M5" s="83"/>
      <c r="N5" s="83"/>
      <c r="O5" s="83"/>
      <c r="P5" s="83"/>
      <c r="Q5" s="83"/>
      <c r="R5" s="83"/>
      <c r="S5" s="83"/>
      <c r="T5" s="83"/>
      <c r="U5" s="83"/>
    </row>
    <row r="6" spans="1:21" ht="67.5" x14ac:dyDescent="0.25">
      <c r="A6" s="100" t="s">
        <v>163</v>
      </c>
      <c r="B6" s="41" t="s">
        <v>196</v>
      </c>
      <c r="C6" s="45" t="s">
        <v>197</v>
      </c>
      <c r="D6" s="38" t="s">
        <v>198</v>
      </c>
      <c r="E6" s="83"/>
      <c r="F6" s="83"/>
      <c r="G6" s="83"/>
      <c r="H6" s="83"/>
      <c r="I6" s="83"/>
      <c r="J6" s="83"/>
      <c r="K6" s="83"/>
      <c r="L6" s="83"/>
      <c r="M6" s="83"/>
      <c r="N6" s="83"/>
      <c r="O6" s="83"/>
      <c r="P6" s="83"/>
      <c r="Q6" s="83"/>
      <c r="R6" s="83"/>
      <c r="S6" s="83"/>
      <c r="T6" s="83"/>
      <c r="U6" s="83"/>
    </row>
    <row r="7" spans="1:21" ht="101.25" x14ac:dyDescent="0.25">
      <c r="A7" s="100" t="s">
        <v>199</v>
      </c>
      <c r="B7" s="42" t="s">
        <v>200</v>
      </c>
      <c r="C7" s="45" t="s">
        <v>201</v>
      </c>
      <c r="D7" s="38" t="s">
        <v>202</v>
      </c>
      <c r="E7" s="83"/>
      <c r="F7" s="83"/>
      <c r="G7" s="83"/>
      <c r="H7" s="83"/>
      <c r="I7" s="83"/>
      <c r="J7" s="83"/>
      <c r="K7" s="83"/>
      <c r="L7" s="83"/>
      <c r="M7" s="83"/>
      <c r="N7" s="83"/>
      <c r="O7" s="83"/>
      <c r="P7" s="83"/>
      <c r="Q7" s="83"/>
      <c r="R7" s="83"/>
      <c r="S7" s="83"/>
      <c r="T7" s="83"/>
      <c r="U7" s="83"/>
    </row>
    <row r="8" spans="1:21" ht="67.5" x14ac:dyDescent="0.25">
      <c r="A8" s="100" t="s">
        <v>203</v>
      </c>
      <c r="B8" s="43" t="s">
        <v>204</v>
      </c>
      <c r="C8" s="45" t="s">
        <v>205</v>
      </c>
      <c r="D8" s="38" t="s">
        <v>206</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207</v>
      </c>
      <c r="C11" s="100" t="s">
        <v>208</v>
      </c>
      <c r="D11" s="100" t="s">
        <v>209</v>
      </c>
      <c r="E11" s="83"/>
      <c r="F11" s="83"/>
      <c r="G11" s="83"/>
      <c r="H11" s="83"/>
      <c r="I11" s="83"/>
      <c r="J11" s="83"/>
      <c r="K11" s="83"/>
      <c r="L11" s="83"/>
      <c r="M11" s="83"/>
      <c r="N11" s="83"/>
      <c r="O11" s="83"/>
      <c r="P11" s="83"/>
      <c r="Q11" s="83"/>
      <c r="R11" s="83"/>
      <c r="S11" s="83"/>
      <c r="T11" s="83"/>
      <c r="U11" s="83"/>
    </row>
    <row r="12" spans="1:21" x14ac:dyDescent="0.25">
      <c r="A12" s="100"/>
      <c r="B12" s="100" t="s">
        <v>210</v>
      </c>
      <c r="C12" s="100" t="s">
        <v>153</v>
      </c>
      <c r="D12" s="100" t="s">
        <v>211</v>
      </c>
      <c r="E12" s="83"/>
      <c r="F12" s="83"/>
      <c r="G12" s="83"/>
      <c r="H12" s="83"/>
      <c r="I12" s="83"/>
      <c r="J12" s="83"/>
      <c r="K12" s="83"/>
      <c r="L12" s="83"/>
      <c r="M12" s="83"/>
      <c r="N12" s="83"/>
      <c r="O12" s="83"/>
      <c r="P12" s="83"/>
      <c r="Q12" s="83"/>
      <c r="R12" s="83"/>
      <c r="S12" s="83"/>
      <c r="T12" s="83"/>
      <c r="U12" s="83"/>
    </row>
    <row r="13" spans="1:21" x14ac:dyDescent="0.25">
      <c r="A13" s="100"/>
      <c r="B13" s="100"/>
      <c r="C13" s="100" t="s">
        <v>212</v>
      </c>
      <c r="D13" s="100" t="s">
        <v>136</v>
      </c>
      <c r="E13" s="83"/>
      <c r="F13" s="83"/>
      <c r="G13" s="83"/>
      <c r="H13" s="83"/>
      <c r="I13" s="83"/>
      <c r="J13" s="83"/>
      <c r="K13" s="83"/>
      <c r="L13" s="83"/>
      <c r="M13" s="83"/>
      <c r="N13" s="83"/>
      <c r="O13" s="83"/>
      <c r="P13" s="83"/>
      <c r="Q13" s="83"/>
      <c r="R13" s="83"/>
      <c r="S13" s="83"/>
      <c r="T13" s="83"/>
      <c r="U13" s="83"/>
    </row>
    <row r="14" spans="1:21" x14ac:dyDescent="0.25">
      <c r="A14" s="100"/>
      <c r="B14" s="100"/>
      <c r="C14" s="100" t="s">
        <v>213</v>
      </c>
      <c r="D14" s="100" t="s">
        <v>214</v>
      </c>
      <c r="E14" s="83"/>
      <c r="F14" s="83"/>
      <c r="G14" s="83"/>
      <c r="H14" s="83"/>
      <c r="I14" s="83"/>
      <c r="J14" s="83"/>
      <c r="K14" s="83"/>
      <c r="L14" s="83"/>
      <c r="M14" s="83"/>
      <c r="N14" s="83"/>
      <c r="O14" s="83"/>
      <c r="P14" s="83"/>
      <c r="Q14" s="83"/>
      <c r="R14" s="83"/>
      <c r="S14" s="83"/>
      <c r="T14" s="83"/>
      <c r="U14" s="83"/>
    </row>
    <row r="15" spans="1:21" x14ac:dyDescent="0.25">
      <c r="A15" s="100"/>
      <c r="B15" s="100"/>
      <c r="C15" s="100" t="s">
        <v>215</v>
      </c>
      <c r="D15" s="100" t="s">
        <v>216</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217</v>
      </c>
      <c r="C209" s="30" t="s">
        <v>218</v>
      </c>
      <c r="D209" s="33" t="s">
        <v>217</v>
      </c>
      <c r="E209" s="33" t="s">
        <v>218</v>
      </c>
    </row>
    <row r="210" spans="1:8" ht="21" x14ac:dyDescent="0.35">
      <c r="A210" s="83"/>
      <c r="B210" s="31" t="s">
        <v>219</v>
      </c>
      <c r="C210" s="31" t="s">
        <v>220</v>
      </c>
      <c r="D210" t="s">
        <v>219</v>
      </c>
      <c r="F210" t="str">
        <f>IF(NOT(ISBLANK(D210)),D210,IF(NOT(ISBLANK(E210)),"     "&amp;E210,FALSE))</f>
        <v>Afectación Económica o presupuestal</v>
      </c>
      <c r="G210" t="s">
        <v>219</v>
      </c>
      <c r="H210" t="str">
        <f>IF(NOT(ISERROR(MATCH(G210,_xlfn.ANCHORARRAY(B221),0))),F223&amp;"Por favor no seleccionar los criterios de impacto",G210)</f>
        <v>❌Por favor no seleccionar los criterios de impacto</v>
      </c>
    </row>
    <row r="211" spans="1:8" ht="21" x14ac:dyDescent="0.35">
      <c r="A211" s="83"/>
      <c r="B211" s="31" t="s">
        <v>219</v>
      </c>
      <c r="C211" s="31" t="s">
        <v>194</v>
      </c>
      <c r="E211" t="s">
        <v>220</v>
      </c>
      <c r="F211" t="str">
        <f t="shared" ref="F211:F221" si="0">IF(NOT(ISBLANK(D211)),D211,IF(NOT(ISBLANK(E211)),"     "&amp;E211,FALSE))</f>
        <v xml:space="preserve">     Afectación menor a 10 SMLMV .</v>
      </c>
    </row>
    <row r="212" spans="1:8" ht="21" x14ac:dyDescent="0.35">
      <c r="A212" s="83"/>
      <c r="B212" s="31" t="s">
        <v>219</v>
      </c>
      <c r="C212" s="31" t="s">
        <v>197</v>
      </c>
      <c r="E212" t="s">
        <v>194</v>
      </c>
      <c r="F212" t="str">
        <f t="shared" si="0"/>
        <v xml:space="preserve">     Entre 10 y 50 SMLMV </v>
      </c>
    </row>
    <row r="213" spans="1:8" ht="21" x14ac:dyDescent="0.35">
      <c r="A213" s="83"/>
      <c r="B213" s="31" t="s">
        <v>219</v>
      </c>
      <c r="C213" s="31" t="s">
        <v>201</v>
      </c>
      <c r="E213" t="s">
        <v>197</v>
      </c>
      <c r="F213" t="str">
        <f t="shared" si="0"/>
        <v xml:space="preserve">     Entre 50 y 100 SMLMV </v>
      </c>
    </row>
    <row r="214" spans="1:8" ht="21" x14ac:dyDescent="0.35">
      <c r="A214" s="83"/>
      <c r="B214" s="31" t="s">
        <v>219</v>
      </c>
      <c r="C214" s="31" t="s">
        <v>205</v>
      </c>
      <c r="E214" t="s">
        <v>201</v>
      </c>
      <c r="F214" t="str">
        <f t="shared" si="0"/>
        <v xml:space="preserve">     Entre 100 y 500 SMLMV </v>
      </c>
    </row>
    <row r="215" spans="1:8" ht="21" x14ac:dyDescent="0.35">
      <c r="A215" s="83"/>
      <c r="B215" s="31" t="s">
        <v>187</v>
      </c>
      <c r="C215" s="31" t="s">
        <v>191</v>
      </c>
      <c r="E215" t="s">
        <v>205</v>
      </c>
      <c r="F215" t="str">
        <f t="shared" si="0"/>
        <v xml:space="preserve">     Mayor a 500 SMLMV </v>
      </c>
    </row>
    <row r="216" spans="1:8" ht="21" x14ac:dyDescent="0.35">
      <c r="A216" s="83"/>
      <c r="B216" s="31" t="s">
        <v>187</v>
      </c>
      <c r="C216" s="31" t="s">
        <v>195</v>
      </c>
      <c r="D216" t="s">
        <v>187</v>
      </c>
      <c r="F216" t="str">
        <f t="shared" si="0"/>
        <v>Pérdida Reputacional</v>
      </c>
    </row>
    <row r="217" spans="1:8" ht="21" x14ac:dyDescent="0.35">
      <c r="A217" s="83"/>
      <c r="B217" s="31" t="s">
        <v>187</v>
      </c>
      <c r="C217" s="31" t="s">
        <v>198</v>
      </c>
      <c r="E217" t="s">
        <v>191</v>
      </c>
      <c r="F217" t="str">
        <f t="shared" si="0"/>
        <v xml:space="preserve">     El riesgo afecta la imagen de alguna área de la organización</v>
      </c>
    </row>
    <row r="218" spans="1:8" ht="21" x14ac:dyDescent="0.35">
      <c r="A218" s="83"/>
      <c r="B218" s="31" t="s">
        <v>187</v>
      </c>
      <c r="C218" s="31" t="s">
        <v>202</v>
      </c>
      <c r="E218" t="s">
        <v>195</v>
      </c>
      <c r="F218" t="str">
        <f t="shared" si="0"/>
        <v xml:space="preserve">     El riesgo afecta la imagen de la entidad internamente, de conocimiento general, nivel interno, de junta dircetiva y accionistas y/o de provedores</v>
      </c>
    </row>
    <row r="219" spans="1:8" ht="21" x14ac:dyDescent="0.35">
      <c r="A219" s="83"/>
      <c r="B219" s="31" t="s">
        <v>187</v>
      </c>
      <c r="C219" s="31" t="s">
        <v>206</v>
      </c>
      <c r="E219" t="s">
        <v>198</v>
      </c>
      <c r="F219" t="str">
        <f t="shared" si="0"/>
        <v xml:space="preserve">     El riesgo afecta la imagen de la entidad con algunos usuarios de relevancia frente al logro de los objetivos</v>
      </c>
    </row>
    <row r="220" spans="1:8" x14ac:dyDescent="0.25">
      <c r="A220" s="83"/>
      <c r="B220" s="32"/>
      <c r="C220" s="32"/>
      <c r="E220" t="s">
        <v>202</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206</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221</v>
      </c>
    </row>
    <row r="224" spans="1:8" x14ac:dyDescent="0.25">
      <c r="B224" s="22"/>
      <c r="C224" s="22"/>
      <c r="F224" s="35" t="s">
        <v>222</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61" t="s">
        <v>223</v>
      </c>
      <c r="C1" s="562"/>
      <c r="D1" s="562"/>
      <c r="E1" s="562"/>
      <c r="F1" s="563"/>
    </row>
    <row r="2" spans="2:6" ht="16.5" thickBot="1" x14ac:dyDescent="0.3">
      <c r="B2" s="86"/>
      <c r="C2" s="86"/>
      <c r="D2" s="86"/>
      <c r="E2" s="86"/>
      <c r="F2" s="86"/>
    </row>
    <row r="3" spans="2:6" ht="16.5" thickBot="1" x14ac:dyDescent="0.25">
      <c r="B3" s="565" t="s">
        <v>224</v>
      </c>
      <c r="C3" s="566"/>
      <c r="D3" s="566"/>
      <c r="E3" s="98" t="s">
        <v>225</v>
      </c>
      <c r="F3" s="99" t="s">
        <v>226</v>
      </c>
    </row>
    <row r="4" spans="2:6" ht="31.5" x14ac:dyDescent="0.2">
      <c r="B4" s="567" t="s">
        <v>227</v>
      </c>
      <c r="C4" s="569" t="s">
        <v>128</v>
      </c>
      <c r="D4" s="87" t="s">
        <v>137</v>
      </c>
      <c r="E4" s="88" t="s">
        <v>228</v>
      </c>
      <c r="F4" s="89">
        <v>0.25</v>
      </c>
    </row>
    <row r="5" spans="2:6" ht="47.25" x14ac:dyDescent="0.2">
      <c r="B5" s="568"/>
      <c r="C5" s="570"/>
      <c r="D5" s="90" t="s">
        <v>229</v>
      </c>
      <c r="E5" s="91" t="s">
        <v>230</v>
      </c>
      <c r="F5" s="92">
        <v>0.15</v>
      </c>
    </row>
    <row r="6" spans="2:6" ht="47.25" x14ac:dyDescent="0.2">
      <c r="B6" s="568"/>
      <c r="C6" s="570"/>
      <c r="D6" s="90" t="s">
        <v>231</v>
      </c>
      <c r="E6" s="91" t="s">
        <v>232</v>
      </c>
      <c r="F6" s="92">
        <v>0.1</v>
      </c>
    </row>
    <row r="7" spans="2:6" ht="63" x14ac:dyDescent="0.2">
      <c r="B7" s="568"/>
      <c r="C7" s="570" t="s">
        <v>129</v>
      </c>
      <c r="D7" s="90" t="s">
        <v>233</v>
      </c>
      <c r="E7" s="91" t="s">
        <v>234</v>
      </c>
      <c r="F7" s="92">
        <v>0.25</v>
      </c>
    </row>
    <row r="8" spans="2:6" ht="31.5" x14ac:dyDescent="0.2">
      <c r="B8" s="568"/>
      <c r="C8" s="570"/>
      <c r="D8" s="90" t="s">
        <v>138</v>
      </c>
      <c r="E8" s="91" t="s">
        <v>235</v>
      </c>
      <c r="F8" s="92">
        <v>0.15</v>
      </c>
    </row>
    <row r="9" spans="2:6" ht="47.25" x14ac:dyDescent="0.2">
      <c r="B9" s="568" t="s">
        <v>236</v>
      </c>
      <c r="C9" s="570" t="s">
        <v>131</v>
      </c>
      <c r="D9" s="90" t="s">
        <v>139</v>
      </c>
      <c r="E9" s="91" t="s">
        <v>237</v>
      </c>
      <c r="F9" s="93" t="s">
        <v>238</v>
      </c>
    </row>
    <row r="10" spans="2:6" ht="63" x14ac:dyDescent="0.2">
      <c r="B10" s="568"/>
      <c r="C10" s="570"/>
      <c r="D10" s="90" t="s">
        <v>239</v>
      </c>
      <c r="E10" s="91" t="s">
        <v>240</v>
      </c>
      <c r="F10" s="93" t="s">
        <v>238</v>
      </c>
    </row>
    <row r="11" spans="2:6" ht="47.25" x14ac:dyDescent="0.2">
      <c r="B11" s="568"/>
      <c r="C11" s="570" t="s">
        <v>132</v>
      </c>
      <c r="D11" s="90" t="s">
        <v>140</v>
      </c>
      <c r="E11" s="91" t="s">
        <v>241</v>
      </c>
      <c r="F11" s="93" t="s">
        <v>238</v>
      </c>
    </row>
    <row r="12" spans="2:6" ht="47.25" x14ac:dyDescent="0.2">
      <c r="B12" s="568"/>
      <c r="C12" s="570"/>
      <c r="D12" s="90" t="s">
        <v>242</v>
      </c>
      <c r="E12" s="91" t="s">
        <v>243</v>
      </c>
      <c r="F12" s="93" t="s">
        <v>238</v>
      </c>
    </row>
    <row r="13" spans="2:6" ht="31.5" x14ac:dyDescent="0.2">
      <c r="B13" s="568"/>
      <c r="C13" s="570" t="s">
        <v>133</v>
      </c>
      <c r="D13" s="90" t="s">
        <v>141</v>
      </c>
      <c r="E13" s="91" t="s">
        <v>244</v>
      </c>
      <c r="F13" s="93" t="s">
        <v>238</v>
      </c>
    </row>
    <row r="14" spans="2:6" ht="32.25" thickBot="1" x14ac:dyDescent="0.25">
      <c r="B14" s="571"/>
      <c r="C14" s="572"/>
      <c r="D14" s="94" t="s">
        <v>245</v>
      </c>
      <c r="E14" s="95" t="s">
        <v>246</v>
      </c>
      <c r="F14" s="96" t="s">
        <v>238</v>
      </c>
    </row>
    <row r="15" spans="2:6" ht="49.5" customHeight="1" x14ac:dyDescent="0.2">
      <c r="B15" s="564" t="s">
        <v>247</v>
      </c>
      <c r="C15" s="564"/>
      <c r="D15" s="564"/>
      <c r="E15" s="564"/>
      <c r="F15" s="564"/>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248</v>
      </c>
      <c r="E2" t="s">
        <v>249</v>
      </c>
    </row>
    <row r="3" spans="2:5" x14ac:dyDescent="0.25">
      <c r="B3" t="s">
        <v>250</v>
      </c>
      <c r="E3" t="s">
        <v>144</v>
      </c>
    </row>
    <row r="4" spans="2:5" x14ac:dyDescent="0.25">
      <c r="B4" t="s">
        <v>251</v>
      </c>
      <c r="E4" t="s">
        <v>134</v>
      </c>
    </row>
    <row r="5" spans="2:5" x14ac:dyDescent="0.25">
      <c r="B5" t="s">
        <v>142</v>
      </c>
    </row>
    <row r="8" spans="2:5" x14ac:dyDescent="0.25">
      <c r="B8" t="s">
        <v>252</v>
      </c>
    </row>
    <row r="9" spans="2:5" x14ac:dyDescent="0.25">
      <c r="B9" t="s">
        <v>253</v>
      </c>
    </row>
    <row r="10" spans="2:5" x14ac:dyDescent="0.25">
      <c r="B10" t="s">
        <v>254</v>
      </c>
    </row>
    <row r="13" spans="2:5" x14ac:dyDescent="0.25">
      <c r="B13" t="s">
        <v>255</v>
      </c>
    </row>
    <row r="14" spans="2:5" x14ac:dyDescent="0.25">
      <c r="B14" t="s">
        <v>135</v>
      </c>
    </row>
    <row r="15" spans="2:5" x14ac:dyDescent="0.25">
      <c r="B15" t="s">
        <v>256</v>
      </c>
    </row>
    <row r="16" spans="2:5" x14ac:dyDescent="0.25">
      <c r="B16" t="s">
        <v>257</v>
      </c>
    </row>
    <row r="17" spans="2:2" x14ac:dyDescent="0.25">
      <c r="B17" t="s">
        <v>258</v>
      </c>
    </row>
    <row r="18" spans="2:2" x14ac:dyDescent="0.25">
      <c r="B18" t="s">
        <v>259</v>
      </c>
    </row>
    <row r="19" spans="2:2" x14ac:dyDescent="0.25">
      <c r="B19" t="s">
        <v>260</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2024-04-05T15:21:45Z</dcterms:modified>
  <cp:category/>
  <cp:contentStatus/>
</cp:coreProperties>
</file>